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drawings/drawing5.xml" ContentType="application/vnd.openxmlformats-officedocument.drawing+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hidePivotFieldList="1" defaultThemeVersion="166925"/>
  <mc:AlternateContent xmlns:mc="http://schemas.openxmlformats.org/markup-compatibility/2006">
    <mc:Choice Requires="x15">
      <x15ac:absPath xmlns:x15ac="http://schemas.microsoft.com/office/spreadsheetml/2010/11/ac" url="D:\BACK\PUSDIK\2023\Github\TA.2023\Revisi Anggaran\07 Agustus 2023\"/>
    </mc:Choice>
  </mc:AlternateContent>
  <xr:revisionPtr revIDLastSave="0" documentId="13_ncr:1_{E8DA9874-290F-4BB8-B08C-91F94F9C0931}" xr6:coauthVersionLast="47" xr6:coauthVersionMax="47" xr10:uidLastSave="{00000000-0000-0000-0000-000000000000}"/>
  <bookViews>
    <workbookView xWindow="-108" yWindow="-108" windowWidth="23256" windowHeight="12576" tabRatio="515" activeTab="2" xr2:uid="{E899FA34-6DE3-4640-B916-AC504F664995}"/>
  </bookViews>
  <sheets>
    <sheet name="Rekap pok" sheetId="30" r:id="rId1"/>
    <sheet name="Rekap Revisi POK" sheetId="31" r:id="rId2"/>
    <sheet name="Perbaik Revisi (Pasca Rakernis)" sheetId="29" r:id="rId3"/>
    <sheet name="Rekap Reviu" sheetId="21" state="hidden" r:id="rId4"/>
    <sheet name="Matrik Reviu" sheetId="23" state="hidden" r:id="rId5"/>
    <sheet name="Reviu Usulan Revisi" sheetId="20" state="hidden" r:id="rId6"/>
  </sheets>
  <externalReferences>
    <externalReference r:id="rId7"/>
    <externalReference r:id="rId8"/>
    <externalReference r:id="rId9"/>
    <externalReference r:id="rId10"/>
    <externalReference r:id="rId11"/>
    <externalReference r:id="rId12"/>
  </externalReferences>
  <definedNames>
    <definedName name="_xlnm._FilterDatabase" localSheetId="4" hidden="1">'Matrik Reviu'!$A$3:$D$70</definedName>
    <definedName name="_xlnm._FilterDatabase" localSheetId="2" hidden="1">'Perbaik Revisi (Pasca Rakernis)'!$B$7:$S$587</definedName>
    <definedName name="_xlnm._FilterDatabase" localSheetId="0" hidden="1">'Rekap pok'!$A$4:$D$71</definedName>
    <definedName name="_xlnm._FilterDatabase" localSheetId="5" hidden="1">'Reviu Usulan Revisi'!$B$7:$S$720</definedName>
    <definedName name="Belanja_Perjalanan_Dinas_Paket_Meeting_Dalam_Kota._Uang_Saku_RDK_dalam__Verifikasi_dan_Pembuatan_Format_Standart_Data_BKU_Satker_Pusat_Pendidikan_KP___tgl.__27__Februari__2020" localSheetId="2">#REF!</definedName>
    <definedName name="Belanja_Perjalanan_Dinas_Paket_Meeting_Dalam_Kota._Uang_Saku_RDK_dalam__Verifikasi_dan_Pembuatan_Format_Standart_Data_BKU_Satker_Pusat_Pendidikan_KP___tgl.__27__Februari__2020" localSheetId="1">#REF!</definedName>
    <definedName name="Belanja_Perjalanan_Dinas_Paket_Meeting_Dalam_Kota._Uang_Saku_RDK_dalam__Verifikasi_dan_Pembuatan_Format_Standart_Data_BKU_Satker_Pusat_Pendidikan_KP___tgl.__27__Februari__2020" localSheetId="3">#REF!</definedName>
    <definedName name="Belanja_Perjalanan_Dinas_Paket_Meeting_Dalam_Kota._Uang_Saku_RDK_dalam__Verifikasi_dan_Pembuatan_Format_Standart_Data_BKU_Satker_Pusat_Pendidikan_KP___tgl.__27__Februari__2020" localSheetId="5">#REF!</definedName>
    <definedName name="Belanja_Perjalanan_Dinas_Paket_Meeting_Dalam_Kota._Uang_Saku_RDK_dalam__Verifikasi_dan_Pembuatan_Format_Standart_Data_BKU_Satker_Pusat_Pendidikan_KP___tgl.__27__Februari__2020">#REF!</definedName>
    <definedName name="cAkun" localSheetId="2">#REF!</definedName>
    <definedName name="cAkun" localSheetId="1">#REF!</definedName>
    <definedName name="cAkun" localSheetId="3">#REF!</definedName>
    <definedName name="cAkun" localSheetId="5">#REF!</definedName>
    <definedName name="cAkun">#REF!</definedName>
    <definedName name="Cetak_dinamis">OFFSET('[1]DASHBOARD SP2D'!$B$1,0,0,COUNTA('[1]DASHBOARD SP2D'!$G:$G),6)</definedName>
    <definedName name="chkAkun" localSheetId="2">#REF!</definedName>
    <definedName name="chkAkun" localSheetId="1">#REF!</definedName>
    <definedName name="chkAkun" localSheetId="3">#REF!</definedName>
    <definedName name="chkAkun" localSheetId="5">#REF!</definedName>
    <definedName name="chkAkun">#REF!</definedName>
    <definedName name="chkKegiatan" localSheetId="2">#REF!</definedName>
    <definedName name="chkKegiatan" localSheetId="1">#REF!</definedName>
    <definedName name="chkKegiatan" localSheetId="3">#REF!</definedName>
    <definedName name="chkKegiatan" localSheetId="5">#REF!</definedName>
    <definedName name="chkKegiatan">#REF!</definedName>
    <definedName name="chkKomponen" localSheetId="2">#REF!</definedName>
    <definedName name="chkKomponen" localSheetId="1">#REF!</definedName>
    <definedName name="chkKomponen" localSheetId="3">#REF!</definedName>
    <definedName name="chkKomponen" localSheetId="5">#REF!</definedName>
    <definedName name="chkKomponen">#REF!</definedName>
    <definedName name="chkKRO" localSheetId="2">#REF!</definedName>
    <definedName name="chkKRO" localSheetId="1">#REF!</definedName>
    <definedName name="chkKRO" localSheetId="3">#REF!</definedName>
    <definedName name="chkKRO" localSheetId="5">#REF!</definedName>
    <definedName name="chkKRO">#REF!</definedName>
    <definedName name="chkProgram" localSheetId="2">#REF!</definedName>
    <definedName name="chkProgram" localSheetId="1">#REF!</definedName>
    <definedName name="chkProgram" localSheetId="3">#REF!</definedName>
    <definedName name="chkProgram" localSheetId="5">#REF!</definedName>
    <definedName name="chkProgram">#REF!</definedName>
    <definedName name="chkRO" localSheetId="2">#REF!</definedName>
    <definedName name="chkRO" localSheetId="1">#REF!</definedName>
    <definedName name="chkRO" localSheetId="3">#REF!</definedName>
    <definedName name="chkRO" localSheetId="5">#REF!</definedName>
    <definedName name="chkRO">#REF!</definedName>
    <definedName name="chksKomponen" localSheetId="2">#REF!</definedName>
    <definedName name="chksKomponen" localSheetId="1">#REF!</definedName>
    <definedName name="chksKomponen" localSheetId="3">#REF!</definedName>
    <definedName name="chksKomponen" localSheetId="5">#REF!</definedName>
    <definedName name="chksKomponen">#REF!</definedName>
    <definedName name="cKegiatan" localSheetId="2">#REF!</definedName>
    <definedName name="cKegiatan" localSheetId="1">#REF!</definedName>
    <definedName name="cKegiatan" localSheetId="3">#REF!</definedName>
    <definedName name="cKegiatan" localSheetId="5">#REF!</definedName>
    <definedName name="cKegiatan">#REF!</definedName>
    <definedName name="cKomponen" localSheetId="2">#REF!</definedName>
    <definedName name="cKomponen" localSheetId="1">#REF!</definedName>
    <definedName name="cKomponen" localSheetId="3">#REF!</definedName>
    <definedName name="cKomponen" localSheetId="5">#REF!</definedName>
    <definedName name="cKomponen">#REF!</definedName>
    <definedName name="cKRO" localSheetId="2">#REF!</definedName>
    <definedName name="cKRO" localSheetId="1">#REF!</definedName>
    <definedName name="cKRO" localSheetId="3">#REF!</definedName>
    <definedName name="cKRO" localSheetId="5">#REF!</definedName>
    <definedName name="cKRO">#REF!</definedName>
    <definedName name="cProgram" localSheetId="2">#REF!</definedName>
    <definedName name="cProgram" localSheetId="1">#REF!</definedName>
    <definedName name="cProgram" localSheetId="3">#REF!</definedName>
    <definedName name="cProgram" localSheetId="5">#REF!</definedName>
    <definedName name="cProgram">#REF!</definedName>
    <definedName name="cRO" localSheetId="2">#REF!</definedName>
    <definedName name="cRO" localSheetId="1">#REF!</definedName>
    <definedName name="cRO" localSheetId="3">#REF!</definedName>
    <definedName name="cRO" localSheetId="5">#REF!</definedName>
    <definedName name="cRO">#REF!</definedName>
    <definedName name="cSKomponen" localSheetId="2">#REF!</definedName>
    <definedName name="cSKomponen" localSheetId="1">#REF!</definedName>
    <definedName name="cSKomponen" localSheetId="3">#REF!</definedName>
    <definedName name="cSKomponen" localSheetId="5">#REF!</definedName>
    <definedName name="cSKomponen">#REF!</definedName>
    <definedName name="Entri_Es2" localSheetId="2">#REF!</definedName>
    <definedName name="Entri_Es2" localSheetId="1">#REF!</definedName>
    <definedName name="Entri_Es2" localSheetId="3">#REF!</definedName>
    <definedName name="Entri_Es2" localSheetId="5">#REF!</definedName>
    <definedName name="Entri_Es2">#REF!</definedName>
    <definedName name="Entri_Es3" localSheetId="2">#REF!</definedName>
    <definedName name="Entri_Es3" localSheetId="1">#REF!</definedName>
    <definedName name="Entri_Es3" localSheetId="3">#REF!</definedName>
    <definedName name="Entri_Es3" localSheetId="5">#REF!</definedName>
    <definedName name="Entri_Es3">#REF!</definedName>
    <definedName name="Entri_Es4" localSheetId="2">#REF!</definedName>
    <definedName name="Entri_Es4" localSheetId="1">#REF!</definedName>
    <definedName name="Entri_Es4" localSheetId="3">#REF!</definedName>
    <definedName name="Entri_Es4" localSheetId="5">#REF!</definedName>
    <definedName name="Entri_Es4">#REF!</definedName>
    <definedName name="Eselon3">[2]eselon3_4!$A$2:$A$7</definedName>
    <definedName name="Eselon4">[2]eselon3_4!$B$2:$B$11</definedName>
    <definedName name="FILTER_LAP" localSheetId="2">#REF!</definedName>
    <definedName name="FILTER_LAP" localSheetId="1">#REF!</definedName>
    <definedName name="FILTER_LAP" localSheetId="3">#REF!</definedName>
    <definedName name="FILTER_LAP" localSheetId="5">#REF!</definedName>
    <definedName name="FILTER_LAP">'[1]DASHBOARD SP2D'!#REF!</definedName>
    <definedName name="kegiatan" localSheetId="2">#REF!</definedName>
    <definedName name="kegiatan" localSheetId="1">#REF!</definedName>
    <definedName name="kegiatan" localSheetId="3">#REF!</definedName>
    <definedName name="kegiatan" localSheetId="5">#REF!</definedName>
    <definedName name="kegiatan">#REF!</definedName>
    <definedName name="_xlnm.Print_Area" localSheetId="4">'Matrik Reviu'!$A$1:$D$73</definedName>
    <definedName name="_xlnm.Print_Area" localSheetId="2">'Perbaik Revisi (Pasca Rakernis)'!$B$1:$N$603</definedName>
    <definedName name="_xlnm.Print_Area" localSheetId="0">'Rekap pok'!$A$1:$D$71</definedName>
    <definedName name="_xlnm.Print_Area" localSheetId="1">'Rekap Revisi POK'!$B$2:$L$40</definedName>
    <definedName name="_xlnm.Print_Area" localSheetId="3">'Rekap Reviu'!$B$2:$L$40</definedName>
    <definedName name="_xlnm.Print_Area" localSheetId="5">'Reviu Usulan Revisi'!$B$1:$N$732</definedName>
    <definedName name="_xlnm.Print_Titles" localSheetId="2">'Perbaik Revisi (Pasca Rakernis)'!$6:$7</definedName>
    <definedName name="_xlnm.Print_Titles" localSheetId="5">'Reviu Usulan Revisi'!$6:$7</definedName>
    <definedName name="rngSP2D" localSheetId="2">'[3]Tambahan Realisasi'!$C$2</definedName>
    <definedName name="rngSP2D" localSheetId="1">'[3]Tambahan Realisasi'!$C$2</definedName>
    <definedName name="rngSP2D" localSheetId="3">'[3]Tambahan Realisasi'!$C$2</definedName>
    <definedName name="rngSP2D" localSheetId="5">'[3]Tambahan Realisasi'!$C$2</definedName>
    <definedName name="rngSP2D">'[4]Tambahan Realisasi'!$C$2</definedName>
    <definedName name="rowEselon2" localSheetId="2">#REF!</definedName>
    <definedName name="rowEselon2" localSheetId="1">#REF!</definedName>
    <definedName name="rowEselon2" localSheetId="3">#REF!</definedName>
    <definedName name="rowEselon2" localSheetId="5">#REF!</definedName>
    <definedName name="rowEselon2">#REF!</definedName>
    <definedName name="rowKoord" localSheetId="2">#REF!</definedName>
    <definedName name="rowKoord" localSheetId="1">#REF!</definedName>
    <definedName name="rowKoord" localSheetId="3">#REF!</definedName>
    <definedName name="rowKoord" localSheetId="5">#REF!</definedName>
    <definedName name="rowKoord">#REF!</definedName>
    <definedName name="rowSelect" localSheetId="2">#REF!</definedName>
    <definedName name="rowSelect" localSheetId="1">#REF!</definedName>
    <definedName name="rowSelect" localSheetId="3">#REF!</definedName>
    <definedName name="rowSelect" localSheetId="5">#REF!</definedName>
    <definedName name="rowSelect">#REF!</definedName>
    <definedName name="rowSubKoord" localSheetId="2">#REF!</definedName>
    <definedName name="rowSubKoord" localSheetId="1">#REF!</definedName>
    <definedName name="rowSubKoord" localSheetId="3">#REF!</definedName>
    <definedName name="rowSubKoord" localSheetId="5">#REF!</definedName>
    <definedName name="rowSubKoord">#REF!</definedName>
    <definedName name="Slicer_SUBKOORDINATOR2">#N/A</definedName>
    <definedName name="SSBP" localSheetId="2">#REF!</definedName>
    <definedName name="SSBP" localSheetId="1">#REF!</definedName>
    <definedName name="SSBP" localSheetId="3">#REF!</definedName>
    <definedName name="SSBP" localSheetId="5">#REF!</definedName>
    <definedName name="SSBP">[1]SSBP!#REF!</definedName>
    <definedName name="Start_Jadi" localSheetId="2">'Perbaik Revisi (Pasca Rakernis)'!$B$9</definedName>
    <definedName name="Start_Jadi" localSheetId="1">#REF!</definedName>
    <definedName name="Start_Jadi" localSheetId="3">#REF!</definedName>
    <definedName name="Start_Jadi" localSheetId="5">'Reviu Usulan Revisi'!$B$9</definedName>
    <definedName name="Start_Jadi">#REF!</definedName>
    <definedName name="TGL_SP2D">[1]DASHBOARD!$I$1</definedName>
    <definedName name="Z_0666B159_588F_4866_9225_22BB8C5C75D7_.wvu.FilterData" localSheetId="2" hidden="1">'Perbaik Revisi (Pasca Rakernis)'!$B$7:$G$587</definedName>
    <definedName name="Z_0666B159_588F_4866_9225_22BB8C5C75D7_.wvu.FilterData" localSheetId="5" hidden="1">'Reviu Usulan Revisi'!$B$7:$G$720</definedName>
    <definedName name="Z_1CBFAAB1_01F9_4074_B97F_16968F08465D_.wvu.FilterData" localSheetId="2" hidden="1">'Perbaik Revisi (Pasca Rakernis)'!$B$7:$G$587</definedName>
    <definedName name="Z_1CBFAAB1_01F9_4074_B97F_16968F08465D_.wvu.FilterData" localSheetId="5" hidden="1">'Reviu Usulan Revisi'!$B$7:$G$720</definedName>
    <definedName name="Z_870D6D1D_AB7E_495D_A683_0F30F0E49932_.wvu.FilterData" localSheetId="2" hidden="1">'Perbaik Revisi (Pasca Rakernis)'!$B$7:$G$587</definedName>
    <definedName name="Z_870D6D1D_AB7E_495D_A683_0F30F0E49932_.wvu.FilterData" localSheetId="5" hidden="1">'Reviu Usulan Revisi'!$B$7:$G$720</definedName>
    <definedName name="Z_B61BED65_E07C_48BC_BA70_4E0A7226E5B0_.wvu.FilterData" localSheetId="2" hidden="1">'Perbaik Revisi (Pasca Rakernis)'!$B$7:$G$587</definedName>
    <definedName name="Z_B61BED65_E07C_48BC_BA70_4E0A7226E5B0_.wvu.FilterData" localSheetId="5" hidden="1">'Reviu Usulan Revisi'!$B$7:$G$720</definedName>
    <definedName name="Z_C711365A_E59A_4CBB_B49C_CDF73C497C09_.wvu.FilterData" localSheetId="2" hidden="1">'Perbaik Revisi (Pasca Rakernis)'!$B$7:$G$587</definedName>
    <definedName name="Z_C711365A_E59A_4CBB_B49C_CDF73C497C09_.wvu.FilterData" localSheetId="5" hidden="1">'Reviu Usulan Revisi'!$B$7:$G$720</definedName>
    <definedName name="Z_C7D29E66_885F_4900_844F_0880DC4D973C_.wvu.FilterData" localSheetId="2" hidden="1">'Perbaik Revisi (Pasca Rakernis)'!$B$7:$G$587</definedName>
    <definedName name="Z_C7D29E66_885F_4900_844F_0880DC4D973C_.wvu.FilterData" localSheetId="5" hidden="1">'Reviu Usulan Revisi'!$B$7:$G$720</definedName>
    <definedName name="Z_D5D8B0E9_4282_4D54_9529_FEC4C3DC1F95_.wvu.FilterData" localSheetId="2" hidden="1">'Perbaik Revisi (Pasca Rakernis)'!$B$7:$G$587</definedName>
    <definedName name="Z_D5D8B0E9_4282_4D54_9529_FEC4C3DC1F95_.wvu.FilterData" localSheetId="5" hidden="1">'Reviu Usulan Revisi'!$B$7:$G$720</definedName>
    <definedName name="Z_DECCF59B_BB5B_4C9A_9F2F_5C8BAB0A1A11_.wvu.FilterData" localSheetId="2" hidden="1">'Perbaik Revisi (Pasca Rakernis)'!$B$7:$G$587</definedName>
    <definedName name="Z_DECCF59B_BB5B_4C9A_9F2F_5C8BAB0A1A11_.wvu.FilterData" localSheetId="5" hidden="1">'Reviu Usulan Revisi'!$B$7:$G$720</definedName>
    <definedName name="Z_EBD5760D_0014_46BC_882E_14D814D06F66_.wvu.FilterData" localSheetId="2" hidden="1">'Perbaik Revisi (Pasca Rakernis)'!$B$7:$G$587</definedName>
    <definedName name="Z_EBD5760D_0014_46BC_882E_14D814D06F66_.wvu.FilterData" localSheetId="5" hidden="1">'Reviu Usulan Revisi'!$B$7:$G$720</definedName>
  </definedNames>
  <calcPr calcId="191029"/>
  <pivotCaches>
    <pivotCache cacheId="0" r:id="rId13"/>
    <pivotCache cacheId="1"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587" i="29" l="1"/>
  <c r="T586" i="29"/>
  <c r="T585" i="29"/>
  <c r="T584" i="29"/>
  <c r="T583" i="29"/>
  <c r="T582" i="29"/>
  <c r="T581" i="29"/>
  <c r="T580" i="29"/>
  <c r="T579" i="29"/>
  <c r="T578" i="29"/>
  <c r="T577" i="29"/>
  <c r="T576" i="29"/>
  <c r="T575" i="29"/>
  <c r="T574" i="29"/>
  <c r="T573" i="29"/>
  <c r="T572" i="29"/>
  <c r="T571" i="29"/>
  <c r="T570" i="29"/>
  <c r="T569" i="29"/>
  <c r="T568" i="29"/>
  <c r="T567" i="29"/>
  <c r="T566" i="29"/>
  <c r="T565" i="29"/>
  <c r="T564" i="29"/>
  <c r="T563" i="29"/>
  <c r="T562" i="29"/>
  <c r="T561" i="29"/>
  <c r="T560" i="29"/>
  <c r="T559" i="29"/>
  <c r="T558" i="29"/>
  <c r="T557" i="29"/>
  <c r="T556" i="29"/>
  <c r="T555" i="29"/>
  <c r="T554" i="29"/>
  <c r="T553" i="29"/>
  <c r="T552" i="29"/>
  <c r="T551" i="29"/>
  <c r="T550" i="29"/>
  <c r="T549" i="29"/>
  <c r="T548" i="29"/>
  <c r="T547" i="29"/>
  <c r="T546" i="29"/>
  <c r="T545" i="29"/>
  <c r="T544" i="29"/>
  <c r="T543" i="29"/>
  <c r="T542" i="29"/>
  <c r="T541" i="29"/>
  <c r="T540" i="29"/>
  <c r="T539" i="29"/>
  <c r="T538" i="29"/>
  <c r="T537" i="29"/>
  <c r="T536" i="29"/>
  <c r="T535" i="29"/>
  <c r="T534" i="29"/>
  <c r="T533" i="29"/>
  <c r="T532" i="29"/>
  <c r="T531" i="29"/>
  <c r="T530" i="29"/>
  <c r="T529" i="29"/>
  <c r="T528" i="29"/>
  <c r="T527" i="29"/>
  <c r="T526" i="29"/>
  <c r="T525" i="29"/>
  <c r="T524" i="29"/>
  <c r="T523" i="29"/>
  <c r="T522" i="29"/>
  <c r="T521" i="29"/>
  <c r="T520" i="29"/>
  <c r="T519" i="29"/>
  <c r="T518" i="29"/>
  <c r="T517" i="29"/>
  <c r="T516" i="29"/>
  <c r="T515" i="29"/>
  <c r="T514" i="29"/>
  <c r="T513" i="29"/>
  <c r="T512" i="29"/>
  <c r="T511" i="29"/>
  <c r="T510" i="29"/>
  <c r="T509" i="29"/>
  <c r="T508" i="29"/>
  <c r="T507" i="29"/>
  <c r="T506" i="29"/>
  <c r="T505" i="29"/>
  <c r="T504" i="29"/>
  <c r="T503" i="29"/>
  <c r="T502" i="29"/>
  <c r="T501" i="29"/>
  <c r="T500" i="29"/>
  <c r="T499" i="29"/>
  <c r="T498" i="29"/>
  <c r="T497" i="29"/>
  <c r="T496" i="29"/>
  <c r="T495" i="29"/>
  <c r="T494" i="29"/>
  <c r="T493" i="29"/>
  <c r="T492" i="29"/>
  <c r="T491" i="29"/>
  <c r="T490" i="29"/>
  <c r="T489" i="29"/>
  <c r="T488" i="29"/>
  <c r="T487" i="29"/>
  <c r="T486" i="29"/>
  <c r="T485" i="29"/>
  <c r="T484" i="29"/>
  <c r="T483" i="29"/>
  <c r="T482" i="29"/>
  <c r="T481" i="29"/>
  <c r="T480" i="29"/>
  <c r="T479" i="29"/>
  <c r="T478" i="29"/>
  <c r="T477" i="29"/>
  <c r="T476" i="29"/>
  <c r="T475" i="29"/>
  <c r="T474" i="29"/>
  <c r="T473" i="29"/>
  <c r="T472" i="29"/>
  <c r="T471" i="29"/>
  <c r="T470" i="29"/>
  <c r="T469" i="29"/>
  <c r="T468" i="29"/>
  <c r="T467" i="29"/>
  <c r="T466" i="29"/>
  <c r="T465" i="29"/>
  <c r="T464" i="29"/>
  <c r="T463" i="29"/>
  <c r="T462" i="29"/>
  <c r="T461" i="29"/>
  <c r="T460" i="29"/>
  <c r="T459" i="29"/>
  <c r="T458" i="29"/>
  <c r="T457" i="29"/>
  <c r="T456" i="29"/>
  <c r="T455" i="29"/>
  <c r="T454" i="29"/>
  <c r="T453" i="29"/>
  <c r="T452" i="29"/>
  <c r="T451" i="29"/>
  <c r="T450" i="29"/>
  <c r="T449" i="29"/>
  <c r="T448" i="29"/>
  <c r="T447" i="29"/>
  <c r="T446" i="29"/>
  <c r="T445" i="29"/>
  <c r="T444" i="29"/>
  <c r="T443" i="29"/>
  <c r="T442" i="29"/>
  <c r="T441" i="29"/>
  <c r="T440" i="29"/>
  <c r="T439" i="29"/>
  <c r="T438" i="29"/>
  <c r="T437" i="29"/>
  <c r="T436" i="29"/>
  <c r="T435" i="29"/>
  <c r="T434" i="29"/>
  <c r="T433" i="29"/>
  <c r="T432" i="29"/>
  <c r="T431" i="29"/>
  <c r="T430" i="29"/>
  <c r="T429" i="29"/>
  <c r="T428" i="29"/>
  <c r="T427" i="29"/>
  <c r="T426" i="29"/>
  <c r="T425" i="29"/>
  <c r="T424" i="29"/>
  <c r="T423" i="29"/>
  <c r="T422" i="29"/>
  <c r="T421" i="29"/>
  <c r="T420" i="29"/>
  <c r="T419" i="29"/>
  <c r="T418" i="29"/>
  <c r="T417" i="29"/>
  <c r="T416" i="29"/>
  <c r="T415" i="29"/>
  <c r="T414" i="29"/>
  <c r="T413" i="29"/>
  <c r="T412" i="29"/>
  <c r="T411" i="29"/>
  <c r="T410" i="29"/>
  <c r="T409" i="29"/>
  <c r="T408" i="29"/>
  <c r="T407" i="29"/>
  <c r="T406" i="29"/>
  <c r="T405" i="29"/>
  <c r="T404" i="29"/>
  <c r="T403" i="29"/>
  <c r="T402" i="29"/>
  <c r="T401" i="29"/>
  <c r="T400" i="29"/>
  <c r="T399" i="29"/>
  <c r="T398" i="29"/>
  <c r="T397" i="29"/>
  <c r="T396" i="29"/>
  <c r="T395" i="29"/>
  <c r="T394" i="29"/>
  <c r="T393" i="29"/>
  <c r="T392" i="29"/>
  <c r="T391" i="29"/>
  <c r="T390" i="29"/>
  <c r="T389" i="29"/>
  <c r="T388" i="29"/>
  <c r="T387" i="29"/>
  <c r="T386" i="29"/>
  <c r="T385" i="29"/>
  <c r="T384" i="29"/>
  <c r="T383" i="29"/>
  <c r="T382" i="29"/>
  <c r="T381" i="29"/>
  <c r="T380" i="29"/>
  <c r="T379" i="29"/>
  <c r="T378" i="29"/>
  <c r="T377" i="29"/>
  <c r="T376" i="29"/>
  <c r="T375" i="29"/>
  <c r="T374" i="29"/>
  <c r="T373" i="29"/>
  <c r="T372" i="29"/>
  <c r="T371" i="29"/>
  <c r="T370" i="29"/>
  <c r="T369" i="29"/>
  <c r="T368" i="29"/>
  <c r="T367" i="29"/>
  <c r="T366" i="29"/>
  <c r="T365" i="29"/>
  <c r="T364" i="29"/>
  <c r="T363" i="29"/>
  <c r="T362" i="29"/>
  <c r="T361" i="29"/>
  <c r="T360" i="29"/>
  <c r="T359" i="29"/>
  <c r="T358" i="29"/>
  <c r="T357" i="29"/>
  <c r="T356" i="29"/>
  <c r="T355" i="29"/>
  <c r="T354" i="29"/>
  <c r="T353" i="29"/>
  <c r="T352" i="29"/>
  <c r="T351" i="29"/>
  <c r="T350" i="29"/>
  <c r="T349" i="29"/>
  <c r="T348" i="29"/>
  <c r="T347" i="29"/>
  <c r="T346" i="29"/>
  <c r="T345" i="29"/>
  <c r="T344" i="29"/>
  <c r="T343" i="29"/>
  <c r="T342" i="29"/>
  <c r="T341" i="29"/>
  <c r="T340" i="29"/>
  <c r="T339" i="29"/>
  <c r="T338" i="29"/>
  <c r="T337" i="29"/>
  <c r="T336" i="29"/>
  <c r="T335" i="29"/>
  <c r="T334" i="29"/>
  <c r="T333" i="29"/>
  <c r="T332" i="29"/>
  <c r="T331" i="29"/>
  <c r="T330" i="29"/>
  <c r="T329" i="29"/>
  <c r="T328" i="29"/>
  <c r="T327" i="29"/>
  <c r="T326" i="29"/>
  <c r="T325" i="29"/>
  <c r="T324" i="29"/>
  <c r="T323" i="29"/>
  <c r="T322" i="29"/>
  <c r="T321" i="29"/>
  <c r="T320" i="29"/>
  <c r="T319" i="29"/>
  <c r="T318" i="29"/>
  <c r="T317" i="29"/>
  <c r="T316" i="29"/>
  <c r="T315" i="29"/>
  <c r="T314" i="29"/>
  <c r="T313" i="29"/>
  <c r="T312" i="29"/>
  <c r="T311" i="29"/>
  <c r="T310" i="29"/>
  <c r="T309" i="29"/>
  <c r="T308" i="29"/>
  <c r="T307" i="29"/>
  <c r="T306" i="29"/>
  <c r="T305" i="29"/>
  <c r="T304" i="29"/>
  <c r="T303" i="29"/>
  <c r="T302" i="29"/>
  <c r="T301" i="29"/>
  <c r="T300" i="29"/>
  <c r="T299" i="29"/>
  <c r="T298" i="29"/>
  <c r="T297" i="29"/>
  <c r="T296" i="29"/>
  <c r="T295" i="29"/>
  <c r="T294" i="29"/>
  <c r="T293" i="29"/>
  <c r="T292" i="29"/>
  <c r="T291" i="29"/>
  <c r="T290" i="29"/>
  <c r="T289" i="29"/>
  <c r="T288" i="29"/>
  <c r="T287" i="29"/>
  <c r="T286" i="29"/>
  <c r="T285" i="29"/>
  <c r="T284" i="29"/>
  <c r="T283" i="29"/>
  <c r="T282" i="29"/>
  <c r="T281" i="29"/>
  <c r="T280" i="29"/>
  <c r="T279" i="29"/>
  <c r="T278" i="29"/>
  <c r="T277" i="29"/>
  <c r="T276" i="29"/>
  <c r="T275" i="29"/>
  <c r="T274" i="29"/>
  <c r="T273" i="29"/>
  <c r="T272" i="29"/>
  <c r="T271" i="29"/>
  <c r="T270" i="29"/>
  <c r="T269" i="29"/>
  <c r="T268" i="29"/>
  <c r="T267" i="29"/>
  <c r="T266" i="29"/>
  <c r="T265" i="29"/>
  <c r="T264" i="29"/>
  <c r="T263" i="29"/>
  <c r="T262" i="29"/>
  <c r="T261" i="29"/>
  <c r="T260" i="29"/>
  <c r="T259" i="29"/>
  <c r="T258" i="29"/>
  <c r="T257" i="29"/>
  <c r="T256" i="29"/>
  <c r="T255" i="29"/>
  <c r="T254" i="29"/>
  <c r="T253" i="29"/>
  <c r="T252" i="29"/>
  <c r="T251" i="29"/>
  <c r="T250" i="29"/>
  <c r="T249" i="29"/>
  <c r="T248" i="29"/>
  <c r="T247" i="29"/>
  <c r="T246" i="29"/>
  <c r="T245" i="29"/>
  <c r="T244" i="29"/>
  <c r="T243" i="29"/>
  <c r="T242" i="29"/>
  <c r="T241" i="29"/>
  <c r="T240" i="29"/>
  <c r="T239" i="29"/>
  <c r="T238" i="29"/>
  <c r="T237" i="29"/>
  <c r="T236" i="29"/>
  <c r="T235" i="29"/>
  <c r="T234" i="29"/>
  <c r="T231" i="29"/>
  <c r="T230" i="29"/>
  <c r="T229" i="29"/>
  <c r="T228" i="29"/>
  <c r="T227" i="29"/>
  <c r="T225" i="29"/>
  <c r="T224" i="29"/>
  <c r="T223" i="29"/>
  <c r="T222" i="29"/>
  <c r="T221" i="29"/>
  <c r="T220" i="29"/>
  <c r="T219" i="29"/>
  <c r="T218" i="29"/>
  <c r="T217" i="29"/>
  <c r="T216" i="29"/>
  <c r="T215" i="29"/>
  <c r="T214" i="29"/>
  <c r="T213" i="29"/>
  <c r="T212" i="29"/>
  <c r="T211" i="29"/>
  <c r="T210" i="29"/>
  <c r="T209" i="29"/>
  <c r="T208" i="29"/>
  <c r="T207" i="29"/>
  <c r="T206" i="29"/>
  <c r="T205" i="29"/>
  <c r="T204" i="29"/>
  <c r="T203" i="29"/>
  <c r="T202" i="29"/>
  <c r="T201" i="29"/>
  <c r="T200" i="29"/>
  <c r="T199" i="29"/>
  <c r="T198" i="29"/>
  <c r="T197" i="29"/>
  <c r="T196" i="29"/>
  <c r="T195" i="29"/>
  <c r="T194" i="29"/>
  <c r="T193" i="29"/>
  <c r="T192" i="29"/>
  <c r="T191" i="29"/>
  <c r="T190" i="29"/>
  <c r="T189" i="29"/>
  <c r="T188" i="29"/>
  <c r="T187" i="29"/>
  <c r="T186" i="29"/>
  <c r="T185" i="29"/>
  <c r="T184" i="29"/>
  <c r="T183" i="29"/>
  <c r="T182" i="29"/>
  <c r="T181" i="29"/>
  <c r="T180" i="29"/>
  <c r="T179" i="29"/>
  <c r="T178" i="29"/>
  <c r="T177" i="29"/>
  <c r="T176" i="29"/>
  <c r="T175" i="29"/>
  <c r="T174" i="29"/>
  <c r="T173" i="29"/>
  <c r="T172" i="29"/>
  <c r="T171" i="29"/>
  <c r="T170" i="29"/>
  <c r="T169" i="29"/>
  <c r="T168" i="29"/>
  <c r="T167" i="29"/>
  <c r="T166" i="29"/>
  <c r="T165" i="29"/>
  <c r="T164" i="29"/>
  <c r="T163" i="29"/>
  <c r="T162" i="29"/>
  <c r="T161" i="29"/>
  <c r="T160" i="29"/>
  <c r="T159" i="29"/>
  <c r="T158" i="29"/>
  <c r="T157" i="29"/>
  <c r="T156" i="29"/>
  <c r="T155" i="29"/>
  <c r="T154" i="29"/>
  <c r="T153" i="29"/>
  <c r="T152" i="29"/>
  <c r="T151" i="29"/>
  <c r="T150" i="29"/>
  <c r="T149" i="29"/>
  <c r="T148" i="29"/>
  <c r="T147" i="29"/>
  <c r="T146" i="29"/>
  <c r="T145" i="29"/>
  <c r="T144" i="29"/>
  <c r="T143" i="29"/>
  <c r="T142" i="29"/>
  <c r="T141" i="29"/>
  <c r="T140" i="29"/>
  <c r="T139" i="29"/>
  <c r="T138" i="29"/>
  <c r="T137" i="29"/>
  <c r="T136" i="29"/>
  <c r="T135" i="29"/>
  <c r="T134" i="29"/>
  <c r="T133" i="29"/>
  <c r="T132" i="29"/>
  <c r="T131" i="29"/>
  <c r="T128" i="29"/>
  <c r="T127" i="29"/>
  <c r="T126" i="29"/>
  <c r="T125" i="29"/>
  <c r="T124" i="29"/>
  <c r="T123" i="29"/>
  <c r="T122" i="29"/>
  <c r="T121" i="29"/>
  <c r="T120" i="29"/>
  <c r="T119" i="29"/>
  <c r="T118" i="29"/>
  <c r="T117" i="29"/>
  <c r="T116" i="29"/>
  <c r="T115" i="29"/>
  <c r="T114" i="29"/>
  <c r="T113" i="29"/>
  <c r="T112" i="29"/>
  <c r="T111" i="29"/>
  <c r="T110" i="29"/>
  <c r="T109" i="29"/>
  <c r="T108" i="29"/>
  <c r="T107" i="29"/>
  <c r="T105" i="29"/>
  <c r="T104" i="29"/>
  <c r="T103" i="29"/>
  <c r="T102" i="29"/>
  <c r="T101" i="29"/>
  <c r="T100" i="29"/>
  <c r="T97" i="29"/>
  <c r="T96" i="29"/>
  <c r="T95" i="29"/>
  <c r="T94" i="29"/>
  <c r="T93" i="29"/>
  <c r="T92" i="29"/>
  <c r="T91" i="29"/>
  <c r="T90" i="29"/>
  <c r="T89" i="29"/>
  <c r="T88" i="29"/>
  <c r="T87" i="29"/>
  <c r="T86" i="29"/>
  <c r="T85" i="29"/>
  <c r="T84" i="29"/>
  <c r="T83" i="29"/>
  <c r="T82" i="29"/>
  <c r="T81" i="29"/>
  <c r="T80" i="29"/>
  <c r="T79" i="29"/>
  <c r="T78" i="29"/>
  <c r="T77" i="29"/>
  <c r="T76" i="29"/>
  <c r="T75" i="29"/>
  <c r="T74" i="29"/>
  <c r="T73" i="29"/>
  <c r="T72" i="29"/>
  <c r="T71" i="29"/>
  <c r="T70" i="29"/>
  <c r="T69" i="29"/>
  <c r="T68" i="29"/>
  <c r="T67" i="29"/>
  <c r="T66" i="29"/>
  <c r="T65" i="29"/>
  <c r="T64" i="29"/>
  <c r="T63" i="29"/>
  <c r="T62" i="29"/>
  <c r="T61" i="29"/>
  <c r="T60" i="29"/>
  <c r="T59" i="29"/>
  <c r="T58" i="29"/>
  <c r="T57" i="29"/>
  <c r="T56" i="29"/>
  <c r="T55" i="29"/>
  <c r="T54" i="29"/>
  <c r="T53" i="29"/>
  <c r="T52" i="29"/>
  <c r="T51" i="29"/>
  <c r="T50" i="29"/>
  <c r="T49" i="29"/>
  <c r="T48" i="29"/>
  <c r="T47" i="29"/>
  <c r="T46" i="29"/>
  <c r="T45" i="29"/>
  <c r="T44" i="29"/>
  <c r="T43" i="29"/>
  <c r="T42" i="29"/>
  <c r="T41" i="29"/>
  <c r="T40" i="29"/>
  <c r="T39" i="29"/>
  <c r="T38" i="29"/>
  <c r="T37" i="29"/>
  <c r="T36" i="29"/>
  <c r="T35" i="29"/>
  <c r="T34" i="29"/>
  <c r="T33" i="29"/>
  <c r="T32" i="29"/>
  <c r="T31" i="29"/>
  <c r="T30" i="29"/>
  <c r="T29" i="29"/>
  <c r="T28" i="29"/>
  <c r="T27" i="29"/>
  <c r="T26" i="29"/>
  <c r="T25" i="29"/>
  <c r="T24" i="29"/>
  <c r="T23" i="29"/>
  <c r="T22" i="29"/>
  <c r="T21" i="29"/>
  <c r="T20" i="29"/>
  <c r="T19" i="29"/>
  <c r="T18" i="29"/>
  <c r="T17" i="29"/>
  <c r="T16" i="29"/>
  <c r="T15" i="29"/>
  <c r="T14" i="29"/>
  <c r="T13" i="29"/>
  <c r="T12" i="29"/>
  <c r="T11" i="29"/>
  <c r="T10" i="29"/>
  <c r="N490" i="29"/>
  <c r="M490" i="29"/>
  <c r="G490" i="29"/>
  <c r="G587" i="29" l="1"/>
  <c r="G586" i="29" s="1"/>
  <c r="G585" i="29"/>
  <c r="G584" i="29"/>
  <c r="G583" i="29"/>
  <c r="G582" i="29"/>
  <c r="G578" i="29"/>
  <c r="G577" i="29" s="1"/>
  <c r="G576" i="29"/>
  <c r="G575" i="29" s="1"/>
  <c r="G574" i="29"/>
  <c r="G573" i="29"/>
  <c r="G572" i="29"/>
  <c r="G569" i="29"/>
  <c r="G568" i="29"/>
  <c r="G567" i="29"/>
  <c r="G565" i="29"/>
  <c r="G564" i="29"/>
  <c r="G562" i="29"/>
  <c r="G561" i="29" s="1"/>
  <c r="G560" i="29"/>
  <c r="G559" i="29"/>
  <c r="G557" i="29"/>
  <c r="G556" i="29"/>
  <c r="G555" i="29"/>
  <c r="G554" i="29"/>
  <c r="G553" i="29"/>
  <c r="G552" i="29"/>
  <c r="G549" i="29"/>
  <c r="G548" i="29"/>
  <c r="G546" i="29"/>
  <c r="G545" i="29" s="1"/>
  <c r="G544" i="29"/>
  <c r="G543" i="29" s="1"/>
  <c r="G542" i="29"/>
  <c r="G541" i="29"/>
  <c r="G539" i="29"/>
  <c r="G538" i="29"/>
  <c r="G537" i="29"/>
  <c r="G536" i="29"/>
  <c r="G535" i="29"/>
  <c r="G534" i="29"/>
  <c r="G527" i="29"/>
  <c r="G526" i="29" s="1"/>
  <c r="G525" i="29"/>
  <c r="G524" i="29" s="1"/>
  <c r="G523" i="29"/>
  <c r="G522" i="29"/>
  <c r="G521" i="29"/>
  <c r="G520" i="29"/>
  <c r="G517" i="29"/>
  <c r="G516" i="29" s="1"/>
  <c r="G515" i="29"/>
  <c r="G514" i="29" s="1"/>
  <c r="G513" i="29"/>
  <c r="G512" i="29"/>
  <c r="G511" i="29"/>
  <c r="G510" i="29"/>
  <c r="G507" i="29"/>
  <c r="G506" i="29" s="1"/>
  <c r="G505" i="29"/>
  <c r="G504" i="29" s="1"/>
  <c r="G503" i="29"/>
  <c r="G502" i="29"/>
  <c r="G501" i="29"/>
  <c r="G500" i="29"/>
  <c r="G497" i="29"/>
  <c r="G496" i="29" s="1"/>
  <c r="G495" i="29"/>
  <c r="G494" i="29"/>
  <c r="G493" i="29"/>
  <c r="G492" i="29"/>
  <c r="G489" i="29"/>
  <c r="G488" i="29" s="1"/>
  <c r="G487" i="29"/>
  <c r="G486" i="29" s="1"/>
  <c r="G485" i="29"/>
  <c r="G484" i="29"/>
  <c r="G483" i="29"/>
  <c r="G482" i="29"/>
  <c r="G479" i="29"/>
  <c r="G478" i="29" s="1"/>
  <c r="G477" i="29"/>
  <c r="G476" i="29" s="1"/>
  <c r="G475" i="29"/>
  <c r="G474" i="29"/>
  <c r="G473" i="29"/>
  <c r="G472" i="29"/>
  <c r="G471" i="29"/>
  <c r="G468" i="29"/>
  <c r="G467" i="29" s="1"/>
  <c r="G466" i="29"/>
  <c r="G465" i="29" s="1"/>
  <c r="G464" i="29"/>
  <c r="G463" i="29"/>
  <c r="G462" i="29"/>
  <c r="G461" i="29"/>
  <c r="G458" i="29"/>
  <c r="G457" i="29" s="1"/>
  <c r="G456" i="29"/>
  <c r="G455" i="29" s="1"/>
  <c r="G454" i="29"/>
  <c r="G453" i="29"/>
  <c r="G452" i="29"/>
  <c r="G451" i="29"/>
  <c r="G446" i="29"/>
  <c r="G445" i="29" s="1"/>
  <c r="G444" i="29"/>
  <c r="G443" i="29"/>
  <c r="G442" i="29"/>
  <c r="G441" i="29"/>
  <c r="G440" i="29"/>
  <c r="G436" i="29"/>
  <c r="G435" i="29" s="1"/>
  <c r="G434" i="29"/>
  <c r="G433" i="29" s="1"/>
  <c r="G432" i="29"/>
  <c r="G431" i="29"/>
  <c r="G430" i="29"/>
  <c r="G429" i="29"/>
  <c r="G428" i="29"/>
  <c r="G425" i="29"/>
  <c r="G424" i="29" s="1"/>
  <c r="G423" i="29"/>
  <c r="G422" i="29" s="1"/>
  <c r="G421" i="29"/>
  <c r="G420" i="29"/>
  <c r="G418" i="29"/>
  <c r="G417" i="29"/>
  <c r="G416" i="29"/>
  <c r="G415" i="29"/>
  <c r="G414" i="29"/>
  <c r="G411" i="29"/>
  <c r="G410" i="29" s="1"/>
  <c r="G409" i="29"/>
  <c r="G408" i="29" s="1"/>
  <c r="G407" i="29"/>
  <c r="G406" i="29"/>
  <c r="G405" i="29"/>
  <c r="G404" i="29"/>
  <c r="G403" i="29"/>
  <c r="G398" i="29"/>
  <c r="G397" i="29"/>
  <c r="G395" i="29"/>
  <c r="G394" i="29" s="1"/>
  <c r="G393" i="29"/>
  <c r="G392" i="29" s="1"/>
  <c r="G391" i="29"/>
  <c r="G390" i="29"/>
  <c r="G389" i="29"/>
  <c r="G388" i="29"/>
  <c r="G387" i="29"/>
  <c r="G386" i="29"/>
  <c r="G383" i="29"/>
  <c r="G382" i="29" s="1"/>
  <c r="G381" i="29"/>
  <c r="G380" i="29"/>
  <c r="G379" i="29"/>
  <c r="G378" i="29"/>
  <c r="G375" i="29"/>
  <c r="G374" i="29" s="1"/>
  <c r="G373" i="29"/>
  <c r="G372" i="29"/>
  <c r="G371" i="29"/>
  <c r="G370" i="29"/>
  <c r="G367" i="29"/>
  <c r="G366" i="29" s="1"/>
  <c r="G365" i="29"/>
  <c r="G364" i="29" s="1"/>
  <c r="G363" i="29"/>
  <c r="G362" i="29" s="1"/>
  <c r="G361" i="29"/>
  <c r="G360" i="29"/>
  <c r="G359" i="29"/>
  <c r="G358" i="29"/>
  <c r="G357" i="29"/>
  <c r="G354" i="29"/>
  <c r="G353" i="29" s="1"/>
  <c r="G352" i="29"/>
  <c r="G351" i="29" s="1"/>
  <c r="G350" i="29"/>
  <c r="G349" i="29" s="1"/>
  <c r="G348" i="29"/>
  <c r="G347" i="29"/>
  <c r="G346" i="29"/>
  <c r="G345" i="29"/>
  <c r="G344" i="29"/>
  <c r="G341" i="29"/>
  <c r="G340" i="29" s="1"/>
  <c r="G339" i="29"/>
  <c r="G338" i="29" s="1"/>
  <c r="G337" i="29"/>
  <c r="G336" i="29"/>
  <c r="G335" i="29"/>
  <c r="G334" i="29"/>
  <c r="G333" i="29"/>
  <c r="G327" i="29"/>
  <c r="G326" i="29" s="1"/>
  <c r="G325" i="29" s="1"/>
  <c r="G324" i="29" s="1"/>
  <c r="G323" i="29" s="1"/>
  <c r="G322" i="29" s="1"/>
  <c r="G321" i="29"/>
  <c r="G320" i="29"/>
  <c r="G319" i="29"/>
  <c r="G318" i="29"/>
  <c r="G317" i="29"/>
  <c r="G316" i="29"/>
  <c r="G315" i="29"/>
  <c r="G314" i="29"/>
  <c r="G313" i="29"/>
  <c r="G312" i="29"/>
  <c r="G310" i="29"/>
  <c r="G309" i="29" s="1"/>
  <c r="G307" i="29"/>
  <c r="G306" i="29" s="1"/>
  <c r="G305" i="29"/>
  <c r="G304" i="29"/>
  <c r="G303" i="29"/>
  <c r="G302" i="29"/>
  <c r="G301" i="29"/>
  <c r="G300" i="29"/>
  <c r="G299" i="29"/>
  <c r="G298" i="29"/>
  <c r="G297" i="29"/>
  <c r="G294" i="29"/>
  <c r="G293" i="29"/>
  <c r="G291" i="29"/>
  <c r="G290" i="29" s="1"/>
  <c r="G288" i="29"/>
  <c r="G287" i="29"/>
  <c r="G286" i="29"/>
  <c r="G285" i="29"/>
  <c r="G284" i="29"/>
  <c r="G283" i="29"/>
  <c r="G282" i="29"/>
  <c r="G281" i="29"/>
  <c r="G280" i="29"/>
  <c r="D278" i="29"/>
  <c r="G278" i="29" s="1"/>
  <c r="G277" i="29" s="1"/>
  <c r="G276" i="29"/>
  <c r="G275" i="29"/>
  <c r="G274" i="29"/>
  <c r="G273" i="29"/>
  <c r="G272" i="29"/>
  <c r="G271" i="29"/>
  <c r="G270" i="29"/>
  <c r="G269" i="29"/>
  <c r="G268" i="29"/>
  <c r="G264" i="29"/>
  <c r="G263" i="29" s="1"/>
  <c r="G262" i="29"/>
  <c r="G261" i="29" s="1"/>
  <c r="G260" i="29"/>
  <c r="G259" i="29" s="1"/>
  <c r="G258" i="29"/>
  <c r="G257" i="29" s="1"/>
  <c r="G256" i="29"/>
  <c r="G255" i="29" s="1"/>
  <c r="G254" i="29"/>
  <c r="G253" i="29" s="1"/>
  <c r="G252" i="29"/>
  <c r="G251" i="29" s="1"/>
  <c r="G250" i="29"/>
  <c r="G249" i="29" s="1"/>
  <c r="G248" i="29"/>
  <c r="G247" i="29" s="1"/>
  <c r="G246" i="29"/>
  <c r="G245" i="29" s="1"/>
  <c r="G244" i="29"/>
  <c r="G243" i="29" s="1"/>
  <c r="G242" i="29"/>
  <c r="G241" i="29" s="1"/>
  <c r="G237" i="29"/>
  <c r="G236" i="29"/>
  <c r="G235" i="29"/>
  <c r="G233" i="29"/>
  <c r="G232" i="29" s="1"/>
  <c r="G231" i="29"/>
  <c r="G230" i="29"/>
  <c r="G229" i="29"/>
  <c r="G228" i="29"/>
  <c r="G225" i="29"/>
  <c r="G224" i="29" s="1"/>
  <c r="G223" i="29"/>
  <c r="G222" i="29"/>
  <c r="G221" i="29"/>
  <c r="G220" i="29"/>
  <c r="G217" i="29"/>
  <c r="G216" i="29" s="1"/>
  <c r="G215" i="29"/>
  <c r="G214" i="29"/>
  <c r="G213" i="29"/>
  <c r="G212" i="29"/>
  <c r="G209" i="29"/>
  <c r="G208" i="29" s="1"/>
  <c r="G207" i="29"/>
  <c r="G206" i="29"/>
  <c r="G204" i="29"/>
  <c r="G203" i="29"/>
  <c r="G202" i="29"/>
  <c r="G201" i="29"/>
  <c r="G198" i="29"/>
  <c r="G197" i="29" s="1"/>
  <c r="G196" i="29"/>
  <c r="G195" i="29" s="1"/>
  <c r="G194" i="29"/>
  <c r="G193" i="29" s="1"/>
  <c r="G192" i="29"/>
  <c r="G191" i="29"/>
  <c r="G190" i="29"/>
  <c r="G189" i="29"/>
  <c r="G186" i="29"/>
  <c r="G185" i="29" s="1"/>
  <c r="G184" i="29"/>
  <c r="G183" i="29"/>
  <c r="G181" i="29"/>
  <c r="G180" i="29" s="1"/>
  <c r="G179" i="29"/>
  <c r="G178" i="29"/>
  <c r="G177" i="29"/>
  <c r="G176" i="29"/>
  <c r="G175" i="29"/>
  <c r="G172" i="29"/>
  <c r="G171" i="29" s="1"/>
  <c r="G170" i="29"/>
  <c r="G169" i="29" s="1"/>
  <c r="G168" i="29"/>
  <c r="G167" i="29"/>
  <c r="G166" i="29"/>
  <c r="G165" i="29"/>
  <c r="G164" i="29"/>
  <c r="G161" i="29"/>
  <c r="G160" i="29" s="1"/>
  <c r="G159" i="29"/>
  <c r="G158" i="29" s="1"/>
  <c r="G157" i="29"/>
  <c r="G156" i="29" s="1"/>
  <c r="G155" i="29"/>
  <c r="G154" i="29"/>
  <c r="G153" i="29"/>
  <c r="G152" i="29"/>
  <c r="G149" i="29"/>
  <c r="G148" i="29"/>
  <c r="G146" i="29"/>
  <c r="G145" i="29" s="1"/>
  <c r="G144" i="29"/>
  <c r="G143" i="29"/>
  <c r="G140" i="29"/>
  <c r="G139" i="29" s="1"/>
  <c r="G138" i="29"/>
  <c r="G137" i="29" s="1"/>
  <c r="G136" i="29"/>
  <c r="G135" i="29"/>
  <c r="G134" i="29"/>
  <c r="G133" i="29"/>
  <c r="G128" i="29"/>
  <c r="G127" i="29" s="1"/>
  <c r="G126" i="29"/>
  <c r="G125" i="29"/>
  <c r="G124" i="29"/>
  <c r="G123" i="29"/>
  <c r="G122" i="29"/>
  <c r="G119" i="29"/>
  <c r="G118" i="29" s="1"/>
  <c r="G117" i="29"/>
  <c r="G116" i="29"/>
  <c r="G114" i="29"/>
  <c r="G113" i="29"/>
  <c r="G112" i="29"/>
  <c r="G111" i="29"/>
  <c r="G105" i="29"/>
  <c r="G104" i="29" s="1"/>
  <c r="G103" i="29" s="1"/>
  <c r="G102" i="29" s="1"/>
  <c r="G101" i="29" s="1"/>
  <c r="G100" i="29" s="1"/>
  <c r="G97" i="29"/>
  <c r="G96" i="29" s="1"/>
  <c r="G95" i="29"/>
  <c r="G94" i="29" s="1"/>
  <c r="G93" i="29"/>
  <c r="G92" i="29"/>
  <c r="G91" i="29"/>
  <c r="G90" i="29"/>
  <c r="G89" i="29"/>
  <c r="G86" i="29"/>
  <c r="G85" i="29" s="1"/>
  <c r="G84" i="29"/>
  <c r="G83" i="29"/>
  <c r="G82" i="29"/>
  <c r="G81" i="29"/>
  <c r="G77" i="29"/>
  <c r="G76" i="29" s="1"/>
  <c r="G75" i="29"/>
  <c r="G74" i="29" s="1"/>
  <c r="G73" i="29"/>
  <c r="G72" i="29"/>
  <c r="G71" i="29"/>
  <c r="G70" i="29"/>
  <c r="G67" i="29"/>
  <c r="G66" i="29" s="1"/>
  <c r="G65" i="29"/>
  <c r="G64" i="29" s="1"/>
  <c r="G63" i="29"/>
  <c r="G62" i="29" s="1"/>
  <c r="G61" i="29"/>
  <c r="G60" i="29" s="1"/>
  <c r="G59" i="29"/>
  <c r="G58" i="29"/>
  <c r="G57" i="29"/>
  <c r="G56" i="29"/>
  <c r="G52" i="29"/>
  <c r="G51" i="29" s="1"/>
  <c r="G50" i="29"/>
  <c r="G49" i="29" s="1"/>
  <c r="G48" i="29"/>
  <c r="G47" i="29"/>
  <c r="G46" i="29"/>
  <c r="G45" i="29"/>
  <c r="G42" i="29"/>
  <c r="G41" i="29" s="1"/>
  <c r="G40" i="29"/>
  <c r="G39" i="29"/>
  <c r="G38" i="29"/>
  <c r="G37" i="29"/>
  <c r="G33" i="29"/>
  <c r="G32" i="29" s="1"/>
  <c r="G31" i="29"/>
  <c r="G30" i="29" s="1"/>
  <c r="G29" i="29"/>
  <c r="G28" i="29"/>
  <c r="G27" i="29"/>
  <c r="G26" i="29"/>
  <c r="G23" i="29"/>
  <c r="G22" i="29" s="1"/>
  <c r="G21" i="29"/>
  <c r="G20" i="29" s="1"/>
  <c r="G19" i="29"/>
  <c r="G18" i="29"/>
  <c r="G17" i="29"/>
  <c r="G16" i="29"/>
  <c r="K27" i="31" a="1"/>
  <c r="K27" i="31" s="1"/>
  <c r="J27" i="31" a="1"/>
  <c r="J27" i="31" s="1"/>
  <c r="K24" i="31" a="1"/>
  <c r="K24" i="31" s="1"/>
  <c r="J24" i="31" a="1"/>
  <c r="J24" i="31" s="1"/>
  <c r="K23" i="31" a="1"/>
  <c r="K23" i="31" s="1"/>
  <c r="J23" i="31" a="1"/>
  <c r="J23" i="31" s="1"/>
  <c r="H25" i="31"/>
  <c r="H25" i="31" a="1"/>
  <c r="H21" i="31"/>
  <c r="H28" i="31" s="1"/>
  <c r="H21" i="31" a="1"/>
  <c r="H19" i="31" a="1"/>
  <c r="H19" i="31" s="1"/>
  <c r="H18" i="31"/>
  <c r="H20" i="31" s="1"/>
  <c r="H18" i="31" a="1"/>
  <c r="H16" i="31" a="1"/>
  <c r="H16" i="31" s="1"/>
  <c r="H12" i="31"/>
  <c r="H17" i="31" s="1"/>
  <c r="H12" i="31" a="1"/>
  <c r="H10" i="31" a="1"/>
  <c r="H10" i="31" s="1"/>
  <c r="H9" i="31"/>
  <c r="H11" i="31" s="1"/>
  <c r="H29" i="31" s="1"/>
  <c r="H9" i="31" a="1"/>
  <c r="M128" i="29"/>
  <c r="M126" i="29"/>
  <c r="M125" i="29"/>
  <c r="M124" i="29"/>
  <c r="M123" i="29"/>
  <c r="M122" i="29"/>
  <c r="M587" i="29"/>
  <c r="M585" i="29"/>
  <c r="M584" i="29"/>
  <c r="M583" i="29"/>
  <c r="M582" i="29"/>
  <c r="M578" i="29"/>
  <c r="M576" i="29"/>
  <c r="M574" i="29"/>
  <c r="M573" i="29"/>
  <c r="M572" i="29"/>
  <c r="M569" i="29"/>
  <c r="M568" i="29"/>
  <c r="M567" i="29"/>
  <c r="M565" i="29"/>
  <c r="M564" i="29"/>
  <c r="M562" i="29"/>
  <c r="M560" i="29"/>
  <c r="M559" i="29"/>
  <c r="M557" i="29"/>
  <c r="M556" i="29"/>
  <c r="M555" i="29"/>
  <c r="M554" i="29"/>
  <c r="M553" i="29"/>
  <c r="M552" i="29"/>
  <c r="M549" i="29"/>
  <c r="M548" i="29"/>
  <c r="M546" i="29"/>
  <c r="M544" i="29"/>
  <c r="M542" i="29"/>
  <c r="M541" i="29"/>
  <c r="M539" i="29"/>
  <c r="M538" i="29"/>
  <c r="M537" i="29"/>
  <c r="M536" i="29"/>
  <c r="M535" i="29"/>
  <c r="M534" i="29"/>
  <c r="M527" i="29"/>
  <c r="M525" i="29"/>
  <c r="M523" i="29"/>
  <c r="M522" i="29"/>
  <c r="M521" i="29"/>
  <c r="M520" i="29"/>
  <c r="M517" i="29"/>
  <c r="M515" i="29"/>
  <c r="M513" i="29"/>
  <c r="M512" i="29"/>
  <c r="M511" i="29"/>
  <c r="M510" i="29"/>
  <c r="M507" i="29"/>
  <c r="M505" i="29"/>
  <c r="M503" i="29"/>
  <c r="M502" i="29"/>
  <c r="M501" i="29"/>
  <c r="M500" i="29"/>
  <c r="M497" i="29"/>
  <c r="M495" i="29"/>
  <c r="M494" i="29"/>
  <c r="M493" i="29"/>
  <c r="M492" i="29"/>
  <c r="M489" i="29"/>
  <c r="M487" i="29"/>
  <c r="M485" i="29"/>
  <c r="M484" i="29"/>
  <c r="M483" i="29"/>
  <c r="M482" i="29"/>
  <c r="M479" i="29"/>
  <c r="M477" i="29"/>
  <c r="M475" i="29"/>
  <c r="M474" i="29"/>
  <c r="M473" i="29"/>
  <c r="M472" i="29"/>
  <c r="M471" i="29"/>
  <c r="M468" i="29"/>
  <c r="M466" i="29"/>
  <c r="M464" i="29"/>
  <c r="M463" i="29"/>
  <c r="M462" i="29"/>
  <c r="M461" i="29"/>
  <c r="M458" i="29"/>
  <c r="M456" i="29"/>
  <c r="M454" i="29"/>
  <c r="M453" i="29"/>
  <c r="M452" i="29"/>
  <c r="M451" i="29"/>
  <c r="M446" i="29"/>
  <c r="M444" i="29"/>
  <c r="M443" i="29"/>
  <c r="M442" i="29"/>
  <c r="M441" i="29"/>
  <c r="M440" i="29"/>
  <c r="M436" i="29"/>
  <c r="M434" i="29"/>
  <c r="M432" i="29"/>
  <c r="M431" i="29"/>
  <c r="M430" i="29"/>
  <c r="M429" i="29"/>
  <c r="M428" i="29"/>
  <c r="M425" i="29"/>
  <c r="M423" i="29"/>
  <c r="M421" i="29"/>
  <c r="M420" i="29"/>
  <c r="M418" i="29"/>
  <c r="M417" i="29"/>
  <c r="M416" i="29"/>
  <c r="M415" i="29"/>
  <c r="M414" i="29"/>
  <c r="M411" i="29"/>
  <c r="M409" i="29"/>
  <c r="M407" i="29"/>
  <c r="M406" i="29"/>
  <c r="M405" i="29"/>
  <c r="M404" i="29"/>
  <c r="M403" i="29"/>
  <c r="M398" i="29"/>
  <c r="M397" i="29"/>
  <c r="M395" i="29"/>
  <c r="M393" i="29"/>
  <c r="M391" i="29"/>
  <c r="M390" i="29"/>
  <c r="M389" i="29"/>
  <c r="M388" i="29"/>
  <c r="M387" i="29"/>
  <c r="M386" i="29"/>
  <c r="M383" i="29"/>
  <c r="M381" i="29"/>
  <c r="M380" i="29"/>
  <c r="M379" i="29"/>
  <c r="M378" i="29"/>
  <c r="M375" i="29"/>
  <c r="M373" i="29"/>
  <c r="M372" i="29"/>
  <c r="M371" i="29"/>
  <c r="M370" i="29"/>
  <c r="M367" i="29"/>
  <c r="M365" i="29"/>
  <c r="M363" i="29"/>
  <c r="M361" i="29"/>
  <c r="M360" i="29"/>
  <c r="M359" i="29"/>
  <c r="M358" i="29"/>
  <c r="M357" i="29"/>
  <c r="M354" i="29"/>
  <c r="M352" i="29"/>
  <c r="M350" i="29"/>
  <c r="M348" i="29"/>
  <c r="M347" i="29"/>
  <c r="M346" i="29"/>
  <c r="M345" i="29"/>
  <c r="M344" i="29"/>
  <c r="M341" i="29"/>
  <c r="M339" i="29"/>
  <c r="M337" i="29"/>
  <c r="M336" i="29"/>
  <c r="M335" i="29"/>
  <c r="M334" i="29"/>
  <c r="M333" i="29"/>
  <c r="M327" i="29"/>
  <c r="M321" i="29"/>
  <c r="M320" i="29"/>
  <c r="M319" i="29"/>
  <c r="M318" i="29"/>
  <c r="M317" i="29"/>
  <c r="M316" i="29"/>
  <c r="M315" i="29"/>
  <c r="M314" i="29"/>
  <c r="M313" i="29"/>
  <c r="M312" i="29"/>
  <c r="M310" i="29"/>
  <c r="M307" i="29"/>
  <c r="M305" i="29"/>
  <c r="M304" i="29"/>
  <c r="M303" i="29"/>
  <c r="M302" i="29"/>
  <c r="M301" i="29"/>
  <c r="M300" i="29"/>
  <c r="M299" i="29"/>
  <c r="M298" i="29"/>
  <c r="M297" i="29"/>
  <c r="M294" i="29"/>
  <c r="M293" i="29"/>
  <c r="M291" i="29"/>
  <c r="M288" i="29"/>
  <c r="M287" i="29"/>
  <c r="M286" i="29"/>
  <c r="M285" i="29"/>
  <c r="M284" i="29"/>
  <c r="M283" i="29"/>
  <c r="M282" i="29"/>
  <c r="M281" i="29"/>
  <c r="M280" i="29"/>
  <c r="J278" i="29"/>
  <c r="M278" i="29" s="1"/>
  <c r="M276" i="29"/>
  <c r="M275" i="29"/>
  <c r="M274" i="29"/>
  <c r="M273" i="29"/>
  <c r="M272" i="29"/>
  <c r="M271" i="29"/>
  <c r="M270" i="29"/>
  <c r="M269" i="29"/>
  <c r="M268" i="29"/>
  <c r="M264" i="29"/>
  <c r="M262" i="29"/>
  <c r="M260" i="29"/>
  <c r="M258" i="29"/>
  <c r="M256" i="29"/>
  <c r="M254" i="29"/>
  <c r="M252" i="29"/>
  <c r="M250" i="29"/>
  <c r="M248" i="29"/>
  <c r="M246" i="29"/>
  <c r="M244" i="29"/>
  <c r="M242" i="29"/>
  <c r="M237" i="29"/>
  <c r="M236" i="29"/>
  <c r="M235" i="29"/>
  <c r="M233" i="29"/>
  <c r="T233" i="29" s="1"/>
  <c r="M231" i="29"/>
  <c r="M230" i="29"/>
  <c r="M229" i="29"/>
  <c r="M228" i="29"/>
  <c r="M225" i="29"/>
  <c r="M223" i="29"/>
  <c r="M222" i="29"/>
  <c r="M221" i="29"/>
  <c r="M220" i="29"/>
  <c r="M217" i="29"/>
  <c r="M215" i="29"/>
  <c r="M214" i="29"/>
  <c r="M213" i="29"/>
  <c r="M212" i="29"/>
  <c r="M209" i="29"/>
  <c r="M207" i="29"/>
  <c r="M206" i="29"/>
  <c r="M204" i="29"/>
  <c r="M203" i="29"/>
  <c r="M202" i="29"/>
  <c r="M201" i="29"/>
  <c r="M198" i="29"/>
  <c r="M196" i="29"/>
  <c r="M194" i="29"/>
  <c r="M192" i="29"/>
  <c r="M191" i="29"/>
  <c r="M190" i="29"/>
  <c r="M189" i="29"/>
  <c r="M186" i="29"/>
  <c r="M184" i="29"/>
  <c r="M183" i="29"/>
  <c r="M181" i="29"/>
  <c r="M179" i="29"/>
  <c r="M178" i="29"/>
  <c r="M177" i="29"/>
  <c r="M176" i="29"/>
  <c r="M175" i="29"/>
  <c r="M172" i="29"/>
  <c r="M170" i="29"/>
  <c r="M168" i="29"/>
  <c r="M167" i="29"/>
  <c r="M166" i="29"/>
  <c r="M165" i="29"/>
  <c r="M164" i="29"/>
  <c r="M161" i="29"/>
  <c r="M159" i="29"/>
  <c r="M157" i="29"/>
  <c r="M155" i="29"/>
  <c r="M154" i="29"/>
  <c r="M153" i="29"/>
  <c r="M152" i="29"/>
  <c r="M149" i="29"/>
  <c r="M148" i="29"/>
  <c r="M146" i="29"/>
  <c r="M144" i="29"/>
  <c r="M143" i="29"/>
  <c r="M140" i="29"/>
  <c r="M138" i="29"/>
  <c r="M136" i="29"/>
  <c r="M135" i="29"/>
  <c r="M134" i="29"/>
  <c r="M133" i="29"/>
  <c r="M119" i="29"/>
  <c r="M117" i="29"/>
  <c r="M116" i="29"/>
  <c r="M114" i="29"/>
  <c r="M113" i="29"/>
  <c r="M112" i="29"/>
  <c r="M111" i="29"/>
  <c r="M105" i="29"/>
  <c r="M97" i="29"/>
  <c r="M95" i="29"/>
  <c r="M93" i="29"/>
  <c r="M92" i="29"/>
  <c r="M91" i="29"/>
  <c r="M90" i="29"/>
  <c r="M89" i="29"/>
  <c r="M86" i="29"/>
  <c r="M84" i="29"/>
  <c r="M83" i="29"/>
  <c r="M82" i="29"/>
  <c r="M81" i="29"/>
  <c r="M77" i="29"/>
  <c r="M75" i="29"/>
  <c r="M73" i="29"/>
  <c r="M72" i="29"/>
  <c r="M71" i="29"/>
  <c r="M70" i="29"/>
  <c r="M67" i="29"/>
  <c r="M65" i="29"/>
  <c r="M63" i="29"/>
  <c r="M61" i="29"/>
  <c r="M59" i="29"/>
  <c r="M58" i="29"/>
  <c r="M57" i="29"/>
  <c r="M56" i="29"/>
  <c r="M52" i="29"/>
  <c r="M50" i="29"/>
  <c r="M48" i="29"/>
  <c r="M47" i="29"/>
  <c r="M46" i="29"/>
  <c r="M45" i="29"/>
  <c r="M42" i="29"/>
  <c r="M40" i="29"/>
  <c r="M39" i="29"/>
  <c r="M38" i="29"/>
  <c r="M37" i="29"/>
  <c r="M33" i="29"/>
  <c r="M31" i="29"/>
  <c r="M29" i="29"/>
  <c r="M28" i="29"/>
  <c r="M27" i="29"/>
  <c r="M26" i="29"/>
  <c r="M23" i="29"/>
  <c r="M21" i="29"/>
  <c r="M19" i="29"/>
  <c r="M18" i="29"/>
  <c r="M17" i="29"/>
  <c r="M16" i="29"/>
  <c r="T8" i="29" a="1"/>
  <c r="T8" i="29" s="1"/>
  <c r="T7" i="29" a="1"/>
  <c r="T7" i="29" s="1"/>
  <c r="U7" i="29" s="1"/>
  <c r="M22" i="29" l="1"/>
  <c r="M30" i="29"/>
  <c r="M20" i="29"/>
  <c r="G132" i="29"/>
  <c r="G147" i="29"/>
  <c r="G343" i="29"/>
  <c r="G342" i="29" s="1"/>
  <c r="G396" i="29"/>
  <c r="M41" i="29"/>
  <c r="M49" i="29"/>
  <c r="U50" i="29"/>
  <c r="M64" i="29"/>
  <c r="M51" i="29"/>
  <c r="U52" i="29"/>
  <c r="N61" i="29"/>
  <c r="O61" i="29" s="1"/>
  <c r="G115" i="29"/>
  <c r="G142" i="29"/>
  <c r="G55" i="29"/>
  <c r="G54" i="29" s="1"/>
  <c r="M139" i="29"/>
  <c r="M185" i="29"/>
  <c r="M255" i="29"/>
  <c r="M506" i="29"/>
  <c r="M586" i="29"/>
  <c r="M94" i="29"/>
  <c r="M180" i="29"/>
  <c r="M249" i="29"/>
  <c r="U249" i="29" s="1"/>
  <c r="M290" i="29"/>
  <c r="M374" i="29"/>
  <c r="M422" i="29"/>
  <c r="M435" i="29"/>
  <c r="U522" i="29"/>
  <c r="M96" i="29"/>
  <c r="M156" i="29"/>
  <c r="M74" i="29"/>
  <c r="M224" i="29"/>
  <c r="M247" i="29"/>
  <c r="M263" i="29"/>
  <c r="M340" i="29"/>
  <c r="U340" i="29" s="1"/>
  <c r="M353" i="29"/>
  <c r="M366" i="29"/>
  <c r="M433" i="29"/>
  <c r="M488" i="29"/>
  <c r="M62" i="29"/>
  <c r="M76" i="29"/>
  <c r="M193" i="29"/>
  <c r="M241" i="29"/>
  <c r="U241" i="29" s="1"/>
  <c r="M257" i="29"/>
  <c r="M306" i="29"/>
  <c r="M326" i="29"/>
  <c r="M392" i="29"/>
  <c r="M410" i="29"/>
  <c r="M476" i="29"/>
  <c r="M496" i="29"/>
  <c r="M514" i="29"/>
  <c r="M543" i="29"/>
  <c r="M561" i="29"/>
  <c r="M169" i="29"/>
  <c r="M195" i="29"/>
  <c r="M208" i="29"/>
  <c r="M243" i="29"/>
  <c r="M259" i="29"/>
  <c r="M309" i="29"/>
  <c r="M362" i="29"/>
  <c r="M382" i="29"/>
  <c r="M394" i="29"/>
  <c r="M424" i="29"/>
  <c r="M478" i="29"/>
  <c r="M516" i="29"/>
  <c r="M545" i="29"/>
  <c r="U123" i="29"/>
  <c r="M66" i="29"/>
  <c r="M85" i="29"/>
  <c r="M104" i="29"/>
  <c r="M118" i="29"/>
  <c r="M137" i="29"/>
  <c r="M145" i="29"/>
  <c r="M171" i="29"/>
  <c r="M197" i="29"/>
  <c r="M216" i="29"/>
  <c r="M245" i="29"/>
  <c r="M253" i="29"/>
  <c r="U253" i="29" s="1"/>
  <c r="M261" i="29"/>
  <c r="M277" i="29"/>
  <c r="M338" i="29"/>
  <c r="M351" i="29"/>
  <c r="M364" i="29"/>
  <c r="M445" i="29"/>
  <c r="M467" i="29"/>
  <c r="M486" i="29"/>
  <c r="M504" i="29"/>
  <c r="M577" i="29"/>
  <c r="G36" i="29"/>
  <c r="G35" i="29" s="1"/>
  <c r="G182" i="29"/>
  <c r="G439" i="29"/>
  <c r="G438" i="29" s="1"/>
  <c r="G437" i="29" s="1"/>
  <c r="G540" i="29"/>
  <c r="G547" i="29"/>
  <c r="U21" i="29"/>
  <c r="G188" i="29"/>
  <c r="G187" i="29" s="1"/>
  <c r="G219" i="29"/>
  <c r="G218" i="29" s="1"/>
  <c r="G551" i="29"/>
  <c r="G566" i="29"/>
  <c r="G311" i="29"/>
  <c r="G356" i="29"/>
  <c r="G355" i="29" s="1"/>
  <c r="G563" i="29"/>
  <c r="G205" i="29"/>
  <c r="G308" i="29"/>
  <c r="G69" i="29"/>
  <c r="G68" i="29" s="1"/>
  <c r="G279" i="29"/>
  <c r="G402" i="29"/>
  <c r="G401" i="29" s="1"/>
  <c r="J13" i="31" a="1"/>
  <c r="J13" i="31" s="1"/>
  <c r="G163" i="29"/>
  <c r="G162" i="29" s="1"/>
  <c r="G234" i="29"/>
  <c r="G296" i="29"/>
  <c r="G295" i="29" s="1"/>
  <c r="G332" i="29"/>
  <c r="G331" i="29" s="1"/>
  <c r="G369" i="29"/>
  <c r="G368" i="29" s="1"/>
  <c r="G427" i="29"/>
  <c r="G426" i="29" s="1"/>
  <c r="G450" i="29"/>
  <c r="G449" i="29" s="1"/>
  <c r="G460" i="29"/>
  <c r="G459" i="29" s="1"/>
  <c r="G470" i="29"/>
  <c r="G469" i="29" s="1"/>
  <c r="G110" i="29"/>
  <c r="G109" i="29" s="1"/>
  <c r="G121" i="29"/>
  <c r="G120" i="29" s="1"/>
  <c r="G211" i="29"/>
  <c r="G210" i="29" s="1"/>
  <c r="G227" i="29"/>
  <c r="G377" i="29"/>
  <c r="G376" i="29" s="1"/>
  <c r="G413" i="29"/>
  <c r="G571" i="29"/>
  <c r="G570" i="29" s="1"/>
  <c r="G131" i="29"/>
  <c r="G80" i="29"/>
  <c r="G79" i="29" s="1"/>
  <c r="G88" i="29"/>
  <c r="G87" i="29" s="1"/>
  <c r="N184" i="29"/>
  <c r="O184" i="29" s="1"/>
  <c r="G15" i="29"/>
  <c r="G14" i="29" s="1"/>
  <c r="G25" i="29"/>
  <c r="G24" i="29" s="1"/>
  <c r="G44" i="29"/>
  <c r="G43" i="29" s="1"/>
  <c r="G151" i="29"/>
  <c r="G150" i="29" s="1"/>
  <c r="G174" i="29"/>
  <c r="G200" i="29"/>
  <c r="G267" i="29"/>
  <c r="G292" i="29"/>
  <c r="G289" i="29" s="1"/>
  <c r="G385" i="29"/>
  <c r="G419" i="29"/>
  <c r="G481" i="29"/>
  <c r="G480" i="29" s="1"/>
  <c r="G491" i="29"/>
  <c r="G499" i="29"/>
  <c r="G498" i="29" s="1"/>
  <c r="G509" i="29"/>
  <c r="G508" i="29" s="1"/>
  <c r="G519" i="29"/>
  <c r="G518" i="29" s="1"/>
  <c r="G533" i="29"/>
  <c r="G558" i="29"/>
  <c r="G581" i="29"/>
  <c r="G580" i="29" s="1"/>
  <c r="G579" i="29" s="1"/>
  <c r="G240" i="29"/>
  <c r="G239" i="29" s="1"/>
  <c r="K19" i="31" a="1"/>
  <c r="K19" i="31" s="1"/>
  <c r="K18" i="31" a="1"/>
  <c r="K18" i="31" s="1"/>
  <c r="N189" i="29"/>
  <c r="L27" i="31"/>
  <c r="L23" i="31"/>
  <c r="L24" i="31"/>
  <c r="U362" i="29"/>
  <c r="N403" i="29"/>
  <c r="N407" i="29"/>
  <c r="N336" i="29"/>
  <c r="N350" i="29"/>
  <c r="N372" i="29"/>
  <c r="N378" i="29"/>
  <c r="N388" i="29"/>
  <c r="O388" i="29" s="1"/>
  <c r="U65" i="29"/>
  <c r="U144" i="29"/>
  <c r="U146" i="29"/>
  <c r="U495" i="29"/>
  <c r="U497" i="29"/>
  <c r="U515" i="29"/>
  <c r="U517" i="29"/>
  <c r="U153" i="29"/>
  <c r="N155" i="29"/>
  <c r="O155" i="29" s="1"/>
  <c r="N175" i="29"/>
  <c r="O175" i="29" s="1"/>
  <c r="N203" i="29"/>
  <c r="O203" i="29" s="1"/>
  <c r="N209" i="29"/>
  <c r="N208" i="29" s="1"/>
  <c r="N213" i="29"/>
  <c r="N223" i="29"/>
  <c r="N242" i="29"/>
  <c r="O242" i="29" s="1"/>
  <c r="N244" i="29"/>
  <c r="O244" i="29" s="1"/>
  <c r="N246" i="29"/>
  <c r="O246" i="29" s="1"/>
  <c r="N248" i="29"/>
  <c r="O248" i="29" s="1"/>
  <c r="N250" i="29"/>
  <c r="O250" i="29" s="1"/>
  <c r="N254" i="29"/>
  <c r="O254" i="29" s="1"/>
  <c r="N256" i="29"/>
  <c r="O256" i="29" s="1"/>
  <c r="N258" i="29"/>
  <c r="O258" i="29" s="1"/>
  <c r="N264" i="29"/>
  <c r="O264" i="29" s="1"/>
  <c r="N280" i="29"/>
  <c r="O280" i="29" s="1"/>
  <c r="N284" i="29"/>
  <c r="O284" i="29" s="1"/>
  <c r="N288" i="29"/>
  <c r="O288" i="29" s="1"/>
  <c r="N436" i="29"/>
  <c r="N452" i="29"/>
  <c r="N464" i="29"/>
  <c r="N472" i="29"/>
  <c r="N484" i="29"/>
  <c r="O484" i="29" s="1"/>
  <c r="N492" i="29"/>
  <c r="O492" i="29" s="1"/>
  <c r="U496" i="29"/>
  <c r="N502" i="29"/>
  <c r="N510" i="29"/>
  <c r="O510" i="29" s="1"/>
  <c r="N18" i="29"/>
  <c r="O18" i="29" s="1"/>
  <c r="N26" i="29"/>
  <c r="N40" i="29"/>
  <c r="N48" i="29"/>
  <c r="N52" i="29"/>
  <c r="N58" i="29"/>
  <c r="O58" i="29" s="1"/>
  <c r="U71" i="29"/>
  <c r="N73" i="29"/>
  <c r="N83" i="29"/>
  <c r="N86" i="29"/>
  <c r="N90" i="29"/>
  <c r="N111" i="29"/>
  <c r="O111" i="29" s="1"/>
  <c r="N117" i="29"/>
  <c r="O117" i="29" s="1"/>
  <c r="N133" i="29"/>
  <c r="O133" i="29" s="1"/>
  <c r="N269" i="29"/>
  <c r="O269" i="29" s="1"/>
  <c r="N273" i="29"/>
  <c r="O273" i="29" s="1"/>
  <c r="N275" i="29"/>
  <c r="O275" i="29" s="1"/>
  <c r="N283" i="29"/>
  <c r="O283" i="29" s="1"/>
  <c r="N287" i="29"/>
  <c r="O287" i="29" s="1"/>
  <c r="N291" i="29"/>
  <c r="N293" i="29"/>
  <c r="O293" i="29" s="1"/>
  <c r="N297" i="29"/>
  <c r="O297" i="29" s="1"/>
  <c r="N301" i="29"/>
  <c r="O301" i="29" s="1"/>
  <c r="N305" i="29"/>
  <c r="O305" i="29" s="1"/>
  <c r="N307" i="29"/>
  <c r="O307" i="29" s="1"/>
  <c r="N313" i="29"/>
  <c r="O313" i="29" s="1"/>
  <c r="N317" i="29"/>
  <c r="O317" i="29" s="1"/>
  <c r="N321" i="29"/>
  <c r="O321" i="29" s="1"/>
  <c r="N417" i="29"/>
  <c r="N431" i="29"/>
  <c r="N441" i="29"/>
  <c r="N451" i="29"/>
  <c r="N463" i="29"/>
  <c r="N471" i="29"/>
  <c r="N475" i="29"/>
  <c r="N477" i="29"/>
  <c r="N479" i="29"/>
  <c r="N483" i="29"/>
  <c r="O483" i="29" s="1"/>
  <c r="N495" i="29"/>
  <c r="O495" i="29" s="1"/>
  <c r="N497" i="29"/>
  <c r="N501" i="29"/>
  <c r="N534" i="29"/>
  <c r="N538" i="29"/>
  <c r="N554" i="29"/>
  <c r="N560" i="29"/>
  <c r="N564" i="29"/>
  <c r="N574" i="29"/>
  <c r="N578" i="29"/>
  <c r="N584" i="29"/>
  <c r="N360" i="29"/>
  <c r="N370" i="29"/>
  <c r="N380" i="29"/>
  <c r="N17" i="29"/>
  <c r="O17" i="29" s="1"/>
  <c r="N29" i="29"/>
  <c r="N31" i="29"/>
  <c r="N33" i="29"/>
  <c r="N39" i="29"/>
  <c r="N47" i="29"/>
  <c r="N57" i="29"/>
  <c r="O57" i="29" s="1"/>
  <c r="N82" i="29"/>
  <c r="N89" i="29"/>
  <c r="N93" i="29"/>
  <c r="N114" i="29"/>
  <c r="O114" i="29" s="1"/>
  <c r="N116" i="29"/>
  <c r="O116" i="29" s="1"/>
  <c r="N138" i="29"/>
  <c r="O138" i="29" s="1"/>
  <c r="U152" i="29"/>
  <c r="N164" i="29"/>
  <c r="O164" i="29" s="1"/>
  <c r="N178" i="29"/>
  <c r="O178" i="29" s="1"/>
  <c r="N198" i="29"/>
  <c r="N197" i="29" s="1"/>
  <c r="N212" i="29"/>
  <c r="N405" i="29"/>
  <c r="U568" i="29"/>
  <c r="N28" i="29"/>
  <c r="N38" i="29"/>
  <c r="N42" i="29"/>
  <c r="N46" i="29"/>
  <c r="N56" i="29"/>
  <c r="O56" i="29" s="1"/>
  <c r="N65" i="29"/>
  <c r="N67" i="29"/>
  <c r="N66" i="29" s="1"/>
  <c r="N92" i="29"/>
  <c r="N113" i="29"/>
  <c r="O113" i="29" s="1"/>
  <c r="N135" i="29"/>
  <c r="O135" i="29" s="1"/>
  <c r="N140" i="29"/>
  <c r="N144" i="29"/>
  <c r="O144" i="29" s="1"/>
  <c r="N146" i="29"/>
  <c r="N148" i="29"/>
  <c r="O148" i="29" s="1"/>
  <c r="N152" i="29"/>
  <c r="O152" i="29" s="1"/>
  <c r="N153" i="29"/>
  <c r="O153" i="29" s="1"/>
  <c r="N177" i="29"/>
  <c r="O177" i="29" s="1"/>
  <c r="N191" i="29"/>
  <c r="N201" i="29"/>
  <c r="O201" i="29" s="1"/>
  <c r="N215" i="29"/>
  <c r="N221" i="29"/>
  <c r="N274" i="29"/>
  <c r="O274" i="29" s="1"/>
  <c r="N430" i="29"/>
  <c r="N583" i="29"/>
  <c r="N19" i="29"/>
  <c r="O19" i="29" s="1"/>
  <c r="N23" i="29"/>
  <c r="N27" i="29"/>
  <c r="N37" i="29"/>
  <c r="N45" i="29"/>
  <c r="N59" i="29"/>
  <c r="O59" i="29" s="1"/>
  <c r="N70" i="29"/>
  <c r="N166" i="29"/>
  <c r="O166" i="29" s="1"/>
  <c r="N170" i="29"/>
  <c r="N169" i="29" s="1"/>
  <c r="N172" i="29"/>
  <c r="N204" i="29"/>
  <c r="O204" i="29" s="1"/>
  <c r="N271" i="29"/>
  <c r="O271" i="29" s="1"/>
  <c r="N281" i="29"/>
  <c r="O281" i="29" s="1"/>
  <c r="N285" i="29"/>
  <c r="O285" i="29" s="1"/>
  <c r="N299" i="29"/>
  <c r="O299" i="29" s="1"/>
  <c r="N303" i="29"/>
  <c r="O303" i="29" s="1"/>
  <c r="N315" i="29"/>
  <c r="O315" i="29" s="1"/>
  <c r="N319" i="29"/>
  <c r="O319" i="29" s="1"/>
  <c r="N335" i="29"/>
  <c r="N347" i="29"/>
  <c r="N387" i="29"/>
  <c r="O387" i="29" s="1"/>
  <c r="N391" i="29"/>
  <c r="O391" i="29" s="1"/>
  <c r="N411" i="29"/>
  <c r="N421" i="29"/>
  <c r="N425" i="29"/>
  <c r="O425" i="29" s="1"/>
  <c r="N429" i="29"/>
  <c r="N443" i="29"/>
  <c r="N453" i="29"/>
  <c r="N461" i="29"/>
  <c r="N473" i="29"/>
  <c r="N485" i="29"/>
  <c r="O485" i="29" s="1"/>
  <c r="N487" i="29"/>
  <c r="N489" i="29"/>
  <c r="N488" i="29" s="1"/>
  <c r="N493" i="29"/>
  <c r="O493" i="29" s="1"/>
  <c r="N503" i="29"/>
  <c r="N505" i="29"/>
  <c r="N511" i="29"/>
  <c r="O511" i="29" s="1"/>
  <c r="N536" i="29"/>
  <c r="N544" i="29"/>
  <c r="N552" i="29"/>
  <c r="N556" i="29"/>
  <c r="N568" i="29"/>
  <c r="N572" i="29"/>
  <c r="N582" i="29"/>
  <c r="N398" i="29"/>
  <c r="O398" i="29" s="1"/>
  <c r="N386" i="29"/>
  <c r="O386" i="29" s="1"/>
  <c r="N390" i="29"/>
  <c r="O390" i="29" s="1"/>
  <c r="N373" i="29"/>
  <c r="N367" i="29"/>
  <c r="O367" i="29" s="1"/>
  <c r="N354" i="29"/>
  <c r="N344" i="29"/>
  <c r="N348" i="29"/>
  <c r="N346" i="29"/>
  <c r="N341" i="29"/>
  <c r="N333" i="29"/>
  <c r="U207" i="29"/>
  <c r="N207" i="29"/>
  <c r="O207" i="29" s="1"/>
  <c r="U230" i="29"/>
  <c r="N230" i="29"/>
  <c r="O230" i="29" s="1"/>
  <c r="N236" i="29"/>
  <c r="O236" i="29" s="1"/>
  <c r="N327" i="29"/>
  <c r="O327" i="29" s="1"/>
  <c r="N72" i="29"/>
  <c r="N95" i="29"/>
  <c r="N94" i="29" s="1"/>
  <c r="N97" i="29"/>
  <c r="N136" i="29"/>
  <c r="O136" i="29" s="1"/>
  <c r="N149" i="29"/>
  <c r="O149" i="29" s="1"/>
  <c r="N154" i="29"/>
  <c r="O154" i="29" s="1"/>
  <c r="N157" i="29"/>
  <c r="N161" i="29"/>
  <c r="O161" i="29" s="1"/>
  <c r="N165" i="29"/>
  <c r="O165" i="29" s="1"/>
  <c r="N176" i="29"/>
  <c r="O176" i="29" s="1"/>
  <c r="N186" i="29"/>
  <c r="N190" i="29"/>
  <c r="N206" i="29"/>
  <c r="O206" i="29" s="1"/>
  <c r="N214" i="29"/>
  <c r="N220" i="29"/>
  <c r="N268" i="29"/>
  <c r="O268" i="29" s="1"/>
  <c r="N272" i="29"/>
  <c r="O272" i="29" s="1"/>
  <c r="N282" i="29"/>
  <c r="O282" i="29" s="1"/>
  <c r="N286" i="29"/>
  <c r="O286" i="29" s="1"/>
  <c r="N300" i="29"/>
  <c r="O300" i="29" s="1"/>
  <c r="N304" i="29"/>
  <c r="O304" i="29" s="1"/>
  <c r="N310" i="29"/>
  <c r="N312" i="29"/>
  <c r="O312" i="29" s="1"/>
  <c r="N316" i="29"/>
  <c r="O316" i="29" s="1"/>
  <c r="N320" i="29"/>
  <c r="O320" i="29" s="1"/>
  <c r="N352" i="29"/>
  <c r="N358" i="29"/>
  <c r="N513" i="29"/>
  <c r="O513" i="29" s="1"/>
  <c r="N517" i="29"/>
  <c r="U521" i="29"/>
  <c r="N521" i="29"/>
  <c r="O521" i="29" s="1"/>
  <c r="U525" i="29"/>
  <c r="N525" i="29"/>
  <c r="O525" i="29" s="1"/>
  <c r="N576" i="29"/>
  <c r="U124" i="29"/>
  <c r="N124" i="29"/>
  <c r="O124" i="29" s="1"/>
  <c r="N237" i="29"/>
  <c r="O237" i="29" s="1"/>
  <c r="N458" i="29"/>
  <c r="N562" i="29"/>
  <c r="N181" i="29"/>
  <c r="N183" i="29"/>
  <c r="O183" i="29" s="1"/>
  <c r="N63" i="29"/>
  <c r="N71" i="29"/>
  <c r="N81" i="29"/>
  <c r="N168" i="29"/>
  <c r="O168" i="29" s="1"/>
  <c r="N179" i="29"/>
  <c r="O179" i="29" s="1"/>
  <c r="N228" i="29"/>
  <c r="O228" i="29" s="1"/>
  <c r="N233" i="29"/>
  <c r="O233" i="29" s="1"/>
  <c r="N252" i="29"/>
  <c r="O252" i="29" s="1"/>
  <c r="N357" i="29"/>
  <c r="N361" i="29"/>
  <c r="N363" i="29"/>
  <c r="N365" i="29"/>
  <c r="N371" i="29"/>
  <c r="N381" i="29"/>
  <c r="N383" i="29"/>
  <c r="N393" i="29"/>
  <c r="N392" i="29" s="1"/>
  <c r="N395" i="29"/>
  <c r="O395" i="29" s="1"/>
  <c r="N397" i="29"/>
  <c r="O397" i="29" s="1"/>
  <c r="N404" i="29"/>
  <c r="N416" i="29"/>
  <c r="N440" i="29"/>
  <c r="N444" i="29"/>
  <c r="N446" i="29"/>
  <c r="N454" i="29"/>
  <c r="N456" i="29"/>
  <c r="N462" i="29"/>
  <c r="N474" i="29"/>
  <c r="N482" i="29"/>
  <c r="O482" i="29" s="1"/>
  <c r="N494" i="29"/>
  <c r="O494" i="29" s="1"/>
  <c r="N500" i="29"/>
  <c r="N512" i="29"/>
  <c r="O512" i="29" s="1"/>
  <c r="U527" i="29"/>
  <c r="N527" i="29"/>
  <c r="O527" i="29" s="1"/>
  <c r="N537" i="29"/>
  <c r="N549" i="29"/>
  <c r="N553" i="29"/>
  <c r="N557" i="29"/>
  <c r="N559" i="29"/>
  <c r="N569" i="29"/>
  <c r="N573" i="29"/>
  <c r="U125" i="29"/>
  <c r="N125" i="29"/>
  <c r="O125" i="29" s="1"/>
  <c r="N50" i="29"/>
  <c r="N159" i="29"/>
  <c r="N158" i="29" s="1"/>
  <c r="N515" i="29"/>
  <c r="N77" i="29"/>
  <c r="N84" i="29"/>
  <c r="N91" i="29"/>
  <c r="N112" i="29"/>
  <c r="O112" i="29" s="1"/>
  <c r="N134" i="29"/>
  <c r="O134" i="29" s="1"/>
  <c r="U136" i="29"/>
  <c r="N143" i="29"/>
  <c r="O143" i="29" s="1"/>
  <c r="U157" i="29"/>
  <c r="N167" i="29"/>
  <c r="O167" i="29" s="1"/>
  <c r="N192" i="29"/>
  <c r="N194" i="29"/>
  <c r="N196" i="29"/>
  <c r="N202" i="29"/>
  <c r="O202" i="29" s="1"/>
  <c r="N222" i="29"/>
  <c r="N225" i="29"/>
  <c r="N229" i="29"/>
  <c r="O229" i="29" s="1"/>
  <c r="U235" i="29"/>
  <c r="N235" i="29"/>
  <c r="O235" i="29" s="1"/>
  <c r="N260" i="29"/>
  <c r="O260" i="29" s="1"/>
  <c r="N262" i="29"/>
  <c r="O262" i="29" s="1"/>
  <c r="N270" i="29"/>
  <c r="O270" i="29" s="1"/>
  <c r="N276" i="29"/>
  <c r="O276" i="29" s="1"/>
  <c r="N278" i="29"/>
  <c r="O278" i="29" s="1"/>
  <c r="N294" i="29"/>
  <c r="O294" i="29" s="1"/>
  <c r="N298" i="29"/>
  <c r="O298" i="29" s="1"/>
  <c r="U300" i="29"/>
  <c r="N302" i="29"/>
  <c r="O302" i="29" s="1"/>
  <c r="N314" i="29"/>
  <c r="O314" i="29" s="1"/>
  <c r="N318" i="29"/>
  <c r="O318" i="29" s="1"/>
  <c r="N334" i="29"/>
  <c r="N409" i="29"/>
  <c r="N415" i="29"/>
  <c r="N507" i="29"/>
  <c r="N542" i="29"/>
  <c r="N546" i="29"/>
  <c r="N548" i="29"/>
  <c r="U122" i="29"/>
  <c r="N122" i="29"/>
  <c r="O122" i="29" s="1"/>
  <c r="U126" i="29"/>
  <c r="N126" i="29"/>
  <c r="O126" i="29" s="1"/>
  <c r="U128" i="29"/>
  <c r="N128" i="29"/>
  <c r="O128" i="29" s="1"/>
  <c r="N21" i="29"/>
  <c r="N105" i="29"/>
  <c r="N119" i="29"/>
  <c r="O119" i="29" s="1"/>
  <c r="N217" i="29"/>
  <c r="N522" i="29"/>
  <c r="O522" i="29" s="1"/>
  <c r="N337" i="29"/>
  <c r="N339" i="29"/>
  <c r="N345" i="29"/>
  <c r="N359" i="29"/>
  <c r="N375" i="29"/>
  <c r="N379" i="29"/>
  <c r="N389" i="29"/>
  <c r="O389" i="29" s="1"/>
  <c r="N406" i="29"/>
  <c r="N414" i="29"/>
  <c r="N418" i="29"/>
  <c r="N420" i="29"/>
  <c r="N428" i="29"/>
  <c r="N432" i="29"/>
  <c r="N434" i="29"/>
  <c r="N442" i="29"/>
  <c r="N466" i="29"/>
  <c r="O466" i="29" s="1"/>
  <c r="N468" i="29"/>
  <c r="U520" i="29"/>
  <c r="N520" i="29"/>
  <c r="O520" i="29" s="1"/>
  <c r="U523" i="29"/>
  <c r="N523" i="29"/>
  <c r="O523" i="29" s="1"/>
  <c r="N535" i="29"/>
  <c r="N539" i="29"/>
  <c r="N541" i="29"/>
  <c r="N555" i="29"/>
  <c r="N565" i="29"/>
  <c r="N567" i="29"/>
  <c r="N585" i="29"/>
  <c r="N587" i="29"/>
  <c r="N75" i="29"/>
  <c r="N123" i="29"/>
  <c r="O123" i="29" s="1"/>
  <c r="N231" i="29"/>
  <c r="O231" i="29" s="1"/>
  <c r="N423" i="29"/>
  <c r="U177" i="29"/>
  <c r="U198" i="29"/>
  <c r="U373" i="29"/>
  <c r="M563" i="29"/>
  <c r="M163" i="29"/>
  <c r="U204" i="29"/>
  <c r="U254" i="29"/>
  <c r="U271" i="29"/>
  <c r="U361" i="29"/>
  <c r="U363" i="29"/>
  <c r="U113" i="29"/>
  <c r="U164" i="29"/>
  <c r="U288" i="29"/>
  <c r="M292" i="29"/>
  <c r="U404" i="29"/>
  <c r="U472" i="29"/>
  <c r="U553" i="29"/>
  <c r="M571" i="29"/>
  <c r="U574" i="29"/>
  <c r="U29" i="29"/>
  <c r="M115" i="29"/>
  <c r="U133" i="29"/>
  <c r="U167" i="29"/>
  <c r="U223" i="29"/>
  <c r="U236" i="29"/>
  <c r="U248" i="29"/>
  <c r="U259" i="29"/>
  <c r="U335" i="29"/>
  <c r="U372" i="29"/>
  <c r="U389" i="29"/>
  <c r="U429" i="29"/>
  <c r="U471" i="29"/>
  <c r="U507" i="29"/>
  <c r="U47" i="29"/>
  <c r="M234" i="29"/>
  <c r="U247" i="29"/>
  <c r="U410" i="29"/>
  <c r="M44" i="29"/>
  <c r="U46" i="29"/>
  <c r="U95" i="29"/>
  <c r="U143" i="29"/>
  <c r="U156" i="29"/>
  <c r="M158" i="29"/>
  <c r="U176" i="29"/>
  <c r="U183" i="29"/>
  <c r="U191" i="29"/>
  <c r="U215" i="29"/>
  <c r="U222" i="29"/>
  <c r="U260" i="29"/>
  <c r="U262" i="29"/>
  <c r="U264" i="29"/>
  <c r="M267" i="29"/>
  <c r="U270" i="29"/>
  <c r="U320" i="29"/>
  <c r="U367" i="29"/>
  <c r="U398" i="29"/>
  <c r="U418" i="29"/>
  <c r="U428" i="29"/>
  <c r="U444" i="29"/>
  <c r="U446" i="29"/>
  <c r="U461" i="29"/>
  <c r="U501" i="29"/>
  <c r="M526" i="29"/>
  <c r="U536" i="29"/>
  <c r="U552" i="29"/>
  <c r="U584" i="29"/>
  <c r="M127" i="29"/>
  <c r="U17" i="29"/>
  <c r="U111" i="29"/>
  <c r="U209" i="29"/>
  <c r="U231" i="29"/>
  <c r="U261" i="29"/>
  <c r="U281" i="29"/>
  <c r="U286" i="29"/>
  <c r="U291" i="29"/>
  <c r="U298" i="29"/>
  <c r="U302" i="29"/>
  <c r="U315" i="29"/>
  <c r="U319" i="29"/>
  <c r="U366" i="29"/>
  <c r="U381" i="29"/>
  <c r="U383" i="29"/>
  <c r="U387" i="29"/>
  <c r="U391" i="29"/>
  <c r="U395" i="29"/>
  <c r="U406" i="29"/>
  <c r="U417" i="29"/>
  <c r="U432" i="29"/>
  <c r="U453" i="29"/>
  <c r="U489" i="29"/>
  <c r="U541" i="29"/>
  <c r="M121" i="29"/>
  <c r="U77" i="29"/>
  <c r="M132" i="29"/>
  <c r="U135" i="29"/>
  <c r="U154" i="29"/>
  <c r="U165" i="29"/>
  <c r="U178" i="29"/>
  <c r="U189" i="29"/>
  <c r="M200" i="29"/>
  <c r="U203" i="29"/>
  <c r="U206" i="29"/>
  <c r="U272" i="29"/>
  <c r="U275" i="29"/>
  <c r="U280" i="29"/>
  <c r="U293" i="29"/>
  <c r="U297" i="29"/>
  <c r="U301" i="29"/>
  <c r="U305" i="29"/>
  <c r="M311" i="29"/>
  <c r="U314" i="29"/>
  <c r="U318" i="29"/>
  <c r="U352" i="29"/>
  <c r="U382" i="29"/>
  <c r="U394" i="29"/>
  <c r="U405" i="29"/>
  <c r="M408" i="29"/>
  <c r="U409" i="29"/>
  <c r="M455" i="29"/>
  <c r="U512" i="29"/>
  <c r="U516" i="29"/>
  <c r="U538" i="29"/>
  <c r="M547" i="29"/>
  <c r="U504" i="29"/>
  <c r="M279" i="29"/>
  <c r="U18" i="29"/>
  <c r="U61" i="29"/>
  <c r="U90" i="29"/>
  <c r="U339" i="29"/>
  <c r="U73" i="29"/>
  <c r="U86" i="29"/>
  <c r="U16" i="29"/>
  <c r="U20" i="29"/>
  <c r="U23" i="29"/>
  <c r="M25" i="29"/>
  <c r="U28" i="29"/>
  <c r="U31" i="29"/>
  <c r="U39" i="29"/>
  <c r="U56" i="29"/>
  <c r="M80" i="29"/>
  <c r="U82" i="29"/>
  <c r="U89" i="29"/>
  <c r="U96" i="29"/>
  <c r="U105" i="29"/>
  <c r="U140" i="29"/>
  <c r="M147" i="29"/>
  <c r="U149" i="29"/>
  <c r="U168" i="29"/>
  <c r="U213" i="29"/>
  <c r="M219" i="29"/>
  <c r="U244" i="29"/>
  <c r="U257" i="29"/>
  <c r="U269" i="29"/>
  <c r="U283" i="29"/>
  <c r="U287" i="29"/>
  <c r="U299" i="29"/>
  <c r="U333" i="29"/>
  <c r="U338" i="29"/>
  <c r="M356" i="29"/>
  <c r="U41" i="29"/>
  <c r="U83" i="29"/>
  <c r="U22" i="29"/>
  <c r="U63" i="29"/>
  <c r="M110" i="29"/>
  <c r="U155" i="29"/>
  <c r="U180" i="29"/>
  <c r="U181" i="29"/>
  <c r="U196" i="29"/>
  <c r="U216" i="29"/>
  <c r="U246" i="29"/>
  <c r="U273" i="29"/>
  <c r="U276" i="29"/>
  <c r="U282" i="29"/>
  <c r="M296" i="29"/>
  <c r="M369" i="29"/>
  <c r="M491" i="29"/>
  <c r="U375" i="29"/>
  <c r="M377" i="29"/>
  <c r="U380" i="29"/>
  <c r="U403" i="29"/>
  <c r="M413" i="29"/>
  <c r="M450" i="29"/>
  <c r="U451" i="29"/>
  <c r="U464" i="29"/>
  <c r="U484" i="29"/>
  <c r="U502" i="29"/>
  <c r="U505" i="29"/>
  <c r="U535" i="29"/>
  <c r="U557" i="29"/>
  <c r="U560" i="29"/>
  <c r="M566" i="29"/>
  <c r="U573" i="29"/>
  <c r="U585" i="29"/>
  <c r="U587" i="29"/>
  <c r="M343" i="29"/>
  <c r="U346" i="29"/>
  <c r="U347" i="29"/>
  <c r="U350" i="29"/>
  <c r="U358" i="29"/>
  <c r="U379" i="29"/>
  <c r="M385" i="29"/>
  <c r="U388" i="29"/>
  <c r="U390" i="29"/>
  <c r="U415" i="29"/>
  <c r="U425" i="29"/>
  <c r="U434" i="29"/>
  <c r="U462" i="29"/>
  <c r="U474" i="29"/>
  <c r="U475" i="29"/>
  <c r="U482" i="29"/>
  <c r="U483" i="29"/>
  <c r="U492" i="29"/>
  <c r="U500" i="29"/>
  <c r="U510" i="29"/>
  <c r="M524" i="29"/>
  <c r="U534" i="29"/>
  <c r="M540" i="29"/>
  <c r="U542" i="29"/>
  <c r="U556" i="29"/>
  <c r="U559" i="29"/>
  <c r="U562" i="29"/>
  <c r="U565" i="29"/>
  <c r="M581" i="29"/>
  <c r="U583" i="29"/>
  <c r="U586" i="29"/>
  <c r="U341" i="29"/>
  <c r="M349" i="29"/>
  <c r="U378" i="29"/>
  <c r="U414" i="29"/>
  <c r="U433" i="29"/>
  <c r="U440" i="29"/>
  <c r="U443" i="29"/>
  <c r="U467" i="29"/>
  <c r="U468" i="29"/>
  <c r="U476" i="29"/>
  <c r="U487" i="29"/>
  <c r="U544" i="29"/>
  <c r="U546" i="29"/>
  <c r="U564" i="29"/>
  <c r="U119" i="29"/>
  <c r="U116" i="29"/>
  <c r="U117" i="29"/>
  <c r="U114" i="29"/>
  <c r="U84" i="29"/>
  <c r="U40" i="29"/>
  <c r="M36" i="29"/>
  <c r="U38" i="29"/>
  <c r="U33" i="29"/>
  <c r="M32" i="29"/>
  <c r="M160" i="29"/>
  <c r="U27" i="29"/>
  <c r="N16" i="29"/>
  <c r="O16" i="29" s="1"/>
  <c r="M15" i="29"/>
  <c r="U26" i="29"/>
  <c r="U45" i="29"/>
  <c r="U58" i="29"/>
  <c r="U92" i="29"/>
  <c r="U19" i="29"/>
  <c r="U57" i="29"/>
  <c r="M69" i="29"/>
  <c r="U81" i="29"/>
  <c r="M88" i="29"/>
  <c r="U93" i="29"/>
  <c r="U112" i="29"/>
  <c r="M142" i="29"/>
  <c r="U148" i="29"/>
  <c r="U170" i="29"/>
  <c r="U175" i="29"/>
  <c r="M182" i="29"/>
  <c r="U184" i="29"/>
  <c r="U186" i="29"/>
  <c r="U192" i="29"/>
  <c r="U202" i="29"/>
  <c r="U208" i="29"/>
  <c r="M211" i="29"/>
  <c r="U220" i="29"/>
  <c r="U225" i="29"/>
  <c r="M251" i="29"/>
  <c r="U70" i="29"/>
  <c r="U72" i="29"/>
  <c r="U75" i="29"/>
  <c r="U91" i="29"/>
  <c r="U137" i="29"/>
  <c r="U138" i="29"/>
  <c r="U161" i="29"/>
  <c r="U169" i="29"/>
  <c r="U185" i="29"/>
  <c r="M188" i="29"/>
  <c r="U193" i="29"/>
  <c r="U201" i="29"/>
  <c r="U224" i="29"/>
  <c r="U30" i="29"/>
  <c r="U37" i="29"/>
  <c r="U42" i="29"/>
  <c r="U48" i="29"/>
  <c r="M55" i="29"/>
  <c r="U59" i="29"/>
  <c r="U64" i="29"/>
  <c r="U67" i="29"/>
  <c r="U94" i="29"/>
  <c r="U97" i="29"/>
  <c r="U134" i="29"/>
  <c r="U139" i="29"/>
  <c r="M151" i="29"/>
  <c r="U159" i="29"/>
  <c r="U166" i="29"/>
  <c r="U172" i="29"/>
  <c r="M174" i="29"/>
  <c r="U190" i="29"/>
  <c r="U194" i="29"/>
  <c r="U197" i="29"/>
  <c r="M205" i="29"/>
  <c r="U212" i="29"/>
  <c r="U214" i="29"/>
  <c r="U217" i="29"/>
  <c r="U228" i="29"/>
  <c r="U252" i="29"/>
  <c r="U250" i="29"/>
  <c r="U278" i="29"/>
  <c r="U290" i="29"/>
  <c r="U310" i="29"/>
  <c r="U313" i="29"/>
  <c r="U337" i="29"/>
  <c r="U345" i="29"/>
  <c r="U360" i="29"/>
  <c r="U365" i="29"/>
  <c r="U371" i="29"/>
  <c r="U386" i="29"/>
  <c r="U397" i="29"/>
  <c r="M457" i="29"/>
  <c r="U268" i="29"/>
  <c r="U285" i="29"/>
  <c r="U304" i="29"/>
  <c r="U312" i="29"/>
  <c r="U317" i="29"/>
  <c r="U334" i="29"/>
  <c r="U336" i="29"/>
  <c r="U344" i="29"/>
  <c r="U348" i="29"/>
  <c r="U354" i="29"/>
  <c r="U359" i="29"/>
  <c r="U370" i="29"/>
  <c r="U242" i="29"/>
  <c r="U245" i="29"/>
  <c r="U258" i="29"/>
  <c r="U263" i="29"/>
  <c r="U274" i="29"/>
  <c r="U284" i="29"/>
  <c r="U294" i="29"/>
  <c r="U303" i="29"/>
  <c r="U307" i="29"/>
  <c r="U316" i="29"/>
  <c r="U321" i="29"/>
  <c r="M332" i="29"/>
  <c r="U393" i="29"/>
  <c r="M396" i="29"/>
  <c r="M402" i="29"/>
  <c r="U458" i="29"/>
  <c r="U306" i="29"/>
  <c r="U357" i="29"/>
  <c r="U364" i="29"/>
  <c r="M419" i="29"/>
  <c r="U421" i="29"/>
  <c r="M465" i="29"/>
  <c r="U463" i="29"/>
  <c r="U473" i="29"/>
  <c r="U478" i="29"/>
  <c r="U485" i="29"/>
  <c r="M551" i="29"/>
  <c r="U554" i="29"/>
  <c r="U582" i="29"/>
  <c r="U423" i="29"/>
  <c r="M427" i="29"/>
  <c r="U452" i="29"/>
  <c r="U454" i="29"/>
  <c r="U456" i="29"/>
  <c r="U479" i="29"/>
  <c r="U494" i="29"/>
  <c r="M509" i="29"/>
  <c r="U513" i="29"/>
  <c r="U572" i="29"/>
  <c r="U578" i="29"/>
  <c r="U407" i="29"/>
  <c r="U420" i="29"/>
  <c r="U424" i="29"/>
  <c r="U430" i="29"/>
  <c r="U436" i="29"/>
  <c r="M439" i="29"/>
  <c r="U441" i="29"/>
  <c r="M470" i="29"/>
  <c r="M481" i="29"/>
  <c r="U493" i="29"/>
  <c r="M499" i="29"/>
  <c r="U503" i="29"/>
  <c r="U511" i="29"/>
  <c r="U539" i="29"/>
  <c r="U548" i="29"/>
  <c r="M558" i="29"/>
  <c r="U569" i="29"/>
  <c r="U51" i="29"/>
  <c r="U62" i="29"/>
  <c r="M60" i="29"/>
  <c r="J18" i="31" a="1"/>
  <c r="J18" i="31" s="1"/>
  <c r="U118" i="29"/>
  <c r="U145" i="29"/>
  <c r="J19" i="31" a="1"/>
  <c r="J19" i="31" s="1"/>
  <c r="U179" i="29"/>
  <c r="U221" i="29"/>
  <c r="M227" i="29"/>
  <c r="U229" i="29"/>
  <c r="U233" i="29"/>
  <c r="U237" i="29"/>
  <c r="U243" i="29"/>
  <c r="M232" i="29"/>
  <c r="T232" i="29" s="1"/>
  <c r="U255" i="29"/>
  <c r="U256" i="29"/>
  <c r="U277" i="29"/>
  <c r="U353" i="29"/>
  <c r="U374" i="29"/>
  <c r="U327" i="29"/>
  <c r="U411" i="29"/>
  <c r="U445" i="29"/>
  <c r="U422" i="29"/>
  <c r="U416" i="29"/>
  <c r="U431" i="29"/>
  <c r="U442" i="29"/>
  <c r="M460" i="29"/>
  <c r="U466" i="29"/>
  <c r="U477" i="29"/>
  <c r="U576" i="29"/>
  <c r="U555" i="29"/>
  <c r="U561" i="29"/>
  <c r="M519" i="29"/>
  <c r="M533" i="29"/>
  <c r="U537" i="29"/>
  <c r="U543" i="29"/>
  <c r="U549" i="29"/>
  <c r="M575" i="29"/>
  <c r="U567" i="29"/>
  <c r="U577" i="29"/>
  <c r="G199" i="29" l="1"/>
  <c r="U486" i="29"/>
  <c r="U309" i="29"/>
  <c r="U514" i="29"/>
  <c r="U392" i="29"/>
  <c r="U488" i="29"/>
  <c r="U435" i="29"/>
  <c r="U351" i="29"/>
  <c r="U171" i="29"/>
  <c r="U545" i="29"/>
  <c r="U195" i="29"/>
  <c r="U74" i="29"/>
  <c r="U506" i="29"/>
  <c r="U49" i="29"/>
  <c r="U85" i="29"/>
  <c r="U66" i="29"/>
  <c r="U76" i="29"/>
  <c r="G266" i="29"/>
  <c r="G34" i="29"/>
  <c r="G384" i="29"/>
  <c r="G173" i="29"/>
  <c r="K16" i="31" a="1"/>
  <c r="K16" i="31" s="1"/>
  <c r="N60" i="29"/>
  <c r="G532" i="29"/>
  <c r="G141" i="29"/>
  <c r="M120" i="29"/>
  <c r="G412" i="29"/>
  <c r="F24" i="31"/>
  <c r="G108" i="29"/>
  <c r="U110" i="29"/>
  <c r="M109" i="29"/>
  <c r="M79" i="29"/>
  <c r="M35" i="29"/>
  <c r="U36" i="29"/>
  <c r="U575" i="29"/>
  <c r="G53" i="29"/>
  <c r="K10" i="31" a="1"/>
  <c r="K10" i="31" s="1"/>
  <c r="U481" i="29"/>
  <c r="M508" i="29"/>
  <c r="U457" i="29"/>
  <c r="M68" i="29"/>
  <c r="U349" i="29"/>
  <c r="M376" i="29"/>
  <c r="U296" i="29"/>
  <c r="U200" i="29"/>
  <c r="U44" i="29"/>
  <c r="M289" i="29"/>
  <c r="G107" i="29"/>
  <c r="M498" i="29"/>
  <c r="M469" i="29"/>
  <c r="U465" i="29"/>
  <c r="M187" i="29"/>
  <c r="M240" i="29"/>
  <c r="M210" i="29"/>
  <c r="U160" i="29"/>
  <c r="M580" i="29"/>
  <c r="U524" i="29"/>
  <c r="U385" i="29"/>
  <c r="U413" i="29"/>
  <c r="U279" i="29"/>
  <c r="U163" i="29"/>
  <c r="M103" i="29"/>
  <c r="U104" i="29"/>
  <c r="U174" i="29"/>
  <c r="U151" i="29"/>
  <c r="M87" i="29"/>
  <c r="U408" i="29"/>
  <c r="M308" i="29"/>
  <c r="M131" i="29"/>
  <c r="N121" i="29"/>
  <c r="U127" i="29"/>
  <c r="U526" i="29"/>
  <c r="U267" i="29"/>
  <c r="U234" i="29"/>
  <c r="U115" i="29"/>
  <c r="U60" i="29"/>
  <c r="U558" i="29"/>
  <c r="M438" i="29"/>
  <c r="M426" i="29"/>
  <c r="U551" i="29"/>
  <c r="M331" i="29"/>
  <c r="U182" i="29"/>
  <c r="U142" i="29"/>
  <c r="U540" i="29"/>
  <c r="U343" i="29"/>
  <c r="U566" i="29"/>
  <c r="M368" i="29"/>
  <c r="M355" i="29"/>
  <c r="U147" i="29"/>
  <c r="U25" i="29"/>
  <c r="U158" i="29"/>
  <c r="U571" i="29"/>
  <c r="U563" i="29"/>
  <c r="M325" i="29"/>
  <c r="U326" i="29"/>
  <c r="G400" i="29"/>
  <c r="G399" i="29" s="1"/>
  <c r="G78" i="29"/>
  <c r="G550" i="29"/>
  <c r="G13" i="29"/>
  <c r="G226" i="29"/>
  <c r="G265" i="29"/>
  <c r="G238" i="29" s="1"/>
  <c r="G448" i="29"/>
  <c r="G447" i="29" s="1"/>
  <c r="E25" i="31" a="1"/>
  <c r="E25" i="31" s="1"/>
  <c r="K13" i="31" a="1"/>
  <c r="K13" i="31" s="1"/>
  <c r="F25" i="31" a="1"/>
  <c r="F25" i="31" s="1"/>
  <c r="K14" i="31" a="1"/>
  <c r="K14" i="31" s="1"/>
  <c r="E21" i="31" a="1"/>
  <c r="E21" i="31" s="1"/>
  <c r="K9" i="31" a="1"/>
  <c r="K9" i="31" s="1"/>
  <c r="J12" i="31" a="1"/>
  <c r="J12" i="31" s="1"/>
  <c r="J15" i="31" a="1"/>
  <c r="J15" i="31" s="1"/>
  <c r="K22" i="31" a="1"/>
  <c r="K22" i="31" s="1"/>
  <c r="J16" i="31" a="1"/>
  <c r="J16" i="31" s="1"/>
  <c r="K12" i="31" a="1"/>
  <c r="K12" i="31" s="1"/>
  <c r="E16" i="31" a="1"/>
  <c r="E16" i="31" s="1"/>
  <c r="N137" i="29"/>
  <c r="N366" i="29"/>
  <c r="J21" i="31" a="1"/>
  <c r="J21" i="31" s="1"/>
  <c r="J22" i="31" a="1"/>
  <c r="J22" i="31" s="1"/>
  <c r="N145" i="29"/>
  <c r="J10" i="31" a="1"/>
  <c r="J10" i="31" s="1"/>
  <c r="U547" i="29"/>
  <c r="K15" i="31" a="1"/>
  <c r="K15" i="31" s="1"/>
  <c r="U455" i="29"/>
  <c r="K25" i="31" a="1"/>
  <c r="K25" i="31" s="1"/>
  <c r="K26" i="31" a="1"/>
  <c r="K26" i="31" s="1"/>
  <c r="F21" i="31" a="1"/>
  <c r="F21" i="31" s="1"/>
  <c r="N424" i="29"/>
  <c r="J9" i="31" a="1"/>
  <c r="J9" i="31" s="1"/>
  <c r="J14" i="31" a="1"/>
  <c r="J14" i="31" s="1"/>
  <c r="M218" i="29"/>
  <c r="F16" i="31" a="1"/>
  <c r="F16" i="31" s="1"/>
  <c r="J25" i="31" a="1"/>
  <c r="J25" i="31" s="1"/>
  <c r="J26" i="31" a="1"/>
  <c r="J26" i="31" s="1"/>
  <c r="K21" i="31" a="1"/>
  <c r="K21" i="31" s="1"/>
  <c r="U55" i="29"/>
  <c r="F18" i="31" a="1"/>
  <c r="F18" i="31" s="1"/>
  <c r="N243" i="29"/>
  <c r="N253" i="29"/>
  <c r="E24" i="31"/>
  <c r="M14" i="29"/>
  <c r="F9" i="31" a="1"/>
  <c r="F9" i="31" s="1"/>
  <c r="F10" i="31" a="1"/>
  <c r="F10" i="31" s="1"/>
  <c r="E19" i="31" a="1"/>
  <c r="E19" i="31" s="1"/>
  <c r="I19" i="31" s="1"/>
  <c r="E18" i="31" a="1"/>
  <c r="E18" i="31" s="1"/>
  <c r="I18" i="31" s="1"/>
  <c r="I20" i="31" s="1"/>
  <c r="F19" i="31" a="1"/>
  <c r="F19" i="31" s="1"/>
  <c r="E9" i="31" a="1"/>
  <c r="E9" i="31" s="1"/>
  <c r="E10" i="31" a="1"/>
  <c r="E10" i="31" s="1"/>
  <c r="N326" i="29"/>
  <c r="N325" i="29" s="1"/>
  <c r="N324" i="29" s="1"/>
  <c r="N323" i="29" s="1"/>
  <c r="N322" i="29" s="1"/>
  <c r="N85" i="29"/>
  <c r="N516" i="29"/>
  <c r="N561" i="29"/>
  <c r="N410" i="29"/>
  <c r="N543" i="29"/>
  <c r="N306" i="29"/>
  <c r="N139" i="29"/>
  <c r="N30" i="29"/>
  <c r="N41" i="29"/>
  <c r="N506" i="29"/>
  <c r="N455" i="29"/>
  <c r="O456" i="29"/>
  <c r="N364" i="29"/>
  <c r="N486" i="29"/>
  <c r="O487" i="29"/>
  <c r="N32" i="29"/>
  <c r="N96" i="29"/>
  <c r="N74" i="29"/>
  <c r="N259" i="29"/>
  <c r="N216" i="29"/>
  <c r="N374" i="29"/>
  <c r="O375" i="29"/>
  <c r="N20" i="29"/>
  <c r="N408" i="29"/>
  <c r="N195" i="29"/>
  <c r="N514" i="29"/>
  <c r="N185" i="29"/>
  <c r="N340" i="29"/>
  <c r="O341" i="29"/>
  <c r="N353" i="29"/>
  <c r="O354" i="29"/>
  <c r="N171" i="29"/>
  <c r="O172" i="29"/>
  <c r="N496" i="29"/>
  <c r="O497" i="29"/>
  <c r="N476" i="29"/>
  <c r="O477" i="29"/>
  <c r="N290" i="29"/>
  <c r="O291" i="29"/>
  <c r="N422" i="29"/>
  <c r="N104" i="29"/>
  <c r="N103" i="29" s="1"/>
  <c r="N102" i="29" s="1"/>
  <c r="N101" i="29" s="1"/>
  <c r="N100" i="29" s="1"/>
  <c r="O105" i="29"/>
  <c r="N445" i="29"/>
  <c r="N180" i="29"/>
  <c r="N309" i="29"/>
  <c r="O310" i="29"/>
  <c r="N156" i="29"/>
  <c r="N433" i="29"/>
  <c r="N586" i="29"/>
  <c r="N558" i="29"/>
  <c r="N118" i="29"/>
  <c r="N349" i="29"/>
  <c r="N263" i="29"/>
  <c r="M162" i="29"/>
  <c r="U377" i="29"/>
  <c r="U369" i="29"/>
  <c r="M532" i="29"/>
  <c r="N51" i="29"/>
  <c r="N394" i="29"/>
  <c r="N566" i="29"/>
  <c r="N22" i="29"/>
  <c r="N88" i="29"/>
  <c r="N362" i="29"/>
  <c r="M295" i="29"/>
  <c r="N540" i="29"/>
  <c r="N396" i="29"/>
  <c r="M199" i="29"/>
  <c r="N49" i="29"/>
  <c r="N382" i="29"/>
  <c r="M342" i="29"/>
  <c r="N234" i="29"/>
  <c r="O234" i="29" s="1"/>
  <c r="U581" i="29"/>
  <c r="U251" i="29"/>
  <c r="U509" i="29"/>
  <c r="N460" i="29"/>
  <c r="N402" i="29"/>
  <c r="N261" i="29"/>
  <c r="N200" i="29"/>
  <c r="M459" i="29"/>
  <c r="U427" i="29"/>
  <c r="N160" i="29"/>
  <c r="U311" i="29"/>
  <c r="U292" i="29"/>
  <c r="N147" i="29"/>
  <c r="U132" i="29"/>
  <c r="M570" i="29"/>
  <c r="U188" i="29"/>
  <c r="N224" i="29"/>
  <c r="U80" i="29"/>
  <c r="N563" i="29"/>
  <c r="N481" i="29"/>
  <c r="N15" i="29"/>
  <c r="N127" i="29"/>
  <c r="O127" i="29" s="1"/>
  <c r="U491" i="29"/>
  <c r="N465" i="29"/>
  <c r="M150" i="29"/>
  <c r="N55" i="29"/>
  <c r="M43" i="29"/>
  <c r="N44" i="29"/>
  <c r="M480" i="29"/>
  <c r="N245" i="29"/>
  <c r="N64" i="29"/>
  <c r="M401" i="29"/>
  <c r="M141" i="29"/>
  <c r="U69" i="29"/>
  <c r="N526" i="29"/>
  <c r="U332" i="29"/>
  <c r="N193" i="29"/>
  <c r="M412" i="29"/>
  <c r="M266" i="29"/>
  <c r="M384" i="29"/>
  <c r="U219" i="29"/>
  <c r="N369" i="29"/>
  <c r="N142" i="29"/>
  <c r="N69" i="29"/>
  <c r="M449" i="29"/>
  <c r="U121" i="29"/>
  <c r="N427" i="29"/>
  <c r="N110" i="29"/>
  <c r="N174" i="29"/>
  <c r="N491" i="29"/>
  <c r="N581" i="29"/>
  <c r="N385" i="29"/>
  <c r="U450" i="29"/>
  <c r="M24" i="29"/>
  <c r="U396" i="29"/>
  <c r="N296" i="29"/>
  <c r="N211" i="29"/>
  <c r="N499" i="29"/>
  <c r="U356" i="29"/>
  <c r="N356" i="29"/>
  <c r="N151" i="29"/>
  <c r="N205" i="29"/>
  <c r="M173" i="29"/>
  <c r="N36" i="29"/>
  <c r="N470" i="29"/>
  <c r="N419" i="29"/>
  <c r="N343" i="29"/>
  <c r="N311" i="29"/>
  <c r="N188" i="29"/>
  <c r="U15" i="29"/>
  <c r="N338" i="29"/>
  <c r="N80" i="29"/>
  <c r="U32" i="29"/>
  <c r="U240" i="29"/>
  <c r="N533" i="29"/>
  <c r="N551" i="29"/>
  <c r="N163" i="29"/>
  <c r="U499" i="29"/>
  <c r="U439" i="29"/>
  <c r="N251" i="29"/>
  <c r="N519" i="29"/>
  <c r="N413" i="29"/>
  <c r="U419" i="29"/>
  <c r="U470" i="29"/>
  <c r="N377" i="29"/>
  <c r="U205" i="29"/>
  <c r="U211" i="29"/>
  <c r="U88" i="29"/>
  <c r="M550" i="29"/>
  <c r="N457" i="29"/>
  <c r="U402" i="29"/>
  <c r="N524" i="29"/>
  <c r="N547" i="29"/>
  <c r="E27" i="31"/>
  <c r="N267" i="29"/>
  <c r="N279" i="29"/>
  <c r="U227" i="29"/>
  <c r="N227" i="29"/>
  <c r="O227" i="29" s="1"/>
  <c r="M226" i="29"/>
  <c r="T226" i="29" s="1"/>
  <c r="N115" i="29"/>
  <c r="N76" i="29"/>
  <c r="N575" i="29"/>
  <c r="M518" i="29"/>
  <c r="U519" i="29"/>
  <c r="N571" i="29"/>
  <c r="N545" i="29"/>
  <c r="U533" i="29"/>
  <c r="N450" i="29"/>
  <c r="N439" i="29"/>
  <c r="N277" i="29"/>
  <c r="N292" i="29"/>
  <c r="N249" i="29"/>
  <c r="N241" i="29"/>
  <c r="N182" i="29"/>
  <c r="M54" i="29"/>
  <c r="U460" i="29"/>
  <c r="N478" i="29"/>
  <c r="U232" i="29"/>
  <c r="N232" i="29"/>
  <c r="O232" i="29" s="1"/>
  <c r="N255" i="29"/>
  <c r="N62" i="29"/>
  <c r="N25" i="29"/>
  <c r="N577" i="29"/>
  <c r="N509" i="29"/>
  <c r="N504" i="29"/>
  <c r="N467" i="29"/>
  <c r="N435" i="29"/>
  <c r="N351" i="29"/>
  <c r="N332" i="29"/>
  <c r="N257" i="29"/>
  <c r="N247" i="29"/>
  <c r="N132" i="29"/>
  <c r="N219" i="29"/>
  <c r="M330" i="29" l="1"/>
  <c r="G330" i="29"/>
  <c r="G329" i="29" s="1"/>
  <c r="G328" i="29" s="1"/>
  <c r="M239" i="29"/>
  <c r="N79" i="29"/>
  <c r="N35" i="29"/>
  <c r="U131" i="29"/>
  <c r="M130" i="29"/>
  <c r="T130" i="29" s="1"/>
  <c r="G130" i="29"/>
  <c r="G129" i="29" s="1"/>
  <c r="G106" i="29" s="1"/>
  <c r="G531" i="29"/>
  <c r="G530" i="29" s="1"/>
  <c r="G529" i="29" s="1"/>
  <c r="G528" i="29" s="1"/>
  <c r="O121" i="29"/>
  <c r="N120" i="29"/>
  <c r="O120" i="29" s="1"/>
  <c r="U109" i="29"/>
  <c r="M108" i="29"/>
  <c r="N109" i="29"/>
  <c r="G12" i="29"/>
  <c r="G11" i="29" s="1"/>
  <c r="G10" i="29" s="1"/>
  <c r="G9" i="29" s="1"/>
  <c r="U289" i="29"/>
  <c r="U480" i="29"/>
  <c r="M324" i="29"/>
  <c r="U325" i="29"/>
  <c r="U368" i="29"/>
  <c r="M437" i="29"/>
  <c r="U438" i="29"/>
  <c r="U308" i="29"/>
  <c r="U490" i="29"/>
  <c r="M102" i="29"/>
  <c r="U103" i="29"/>
  <c r="U498" i="29"/>
  <c r="U141" i="29"/>
  <c r="U342" i="29"/>
  <c r="U401" i="29"/>
  <c r="U150" i="29"/>
  <c r="U79" i="29"/>
  <c r="U550" i="29"/>
  <c r="F27" i="31"/>
  <c r="U449" i="29"/>
  <c r="U266" i="29"/>
  <c r="U295" i="29"/>
  <c r="U532" i="29"/>
  <c r="U518" i="29"/>
  <c r="U173" i="29"/>
  <c r="U24" i="29"/>
  <c r="U412" i="29"/>
  <c r="U43" i="29"/>
  <c r="U570" i="29"/>
  <c r="U459" i="29"/>
  <c r="U199" i="29"/>
  <c r="U162" i="29"/>
  <c r="U376" i="29"/>
  <c r="U68" i="29"/>
  <c r="U508" i="29"/>
  <c r="U218" i="29"/>
  <c r="U355" i="29"/>
  <c r="U331" i="29"/>
  <c r="U426" i="29"/>
  <c r="U87" i="29"/>
  <c r="M579" i="29"/>
  <c r="U580" i="29"/>
  <c r="U210" i="29"/>
  <c r="U187" i="29"/>
  <c r="U469" i="29"/>
  <c r="N289" i="29"/>
  <c r="N24" i="29"/>
  <c r="E20" i="31"/>
  <c r="N131" i="29"/>
  <c r="N438" i="29"/>
  <c r="N437" i="29" s="1"/>
  <c r="I10" i="31"/>
  <c r="E11" i="31"/>
  <c r="I9" i="31"/>
  <c r="I11" i="31" s="1"/>
  <c r="I29" i="31" s="1"/>
  <c r="E13" i="31"/>
  <c r="N401" i="29"/>
  <c r="N480" i="29"/>
  <c r="N173" i="29"/>
  <c r="N295" i="29"/>
  <c r="N162" i="29"/>
  <c r="N355" i="29"/>
  <c r="N508" i="29"/>
  <c r="N308" i="29"/>
  <c r="N368" i="29"/>
  <c r="N210" i="29"/>
  <c r="N87" i="29"/>
  <c r="N376" i="29"/>
  <c r="N141" i="29"/>
  <c r="N412" i="29"/>
  <c r="N384" i="29"/>
  <c r="N449" i="29"/>
  <c r="N580" i="29"/>
  <c r="N579" i="29" s="1"/>
  <c r="N218" i="29"/>
  <c r="N498" i="29"/>
  <c r="N426" i="29"/>
  <c r="U384" i="29"/>
  <c r="N43" i="29"/>
  <c r="N469" i="29"/>
  <c r="N54" i="29"/>
  <c r="N14" i="29"/>
  <c r="N331" i="29"/>
  <c r="M78" i="29"/>
  <c r="N550" i="29"/>
  <c r="M265" i="29"/>
  <c r="N459" i="29"/>
  <c r="N150" i="29"/>
  <c r="N199" i="29"/>
  <c r="N187" i="29"/>
  <c r="E15" i="31"/>
  <c r="M400" i="29"/>
  <c r="M531" i="29"/>
  <c r="N68" i="29"/>
  <c r="N342" i="29"/>
  <c r="U120" i="29"/>
  <c r="N518" i="29"/>
  <c r="N532" i="29"/>
  <c r="M448" i="29"/>
  <c r="U239" i="29"/>
  <c r="N240" i="29"/>
  <c r="N239" i="29" s="1"/>
  <c r="N266" i="29"/>
  <c r="M34" i="29"/>
  <c r="U35" i="29"/>
  <c r="N570" i="29"/>
  <c r="M13" i="29"/>
  <c r="U14" i="29"/>
  <c r="U226" i="29"/>
  <c r="N226" i="29"/>
  <c r="M53" i="29"/>
  <c r="U54" i="29"/>
  <c r="N330" i="29" l="1"/>
  <c r="N108" i="29"/>
  <c r="N130" i="29"/>
  <c r="N129" i="29" s="1"/>
  <c r="U53" i="29"/>
  <c r="F14" i="31"/>
  <c r="F13" i="31"/>
  <c r="M399" i="29"/>
  <c r="U78" i="29"/>
  <c r="G99" i="29"/>
  <c r="G98" i="29" s="1"/>
  <c r="G8" i="29" s="1"/>
  <c r="M101" i="29"/>
  <c r="U102" i="29"/>
  <c r="U579" i="29"/>
  <c r="U34" i="29"/>
  <c r="M447" i="29"/>
  <c r="M530" i="29"/>
  <c r="U437" i="29"/>
  <c r="U324" i="29"/>
  <c r="M323" i="29"/>
  <c r="N13" i="29"/>
  <c r="U265" i="29"/>
  <c r="F23" i="31"/>
  <c r="E23" i="31"/>
  <c r="E22" i="31" s="1"/>
  <c r="N78" i="29"/>
  <c r="E14" i="31"/>
  <c r="E12" i="31" s="1"/>
  <c r="N265" i="29"/>
  <c r="N238" i="29" s="1"/>
  <c r="U531" i="29"/>
  <c r="N53" i="29"/>
  <c r="N34" i="29"/>
  <c r="N400" i="29"/>
  <c r="N399" i="29" s="1"/>
  <c r="N329" i="29"/>
  <c r="M238" i="29"/>
  <c r="U400" i="29"/>
  <c r="N448" i="29"/>
  <c r="N447" i="29" s="1"/>
  <c r="N531" i="29"/>
  <c r="N530" i="29" s="1"/>
  <c r="N529" i="29" s="1"/>
  <c r="N528" i="29" s="1"/>
  <c r="U448" i="29"/>
  <c r="N107" i="29"/>
  <c r="M107" i="29"/>
  <c r="U108" i="29"/>
  <c r="U130" i="29"/>
  <c r="M129" i="29"/>
  <c r="T129" i="29" s="1"/>
  <c r="M329" i="29"/>
  <c r="U330" i="29"/>
  <c r="M12" i="29"/>
  <c r="U13" i="29"/>
  <c r="U530" i="29"/>
  <c r="M529" i="29" l="1"/>
  <c r="M100" i="29"/>
  <c r="U101" i="29"/>
  <c r="U107" i="29"/>
  <c r="U399" i="29"/>
  <c r="U238" i="29"/>
  <c r="U447" i="29"/>
  <c r="M322" i="29"/>
  <c r="U323" i="29"/>
  <c r="N12" i="29"/>
  <c r="N11" i="29" s="1"/>
  <c r="N10" i="29" s="1"/>
  <c r="N9" i="29" s="1"/>
  <c r="N328" i="29"/>
  <c r="N106" i="29"/>
  <c r="U129" i="29"/>
  <c r="M106" i="29"/>
  <c r="T106" i="29" s="1"/>
  <c r="U329" i="29"/>
  <c r="M328" i="29"/>
  <c r="M528" i="29"/>
  <c r="M11" i="29"/>
  <c r="U12" i="29"/>
  <c r="U529" i="29" l="1"/>
  <c r="U100" i="29"/>
  <c r="U328" i="29"/>
  <c r="U322" i="29"/>
  <c r="U528" i="29"/>
  <c r="F15" i="31"/>
  <c r="F12" i="31" s="1"/>
  <c r="N99" i="29"/>
  <c r="N98" i="29" s="1"/>
  <c r="N8" i="29" s="1"/>
  <c r="M10" i="29"/>
  <c r="U11" i="29"/>
  <c r="U106" i="29"/>
  <c r="M99" i="29"/>
  <c r="T99" i="29" s="1"/>
  <c r="M98" i="29" l="1"/>
  <c r="T98" i="29" s="1"/>
  <c r="U99" i="29"/>
  <c r="M9" i="29"/>
  <c r="T9" i="29" s="1"/>
  <c r="U10" i="29"/>
  <c r="U98" i="29" l="1"/>
  <c r="M8" i="29"/>
  <c r="U8" i="29" s="1"/>
  <c r="U9" i="29"/>
  <c r="M322" i="20" l="1"/>
  <c r="N322" i="20" s="1"/>
  <c r="N321" i="20" s="1"/>
  <c r="L250" i="20"/>
  <c r="M321" i="20" l="1"/>
  <c r="L15" i="31" l="1"/>
  <c r="L14" i="31"/>
  <c r="G10" i="31"/>
  <c r="L19" i="31"/>
  <c r="G24" i="31"/>
  <c r="G19" i="31"/>
  <c r="K27" i="21" a="1"/>
  <c r="K27" i="21" s="1"/>
  <c r="J27" i="21" a="1"/>
  <c r="J27" i="21" s="1"/>
  <c r="K24" i="21" a="1"/>
  <c r="K24" i="21" s="1"/>
  <c r="J24" i="21" a="1"/>
  <c r="J24" i="21" s="1"/>
  <c r="K23" i="21" a="1"/>
  <c r="K23" i="21" s="1"/>
  <c r="J23" i="21" a="1"/>
  <c r="J23" i="21" s="1"/>
  <c r="F14" i="21"/>
  <c r="E14" i="21"/>
  <c r="G14" i="21" s="1"/>
  <c r="F13" i="21"/>
  <c r="G13" i="21" s="1"/>
  <c r="E13" i="21"/>
  <c r="M720" i="20"/>
  <c r="M719" i="20" s="1"/>
  <c r="G720" i="20"/>
  <c r="G719" i="20"/>
  <c r="N718" i="20"/>
  <c r="M718" i="20"/>
  <c r="G718" i="20"/>
  <c r="M717" i="20"/>
  <c r="G717" i="20"/>
  <c r="M716" i="20"/>
  <c r="G716" i="20"/>
  <c r="M715" i="20"/>
  <c r="G715" i="20"/>
  <c r="M711" i="20"/>
  <c r="M710" i="20" s="1"/>
  <c r="G711" i="20"/>
  <c r="M709" i="20"/>
  <c r="M708" i="20" s="1"/>
  <c r="G709" i="20"/>
  <c r="G708" i="20" s="1"/>
  <c r="M707" i="20"/>
  <c r="G707" i="20"/>
  <c r="M706" i="20"/>
  <c r="G706" i="20"/>
  <c r="M705" i="20"/>
  <c r="G705" i="20"/>
  <c r="M702" i="20"/>
  <c r="G702" i="20"/>
  <c r="M701" i="20"/>
  <c r="G701" i="20"/>
  <c r="M700" i="20"/>
  <c r="G700" i="20"/>
  <c r="M698" i="20"/>
  <c r="G698" i="20"/>
  <c r="M697" i="20"/>
  <c r="G697" i="20"/>
  <c r="M695" i="20"/>
  <c r="M694" i="20" s="1"/>
  <c r="G695" i="20"/>
  <c r="G694" i="20" s="1"/>
  <c r="M693" i="20"/>
  <c r="G693" i="20"/>
  <c r="M692" i="20"/>
  <c r="G692" i="20"/>
  <c r="M690" i="20"/>
  <c r="G690" i="20"/>
  <c r="M689" i="20"/>
  <c r="G689" i="20"/>
  <c r="M688" i="20"/>
  <c r="G688" i="20"/>
  <c r="M687" i="20"/>
  <c r="G687" i="20"/>
  <c r="M686" i="20"/>
  <c r="G686" i="20"/>
  <c r="M685" i="20"/>
  <c r="G685" i="20"/>
  <c r="M682" i="20"/>
  <c r="G682" i="20"/>
  <c r="M681" i="20"/>
  <c r="G681" i="20"/>
  <c r="M679" i="20"/>
  <c r="M678" i="20" s="1"/>
  <c r="G679" i="20"/>
  <c r="M677" i="20"/>
  <c r="G677" i="20"/>
  <c r="G676" i="20" s="1"/>
  <c r="M675" i="20"/>
  <c r="G675" i="20"/>
  <c r="M674" i="20"/>
  <c r="G674" i="20"/>
  <c r="M672" i="20"/>
  <c r="G672" i="20"/>
  <c r="M671" i="20"/>
  <c r="G671" i="20"/>
  <c r="M670" i="20"/>
  <c r="G670" i="20"/>
  <c r="M669" i="20"/>
  <c r="G669" i="20"/>
  <c r="M668" i="20"/>
  <c r="G668" i="20"/>
  <c r="M667" i="20"/>
  <c r="G667" i="20"/>
  <c r="M660" i="20"/>
  <c r="M658" i="20"/>
  <c r="M657" i="20" s="1"/>
  <c r="M656" i="20"/>
  <c r="N656" i="20" s="1"/>
  <c r="M655" i="20"/>
  <c r="N655" i="20" s="1"/>
  <c r="M654" i="20"/>
  <c r="N654" i="20" s="1"/>
  <c r="M653" i="20"/>
  <c r="M650" i="20"/>
  <c r="M649" i="20" s="1"/>
  <c r="G650" i="20"/>
  <c r="G649" i="20" s="1"/>
  <c r="M648" i="20"/>
  <c r="M647" i="20" s="1"/>
  <c r="G648" i="20"/>
  <c r="M646" i="20"/>
  <c r="G646" i="20"/>
  <c r="M645" i="20"/>
  <c r="G645" i="20"/>
  <c r="M644" i="20"/>
  <c r="G644" i="20"/>
  <c r="M643" i="20"/>
  <c r="G643" i="20"/>
  <c r="M640" i="20"/>
  <c r="G640" i="20"/>
  <c r="G639" i="20" s="1"/>
  <c r="M638" i="20"/>
  <c r="M637" i="20" s="1"/>
  <c r="G638" i="20"/>
  <c r="M636" i="20"/>
  <c r="G636" i="20"/>
  <c r="M635" i="20"/>
  <c r="G635" i="20"/>
  <c r="M634" i="20"/>
  <c r="G634" i="20"/>
  <c r="M633" i="20"/>
  <c r="G633" i="20"/>
  <c r="M630" i="20"/>
  <c r="M629" i="20" s="1"/>
  <c r="G630" i="20"/>
  <c r="G629" i="20" s="1"/>
  <c r="M628" i="20"/>
  <c r="M627" i="20" s="1"/>
  <c r="G628" i="20"/>
  <c r="G627" i="20" s="1"/>
  <c r="M626" i="20"/>
  <c r="G626" i="20"/>
  <c r="M625" i="20"/>
  <c r="G625" i="20"/>
  <c r="M624" i="20"/>
  <c r="G624" i="20"/>
  <c r="M623" i="20"/>
  <c r="G623" i="20"/>
  <c r="M620" i="20"/>
  <c r="G620" i="20"/>
  <c r="G619" i="20"/>
  <c r="M618" i="20"/>
  <c r="M617" i="20" s="1"/>
  <c r="G618" i="20"/>
  <c r="G617" i="20" s="1"/>
  <c r="M616" i="20"/>
  <c r="G616" i="20"/>
  <c r="M615" i="20"/>
  <c r="G615" i="20"/>
  <c r="M614" i="20"/>
  <c r="G614" i="20"/>
  <c r="M613" i="20"/>
  <c r="G613" i="20"/>
  <c r="M610" i="20"/>
  <c r="G610" i="20"/>
  <c r="G609" i="20" s="1"/>
  <c r="M608" i="20"/>
  <c r="M607" i="20" s="1"/>
  <c r="G608" i="20"/>
  <c r="G607" i="20" s="1"/>
  <c r="M606" i="20"/>
  <c r="G606" i="20"/>
  <c r="M605" i="20"/>
  <c r="G605" i="20"/>
  <c r="M604" i="20"/>
  <c r="G604" i="20"/>
  <c r="M603" i="20"/>
  <c r="G603" i="20"/>
  <c r="M602" i="20"/>
  <c r="G602" i="20"/>
  <c r="M599" i="20"/>
  <c r="G599" i="20"/>
  <c r="G598" i="20" s="1"/>
  <c r="M597" i="20"/>
  <c r="M596" i="20" s="1"/>
  <c r="G597" i="20"/>
  <c r="G596" i="20" s="1"/>
  <c r="M595" i="20"/>
  <c r="G595" i="20"/>
  <c r="M594" i="20"/>
  <c r="G594" i="20"/>
  <c r="M593" i="20"/>
  <c r="G593" i="20"/>
  <c r="M592" i="20"/>
  <c r="G592" i="20"/>
  <c r="M589" i="20"/>
  <c r="M588" i="20" s="1"/>
  <c r="G589" i="20"/>
  <c r="M587" i="20"/>
  <c r="M586" i="20" s="1"/>
  <c r="G587" i="20"/>
  <c r="G586" i="20" s="1"/>
  <c r="M585" i="20"/>
  <c r="G585" i="20"/>
  <c r="M584" i="20"/>
  <c r="G584" i="20"/>
  <c r="M583" i="20"/>
  <c r="G583" i="20"/>
  <c r="M582" i="20"/>
  <c r="G582" i="20"/>
  <c r="M577" i="20"/>
  <c r="M576" i="20" s="1"/>
  <c r="G577" i="20"/>
  <c r="M575" i="20"/>
  <c r="G575" i="20"/>
  <c r="M574" i="20"/>
  <c r="G574" i="20"/>
  <c r="M573" i="20"/>
  <c r="G573" i="20"/>
  <c r="M572" i="20"/>
  <c r="G572" i="20"/>
  <c r="M571" i="20"/>
  <c r="G571" i="20"/>
  <c r="M567" i="20"/>
  <c r="M566" i="20" s="1"/>
  <c r="G567" i="20"/>
  <c r="M565" i="20"/>
  <c r="M564" i="20" s="1"/>
  <c r="G565" i="20"/>
  <c r="G564" i="20" s="1"/>
  <c r="M563" i="20"/>
  <c r="G563" i="20"/>
  <c r="M562" i="20"/>
  <c r="G562" i="20"/>
  <c r="M561" i="20"/>
  <c r="G561" i="20"/>
  <c r="M560" i="20"/>
  <c r="G560" i="20"/>
  <c r="M559" i="20"/>
  <c r="G559" i="20"/>
  <c r="M556" i="20"/>
  <c r="M555" i="20" s="1"/>
  <c r="G556" i="20"/>
  <c r="G555" i="20" s="1"/>
  <c r="M554" i="20"/>
  <c r="M553" i="20" s="1"/>
  <c r="G554" i="20"/>
  <c r="G553" i="20" s="1"/>
  <c r="M552" i="20"/>
  <c r="G552" i="20"/>
  <c r="M551" i="20"/>
  <c r="G551" i="20"/>
  <c r="M549" i="20"/>
  <c r="G549" i="20"/>
  <c r="M548" i="20"/>
  <c r="G548" i="20"/>
  <c r="M547" i="20"/>
  <c r="G547" i="20"/>
  <c r="M546" i="20"/>
  <c r="G546" i="20"/>
  <c r="M545" i="20"/>
  <c r="G545" i="20"/>
  <c r="M542" i="20"/>
  <c r="M541" i="20" s="1"/>
  <c r="G542" i="20"/>
  <c r="M540" i="20"/>
  <c r="M539" i="20" s="1"/>
  <c r="G540" i="20"/>
  <c r="M538" i="20"/>
  <c r="G538" i="20"/>
  <c r="M537" i="20"/>
  <c r="G537" i="20"/>
  <c r="M536" i="20"/>
  <c r="G536" i="20"/>
  <c r="M535" i="20"/>
  <c r="G535" i="20"/>
  <c r="M534" i="20"/>
  <c r="G534" i="20"/>
  <c r="M529" i="20"/>
  <c r="M528" i="20" s="1"/>
  <c r="M527" i="20"/>
  <c r="M526" i="20" s="1"/>
  <c r="M525" i="20"/>
  <c r="N525" i="20" s="1"/>
  <c r="M524" i="20"/>
  <c r="N524" i="20" s="1"/>
  <c r="M523" i="20"/>
  <c r="N523" i="20" s="1"/>
  <c r="M522" i="20"/>
  <c r="N522" i="20" s="1"/>
  <c r="M521" i="20"/>
  <c r="N521" i="20" s="1"/>
  <c r="M520" i="20"/>
  <c r="M517" i="20"/>
  <c r="N517" i="20" s="1"/>
  <c r="M516" i="20"/>
  <c r="N516" i="20" s="1"/>
  <c r="J515" i="20"/>
  <c r="M515" i="20" s="1"/>
  <c r="M513" i="20"/>
  <c r="M511" i="20"/>
  <c r="M510" i="20" s="1"/>
  <c r="M509" i="20"/>
  <c r="N509" i="20" s="1"/>
  <c r="M508" i="20"/>
  <c r="N508" i="20" s="1"/>
  <c r="M507" i="20"/>
  <c r="N507" i="20" s="1"/>
  <c r="M506" i="20"/>
  <c r="N506" i="20" s="1"/>
  <c r="M505" i="20"/>
  <c r="N505" i="20" s="1"/>
  <c r="M504" i="20"/>
  <c r="M501" i="20"/>
  <c r="N501" i="20" s="1"/>
  <c r="M500" i="20"/>
  <c r="M499" i="20"/>
  <c r="N499" i="20" s="1"/>
  <c r="M497" i="20"/>
  <c r="N497" i="20" s="1"/>
  <c r="N496" i="20" s="1"/>
  <c r="M495" i="20"/>
  <c r="M493" i="20"/>
  <c r="N493" i="20" s="1"/>
  <c r="M492" i="20"/>
  <c r="N492" i="20" s="1"/>
  <c r="M491" i="20"/>
  <c r="N491" i="20" s="1"/>
  <c r="M490" i="20"/>
  <c r="N490" i="20" s="1"/>
  <c r="M489" i="20"/>
  <c r="N489" i="20" s="1"/>
  <c r="M488" i="20"/>
  <c r="N488" i="20" s="1"/>
  <c r="M485" i="20"/>
  <c r="G485" i="20"/>
  <c r="M484" i="20"/>
  <c r="G484" i="20"/>
  <c r="M483" i="20"/>
  <c r="G483" i="20"/>
  <c r="M481" i="20"/>
  <c r="M480" i="20" s="1"/>
  <c r="G481" i="20"/>
  <c r="G480" i="20" s="1"/>
  <c r="M479" i="20"/>
  <c r="G479" i="20"/>
  <c r="G478" i="20" s="1"/>
  <c r="M477" i="20"/>
  <c r="G477" i="20"/>
  <c r="M476" i="20"/>
  <c r="G476" i="20"/>
  <c r="M475" i="20"/>
  <c r="G475" i="20"/>
  <c r="M474" i="20"/>
  <c r="G474" i="20"/>
  <c r="M473" i="20"/>
  <c r="G473" i="20"/>
  <c r="M472" i="20"/>
  <c r="G472" i="20"/>
  <c r="M469" i="20"/>
  <c r="M468" i="20" s="1"/>
  <c r="G469" i="20"/>
  <c r="G468" i="20" s="1"/>
  <c r="M467" i="20"/>
  <c r="G467" i="20"/>
  <c r="M466" i="20"/>
  <c r="G466" i="20"/>
  <c r="M465" i="20"/>
  <c r="G465" i="20"/>
  <c r="M464" i="20"/>
  <c r="G464" i="20"/>
  <c r="M461" i="20"/>
  <c r="M460" i="20" s="1"/>
  <c r="G461" i="20"/>
  <c r="M459" i="20"/>
  <c r="G459" i="20"/>
  <c r="M458" i="20"/>
  <c r="G458" i="20"/>
  <c r="M457" i="20"/>
  <c r="G457" i="20"/>
  <c r="M456" i="20"/>
  <c r="G456" i="20"/>
  <c r="M453" i="20"/>
  <c r="M452" i="20" s="1"/>
  <c r="G453" i="20"/>
  <c r="M451" i="20"/>
  <c r="M450" i="20" s="1"/>
  <c r="G451" i="20"/>
  <c r="M449" i="20"/>
  <c r="M448" i="20" s="1"/>
  <c r="G449" i="20"/>
  <c r="G448" i="20" s="1"/>
  <c r="M447" i="20"/>
  <c r="G447" i="20"/>
  <c r="M446" i="20"/>
  <c r="G446" i="20"/>
  <c r="M445" i="20"/>
  <c r="G445" i="20"/>
  <c r="M444" i="20"/>
  <c r="G444" i="20"/>
  <c r="M443" i="20"/>
  <c r="G443" i="20"/>
  <c r="M440" i="20"/>
  <c r="M439" i="20" s="1"/>
  <c r="G440" i="20"/>
  <c r="M438" i="20"/>
  <c r="G438" i="20"/>
  <c r="G437" i="20" s="1"/>
  <c r="M436" i="20"/>
  <c r="M435" i="20" s="1"/>
  <c r="G436" i="20"/>
  <c r="M434" i="20"/>
  <c r="G434" i="20"/>
  <c r="M433" i="20"/>
  <c r="G433" i="20"/>
  <c r="M432" i="20"/>
  <c r="G432" i="20"/>
  <c r="M431" i="20"/>
  <c r="G431" i="20"/>
  <c r="M430" i="20"/>
  <c r="G430" i="20"/>
  <c r="M427" i="20"/>
  <c r="M426" i="20" s="1"/>
  <c r="G427" i="20"/>
  <c r="G426" i="20" s="1"/>
  <c r="M425" i="20"/>
  <c r="M424" i="20" s="1"/>
  <c r="G425" i="20"/>
  <c r="G424" i="20" s="1"/>
  <c r="M423" i="20"/>
  <c r="G423" i="20"/>
  <c r="M422" i="20"/>
  <c r="G422" i="20"/>
  <c r="M421" i="20"/>
  <c r="G421" i="20"/>
  <c r="M420" i="20"/>
  <c r="G420" i="20"/>
  <c r="M419" i="20"/>
  <c r="G419" i="20"/>
  <c r="M413" i="20"/>
  <c r="M412" i="20" s="1"/>
  <c r="M411" i="20" s="1"/>
  <c r="M410" i="20" s="1"/>
  <c r="M409" i="20" s="1"/>
  <c r="M408" i="20" s="1"/>
  <c r="G413" i="20"/>
  <c r="M407" i="20"/>
  <c r="G407" i="20"/>
  <c r="M406" i="20"/>
  <c r="G406" i="20"/>
  <c r="M405" i="20"/>
  <c r="G405" i="20"/>
  <c r="M404" i="20"/>
  <c r="G404" i="20"/>
  <c r="M403" i="20"/>
  <c r="G403" i="20"/>
  <c r="M402" i="20"/>
  <c r="G402" i="20"/>
  <c r="M401" i="20"/>
  <c r="G401" i="20"/>
  <c r="M400" i="20"/>
  <c r="G400" i="20"/>
  <c r="M399" i="20"/>
  <c r="G399" i="20"/>
  <c r="M398" i="20"/>
  <c r="G398" i="20"/>
  <c r="M396" i="20"/>
  <c r="M395" i="20" s="1"/>
  <c r="G396" i="20"/>
  <c r="M393" i="20"/>
  <c r="M392" i="20" s="1"/>
  <c r="G393" i="20"/>
  <c r="M391" i="20"/>
  <c r="G391" i="20"/>
  <c r="M390" i="20"/>
  <c r="G390" i="20"/>
  <c r="M389" i="20"/>
  <c r="G389" i="20"/>
  <c r="M388" i="20"/>
  <c r="G388" i="20"/>
  <c r="M387" i="20"/>
  <c r="G387" i="20"/>
  <c r="M386" i="20"/>
  <c r="G386" i="20"/>
  <c r="M385" i="20"/>
  <c r="G385" i="20"/>
  <c r="M384" i="20"/>
  <c r="G384" i="20"/>
  <c r="M383" i="20"/>
  <c r="G383" i="20"/>
  <c r="M380" i="20"/>
  <c r="G380" i="20"/>
  <c r="M379" i="20"/>
  <c r="G379" i="20"/>
  <c r="M377" i="20"/>
  <c r="M376" i="20" s="1"/>
  <c r="G377" i="20"/>
  <c r="M374" i="20"/>
  <c r="G374" i="20"/>
  <c r="M373" i="20"/>
  <c r="G373" i="20"/>
  <c r="M372" i="20"/>
  <c r="G372" i="20"/>
  <c r="M371" i="20"/>
  <c r="G371" i="20"/>
  <c r="M370" i="20"/>
  <c r="G370" i="20"/>
  <c r="M369" i="20"/>
  <c r="G369" i="20"/>
  <c r="M368" i="20"/>
  <c r="G368" i="20"/>
  <c r="M367" i="20"/>
  <c r="G367" i="20"/>
  <c r="M366" i="20"/>
  <c r="G366" i="20"/>
  <c r="J364" i="20"/>
  <c r="M364" i="20" s="1"/>
  <c r="G364" i="20"/>
  <c r="G363" i="20" s="1"/>
  <c r="M362" i="20"/>
  <c r="G362" i="20"/>
  <c r="M361" i="20"/>
  <c r="G361" i="20"/>
  <c r="M360" i="20"/>
  <c r="G360" i="20"/>
  <c r="G359" i="20"/>
  <c r="N359" i="20" s="1"/>
  <c r="M358" i="20"/>
  <c r="G358" i="20"/>
  <c r="M357" i="20"/>
  <c r="G357" i="20"/>
  <c r="M356" i="20"/>
  <c r="G356" i="20"/>
  <c r="M355" i="20"/>
  <c r="G355" i="20"/>
  <c r="M354" i="20"/>
  <c r="G354" i="20"/>
  <c r="M353" i="20"/>
  <c r="G353" i="20"/>
  <c r="M349" i="20"/>
  <c r="M348" i="20" s="1"/>
  <c r="G349" i="20"/>
  <c r="M347" i="20"/>
  <c r="M346" i="20" s="1"/>
  <c r="G347" i="20"/>
  <c r="M345" i="20"/>
  <c r="M344" i="20" s="1"/>
  <c r="G345" i="20"/>
  <c r="G344" i="20" s="1"/>
  <c r="M343" i="20"/>
  <c r="G343" i="20"/>
  <c r="G342" i="20" s="1"/>
  <c r="M341" i="20"/>
  <c r="M340" i="20" s="1"/>
  <c r="G341" i="20"/>
  <c r="M339" i="20"/>
  <c r="M338" i="20" s="1"/>
  <c r="G339" i="20"/>
  <c r="M337" i="20"/>
  <c r="M336" i="20" s="1"/>
  <c r="G337" i="20"/>
  <c r="M335" i="20"/>
  <c r="G335" i="20"/>
  <c r="G334" i="20" s="1"/>
  <c r="M333" i="20"/>
  <c r="M332" i="20" s="1"/>
  <c r="G333" i="20"/>
  <c r="M331" i="20"/>
  <c r="M330" i="20" s="1"/>
  <c r="G331" i="20"/>
  <c r="M329" i="20"/>
  <c r="M328" i="20" s="1"/>
  <c r="G329" i="20"/>
  <c r="G328" i="20" s="1"/>
  <c r="M327" i="20"/>
  <c r="G327" i="20"/>
  <c r="G326" i="20" s="1"/>
  <c r="M320" i="20"/>
  <c r="M319" i="20" s="1"/>
  <c r="M318" i="20" s="1"/>
  <c r="M317" i="20"/>
  <c r="M316" i="20" s="1"/>
  <c r="M315" i="20"/>
  <c r="M314" i="20" s="1"/>
  <c r="M312" i="20"/>
  <c r="N312" i="20" s="1"/>
  <c r="M311" i="20"/>
  <c r="N311" i="20" s="1"/>
  <c r="M310" i="20"/>
  <c r="M308" i="20"/>
  <c r="N308" i="20" s="1"/>
  <c r="N307" i="20" s="1"/>
  <c r="M306" i="20"/>
  <c r="N306" i="20" s="1"/>
  <c r="M305" i="20"/>
  <c r="N305" i="20" s="1"/>
  <c r="M304" i="20"/>
  <c r="N304" i="20" s="1"/>
  <c r="M303" i="20"/>
  <c r="N303" i="20" s="1"/>
  <c r="M300" i="20"/>
  <c r="M299" i="20" s="1"/>
  <c r="M298" i="20"/>
  <c r="M297" i="20" s="1"/>
  <c r="M295" i="20"/>
  <c r="M294" i="20" s="1"/>
  <c r="M293" i="20"/>
  <c r="M292" i="20" s="1"/>
  <c r="M291" i="20"/>
  <c r="N291" i="20" s="1"/>
  <c r="M289" i="20"/>
  <c r="N289" i="20" s="1"/>
  <c r="N288" i="20" s="1"/>
  <c r="M287" i="20"/>
  <c r="N287" i="20" s="1"/>
  <c r="M286" i="20"/>
  <c r="N286" i="20" s="1"/>
  <c r="M285" i="20"/>
  <c r="N285" i="20" s="1"/>
  <c r="M284" i="20"/>
  <c r="N284" i="20" s="1"/>
  <c r="M283" i="20"/>
  <c r="N283" i="20" s="1"/>
  <c r="M280" i="20"/>
  <c r="N280" i="20" s="1"/>
  <c r="M279" i="20"/>
  <c r="N279" i="20" s="1"/>
  <c r="M278" i="20"/>
  <c r="N278" i="20" s="1"/>
  <c r="M276" i="20"/>
  <c r="M274" i="20"/>
  <c r="M273" i="20" s="1"/>
  <c r="M272" i="20"/>
  <c r="N272" i="20" s="1"/>
  <c r="M271" i="20"/>
  <c r="N271" i="20" s="1"/>
  <c r="M269" i="20"/>
  <c r="N269" i="20" s="1"/>
  <c r="M268" i="20"/>
  <c r="N268" i="20" s="1"/>
  <c r="M267" i="20"/>
  <c r="N267" i="20" s="1"/>
  <c r="M266" i="20"/>
  <c r="N266" i="20" s="1"/>
  <c r="M265" i="20"/>
  <c r="N265" i="20" s="1"/>
  <c r="M262" i="20"/>
  <c r="M261" i="20" s="1"/>
  <c r="G262" i="20"/>
  <c r="M260" i="20"/>
  <c r="G260" i="20"/>
  <c r="M259" i="20"/>
  <c r="G259" i="20"/>
  <c r="M258" i="20"/>
  <c r="G258" i="20"/>
  <c r="M257" i="20"/>
  <c r="G257" i="20"/>
  <c r="M254" i="20"/>
  <c r="G254" i="20"/>
  <c r="G253" i="20" s="1"/>
  <c r="M252" i="20"/>
  <c r="M251" i="20" s="1"/>
  <c r="M250" i="20"/>
  <c r="M248" i="20"/>
  <c r="G248" i="20"/>
  <c r="M247" i="20"/>
  <c r="G247" i="20"/>
  <c r="M246" i="20"/>
  <c r="G246" i="20"/>
  <c r="M245" i="20"/>
  <c r="G245" i="20"/>
  <c r="M242" i="20"/>
  <c r="M241" i="20" s="1"/>
  <c r="G242" i="20"/>
  <c r="G241" i="20" s="1"/>
  <c r="M240" i="20"/>
  <c r="N240" i="20" s="1"/>
  <c r="M239" i="20"/>
  <c r="G239" i="20"/>
  <c r="G238" i="20" s="1"/>
  <c r="M237" i="20"/>
  <c r="G237" i="20"/>
  <c r="M236" i="20"/>
  <c r="G236" i="20"/>
  <c r="M235" i="20"/>
  <c r="G235" i="20"/>
  <c r="M234" i="20"/>
  <c r="G234" i="20"/>
  <c r="M231" i="20"/>
  <c r="M230" i="20" s="1"/>
  <c r="G231" i="20"/>
  <c r="G230" i="20" s="1"/>
  <c r="M229" i="20"/>
  <c r="M228" i="20" s="1"/>
  <c r="G229" i="20"/>
  <c r="G228" i="20" s="1"/>
  <c r="M227" i="20"/>
  <c r="M226" i="20" s="1"/>
  <c r="G227" i="20"/>
  <c r="G226" i="20" s="1"/>
  <c r="M225" i="20"/>
  <c r="G225" i="20"/>
  <c r="M224" i="20"/>
  <c r="G224" i="20"/>
  <c r="M223" i="20"/>
  <c r="G223" i="20"/>
  <c r="M222" i="20"/>
  <c r="G222" i="20"/>
  <c r="M219" i="20"/>
  <c r="M218" i="20" s="1"/>
  <c r="G219" i="20"/>
  <c r="G218" i="20" s="1"/>
  <c r="M217" i="20"/>
  <c r="N217" i="20" s="1"/>
  <c r="M216" i="20"/>
  <c r="G216" i="20"/>
  <c r="G215" i="20" s="1"/>
  <c r="M214" i="20"/>
  <c r="M213" i="20" s="1"/>
  <c r="G214" i="20"/>
  <c r="G213" i="20" s="1"/>
  <c r="M212" i="20"/>
  <c r="M211" i="20"/>
  <c r="G211" i="20"/>
  <c r="M210" i="20"/>
  <c r="G210" i="20"/>
  <c r="M209" i="20"/>
  <c r="G209" i="20"/>
  <c r="M208" i="20"/>
  <c r="G208" i="20"/>
  <c r="M205" i="20"/>
  <c r="M204" i="20" s="1"/>
  <c r="G205" i="20"/>
  <c r="M203" i="20"/>
  <c r="M202" i="20" s="1"/>
  <c r="G203" i="20"/>
  <c r="G202" i="20" s="1"/>
  <c r="M201" i="20"/>
  <c r="N201" i="20" s="1"/>
  <c r="M200" i="20"/>
  <c r="G200" i="20"/>
  <c r="M199" i="20"/>
  <c r="G199" i="20"/>
  <c r="M198" i="20"/>
  <c r="G198" i="20"/>
  <c r="M197" i="20"/>
  <c r="G197" i="20"/>
  <c r="M194" i="20"/>
  <c r="M193" i="20" s="1"/>
  <c r="G194" i="20"/>
  <c r="G193" i="20" s="1"/>
  <c r="M192" i="20"/>
  <c r="M191" i="20" s="1"/>
  <c r="G192" i="20"/>
  <c r="G191" i="20" s="1"/>
  <c r="M190" i="20"/>
  <c r="M189" i="20" s="1"/>
  <c r="G190" i="20"/>
  <c r="G189" i="20" s="1"/>
  <c r="M188" i="20"/>
  <c r="G188" i="20"/>
  <c r="M187" i="20"/>
  <c r="G187" i="20"/>
  <c r="M186" i="20"/>
  <c r="G186" i="20"/>
  <c r="M185" i="20"/>
  <c r="G185" i="20"/>
  <c r="M182" i="20"/>
  <c r="G182" i="20"/>
  <c r="M181" i="20"/>
  <c r="G181" i="20"/>
  <c r="M179" i="20"/>
  <c r="M178" i="20" s="1"/>
  <c r="G179" i="20"/>
  <c r="G178" i="20" s="1"/>
  <c r="M177" i="20"/>
  <c r="G177" i="20"/>
  <c r="M176" i="20"/>
  <c r="G176" i="20"/>
  <c r="M173" i="20"/>
  <c r="G173" i="20"/>
  <c r="G172" i="20" s="1"/>
  <c r="M171" i="20"/>
  <c r="M170" i="20" s="1"/>
  <c r="G171" i="20"/>
  <c r="M169" i="20"/>
  <c r="G169" i="20"/>
  <c r="M168" i="20"/>
  <c r="G168" i="20"/>
  <c r="M167" i="20"/>
  <c r="G167" i="20"/>
  <c r="M166" i="20"/>
  <c r="G166" i="20"/>
  <c r="M161" i="20"/>
  <c r="M160" i="20" s="1"/>
  <c r="M159" i="20"/>
  <c r="M158" i="20" s="1"/>
  <c r="M157" i="20"/>
  <c r="N157" i="20" s="1"/>
  <c r="M156" i="20"/>
  <c r="M154" i="20"/>
  <c r="N154" i="20" s="1"/>
  <c r="M153" i="20"/>
  <c r="N153" i="20" s="1"/>
  <c r="M152" i="20"/>
  <c r="N152" i="20" s="1"/>
  <c r="M151" i="20"/>
  <c r="M150" i="20"/>
  <c r="N150" i="20" s="1"/>
  <c r="M147" i="20"/>
  <c r="N147" i="20" s="1"/>
  <c r="M146" i="20"/>
  <c r="N146" i="20" s="1"/>
  <c r="M144" i="20"/>
  <c r="M143" i="20" s="1"/>
  <c r="M142" i="20"/>
  <c r="N142" i="20" s="1"/>
  <c r="M141" i="20"/>
  <c r="M139" i="20"/>
  <c r="N139" i="20" s="1"/>
  <c r="M138" i="20"/>
  <c r="N138" i="20" s="1"/>
  <c r="M137" i="20"/>
  <c r="N137" i="20" s="1"/>
  <c r="M136" i="20"/>
  <c r="M135" i="20"/>
  <c r="N135" i="20" s="1"/>
  <c r="M132" i="20"/>
  <c r="G132" i="20"/>
  <c r="G131" i="20" s="1"/>
  <c r="M130" i="20"/>
  <c r="M129" i="20" s="1"/>
  <c r="G130" i="20"/>
  <c r="M128" i="20"/>
  <c r="G128" i="20"/>
  <c r="M127" i="20"/>
  <c r="G127" i="20"/>
  <c r="M125" i="20"/>
  <c r="G125" i="20"/>
  <c r="M124" i="20"/>
  <c r="G124" i="20"/>
  <c r="M123" i="20"/>
  <c r="G123" i="20"/>
  <c r="M122" i="20"/>
  <c r="G122" i="20"/>
  <c r="M116" i="20"/>
  <c r="G116" i="20"/>
  <c r="G115" i="20" s="1"/>
  <c r="M108" i="20"/>
  <c r="G108" i="20"/>
  <c r="G107" i="20" s="1"/>
  <c r="M106" i="20"/>
  <c r="M105" i="20" s="1"/>
  <c r="G106" i="20"/>
  <c r="M104" i="20"/>
  <c r="G104" i="20"/>
  <c r="M103" i="20"/>
  <c r="G103" i="20"/>
  <c r="M102" i="20"/>
  <c r="G102" i="20"/>
  <c r="M101" i="20"/>
  <c r="G101" i="20"/>
  <c r="M100" i="20"/>
  <c r="G100" i="20"/>
  <c r="M97" i="20"/>
  <c r="G97" i="20"/>
  <c r="G96" i="20" s="1"/>
  <c r="M95" i="20"/>
  <c r="M94" i="20" s="1"/>
  <c r="M93" i="20"/>
  <c r="G93" i="20"/>
  <c r="M92" i="20"/>
  <c r="G92" i="20"/>
  <c r="M91" i="20"/>
  <c r="G91" i="20"/>
  <c r="M90" i="20"/>
  <c r="G90" i="20"/>
  <c r="M86" i="20"/>
  <c r="M85" i="20" s="1"/>
  <c r="G86" i="20"/>
  <c r="G85" i="20" s="1"/>
  <c r="M84" i="20"/>
  <c r="M83" i="20" s="1"/>
  <c r="G84" i="20"/>
  <c r="M82" i="20"/>
  <c r="G82" i="20"/>
  <c r="M81" i="20"/>
  <c r="G81" i="20"/>
  <c r="M80" i="20"/>
  <c r="G80" i="20"/>
  <c r="M79" i="20"/>
  <c r="G79" i="20"/>
  <c r="M76" i="20"/>
  <c r="M75" i="20" s="1"/>
  <c r="G76" i="20"/>
  <c r="G75" i="20" s="1"/>
  <c r="M74" i="20"/>
  <c r="M73" i="20" s="1"/>
  <c r="G74" i="20"/>
  <c r="M72" i="20"/>
  <c r="M71" i="20" s="1"/>
  <c r="G72" i="20"/>
  <c r="G71" i="20" s="1"/>
  <c r="M70" i="20"/>
  <c r="M69" i="20" s="1"/>
  <c r="G68" i="20"/>
  <c r="N68" i="20" s="1"/>
  <c r="M67" i="20"/>
  <c r="G67" i="20"/>
  <c r="M66" i="20"/>
  <c r="G66" i="20"/>
  <c r="M65" i="20"/>
  <c r="G65" i="20"/>
  <c r="M64" i="20"/>
  <c r="G64" i="20"/>
  <c r="M60" i="20"/>
  <c r="M59" i="20" s="1"/>
  <c r="G60" i="20"/>
  <c r="G59" i="20" s="1"/>
  <c r="M58" i="20"/>
  <c r="M57" i="20" s="1"/>
  <c r="G58" i="20"/>
  <c r="G57" i="20" s="1"/>
  <c r="M56" i="20"/>
  <c r="G56" i="20"/>
  <c r="M55" i="20"/>
  <c r="G55" i="20"/>
  <c r="M54" i="20"/>
  <c r="G54" i="20"/>
  <c r="M53" i="20"/>
  <c r="G53" i="20"/>
  <c r="M50" i="20"/>
  <c r="G50" i="20"/>
  <c r="G49" i="20" s="1"/>
  <c r="M48" i="20"/>
  <c r="M47" i="20" s="1"/>
  <c r="M46" i="20"/>
  <c r="N46" i="20" s="1"/>
  <c r="N45" i="20" s="1"/>
  <c r="M44" i="20"/>
  <c r="G44" i="20"/>
  <c r="M43" i="20"/>
  <c r="G43" i="20"/>
  <c r="M42" i="20"/>
  <c r="G42" i="20"/>
  <c r="M41" i="20"/>
  <c r="G41" i="20"/>
  <c r="M37" i="20"/>
  <c r="M36" i="20" s="1"/>
  <c r="G37" i="20"/>
  <c r="M35" i="20"/>
  <c r="M34" i="20" s="1"/>
  <c r="G35" i="20"/>
  <c r="G34" i="20" s="1"/>
  <c r="M33" i="20"/>
  <c r="N33" i="20" s="1"/>
  <c r="M32" i="20"/>
  <c r="G32" i="20"/>
  <c r="M31" i="20"/>
  <c r="G31" i="20"/>
  <c r="M30" i="20"/>
  <c r="G30" i="20"/>
  <c r="M29" i="20"/>
  <c r="G29" i="20"/>
  <c r="M26" i="20"/>
  <c r="N26" i="20" s="1"/>
  <c r="M25" i="20"/>
  <c r="N25" i="20" s="1"/>
  <c r="M23" i="20"/>
  <c r="M22" i="20" s="1"/>
  <c r="G23" i="20"/>
  <c r="G22" i="20" s="1"/>
  <c r="M21" i="20"/>
  <c r="G21" i="20"/>
  <c r="G20" i="20" s="1"/>
  <c r="M19" i="20"/>
  <c r="G19" i="20"/>
  <c r="M18" i="20"/>
  <c r="G18" i="20"/>
  <c r="M17" i="20"/>
  <c r="G17" i="20"/>
  <c r="M16" i="20"/>
  <c r="G16" i="20"/>
  <c r="L16" i="31" l="1"/>
  <c r="E17" i="31"/>
  <c r="G12" i="31"/>
  <c r="I12" i="31"/>
  <c r="I17" i="31" s="1"/>
  <c r="K11" i="31"/>
  <c r="K20" i="31"/>
  <c r="L10" i="31"/>
  <c r="I25" i="31"/>
  <c r="G25" i="31"/>
  <c r="F20" i="31"/>
  <c r="G18" i="31"/>
  <c r="G20" i="31" s="1"/>
  <c r="L12" i="31"/>
  <c r="J17" i="31"/>
  <c r="K28" i="31"/>
  <c r="J20" i="31"/>
  <c r="L18" i="31"/>
  <c r="L20" i="31" s="1"/>
  <c r="F22" i="31"/>
  <c r="F28" i="31"/>
  <c r="L13" i="31"/>
  <c r="I16" i="31"/>
  <c r="G16" i="31"/>
  <c r="L26" i="31"/>
  <c r="L22" i="31"/>
  <c r="J11" i="31"/>
  <c r="L9" i="31"/>
  <c r="L25" i="31"/>
  <c r="F11" i="31"/>
  <c r="G9" i="31"/>
  <c r="G11" i="31" s="1"/>
  <c r="L21" i="31"/>
  <c r="J28" i="31"/>
  <c r="K17" i="31"/>
  <c r="F17" i="31"/>
  <c r="N577" i="20"/>
  <c r="N583" i="20"/>
  <c r="N615" i="20"/>
  <c r="N644" i="20"/>
  <c r="N646" i="20"/>
  <c r="N674" i="20"/>
  <c r="G13" i="31"/>
  <c r="G23" i="31"/>
  <c r="G14" i="31"/>
  <c r="N610" i="20"/>
  <c r="N697" i="20"/>
  <c r="G696" i="20"/>
  <c r="M714" i="20"/>
  <c r="N125" i="20"/>
  <c r="N177" i="20"/>
  <c r="N185" i="20"/>
  <c r="N187" i="20"/>
  <c r="N200" i="20"/>
  <c r="N349" i="20"/>
  <c r="N354" i="20"/>
  <c r="N356" i="20"/>
  <c r="N358" i="20"/>
  <c r="N459" i="20"/>
  <c r="N475" i="20"/>
  <c r="N552" i="20"/>
  <c r="N560" i="20"/>
  <c r="N562" i="20"/>
  <c r="M45" i="20"/>
  <c r="N108" i="20"/>
  <c r="J19" i="21" a="1"/>
  <c r="J19" i="21" s="1"/>
  <c r="N208" i="20"/>
  <c r="N210" i="20"/>
  <c r="N339" i="20"/>
  <c r="G365" i="20"/>
  <c r="G544" i="20"/>
  <c r="N18" i="20"/>
  <c r="N252" i="20"/>
  <c r="N251" i="20" s="1"/>
  <c r="N347" i="20"/>
  <c r="N346" i="20" s="1"/>
  <c r="N604" i="20"/>
  <c r="N606" i="20"/>
  <c r="N74" i="20"/>
  <c r="N90" i="20"/>
  <c r="N124" i="20"/>
  <c r="M155" i="20"/>
  <c r="N223" i="20"/>
  <c r="N225" i="20"/>
  <c r="M256" i="20"/>
  <c r="M255" i="20" s="1"/>
  <c r="M307" i="20"/>
  <c r="N50" i="20"/>
  <c r="G126" i="20"/>
  <c r="M397" i="20"/>
  <c r="M394" i="20" s="1"/>
  <c r="N457" i="20"/>
  <c r="N537" i="20"/>
  <c r="N55" i="20"/>
  <c r="N66" i="20"/>
  <c r="N102" i="20"/>
  <c r="N104" i="20"/>
  <c r="N259" i="20"/>
  <c r="N262" i="20"/>
  <c r="N261" i="20" s="1"/>
  <c r="M290" i="20"/>
  <c r="G338" i="20"/>
  <c r="N362" i="20"/>
  <c r="N387" i="20"/>
  <c r="N399" i="20"/>
  <c r="N401" i="20"/>
  <c r="N403" i="20"/>
  <c r="N405" i="20"/>
  <c r="N407" i="20"/>
  <c r="N447" i="20"/>
  <c r="N458" i="20"/>
  <c r="N538" i="20"/>
  <c r="N70" i="20"/>
  <c r="N69" i="20" s="1"/>
  <c r="N97" i="20"/>
  <c r="N123" i="20"/>
  <c r="N248" i="20"/>
  <c r="N367" i="20"/>
  <c r="N371" i="20"/>
  <c r="N599" i="20"/>
  <c r="N598" i="20" s="1"/>
  <c r="M107" i="20"/>
  <c r="M455" i="20"/>
  <c r="M454" i="20" s="1"/>
  <c r="M533" i="20"/>
  <c r="M532" i="20" s="1"/>
  <c r="N536" i="20"/>
  <c r="M673" i="20"/>
  <c r="N685" i="20"/>
  <c r="N687" i="20"/>
  <c r="N689" i="20"/>
  <c r="M691" i="20"/>
  <c r="M704" i="20"/>
  <c r="M703" i="20" s="1"/>
  <c r="N42" i="20"/>
  <c r="M121" i="20"/>
  <c r="N246" i="20"/>
  <c r="N369" i="20"/>
  <c r="N373" i="20"/>
  <c r="G455" i="20"/>
  <c r="N30" i="20"/>
  <c r="G52" i="20"/>
  <c r="G51" i="20" s="1"/>
  <c r="N72" i="20"/>
  <c r="N71" i="20" s="1"/>
  <c r="N80" i="20"/>
  <c r="N82" i="20"/>
  <c r="N235" i="20"/>
  <c r="G346" i="20"/>
  <c r="N361" i="20"/>
  <c r="N535" i="20"/>
  <c r="N546" i="20"/>
  <c r="N548" i="20"/>
  <c r="M550" i="20"/>
  <c r="M558" i="20"/>
  <c r="M557" i="20" s="1"/>
  <c r="N574" i="20"/>
  <c r="M581" i="20"/>
  <c r="M580" i="20" s="1"/>
  <c r="N584" i="20"/>
  <c r="M591" i="20"/>
  <c r="M601" i="20"/>
  <c r="G684" i="20"/>
  <c r="N693" i="20"/>
  <c r="N706" i="20"/>
  <c r="K16" i="21" a="1"/>
  <c r="K16" i="21" s="1"/>
  <c r="N640" i="20"/>
  <c r="N639" i="20" s="1"/>
  <c r="N686" i="20"/>
  <c r="N688" i="20"/>
  <c r="N690" i="20"/>
  <c r="N702" i="20"/>
  <c r="N717" i="20"/>
  <c r="K18" i="21" a="1"/>
  <c r="K18" i="21" s="1"/>
  <c r="N466" i="20"/>
  <c r="N473" i="20"/>
  <c r="N556" i="20"/>
  <c r="G15" i="20"/>
  <c r="G14" i="20" s="1"/>
  <c r="M99" i="20"/>
  <c r="N168" i="20"/>
  <c r="N245" i="20"/>
  <c r="N366" i="20"/>
  <c r="N368" i="20"/>
  <c r="N370" i="20"/>
  <c r="N372" i="20"/>
  <c r="N374" i="20"/>
  <c r="N431" i="20"/>
  <c r="N472" i="20"/>
  <c r="N474" i="20"/>
  <c r="N476" i="20"/>
  <c r="N603" i="20"/>
  <c r="N605" i="20"/>
  <c r="M609" i="20"/>
  <c r="N620" i="20"/>
  <c r="N619" i="20" s="1"/>
  <c r="M632" i="20"/>
  <c r="N645" i="20"/>
  <c r="M680" i="20"/>
  <c r="M696" i="20"/>
  <c r="N701" i="20"/>
  <c r="N17" i="20"/>
  <c r="G40" i="20"/>
  <c r="G39" i="20" s="1"/>
  <c r="N44" i="20"/>
  <c r="N390" i="20"/>
  <c r="N545" i="20"/>
  <c r="N547" i="20"/>
  <c r="N549" i="20"/>
  <c r="J10" i="21" a="1"/>
  <c r="J10" i="21" s="1"/>
  <c r="G63" i="20"/>
  <c r="N31" i="20"/>
  <c r="N60" i="20"/>
  <c r="N59" i="20" s="1"/>
  <c r="N67" i="20"/>
  <c r="N101" i="20"/>
  <c r="N103" i="20"/>
  <c r="N127" i="20"/>
  <c r="N169" i="20"/>
  <c r="G196" i="20"/>
  <c r="N199" i="20"/>
  <c r="N209" i="20"/>
  <c r="N236" i="20"/>
  <c r="N254" i="20"/>
  <c r="N253" i="20" s="1"/>
  <c r="N343" i="20"/>
  <c r="N345" i="20"/>
  <c r="N377" i="20"/>
  <c r="N384" i="20"/>
  <c r="N419" i="20"/>
  <c r="N421" i="20"/>
  <c r="N423" i="20"/>
  <c r="N425" i="20"/>
  <c r="G429" i="20"/>
  <c r="M496" i="20"/>
  <c r="N551" i="20"/>
  <c r="N559" i="20"/>
  <c r="N561" i="20"/>
  <c r="N563" i="20"/>
  <c r="M570" i="20"/>
  <c r="M569" i="20" s="1"/>
  <c r="M568" i="20" s="1"/>
  <c r="N594" i="20"/>
  <c r="N614" i="20"/>
  <c r="N616" i="20"/>
  <c r="N634" i="20"/>
  <c r="N636" i="20"/>
  <c r="M642" i="20"/>
  <c r="M641" i="20" s="1"/>
  <c r="N650" i="20"/>
  <c r="N667" i="20"/>
  <c r="N669" i="20"/>
  <c r="N671" i="20"/>
  <c r="N675" i="20"/>
  <c r="N679" i="20"/>
  <c r="N678" i="20" s="1"/>
  <c r="N682" i="20"/>
  <c r="N692" i="20"/>
  <c r="G699" i="20"/>
  <c r="N707" i="20"/>
  <c r="N709" i="20"/>
  <c r="N100" i="20"/>
  <c r="G99" i="20"/>
  <c r="J13" i="21" a="1"/>
  <c r="J13" i="21" s="1"/>
  <c r="N310" i="20"/>
  <c r="N309" i="20" s="1"/>
  <c r="M309" i="20"/>
  <c r="G395" i="20"/>
  <c r="N396" i="20"/>
  <c r="N542" i="20"/>
  <c r="G541" i="20"/>
  <c r="N643" i="20"/>
  <c r="G642" i="20"/>
  <c r="G114" i="20"/>
  <c r="G121" i="20"/>
  <c r="N122" i="20"/>
  <c r="M134" i="20"/>
  <c r="M149" i="20"/>
  <c r="N173" i="20"/>
  <c r="N172" i="20" s="1"/>
  <c r="N179" i="20"/>
  <c r="M207" i="20"/>
  <c r="M215" i="20"/>
  <c r="N219" i="20"/>
  <c r="N234" i="20"/>
  <c r="M244" i="20"/>
  <c r="M249" i="20"/>
  <c r="N250" i="20"/>
  <c r="N249" i="20" s="1"/>
  <c r="N329" i="20"/>
  <c r="N529" i="20"/>
  <c r="N528" i="20" s="1"/>
  <c r="N658" i="20"/>
  <c r="N698" i="20"/>
  <c r="N720" i="20"/>
  <c r="G28" i="20"/>
  <c r="N32" i="20"/>
  <c r="N35" i="20"/>
  <c r="N43" i="20"/>
  <c r="M52" i="20"/>
  <c r="M51" i="20" s="1"/>
  <c r="N64" i="20"/>
  <c r="N79" i="20"/>
  <c r="N81" i="20"/>
  <c r="N86" i="20"/>
  <c r="N91" i="20"/>
  <c r="N93" i="20"/>
  <c r="M140" i="20"/>
  <c r="N171" i="20"/>
  <c r="G180" i="20"/>
  <c r="G204" i="20"/>
  <c r="N205" i="20"/>
  <c r="N204" i="20" s="1"/>
  <c r="G221" i="20"/>
  <c r="G220" i="20" s="1"/>
  <c r="G261" i="20"/>
  <c r="N317" i="20"/>
  <c r="N327" i="20"/>
  <c r="N326" i="20" s="1"/>
  <c r="N331" i="20"/>
  <c r="G330" i="20"/>
  <c r="N398" i="20"/>
  <c r="G397" i="20"/>
  <c r="N400" i="20"/>
  <c r="N402" i="20"/>
  <c r="N404" i="20"/>
  <c r="N406" i="20"/>
  <c r="N436" i="20"/>
  <c r="G435" i="20"/>
  <c r="N451" i="20"/>
  <c r="N450" i="20" s="1"/>
  <c r="G450" i="20"/>
  <c r="N461" i="20"/>
  <c r="G460" i="20"/>
  <c r="N481" i="20"/>
  <c r="M494" i="20"/>
  <c r="N495" i="20"/>
  <c r="N540" i="20"/>
  <c r="N539" i="20" s="1"/>
  <c r="N589" i="20"/>
  <c r="N588" i="20" s="1"/>
  <c r="G588" i="20"/>
  <c r="J25" i="21" s="1" a="1"/>
  <c r="J25" i="21" s="1"/>
  <c r="M619" i="20"/>
  <c r="N628" i="20"/>
  <c r="N630" i="20"/>
  <c r="N716" i="20"/>
  <c r="N700" i="20"/>
  <c r="M699" i="20"/>
  <c r="N705" i="20"/>
  <c r="G704" i="20"/>
  <c r="M24" i="20"/>
  <c r="K9" i="21" s="1" a="1"/>
  <c r="K9" i="21" s="1"/>
  <c r="N41" i="20"/>
  <c r="N56" i="20"/>
  <c r="N65" i="20"/>
  <c r="G78" i="20"/>
  <c r="N76" i="20"/>
  <c r="M78" i="20"/>
  <c r="M77" i="20" s="1"/>
  <c r="N84" i="20"/>
  <c r="N83" i="20" s="1"/>
  <c r="M89" i="20"/>
  <c r="N128" i="20"/>
  <c r="M165" i="20"/>
  <c r="G184" i="20"/>
  <c r="G183" i="20" s="1"/>
  <c r="M233" i="20"/>
  <c r="N237" i="20"/>
  <c r="N258" i="20"/>
  <c r="N277" i="20"/>
  <c r="N341" i="20"/>
  <c r="N340" i="20" s="1"/>
  <c r="M352" i="20"/>
  <c r="N360" i="20"/>
  <c r="G376" i="20"/>
  <c r="M382" i="20"/>
  <c r="M381" i="20" s="1"/>
  <c r="N389" i="20"/>
  <c r="N391" i="20"/>
  <c r="N413" i="20"/>
  <c r="N412" i="20" s="1"/>
  <c r="N411" i="20" s="1"/>
  <c r="N410" i="20" s="1"/>
  <c r="N409" i="20" s="1"/>
  <c r="N408" i="20" s="1"/>
  <c r="G439" i="20"/>
  <c r="N440" i="20"/>
  <c r="N439" i="20" s="1"/>
  <c r="M512" i="20"/>
  <c r="N513" i="20"/>
  <c r="N567" i="20"/>
  <c r="N572" i="20"/>
  <c r="G570" i="20"/>
  <c r="G637" i="20"/>
  <c r="N638" i="20"/>
  <c r="G666" i="20"/>
  <c r="N681" i="20"/>
  <c r="G680" i="20"/>
  <c r="G710" i="20"/>
  <c r="N711" i="20"/>
  <c r="M713" i="20"/>
  <c r="M712" i="20" s="1"/>
  <c r="N92" i="20"/>
  <c r="N106" i="20"/>
  <c r="N105" i="20" s="1"/>
  <c r="N116" i="20"/>
  <c r="M126" i="20"/>
  <c r="N130" i="20"/>
  <c r="N129" i="20" s="1"/>
  <c r="N132" i="20"/>
  <c r="N166" i="20"/>
  <c r="M175" i="20"/>
  <c r="N182" i="20"/>
  <c r="N192" i="20"/>
  <c r="M196" i="20"/>
  <c r="M195" i="20" s="1"/>
  <c r="N214" i="20"/>
  <c r="M221" i="20"/>
  <c r="M220" i="20" s="1"/>
  <c r="N224" i="20"/>
  <c r="N239" i="20"/>
  <c r="N238" i="20" s="1"/>
  <c r="G256" i="20"/>
  <c r="N260" i="20"/>
  <c r="G336" i="20"/>
  <c r="N337" i="20"/>
  <c r="N379" i="20"/>
  <c r="N383" i="20"/>
  <c r="N385" i="20"/>
  <c r="N393" i="20"/>
  <c r="N392" i="20" s="1"/>
  <c r="G418" i="20"/>
  <c r="G417" i="20" s="1"/>
  <c r="G452" i="20"/>
  <c r="N453" i="20"/>
  <c r="N452" i="20" s="1"/>
  <c r="G463" i="20"/>
  <c r="G462" i="20" s="1"/>
  <c r="M471" i="20"/>
  <c r="N477" i="20"/>
  <c r="N483" i="20"/>
  <c r="G482" i="20"/>
  <c r="N485" i="20"/>
  <c r="N565" i="20"/>
  <c r="N633" i="20"/>
  <c r="G632" i="20"/>
  <c r="N635" i="20"/>
  <c r="N660" i="20"/>
  <c r="M659" i="20"/>
  <c r="N668" i="20"/>
  <c r="N670" i="20"/>
  <c r="N672" i="20"/>
  <c r="N715" i="20"/>
  <c r="G714" i="20"/>
  <c r="G713" i="20" s="1"/>
  <c r="G712" i="20" s="1"/>
  <c r="M313" i="20"/>
  <c r="N333" i="20"/>
  <c r="N335" i="20"/>
  <c r="N353" i="20"/>
  <c r="N355" i="20"/>
  <c r="N357" i="20"/>
  <c r="M378" i="20"/>
  <c r="M375" i="20" s="1"/>
  <c r="N386" i="20"/>
  <c r="N388" i="20"/>
  <c r="N420" i="20"/>
  <c r="N422" i="20"/>
  <c r="N427" i="20"/>
  <c r="N430" i="20"/>
  <c r="N432" i="20"/>
  <c r="N446" i="20"/>
  <c r="N465" i="20"/>
  <c r="N467" i="20"/>
  <c r="M519" i="20"/>
  <c r="M518" i="20" s="1"/>
  <c r="N534" i="20"/>
  <c r="N554" i="20"/>
  <c r="N571" i="20"/>
  <c r="N573" i="20"/>
  <c r="N575" i="20"/>
  <c r="N585" i="20"/>
  <c r="N593" i="20"/>
  <c r="N595" i="20"/>
  <c r="M612" i="20"/>
  <c r="M666" i="20"/>
  <c r="G673" i="20"/>
  <c r="N677" i="20"/>
  <c r="N695" i="20"/>
  <c r="N694" i="20" s="1"/>
  <c r="N648" i="20"/>
  <c r="M652" i="20"/>
  <c r="N653" i="20"/>
  <c r="M253" i="20"/>
  <c r="M598" i="20"/>
  <c r="N433" i="20"/>
  <c r="N274" i="20"/>
  <c r="N212" i="20"/>
  <c r="N194" i="20"/>
  <c r="N193" i="20" s="1"/>
  <c r="N161" i="20"/>
  <c r="N48" i="20"/>
  <c r="N47" i="20" s="1"/>
  <c r="N295" i="20"/>
  <c r="M288" i="20"/>
  <c r="N582" i="20"/>
  <c r="M622" i="20"/>
  <c r="M621" i="20" s="1"/>
  <c r="M442" i="20"/>
  <c r="M441" i="20" s="1"/>
  <c r="N445" i="20"/>
  <c r="N444" i="20"/>
  <c r="M282" i="20"/>
  <c r="N95" i="20"/>
  <c r="M63" i="20"/>
  <c r="M15" i="20"/>
  <c r="L27" i="21"/>
  <c r="L23" i="21"/>
  <c r="L24" i="21"/>
  <c r="N16" i="20"/>
  <c r="N21" i="20"/>
  <c r="M20" i="20"/>
  <c r="N29" i="20"/>
  <c r="N23" i="20"/>
  <c r="M28" i="20"/>
  <c r="M27" i="20" s="1"/>
  <c r="G36" i="20"/>
  <c r="N37" i="20"/>
  <c r="N53" i="20"/>
  <c r="N145" i="20"/>
  <c r="N19" i="20"/>
  <c r="N24" i="20"/>
  <c r="N54" i="20"/>
  <c r="N58" i="20"/>
  <c r="M40" i="20"/>
  <c r="M49" i="20"/>
  <c r="N136" i="20"/>
  <c r="M145" i="20"/>
  <c r="N151" i="20"/>
  <c r="N176" i="20"/>
  <c r="N186" i="20"/>
  <c r="N190" i="20"/>
  <c r="N198" i="20"/>
  <c r="N203" i="20"/>
  <c r="N231" i="20"/>
  <c r="G233" i="20"/>
  <c r="G232" i="20" s="1"/>
  <c r="N242" i="20"/>
  <c r="G244" i="20"/>
  <c r="G243" i="20" s="1"/>
  <c r="M264" i="20"/>
  <c r="M277" i="20"/>
  <c r="M296" i="20"/>
  <c r="N181" i="20"/>
  <c r="M180" i="20"/>
  <c r="G73" i="20"/>
  <c r="G83" i="20"/>
  <c r="G89" i="20"/>
  <c r="M96" i="20"/>
  <c r="G105" i="20"/>
  <c r="M115" i="20"/>
  <c r="M114" i="20" s="1"/>
  <c r="G129" i="20"/>
  <c r="M131" i="20"/>
  <c r="N141" i="20"/>
  <c r="N144" i="20"/>
  <c r="N156" i="20"/>
  <c r="N159" i="20"/>
  <c r="G165" i="20"/>
  <c r="N167" i="20"/>
  <c r="G170" i="20"/>
  <c r="M172" i="20"/>
  <c r="G175" i="20"/>
  <c r="M184" i="20"/>
  <c r="M183" i="20" s="1"/>
  <c r="N188" i="20"/>
  <c r="G207" i="20"/>
  <c r="G206" i="20" s="1"/>
  <c r="N211" i="20"/>
  <c r="N229" i="20"/>
  <c r="M238" i="20"/>
  <c r="N247" i="20"/>
  <c r="N270" i="20"/>
  <c r="M275" i="20"/>
  <c r="N276" i="20"/>
  <c r="N282" i="20"/>
  <c r="N197" i="20"/>
  <c r="N216" i="20"/>
  <c r="N222" i="20"/>
  <c r="N227" i="20"/>
  <c r="N257" i="20"/>
  <c r="N264" i="20"/>
  <c r="M270" i="20"/>
  <c r="N290" i="20"/>
  <c r="N302" i="20"/>
  <c r="N348" i="20"/>
  <c r="N364" i="20"/>
  <c r="M363" i="20"/>
  <c r="N293" i="20"/>
  <c r="N298" i="20"/>
  <c r="N297" i="20" s="1"/>
  <c r="N300" i="20"/>
  <c r="M302" i="20"/>
  <c r="N315" i="20"/>
  <c r="N320" i="20"/>
  <c r="M326" i="20"/>
  <c r="G332" i="20"/>
  <c r="M334" i="20"/>
  <c r="G340" i="20"/>
  <c r="M342" i="20"/>
  <c r="G348" i="20"/>
  <c r="M365" i="20"/>
  <c r="G378" i="20"/>
  <c r="N380" i="20"/>
  <c r="G392" i="20"/>
  <c r="G412" i="20"/>
  <c r="G411" i="20" s="1"/>
  <c r="G410" i="20" s="1"/>
  <c r="G409" i="20" s="1"/>
  <c r="G408" i="20" s="1"/>
  <c r="M418" i="20"/>
  <c r="M429" i="20"/>
  <c r="N434" i="20"/>
  <c r="G442" i="20"/>
  <c r="N464" i="20"/>
  <c r="M463" i="20"/>
  <c r="M462" i="20" s="1"/>
  <c r="M482" i="20"/>
  <c r="M503" i="20"/>
  <c r="N504" i="20"/>
  <c r="G352" i="20"/>
  <c r="G382" i="20"/>
  <c r="N456" i="20"/>
  <c r="N487" i="20"/>
  <c r="N515" i="20"/>
  <c r="M514" i="20"/>
  <c r="N576" i="20"/>
  <c r="N443" i="20"/>
  <c r="N449" i="20"/>
  <c r="N469" i="20"/>
  <c r="G471" i="20"/>
  <c r="N484" i="20"/>
  <c r="M487" i="20"/>
  <c r="N438" i="20"/>
  <c r="M437" i="20"/>
  <c r="N479" i="20"/>
  <c r="M478" i="20"/>
  <c r="M498" i="20"/>
  <c r="N500" i="20"/>
  <c r="G539" i="20"/>
  <c r="G550" i="20"/>
  <c r="G558" i="20"/>
  <c r="N597" i="20"/>
  <c r="N608" i="20"/>
  <c r="N624" i="20"/>
  <c r="N626" i="20"/>
  <c r="N602" i="20"/>
  <c r="G601" i="20"/>
  <c r="G600" i="20" s="1"/>
  <c r="N613" i="20"/>
  <c r="G612" i="20"/>
  <c r="G611" i="20" s="1"/>
  <c r="N511" i="20"/>
  <c r="N520" i="20"/>
  <c r="N527" i="20"/>
  <c r="G533" i="20"/>
  <c r="M544" i="20"/>
  <c r="M543" i="20" s="1"/>
  <c r="G566" i="20"/>
  <c r="G576" i="20"/>
  <c r="G581" i="20"/>
  <c r="N587" i="20"/>
  <c r="N609" i="20"/>
  <c r="N618" i="20"/>
  <c r="N623" i="20"/>
  <c r="G622" i="20"/>
  <c r="G621" i="20" s="1"/>
  <c r="N625" i="20"/>
  <c r="N592" i="20"/>
  <c r="G591" i="20"/>
  <c r="G590" i="20" s="1"/>
  <c r="G647" i="20"/>
  <c r="G678" i="20"/>
  <c r="G691" i="20"/>
  <c r="M639" i="20"/>
  <c r="M676" i="20"/>
  <c r="M684" i="20"/>
  <c r="L17" i="31" l="1"/>
  <c r="L28" i="31"/>
  <c r="L11" i="31"/>
  <c r="J29" i="31"/>
  <c r="N11" i="31" s="1"/>
  <c r="E26" i="31"/>
  <c r="F26" i="31"/>
  <c r="K29" i="31"/>
  <c r="O28" i="31" s="1"/>
  <c r="F29" i="31"/>
  <c r="G17" i="31"/>
  <c r="N338" i="20"/>
  <c r="N342" i="20"/>
  <c r="N131" i="20"/>
  <c r="G470" i="20"/>
  <c r="M98" i="20"/>
  <c r="M631" i="20"/>
  <c r="N107" i="20"/>
  <c r="N719" i="20"/>
  <c r="G683" i="20"/>
  <c r="G351" i="20"/>
  <c r="N344" i="20"/>
  <c r="N49" i="20"/>
  <c r="N550" i="20"/>
  <c r="N178" i="20"/>
  <c r="N673" i="20"/>
  <c r="N121" i="20"/>
  <c r="N642" i="20"/>
  <c r="N649" i="20"/>
  <c r="N96" i="20"/>
  <c r="N652" i="20"/>
  <c r="G543" i="20"/>
  <c r="N376" i="20"/>
  <c r="G195" i="20"/>
  <c r="N564" i="20"/>
  <c r="G120" i="20"/>
  <c r="G119" i="20" s="1"/>
  <c r="G118" i="20" s="1"/>
  <c r="G98" i="20"/>
  <c r="N115" i="20"/>
  <c r="N114" i="20" s="1"/>
  <c r="N113" i="20" s="1"/>
  <c r="N112" i="20" s="1"/>
  <c r="N111" i="20" s="1"/>
  <c r="G454" i="20"/>
  <c r="M148" i="20"/>
  <c r="N684" i="20"/>
  <c r="M174" i="20"/>
  <c r="N73" i="20"/>
  <c r="K15" i="21" a="1"/>
  <c r="K15" i="21" s="1"/>
  <c r="M600" i="20"/>
  <c r="K21" i="21" a="1"/>
  <c r="K21" i="21" s="1"/>
  <c r="N629" i="20"/>
  <c r="N691" i="20"/>
  <c r="N480" i="20"/>
  <c r="G375" i="20"/>
  <c r="N34" i="20"/>
  <c r="M243" i="20"/>
  <c r="N63" i="20"/>
  <c r="G641" i="20"/>
  <c r="N218" i="20"/>
  <c r="J14" i="21" a="1"/>
  <c r="J14" i="21" s="1"/>
  <c r="N382" i="20"/>
  <c r="N381" i="20" s="1"/>
  <c r="M232" i="20"/>
  <c r="N40" i="20"/>
  <c r="N39" i="20" s="1"/>
  <c r="N637" i="20"/>
  <c r="M470" i="20"/>
  <c r="N334" i="20"/>
  <c r="F10" i="21" a="1"/>
  <c r="F10" i="21" s="1"/>
  <c r="N541" i="20"/>
  <c r="N566" i="20"/>
  <c r="N533" i="20"/>
  <c r="N301" i="20"/>
  <c r="N397" i="20"/>
  <c r="G174" i="20"/>
  <c r="N544" i="20"/>
  <c r="M531" i="20"/>
  <c r="M530" i="20" s="1"/>
  <c r="M590" i="20"/>
  <c r="N704" i="20"/>
  <c r="G428" i="20"/>
  <c r="N676" i="20"/>
  <c r="N424" i="20"/>
  <c r="F19" i="21" a="1"/>
  <c r="F19" i="21" s="1"/>
  <c r="N627" i="20"/>
  <c r="N680" i="20"/>
  <c r="N244" i="20"/>
  <c r="N243" i="20" s="1"/>
  <c r="K10" i="21" a="1"/>
  <c r="K10" i="21" s="1"/>
  <c r="L10" i="21" s="1"/>
  <c r="N632" i="20"/>
  <c r="E21" i="21" a="1"/>
  <c r="E21" i="21" s="1"/>
  <c r="G325" i="20"/>
  <c r="G324" i="20" s="1"/>
  <c r="E27" i="21" s="1"/>
  <c r="G38" i="20"/>
  <c r="E9" i="21" a="1"/>
  <c r="E9" i="21" s="1"/>
  <c r="N714" i="20"/>
  <c r="N659" i="20"/>
  <c r="N666" i="20"/>
  <c r="N555" i="20"/>
  <c r="M486" i="20"/>
  <c r="N558" i="20"/>
  <c r="N557" i="20" s="1"/>
  <c r="N365" i="20"/>
  <c r="N352" i="20"/>
  <c r="N332" i="20"/>
  <c r="M651" i="20"/>
  <c r="G394" i="20"/>
  <c r="M683" i="20"/>
  <c r="N708" i="20"/>
  <c r="G580" i="20"/>
  <c r="G532" i="20"/>
  <c r="N570" i="20"/>
  <c r="N569" i="20" s="1"/>
  <c r="N568" i="20" s="1"/>
  <c r="N395" i="20"/>
  <c r="N330" i="20"/>
  <c r="N85" i="20"/>
  <c r="N170" i="20"/>
  <c r="N99" i="20"/>
  <c r="N98" i="20" s="1"/>
  <c r="M281" i="20"/>
  <c r="G631" i="20"/>
  <c r="K14" i="21" a="1"/>
  <c r="K14" i="21" s="1"/>
  <c r="G703" i="20"/>
  <c r="M611" i="20"/>
  <c r="E25" i="21" a="1"/>
  <c r="E25" i="21" s="1"/>
  <c r="J16" i="21" a="1"/>
  <c r="J16" i="21" s="1"/>
  <c r="L16" i="21" s="1"/>
  <c r="N233" i="20"/>
  <c r="N710" i="20"/>
  <c r="G665" i="20"/>
  <c r="M164" i="20"/>
  <c r="M88" i="20"/>
  <c r="K19" i="21" a="1"/>
  <c r="K19" i="21" s="1"/>
  <c r="N494" i="20"/>
  <c r="N460" i="20"/>
  <c r="N657" i="20"/>
  <c r="J26" i="21" a="1"/>
  <c r="J26" i="21" s="1"/>
  <c r="N581" i="20"/>
  <c r="N471" i="20"/>
  <c r="N328" i="20"/>
  <c r="F21" i="21" a="1"/>
  <c r="F21" i="21" s="1"/>
  <c r="J22" i="21" a="1"/>
  <c r="J22" i="21" s="1"/>
  <c r="J21" i="21" a="1"/>
  <c r="J21" i="21" s="1"/>
  <c r="J28" i="21" s="1"/>
  <c r="M113" i="20"/>
  <c r="M112" i="20" s="1"/>
  <c r="M111" i="20" s="1"/>
  <c r="F24" i="21"/>
  <c r="G88" i="20"/>
  <c r="E19" i="21" a="1"/>
  <c r="E19" i="21" s="1"/>
  <c r="N426" i="20"/>
  <c r="N213" i="20"/>
  <c r="N126" i="20"/>
  <c r="N75" i="20"/>
  <c r="G27" i="20"/>
  <c r="G13" i="20" s="1"/>
  <c r="J9" i="21" a="1"/>
  <c r="J9" i="21" s="1"/>
  <c r="J11" i="21" s="1"/>
  <c r="F18" i="21" a="1"/>
  <c r="F18" i="21" s="1"/>
  <c r="E10" i="21" a="1"/>
  <c r="E10" i="21" s="1"/>
  <c r="G62" i="20"/>
  <c r="J18" i="21" a="1"/>
  <c r="J18" i="21" s="1"/>
  <c r="F16" i="21" a="1"/>
  <c r="F16" i="21" s="1"/>
  <c r="G255" i="20"/>
  <c r="E16" i="21" a="1"/>
  <c r="E16" i="21" s="1"/>
  <c r="E18" i="21" a="1"/>
  <c r="E18" i="21" s="1"/>
  <c r="N647" i="20"/>
  <c r="N641" i="20" s="1"/>
  <c r="G569" i="20"/>
  <c r="G568" i="20" s="1"/>
  <c r="N435" i="20"/>
  <c r="N553" i="20"/>
  <c r="G441" i="20"/>
  <c r="M351" i="20"/>
  <c r="M350" i="20" s="1"/>
  <c r="F23" i="21" s="1"/>
  <c r="N273" i="20"/>
  <c r="N196" i="20"/>
  <c r="K22" i="21" a="1"/>
  <c r="K22" i="21" s="1"/>
  <c r="J15" i="21" a="1"/>
  <c r="J15" i="21" s="1"/>
  <c r="E12" i="21" a="1"/>
  <c r="E12" i="21" s="1"/>
  <c r="E17" i="21" s="1"/>
  <c r="M665" i="20"/>
  <c r="N696" i="20"/>
  <c r="N336" i="20"/>
  <c r="M325" i="20"/>
  <c r="M324" i="20" s="1"/>
  <c r="F27" i="21" s="1"/>
  <c r="M301" i="20"/>
  <c r="N418" i="20"/>
  <c r="N165" i="20"/>
  <c r="M120" i="20"/>
  <c r="G77" i="20"/>
  <c r="N78" i="20"/>
  <c r="F9" i="21" a="1"/>
  <c r="F9" i="21" s="1"/>
  <c r="F25" i="21" a="1"/>
  <c r="F25" i="21" s="1"/>
  <c r="N191" i="20"/>
  <c r="N512" i="20"/>
  <c r="N699" i="20"/>
  <c r="N316" i="20"/>
  <c r="M206" i="20"/>
  <c r="G113" i="20"/>
  <c r="G112" i="20" s="1"/>
  <c r="G111" i="20" s="1"/>
  <c r="E24" i="21"/>
  <c r="J12" i="21" a="1"/>
  <c r="J12" i="21" s="1"/>
  <c r="N89" i="20"/>
  <c r="K25" i="21" a="1"/>
  <c r="K25" i="21" s="1"/>
  <c r="L25" i="21" s="1"/>
  <c r="K26" i="21" a="1"/>
  <c r="K26" i="21" s="1"/>
  <c r="N160" i="20"/>
  <c r="M133" i="20"/>
  <c r="K12" i="21" a="1"/>
  <c r="K12" i="21" s="1"/>
  <c r="K13" i="21" a="1"/>
  <c r="K13" i="21" s="1"/>
  <c r="L13" i="21" s="1"/>
  <c r="N294" i="20"/>
  <c r="M14" i="20"/>
  <c r="M13" i="20" s="1"/>
  <c r="M417" i="20"/>
  <c r="F12" i="21" a="1"/>
  <c r="F12" i="21" s="1"/>
  <c r="N94" i="20"/>
  <c r="M62" i="20"/>
  <c r="M61" i="20" s="1"/>
  <c r="N586" i="20"/>
  <c r="N510" i="20"/>
  <c r="N478" i="20"/>
  <c r="N437" i="20"/>
  <c r="N468" i="20"/>
  <c r="M502" i="20"/>
  <c r="M428" i="20"/>
  <c r="N292" i="20"/>
  <c r="N256" i="20"/>
  <c r="N255" i="20" s="1"/>
  <c r="N215" i="20"/>
  <c r="N275" i="20"/>
  <c r="G164" i="20"/>
  <c r="N143" i="20"/>
  <c r="N189" i="20"/>
  <c r="M39" i="20"/>
  <c r="M38" i="20" s="1"/>
  <c r="N52" i="20"/>
  <c r="N22" i="20"/>
  <c r="N15" i="20"/>
  <c r="N607" i="20"/>
  <c r="G557" i="20"/>
  <c r="N498" i="20"/>
  <c r="N448" i="20"/>
  <c r="N514" i="20"/>
  <c r="N455" i="20"/>
  <c r="N363" i="20"/>
  <c r="N228" i="20"/>
  <c r="N158" i="20"/>
  <c r="N140" i="20"/>
  <c r="N241" i="20"/>
  <c r="N36" i="20"/>
  <c r="N28" i="20"/>
  <c r="N601" i="20"/>
  <c r="N591" i="20"/>
  <c r="N622" i="20"/>
  <c r="N526" i="20"/>
  <c r="N612" i="20"/>
  <c r="N596" i="20"/>
  <c r="N442" i="20"/>
  <c r="G381" i="20"/>
  <c r="N319" i="20"/>
  <c r="N318" i="20" s="1"/>
  <c r="N299" i="20"/>
  <c r="N296" i="20" s="1"/>
  <c r="N226" i="20"/>
  <c r="N155" i="20"/>
  <c r="N429" i="20"/>
  <c r="N202" i="20"/>
  <c r="N184" i="20"/>
  <c r="N57" i="20"/>
  <c r="N134" i="20"/>
  <c r="N617" i="20"/>
  <c r="N519" i="20"/>
  <c r="N503" i="20"/>
  <c r="N463" i="20"/>
  <c r="N314" i="20"/>
  <c r="N221" i="20"/>
  <c r="N482" i="20"/>
  <c r="N378" i="20"/>
  <c r="N180" i="20"/>
  <c r="M263" i="20"/>
  <c r="N230" i="20"/>
  <c r="N175" i="20"/>
  <c r="N149" i="20"/>
  <c r="N207" i="20"/>
  <c r="N20" i="20"/>
  <c r="N25" i="31" l="1"/>
  <c r="N9" i="31"/>
  <c r="L29" i="31"/>
  <c r="N17" i="31"/>
  <c r="N24" i="31"/>
  <c r="N20" i="31"/>
  <c r="N19" i="31"/>
  <c r="N13" i="31"/>
  <c r="N28" i="31"/>
  <c r="N21" i="31"/>
  <c r="N22" i="31"/>
  <c r="N10" i="31"/>
  <c r="N29" i="31"/>
  <c r="N18" i="31"/>
  <c r="N27" i="31"/>
  <c r="N26" i="31"/>
  <c r="N12" i="31"/>
  <c r="N16" i="31"/>
  <c r="N15" i="31"/>
  <c r="N23" i="31"/>
  <c r="O20" i="31"/>
  <c r="G26" i="31"/>
  <c r="O17" i="31"/>
  <c r="G27" i="31"/>
  <c r="O11" i="31"/>
  <c r="O24" i="31"/>
  <c r="O23" i="31"/>
  <c r="O29" i="31"/>
  <c r="O27" i="31"/>
  <c r="O15" i="31"/>
  <c r="O10" i="31"/>
  <c r="O22" i="31"/>
  <c r="O18" i="31"/>
  <c r="O19" i="31"/>
  <c r="O12" i="31"/>
  <c r="O13" i="31"/>
  <c r="O16" i="31"/>
  <c r="O9" i="31"/>
  <c r="O26" i="31"/>
  <c r="O21" i="31"/>
  <c r="O25" i="31"/>
  <c r="N486" i="20"/>
  <c r="M87" i="20"/>
  <c r="M12" i="20" s="1"/>
  <c r="M11" i="20" s="1"/>
  <c r="M10" i="20" s="1"/>
  <c r="M9" i="20" s="1"/>
  <c r="N77" i="20"/>
  <c r="N120" i="20"/>
  <c r="G664" i="20"/>
  <c r="G663" i="20" s="1"/>
  <c r="G662" i="20" s="1"/>
  <c r="G661" i="20" s="1"/>
  <c r="E15" i="21" s="1"/>
  <c r="N713" i="20"/>
  <c r="N712" i="20" s="1"/>
  <c r="L14" i="21"/>
  <c r="N651" i="20"/>
  <c r="L15" i="21"/>
  <c r="G18" i="21"/>
  <c r="N195" i="20"/>
  <c r="N232" i="20"/>
  <c r="E26" i="21"/>
  <c r="G350" i="20"/>
  <c r="G323" i="20" s="1"/>
  <c r="G87" i="20"/>
  <c r="G21" i="21"/>
  <c r="N375" i="20"/>
  <c r="N62" i="20"/>
  <c r="M579" i="20"/>
  <c r="M578" i="20" s="1"/>
  <c r="N631" i="20"/>
  <c r="N532" i="20"/>
  <c r="N206" i="20"/>
  <c r="N441" i="20"/>
  <c r="N621" i="20"/>
  <c r="K11" i="21"/>
  <c r="F26" i="21"/>
  <c r="G9" i="21"/>
  <c r="G579" i="20"/>
  <c r="G578" i="20" s="1"/>
  <c r="M119" i="20"/>
  <c r="M118" i="20" s="1"/>
  <c r="G416" i="20"/>
  <c r="G415" i="20" s="1"/>
  <c r="F20" i="21"/>
  <c r="G19" i="21"/>
  <c r="M163" i="20"/>
  <c r="M162" i="20" s="1"/>
  <c r="G531" i="20"/>
  <c r="G530" i="20" s="1"/>
  <c r="N88" i="20"/>
  <c r="N87" i="20" s="1"/>
  <c r="G25" i="21"/>
  <c r="G27" i="21"/>
  <c r="M664" i="20"/>
  <c r="M663" i="20" s="1"/>
  <c r="M662" i="20" s="1"/>
  <c r="M661" i="20" s="1"/>
  <c r="F15" i="21" s="1"/>
  <c r="N394" i="20"/>
  <c r="N351" i="20"/>
  <c r="N417" i="20"/>
  <c r="E28" i="21"/>
  <c r="N665" i="20"/>
  <c r="G163" i="20"/>
  <c r="G162" i="20" s="1"/>
  <c r="N580" i="20"/>
  <c r="F28" i="21"/>
  <c r="J17" i="21"/>
  <c r="G28" i="21"/>
  <c r="N543" i="20"/>
  <c r="F22" i="21"/>
  <c r="G24" i="21"/>
  <c r="N164" i="20"/>
  <c r="N27" i="20"/>
  <c r="M323" i="20"/>
  <c r="N281" i="20"/>
  <c r="N470" i="20"/>
  <c r="N313" i="20"/>
  <c r="N518" i="20"/>
  <c r="N600" i="20"/>
  <c r="N454" i="20"/>
  <c r="F11" i="21"/>
  <c r="L26" i="21"/>
  <c r="N683" i="20"/>
  <c r="L22" i="21"/>
  <c r="L21" i="21"/>
  <c r="L28" i="21" s="1"/>
  <c r="E11" i="21"/>
  <c r="N325" i="20"/>
  <c r="N324" i="20" s="1"/>
  <c r="N703" i="20"/>
  <c r="L19" i="21"/>
  <c r="K20" i="21"/>
  <c r="N148" i="20"/>
  <c r="N462" i="20"/>
  <c r="M416" i="20"/>
  <c r="M415" i="20" s="1"/>
  <c r="G10" i="21"/>
  <c r="J20" i="21"/>
  <c r="L18" i="21"/>
  <c r="L9" i="21"/>
  <c r="L11" i="21" s="1"/>
  <c r="N502" i="20"/>
  <c r="N183" i="20"/>
  <c r="N263" i="20"/>
  <c r="G12" i="21"/>
  <c r="N174" i="20"/>
  <c r="N428" i="20"/>
  <c r="E20" i="21"/>
  <c r="G16" i="21"/>
  <c r="G61" i="20"/>
  <c r="K28" i="21"/>
  <c r="L12" i="21"/>
  <c r="L17" i="21" s="1"/>
  <c r="K17" i="21"/>
  <c r="N133" i="20"/>
  <c r="F17" i="21"/>
  <c r="N611" i="20"/>
  <c r="N220" i="20"/>
  <c r="N590" i="20"/>
  <c r="N14" i="20"/>
  <c r="N51" i="20"/>
  <c r="N38" i="20" s="1"/>
  <c r="G15" i="31" l="1"/>
  <c r="G15" i="21"/>
  <c r="G26" i="21"/>
  <c r="N61" i="20"/>
  <c r="E23" i="21"/>
  <c r="E22" i="21" s="1"/>
  <c r="G22" i="21" s="1"/>
  <c r="N13" i="20"/>
  <c r="G12" i="20"/>
  <c r="G11" i="20" s="1"/>
  <c r="G10" i="20" s="1"/>
  <c r="G9" i="20" s="1"/>
  <c r="M414" i="20"/>
  <c r="N664" i="20"/>
  <c r="N663" i="20" s="1"/>
  <c r="N662" i="20" s="1"/>
  <c r="N661" i="20" s="1"/>
  <c r="N531" i="20"/>
  <c r="N530" i="20" s="1"/>
  <c r="G20" i="21"/>
  <c r="N350" i="20"/>
  <c r="N323" i="20" s="1"/>
  <c r="E29" i="21"/>
  <c r="M117" i="20"/>
  <c r="L20" i="21"/>
  <c r="L29" i="21" s="1"/>
  <c r="G11" i="21"/>
  <c r="G414" i="20"/>
  <c r="G117" i="20"/>
  <c r="N416" i="20"/>
  <c r="N415" i="20" s="1"/>
  <c r="N119" i="20"/>
  <c r="N118" i="20" s="1"/>
  <c r="J29" i="21"/>
  <c r="N28" i="21" s="1"/>
  <c r="F29" i="21"/>
  <c r="N163" i="20"/>
  <c r="N162" i="20" s="1"/>
  <c r="N579" i="20"/>
  <c r="N578" i="20" s="1"/>
  <c r="G17" i="21"/>
  <c r="G23" i="21"/>
  <c r="K29" i="21"/>
  <c r="O20" i="21" s="1"/>
  <c r="N12" i="20" l="1"/>
  <c r="N11" i="20" s="1"/>
  <c r="N10" i="20" s="1"/>
  <c r="N9" i="20" s="1"/>
  <c r="G110" i="20"/>
  <c r="G109" i="20" s="1"/>
  <c r="G8" i="20" s="1"/>
  <c r="M110" i="20"/>
  <c r="M109" i="20" s="1"/>
  <c r="M8" i="20" s="1"/>
  <c r="G29" i="21"/>
  <c r="N11" i="21"/>
  <c r="N117" i="20"/>
  <c r="N414" i="20"/>
  <c r="N24" i="21"/>
  <c r="N12" i="21"/>
  <c r="N10" i="21"/>
  <c r="N16" i="21"/>
  <c r="N13" i="21"/>
  <c r="N22" i="21"/>
  <c r="N23" i="21"/>
  <c r="N29" i="21"/>
  <c r="N25" i="21"/>
  <c r="N21" i="21"/>
  <c r="N27" i="21"/>
  <c r="N26" i="21"/>
  <c r="N20" i="21"/>
  <c r="N15" i="21"/>
  <c r="N19" i="21"/>
  <c r="N9" i="21"/>
  <c r="N18" i="21"/>
  <c r="N17" i="21"/>
  <c r="O22" i="21"/>
  <c r="O23" i="21"/>
  <c r="O24" i="21"/>
  <c r="O18" i="21"/>
  <c r="O25" i="21"/>
  <c r="O10" i="21"/>
  <c r="O28" i="21"/>
  <c r="O17" i="21"/>
  <c r="O15" i="21"/>
  <c r="O19" i="21"/>
  <c r="O27" i="21"/>
  <c r="O26" i="21"/>
  <c r="O29" i="21"/>
  <c r="O11" i="21"/>
  <c r="O21" i="21"/>
  <c r="O16" i="21"/>
  <c r="O9" i="21"/>
  <c r="O12" i="21"/>
  <c r="O13" i="21"/>
  <c r="N110" i="20" l="1"/>
  <c r="N109" i="20" s="1"/>
  <c r="N8" i="20" s="1"/>
  <c r="H19" i="21" l="1" a="1"/>
  <c r="H19" i="21" s="1"/>
  <c r="I19" i="21" s="1"/>
  <c r="H16" i="21" a="1"/>
  <c r="H16" i="21" s="1"/>
  <c r="I16" i="21" s="1"/>
  <c r="H9" i="21" a="1"/>
  <c r="H9" i="21" s="1"/>
  <c r="I9" i="21" s="1"/>
  <c r="H18" i="21" a="1"/>
  <c r="H18" i="21" s="1"/>
  <c r="I18" i="21" s="1"/>
  <c r="H21" i="21" a="1"/>
  <c r="H21" i="21" s="1"/>
  <c r="I21" i="21" s="1"/>
  <c r="H25" i="21" a="1"/>
  <c r="H25" i="21" s="1"/>
  <c r="I25" i="21" s="1"/>
  <c r="H12" i="21" a="1"/>
  <c r="H12" i="21" s="1"/>
  <c r="H10" i="21" a="1"/>
  <c r="H10" i="21" s="1"/>
  <c r="I20" i="21" l="1"/>
  <c r="H17" i="21"/>
  <c r="H20" i="21"/>
  <c r="H28" i="21"/>
  <c r="I28" i="21"/>
  <c r="I10" i="21"/>
  <c r="I11" i="21" s="1"/>
  <c r="H11" i="21"/>
  <c r="I12" i="21"/>
  <c r="I17" i="21" s="1"/>
  <c r="H29" i="21" l="1"/>
  <c r="I29" i="21"/>
  <c r="G21" i="31" l="1"/>
  <c r="G28" i="31" s="1"/>
  <c r="G29" i="31" s="1"/>
  <c r="E28" i="31"/>
  <c r="E29" i="31" s="1"/>
  <c r="I21" i="31"/>
  <c r="I28" i="31" s="1"/>
  <c r="G22"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tc={B5EDDC64-F25D-4119-8B0C-390ABE831FEC}</author>
    <author>tc={62239A01-FFB3-436E-9FDD-44FCD3BC3C8E}</author>
    <author>tc={1EFA4D30-7764-4FB1-B889-1B548539A7BD}</author>
    <author>tc={D3A86052-1067-4C8D-8011-B8B727D22145}</author>
    <author>tc={8E0C0C0F-9E19-4230-9224-40DCEA02D90A}</author>
    <author>tc={C53EC51B-881B-448F-8FF2-204B20EFFDD4}</author>
    <author>tc={F8C65B76-9A4A-4509-82AE-06B5034B8AAC}</author>
    <author>tc={9C65DC1A-78F9-4DDA-8AB5-3C5432C2ED9D}</author>
    <author>tc={93C2551D-A42C-4590-A0FC-00A04DD96B45}</author>
    <author>tc={CB1AAE21-07EA-4601-8157-FEBAB1D203C2}</author>
    <author>tc={A3CF1183-30BE-460A-A5AE-D9CCE1BA2068}</author>
    <author>tc={56D8DC8B-6329-43F0-B9D2-C4247F6F0C21}</author>
    <author>tc={53823A19-8142-4D0E-BEE5-AB39516FFF1D}</author>
    <author>tc={3D863EF7-4499-4779-9167-D0BD385DF4E7}</author>
    <author>tc={F8B37393-3ADD-4721-8751-50C79394CF8E}</author>
    <author>tc={26FF5B4B-32EA-4DC1-9D1C-73E42A52A831}</author>
    <author>tc={CFB8AC1F-CC07-4380-9F82-D768B104AF1F}</author>
    <author>tc={F607D795-C05F-417C-BF69-3FF0F5266C31}</author>
    <author>tc={BEC0EC5B-463C-46A9-A1BE-887E7C511FAF}</author>
    <author>tc={D928FAE3-8063-44D0-854C-93DFECEB45C5}</author>
    <author>tc={58DFB9CE-09AE-409F-B16C-6DD39B909AA9}</author>
    <author>tc={2B3E712C-B9F7-4AB4-BC88-30ECCB85D7E3}</author>
    <author>tc={BFB91AE9-0F1C-4B83-AF40-D9D19D43F272}</author>
    <author>tc={DFFD1CCB-78F7-4AB4-9D2B-A410586A00F0}</author>
  </authors>
  <commentList>
    <comment ref="C14" authorId="0" shapeId="0" xr:uid="{B5EDDC64-F25D-4119-8B0C-390ABE831FEC}">
      <text>
        <t>[Threaded comment]
Your version of Excel allows you to read this threaded comment; however, any edits to it will get removed if the file is opened in a newer version of Excel. Learn more: https://go.microsoft.com/fwlink/?linkid=870924
Comment:
    Output :
Buku Kurikulum
Kajian Kurikulum prodi spesifik
Penyusunan skema prestasi taruna
Penyusunan buku pembelajaran digital</t>
      </text>
    </comment>
    <comment ref="I14" authorId="1" shapeId="0" xr:uid="{62239A01-FFB3-436E-9FDD-44FCD3BC3C8E}">
      <text>
        <t>[Threaded comment]
Your version of Excel allows you to read this threaded comment; however, any edits to it will get removed if the file is opened in a newer version of Excel. Learn more: https://go.microsoft.com/fwlink/?linkid=870924
Comment:
    Output :
Buku Kurikulum
Kajian Kurikulum prodi spesifik
Penyusunan skema prestasi taruna
Penyusunan buku pembelajaran digital</t>
      </text>
    </comment>
    <comment ref="C24" authorId="2" shapeId="0" xr:uid="{1EFA4D30-7764-4FB1-B889-1B548539A7BD}">
      <text>
        <t xml:space="preserve">[Threaded comment]
Your version of Excel allows you to read this threaded comment; however, any edits to it will get removed if the file is opened in a newer version of Excel. Learn more: https://go.microsoft.com/fwlink/?linkid=870924
Comment:
    Output :
Pedoman pembelajaran diluar kampus
Pedoman PKL
Reviu pedoman kewirausahaan
</t>
      </text>
    </comment>
    <comment ref="I24" authorId="3" shapeId="0" xr:uid="{D3A86052-1067-4C8D-8011-B8B727D22145}">
      <text>
        <t xml:space="preserve">[Threaded comment]
Your version of Excel allows you to read this threaded comment; however, any edits to it will get removed if the file is opened in a newer version of Excel. Learn more: https://go.microsoft.com/fwlink/?linkid=870924
Comment:
    Output :
Pedoman pembelajaran diluar kampus
Pedoman PKL
Reviu pedoman kewirausahaan
</t>
      </text>
    </comment>
    <comment ref="C54" authorId="4" shapeId="0" xr:uid="{8E0C0C0F-9E19-4230-9224-40DCEA02D90A}">
      <text>
        <t>[Threaded comment]
Your version of Excel allows you to read this threaded comment; however, any edits to it will get removed if the file is opened in a newer version of Excel. Learn more: https://go.microsoft.com/fwlink/?linkid=870924
Comment:
    Output :
1. Dokumen PSDKU
Reply:
    Output :
1. Dokumen PSDKU
2. Dokumen persiapan penggabungan Politeknik KP
3. Fasilitasi TL PP PTKL</t>
      </text>
    </comment>
    <comment ref="I54" authorId="5" shapeId="0" xr:uid="{C53EC51B-881B-448F-8FF2-204B20EFFDD4}">
      <text>
        <t>[Threaded comment]
Your version of Excel allows you to read this threaded comment; however, any edits to it will get removed if the file is opened in a newer version of Excel. Learn more: https://go.microsoft.com/fwlink/?linkid=870924
Comment:
    Output :
1. Dokumen PSDKU
Reply:
    Output :
1. Dokumen PSDKU
2. Dokumen persiapan penggabungan Politeknik KP
3. Fasilitasi TL PP PTKL</t>
      </text>
    </comment>
    <comment ref="C68" authorId="6" shapeId="0" xr:uid="{F8C65B76-9A4A-4509-82AE-06B5034B8AAC}">
      <text>
        <t>[Threaded comment]
Your version of Excel allows you to read this threaded comment; however, any edits to it will get removed if the file is opened in a newer version of Excel. Learn more: https://go.microsoft.com/fwlink/?linkid=870924
Comment:
    Output :
1 Pedoman Mutu Pendidikan KP</t>
      </text>
    </comment>
    <comment ref="I68" authorId="7" shapeId="0" xr:uid="{9C65DC1A-78F9-4DDA-8AB5-3C5432C2ED9D}">
      <text>
        <t>[Threaded comment]
Your version of Excel allows you to read this threaded comment; however, any edits to it will get removed if the file is opened in a newer version of Excel. Learn more: https://go.microsoft.com/fwlink/?linkid=870924
Comment:
    Output :
1 Pedoman Mutu Pendidikan KP</t>
      </text>
    </comment>
    <comment ref="C109" authorId="8" shapeId="0" xr:uid="{93C2551D-A42C-4590-A0FC-00A04DD96B45}">
      <text>
        <t>[Threaded comment]
Your version of Excel allows you to read this threaded comment; however, any edits to it will get removed if the file is opened in a newer version of Excel. Learn more: https://go.microsoft.com/fwlink/?linkid=870924
Comment:
    Dikurangi 100 juta</t>
      </text>
    </comment>
    <comment ref="I109" authorId="9" shapeId="0" xr:uid="{CB1AAE21-07EA-4601-8157-FEBAB1D203C2}">
      <text>
        <t>[Threaded comment]
Your version of Excel allows you to read this threaded comment; however, any edits to it will get removed if the file is opened in a newer version of Excel. Learn more: https://go.microsoft.com/fwlink/?linkid=870924
Comment:
    Dikurangi 100 juta</t>
      </text>
    </comment>
    <comment ref="C120" authorId="10" shapeId="0" xr:uid="{A3CF1183-30BE-460A-A5AE-D9CCE1BA2068}">
      <text>
        <t>[Threaded comment]
Your version of Excel allows you to read this threaded comment; however, any edits to it will get removed if the file is opened in a newer version of Excel. Learn more: https://go.microsoft.com/fwlink/?linkid=870924
Comment:
    Dikurangi 100 juta</t>
      </text>
    </comment>
    <comment ref="I120" authorId="11" shapeId="0" xr:uid="{56D8DC8B-6329-43F0-B9D2-C4247F6F0C21}">
      <text>
        <t>[Threaded comment]
Your version of Excel allows you to read this threaded comment; however, any edits to it will get removed if the file is opened in a newer version of Excel. Learn more: https://go.microsoft.com/fwlink/?linkid=870924
Comment:
    Dikurangi 100 juta</t>
      </text>
    </comment>
    <comment ref="G141" authorId="12" shapeId="0" xr:uid="{53823A19-8142-4D0E-BEE5-AB39516FFF1D}">
      <text>
        <t>[Threaded comment]
Your version of Excel allows you to read this threaded comment; however, any edits to it will get removed if the file is opened in a newer version of Excel. Learn more: https://go.microsoft.com/fwlink/?linkid=870924
Comment:
    Pagu Menjadi 472 Juta</t>
      </text>
    </comment>
    <comment ref="M141" authorId="13" shapeId="0" xr:uid="{3D863EF7-4499-4779-9167-D0BD385DF4E7}">
      <text>
        <t>[Threaded comment]
Your version of Excel allows you to read this threaded comment; however, any edits to it will get removed if the file is opened in a newer version of Excel. Learn more: https://go.microsoft.com/fwlink/?linkid=870924
Comment:
    Pagu Menjadi 472 Juta</t>
      </text>
    </comment>
    <comment ref="G150" authorId="14" shapeId="0" xr:uid="{F8B37393-3ADD-4721-8751-50C79394CF8E}">
      <text>
        <t>[Threaded comment]
Your version of Excel allows you to read this threaded comment; however, any edits to it will get removed if the file is opened in a newer version of Excel. Learn more: https://go.microsoft.com/fwlink/?linkid=870924
Comment:
    Pagu Menjadi 58 juta</t>
      </text>
    </comment>
    <comment ref="M150" authorId="15" shapeId="0" xr:uid="{26FF5B4B-32EA-4DC1-9D1C-73E42A52A831}">
      <text>
        <t>[Threaded comment]
Your version of Excel allows you to read this threaded comment; however, any edits to it will get removed if the file is opened in a newer version of Excel. Learn more: https://go.microsoft.com/fwlink/?linkid=870924
Comment:
    Pagu Menjadi 58 juta</t>
      </text>
    </comment>
    <comment ref="C227" authorId="16" shapeId="0" xr:uid="{CFB8AC1F-CC07-4380-9F82-D768B104AF1F}">
      <text>
        <t>[Threaded comment]
Your version of Excel allows you to read this threaded comment; however, any edits to it will get removed if the file is opened in a newer version of Excel. Learn more: https://go.microsoft.com/fwlink/?linkid=870924
Comment:
    Workshop Kurikulum Prodi Teknis dan Spesifik</t>
      </text>
    </comment>
    <comment ref="I227" authorId="17" shapeId="0" xr:uid="{F607D795-C05F-417C-BF69-3FF0F5266C31}">
      <text>
        <t>[Threaded comment]
Your version of Excel allows you to read this threaded comment; however, any edits to it will get removed if the file is opened in a newer version of Excel. Learn more: https://go.microsoft.com/fwlink/?linkid=870924
Comment:
    Workshop Kurikulum Prodi Teknis dan Spesifik</t>
      </text>
    </comment>
    <comment ref="C331" authorId="18" shapeId="0" xr:uid="{BEC0EC5B-463C-46A9-A1BE-887E7C511FAF}">
      <text>
        <t>[Threaded comment]
Your version of Excel allows you to read this threaded comment; however, any edits to it will get removed if the file is opened in a newer version of Excel. Learn more: https://go.microsoft.com/fwlink/?linkid=870924
Comment:
    Dikurangi 100 juta
Reply:
    Disisakan 100 juta</t>
      </text>
    </comment>
    <comment ref="I331" authorId="19" shapeId="0" xr:uid="{D928FAE3-8063-44D0-854C-93DFECEB45C5}">
      <text>
        <t>[Threaded comment]
Your version of Excel allows you to read this threaded comment; however, any edits to it will get removed if the file is opened in a newer version of Excel. Learn more: https://go.microsoft.com/fwlink/?linkid=870924
Comment:
    Dikurangi 100 juta
Reply:
    Disisakan 100 juta</t>
      </text>
    </comment>
    <comment ref="C426" authorId="20" shapeId="0" xr:uid="{58DFB9CE-09AE-409F-B16C-6DD39B909AA9}">
      <text>
        <t>[Threaded comment]
Your version of Excel allows you to read this threaded comment; however, any edits to it will get removed if the file is opened in a newer version of Excel. Learn more: https://go.microsoft.com/fwlink/?linkid=870924
Comment:
    Menjadi pagu 200 juta</t>
      </text>
    </comment>
    <comment ref="I426" authorId="21" shapeId="0" xr:uid="{2B3E712C-B9F7-4AB4-BC88-30ECCB85D7E3}">
      <text>
        <t>[Threaded comment]
Your version of Excel allows you to read this threaded comment; however, any edits to it will get removed if the file is opened in a newer version of Excel. Learn more: https://go.microsoft.com/fwlink/?linkid=870924
Comment:
    Menjadi pagu 200 juta</t>
      </text>
    </comment>
    <comment ref="C508" authorId="22" shapeId="0" xr:uid="{BFB91AE9-0F1C-4B83-AF40-D9D19D43F272}">
      <text>
        <t xml:space="preserve">[Threaded comment]
Your version of Excel allows you to read this threaded comment; however, any edits to it will get removed if the file is opened in a newer version of Excel. Learn more: https://go.microsoft.com/fwlink/?linkid=870924
Comment:
    Output :
1. Dokumen PSDKU
2. 
</t>
      </text>
    </comment>
    <comment ref="I508" authorId="23" shapeId="0" xr:uid="{DFFD1CCB-78F7-4AB4-9D2B-A410586A00F0}">
      <text>
        <t xml:space="preserve">[Threaded comment]
Your version of Excel allows you to read this threaded comment; however, any edits to it will get removed if the file is opened in a newer version of Excel. Learn more: https://go.microsoft.com/fwlink/?linkid=870924
Comment:
    Output :
1. Dokumen PSDKU
2.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tc={B399D36C-2020-4C70-AC7A-A476DDAB775F}</author>
    <author>tc={65F93D50-051F-46CC-A3C9-823C62733884}</author>
    <author>tc={7AA1DBE9-74A5-42EA-9F84-A30CCDAE8A02}</author>
    <author>tc={F619CC8F-6C4A-4BDF-A121-CC6F6A198528}</author>
    <author>tc={9D951CCC-0A8C-4FAF-8813-A94AA9604012}</author>
    <author>tc={FF0D00B1-AE89-4774-BFC7-541AD8709647}</author>
    <author>tc={95EBAC7C-416B-42F5-A0E4-8E96C2A224EB}</author>
    <author>tc={4F8C26C1-C1D5-447F-A334-F28CEE617DFA}</author>
    <author>tc={4517A2D2-71D7-41D5-8E6A-FA966FCF2EF0}</author>
    <author>tc={E3AF4CAD-117E-49BC-8594-7C6CDFD2265B}</author>
    <author>tc={D429C70B-3F76-4350-ABB6-6B9001897C37}</author>
    <author>tc={A6E8762B-BE42-4280-A553-1160B1C21B67}</author>
    <author>tc={ED3E4F29-A63E-4914-B22E-555078BF00B9}</author>
    <author>tc={516F35C9-A8FA-4101-8709-692AF370FA79}</author>
    <author>tc={8A2931AB-7706-4C8B-A07F-C8C3E248D6C1}</author>
    <author>tc={B5A770A3-CFF2-44FF-A968-155050A86F67}</author>
    <author>tc={B34E14FA-4608-413A-87C1-D10E63E04561}</author>
    <author>tc={A73A636E-215B-4D3D-A501-2BDF82EE2125}</author>
    <author>tc={38B194B1-5A6B-41FC-A210-90C5E2D79C1B}</author>
    <author>tc={9CF6A44A-FF37-46D2-ABFB-914CB06982C3}</author>
    <author>tc={5B107FC9-9492-4022-829A-B9FFCACCA970}</author>
    <author>tc={B252A55A-D4B4-4F55-93FD-512B528EE407}</author>
    <author>tc={46595F1C-D8A9-4445-9955-9FED8E5BE3B5}</author>
    <author>tc={8D52065F-DE37-4F48-8535-30410DD054D2}</author>
    <author>tc={F91B87DA-6AAD-4F00-AE91-C94890EA5E3A}</author>
  </authors>
  <commentList>
    <comment ref="I14" authorId="0" shapeId="0" xr:uid="{B399D36C-2020-4C70-AC7A-A476DDAB775F}">
      <text>
        <t>[Threaded comment]
Your version of Excel allows you to read this threaded comment; however, any edits to it will get removed if the file is opened in a newer version of Excel. Learn more: https://go.microsoft.com/fwlink/?linkid=870924
Comment:
    Output :
Buku Kurikulum
Kajian Kurikulum prodi spesifik
Penyusunan skema prestasi taruna
Penyusunan buku pembelajaran digital</t>
      </text>
    </comment>
    <comment ref="I24" authorId="1" shapeId="0" xr:uid="{65F93D50-051F-46CC-A3C9-823C62733884}">
      <text>
        <t>[Threaded comment]
Your version of Excel allows you to read this threaded comment; however, any edits to it will get removed if the file is opened in a newer version of Excel. Learn more: https://go.microsoft.com/fwlink/?linkid=870924
Comment:
    Workshop Kurikulum Prodi Teknis dan Spesifik</t>
      </text>
    </comment>
    <comment ref="I27" authorId="2" shapeId="0" xr:uid="{7AA1DBE9-74A5-42EA-9F84-A30CCDAE8A02}">
      <text>
        <t xml:space="preserve">[Threaded comment]
Your version of Excel allows you to read this threaded comment; however, any edits to it will get removed if the file is opened in a newer version of Excel. Learn more: https://go.microsoft.com/fwlink/?linkid=870924
Comment:
    Output :
Pedoman pembelajaran diluar kampus
Pedoman PKL
Reviu pedoman kewirausahaan
</t>
      </text>
    </comment>
    <comment ref="I46" authorId="3" shapeId="0" xr:uid="{F619CC8F-6C4A-4BDF-A121-CC6F6A198528}">
      <text>
        <t>[Threaded comment]
Your version of Excel allows you to read this threaded comment; however, any edits to it will get removed if the file is opened in a newer version of Excel. Learn more: https://go.microsoft.com/fwlink/?linkid=870924
Comment:
    Pedoman Penerimaan Peserta Didik dan Pedoman Pakaian seragam</t>
      </text>
    </comment>
    <comment ref="I48" authorId="4" shapeId="0" xr:uid="{9D951CCC-0A8C-4FAF-8813-A94AA9604012}">
      <text>
        <t>[Threaded comment]
Your version of Excel allows you to read this threaded comment; however, any edits to it will get removed if the file is opened in a newer version of Excel. Learn more: https://go.microsoft.com/fwlink/?linkid=870924
Comment:
    Mengakomodir kajian kebutuhan tenaga kerja</t>
      </text>
    </comment>
    <comment ref="I62" authorId="5" shapeId="0" xr:uid="{FF0D00B1-AE89-4774-BFC7-541AD8709647}">
      <text>
        <t>[Threaded comment]
Your version of Excel allows you to read this threaded comment; however, any edits to it will get removed if the file is opened in a newer version of Excel. Learn more: https://go.microsoft.com/fwlink/?linkid=870924
Comment:
    Output :
1. Dokumen PSDKU
Reply:
    Output :
1. Dokumen PSDKU
2. Dokumen persiapan penggabungan Politeknik KP
3. Fasilitasi TL PP PTKL</t>
      </text>
    </comment>
    <comment ref="I77" authorId="6" shapeId="0" xr:uid="{95EBAC7C-416B-42F5-A0E4-8E96C2A224EB}">
      <text>
        <t>[Threaded comment]
Your version of Excel allows you to read this threaded comment; however, any edits to it will get removed if the file is opened in a newer version of Excel. Learn more: https://go.microsoft.com/fwlink/?linkid=870924
Comment:
    Output :
1 Pedoman Mutu Pendidikan KP</t>
      </text>
    </comment>
    <comment ref="I120" authorId="7" shapeId="0" xr:uid="{4F8C26C1-C1D5-447F-A334-F28CEE617DFA}">
      <text>
        <t>[Threaded comment]
Your version of Excel allows you to read this threaded comment; however, any edits to it will get removed if the file is opened in a newer version of Excel. Learn more: https://go.microsoft.com/fwlink/?linkid=870924
Comment:
    Dikurangi 100 juta</t>
      </text>
    </comment>
    <comment ref="I133" authorId="8" shapeId="0" xr:uid="{4517A2D2-71D7-41D5-8E6A-FA966FCF2EF0}">
      <text>
        <t>[Threaded comment]
Your version of Excel allows you to read this threaded comment; however, any edits to it will get removed if the file is opened in a newer version of Excel. Learn more: https://go.microsoft.com/fwlink/?linkid=870924
Comment:
    Dikurangi 100 juta</t>
      </text>
    </comment>
    <comment ref="I148" authorId="9" shapeId="0" xr:uid="{E3AF4CAD-117E-49BC-8594-7C6CDFD2265B}">
      <text>
        <t>[Threaded comment]
Your version of Excel allows you to read this threaded comment; however, any edits to it will get removed if the file is opened in a newer version of Excel. Learn more: https://go.microsoft.com/fwlink/?linkid=870924
Comment:
    Dikurangi 100 juta</t>
      </text>
    </comment>
    <comment ref="M174" authorId="10" shapeId="0" xr:uid="{D429C70B-3F76-4350-ABB6-6B9001897C37}">
      <text>
        <t>[Threaded comment]
Your version of Excel allows you to read this threaded comment; however, any edits to it will get removed if the file is opened in a newer version of Excel. Learn more: https://go.microsoft.com/fwlink/?linkid=870924
Comment:
    Pagu Menjadi 472 Juta</t>
      </text>
    </comment>
    <comment ref="M183" authorId="11" shapeId="0" xr:uid="{A6E8762B-BE42-4280-A553-1160B1C21B67}">
      <text>
        <t>[Threaded comment]
Your version of Excel allows you to read this threaded comment; however, any edits to it will get removed if the file is opened in a newer version of Excel. Learn more: https://go.microsoft.com/fwlink/?linkid=870924
Comment:
    Pagu Menjadi 58 juta</t>
      </text>
    </comment>
    <comment ref="I250" authorId="12" shapeId="0" xr:uid="{ED3E4F29-A63E-4914-B22E-555078BF00B9}">
      <text>
        <t>[Threaded comment]
Your version of Excel allows you to read this threaded comment; however, any edits to it will get removed if the file is opened in a newer version of Excel. Learn more: https://go.microsoft.com/fwlink/?linkid=870924
Comment:
    Data dukung ??</t>
      </text>
    </comment>
    <comment ref="I254" authorId="13" shapeId="0" xr:uid="{516F35C9-A8FA-4101-8709-692AF370FA79}">
      <text>
        <t>[Threaded comment]
Your version of Excel allows you to read this threaded comment; however, any edits to it will get removed if the file is opened in a newer version of Excel. Learn more: https://go.microsoft.com/fwlink/?linkid=870924
Comment:
    Mengakomodir kajian serapan tenaga kerja</t>
      </text>
    </comment>
    <comment ref="I302" authorId="14" shapeId="0" xr:uid="{8A2931AB-7706-4C8B-A07F-C8C3E248D6C1}">
      <text>
        <t>[Threaded comment]
Your version of Excel allows you to read this threaded comment; however, any edits to it will get removed if the file is opened in a newer version of Excel. Learn more: https://go.microsoft.com/fwlink/?linkid=870924
Comment:
    Workshop Kurikulum Prodi Teknis dan Spesifik</t>
      </text>
    </comment>
    <comment ref="I315" authorId="15" shapeId="0" xr:uid="{B5A770A3-CFF2-44FF-A968-155050A86F67}">
      <text>
        <t>[Threaded comment]
Your version of Excel allows you to read this threaded comment; however, any edits to it will get removed if the file is opened in a newer version of Excel. Learn more: https://go.microsoft.com/fwlink/?linkid=870924
Comment:
    Pedoman Penerimaan Peserta Didik dan Pedoman Pakaian seragam</t>
      </text>
    </comment>
    <comment ref="I317" authorId="16" shapeId="0" xr:uid="{B34E14FA-4608-413A-87C1-D10E63E04561}">
      <text>
        <t>[Threaded comment]
Your version of Excel allows you to read this threaded comment; however, any edits to it will get removed if the file is opened in a newer version of Excel. Learn more: https://go.microsoft.com/fwlink/?linkid=870924
Comment:
    Mengakomodir kajian kebutuhan tenaga kerja</t>
      </text>
    </comment>
    <comment ref="M354" authorId="17" shapeId="0" xr:uid="{A73A636E-215B-4D3D-A501-2BDF82EE2125}">
      <text>
        <t>[Threaded comment]
Your version of Excel allows you to read this threaded comment; however, any edits to it will get removed if the file is opened in a newer version of Excel. Learn more: https://go.microsoft.com/fwlink/?linkid=870924
Comment:
    Realisasi TA. 2022 : Rp56.114.700</t>
      </text>
    </comment>
    <comment ref="C362" authorId="18" shapeId="0" xr:uid="{38B194B1-5A6B-41FC-A210-90C5E2D79C1B}">
      <text>
        <t>[Threaded comment]
Your version of Excel allows you to read this threaded comment; however, any edits to it will get removed if the file is opened in a newer version of Excel. Learn more: https://go.microsoft.com/fwlink/?linkid=870924
Comment:
    Tidak sesuai dengan urutan di Laporan Cetak POK</t>
      </text>
    </comment>
    <comment ref="I362" authorId="19" shapeId="0" xr:uid="{9CF6A44A-FF37-46D2-ABFB-914CB06982C3}">
      <text>
        <t>[Threaded comment]
Your version of Excel allows you to read this threaded comment; however, any edits to it will get removed if the file is opened in a newer version of Excel. Learn more: https://go.microsoft.com/fwlink/?linkid=870924
Comment:
    Tidak sesuai dengan urutan di Laporan Cetak POK</t>
      </text>
    </comment>
    <comment ref="C407" authorId="20" shapeId="0" xr:uid="{5B107FC9-9492-4022-829A-B9FFCACCA970}">
      <text>
        <t>[Threaded comment]
Your version of Excel allows you to read this threaded comment; however, any edits to it will get removed if the file is opened in a newer version of Excel. Learn more: https://go.microsoft.com/fwlink/?linkid=870924
Comment:
    Tidak sesuai urutan laporan cetak POK dari SAKTI</t>
      </text>
    </comment>
    <comment ref="I407" authorId="21" shapeId="0" xr:uid="{B252A55A-D4B4-4F55-93FD-512B528EE407}">
      <text>
        <t>[Threaded comment]
Your version of Excel allows you to read this threaded comment; however, any edits to it will get removed if the file is opened in a newer version of Excel. Learn more: https://go.microsoft.com/fwlink/?linkid=870924
Comment:
    Tidak sesuai urutan laporan cetak POK dari SAKTI</t>
      </text>
    </comment>
    <comment ref="I417" authorId="22" shapeId="0" xr:uid="{46595F1C-D8A9-4445-9955-9FED8E5BE3B5}">
      <text>
        <t>[Threaded comment]
Your version of Excel allows you to read this threaded comment; however, any edits to it will get removed if the file is opened in a newer version of Excel. Learn more: https://go.microsoft.com/fwlink/?linkid=870924
Comment:
    Dikurangi 100 juta
Reply:
    Disisakan 100 juta</t>
      </text>
    </comment>
    <comment ref="I557" authorId="23" shapeId="0" xr:uid="{8D52065F-DE37-4F48-8535-30410DD054D2}">
      <text>
        <t>[Threaded comment]
Your version of Excel allows you to read this threaded comment; however, any edits to it will get removed if the file is opened in a newer version of Excel. Learn more: https://go.microsoft.com/fwlink/?linkid=870924
Comment:
    Menjadi pagu 200 juta</t>
      </text>
    </comment>
    <comment ref="I641" authorId="24" shapeId="0" xr:uid="{F91B87DA-6AAD-4F00-AE91-C94890EA5E3A}">
      <text>
        <t xml:space="preserve">[Threaded comment]
Your version of Excel allows you to read this threaded comment; however, any edits to it will get removed if the file is opened in a newer version of Excel. Learn more: https://go.microsoft.com/fwlink/?linkid=870924
Comment:
    Output :
1. Dokumen PSDKU
2.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32E2DE-9E37-41D3-BBDA-DF1F83BBAE96}" keepAlive="1" name="Query - IKU Subkomp" description="Connection to the 'IKU Subkomp' query in the workbook." type="5" refreshedVersion="0" background="1">
    <dbPr connection="Provider=Microsoft.Mashup.OleDb.1;Data Source=$Workbook$;Location=&quot;IKU Subkomp&quot;;Extended Properties=&quot;&quot;" command="SELECT * FROM [IKU Subkomp]"/>
  </connection>
  <connection id="2" xr16:uid="{3FB7D795-91AC-46B9-8CC2-A291FCAFFFE0}" keepAlive="1" name="Query - Matrik" description="Connection to the 'Matrik' query in the workbook." type="5" refreshedVersion="8" background="1">
    <dbPr connection="Provider=Microsoft.Mashup.OleDb.1;Data Source=$Workbook$;Location=Matrik;Extended Properties=&quot;&quot;" command="SELECT * FROM [Matrik]"/>
  </connection>
  <connection id="3" xr16:uid="{1E3244E4-50AF-4549-93ED-995996260C48}" keepAlive="1" name="Query - Matrik Lama" description="Connection to the 'Matrik Lama' query in the workbook." type="5" refreshedVersion="8" background="1">
    <dbPr connection="Provider=Microsoft.Mashup.OleDb.1;Data Source=$Workbook$;Location=&quot;Matrik Lama&quot;;Extended Properties=&quot;&quot;" command="SELECT * FROM [Matrik Lama]"/>
  </connection>
  <connection id="4" xr16:uid="{B50BB95B-ACE3-421C-8268-A5BC34C8A7A6}" keepAlive="1" name="Query - Matrik Reviu" description="Connection to the 'Matrik Reviu' query in the workbook." type="5" refreshedVersion="8" background="1">
    <dbPr connection="Provider=Microsoft.Mashup.OleDb.1;Data Source=$Workbook$;Location=&quot;Matrik Reviu&quot;;Extended Properties=&quot;&quot;" command="SELECT * FROM [Matrik Reviu]"/>
  </connection>
  <connection id="5" xr16:uid="{980EF5E5-D8B6-4F68-9EDE-C660B9A9A986}" keepAlive="1" name="Query - Pasca_rakernis" description="Connection to the 'Pasca_rakernis' query in the workbook." type="5" refreshedVersion="0" background="1">
    <dbPr connection="Provider=Microsoft.Mashup.OleDb.1;Data Source=$Workbook$;Location=Pasca_rakernis;Extended Properties=&quot;&quot;" command="SELECT * FROM [Pasca_rakernis]"/>
  </connection>
  <connection id="6" xr16:uid="{67DEAC93-2C14-4BF6-81D9-4645BA0AC2F5}" keepAlive="1" name="Query - Pasca_rakernis (2)" description="Connection to the 'Pasca_rakernis (2)' query in the workbook." type="5" refreshedVersion="8" background="1">
    <dbPr connection="Provider=Microsoft.Mashup.OleDb.1;Data Source=$Workbook$;Location=&quot;Pasca_rakernis (2)&quot;;Extended Properties=&quot;&quot;" command="SELECT * FROM [Pasca_rakernis (2)]"/>
  </connection>
  <connection id="7" xr16:uid="{363000DB-E4A1-441C-82B3-8DD9A92AB4F7}" keepAlive="1" name="Query - perbaikan_revisi" description="Connection to the 'perbaikan_revisi' query in the workbook." type="5" refreshedVersion="0" background="1">
    <dbPr connection="Provider=Microsoft.Mashup.OleDb.1;Data Source=$Workbook$;Location=perbaikan_revisi;Extended Properties=&quot;&quot;" command="SELECT * FROM [perbaikan_revisi]"/>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<sst xmlns="http://schemas.openxmlformats.org/spreadsheetml/2006/main" count="7602" uniqueCount="1256">
  <si>
    <t>KODE</t>
  </si>
  <si>
    <t>URAIAN</t>
  </si>
  <si>
    <t>VOL</t>
  </si>
  <si>
    <t>SATUAN</t>
  </si>
  <si>
    <t>H. SATUAN</t>
  </si>
  <si>
    <t>JUMLAH</t>
  </si>
  <si>
    <t>PUSAT PENDIDIKAN KELAUTAN DAN PERIKANAN</t>
  </si>
  <si>
    <t>032.12.DL</t>
  </si>
  <si>
    <t>Program Pendidikan dan Pelatihan Vokasi</t>
  </si>
  <si>
    <t>DL.2376</t>
  </si>
  <si>
    <t>Pendidikan Kelautan dan Perikanan</t>
  </si>
  <si>
    <t>DL.2376.AFA</t>
  </si>
  <si>
    <t>2376.AFA</t>
  </si>
  <si>
    <t>NSPK</t>
  </si>
  <si>
    <t>DL.2376.AFA.001</t>
  </si>
  <si>
    <t>2376.AFA.001</t>
  </si>
  <si>
    <t>Norma, Standard, Prosedur dan Kriteria Pendidikan Kelautan dan Perikanan</t>
  </si>
  <si>
    <t>DL.2376.AFA.001.051</t>
  </si>
  <si>
    <t>051</t>
  </si>
  <si>
    <t>NSPK Metode dan Kurikulum Pendidikan KP</t>
  </si>
  <si>
    <t>DL.2376.AFA.001.051.A</t>
  </si>
  <si>
    <t>A</t>
  </si>
  <si>
    <t>Bimbingan dan Pembinaan Metode dan Kurikulum</t>
  </si>
  <si>
    <t>DL.2376.AFA.001.051.A.521211</t>
  </si>
  <si>
    <t>Belanja Bahan</t>
  </si>
  <si>
    <t>DL.2376.AFA.001.051.A.521211.1</t>
  </si>
  <si>
    <t>OK</t>
  </si>
  <si>
    <t>DL.2376.AFA.001.051.A.521211.2</t>
  </si>
  <si>
    <t>DL.2376.AFA.001.051.A.521211.3</t>
  </si>
  <si>
    <t>DL.2376.AFA.001.051.A.521211.4</t>
  </si>
  <si>
    <t>DL.2376.AFA.001.051.A.522151</t>
  </si>
  <si>
    <t>Belanja Jasa Profesi</t>
  </si>
  <si>
    <t>DL.2376.AFA.001.051.A.522151.1</t>
  </si>
  <si>
    <t>OJ</t>
  </si>
  <si>
    <t>DL.2376.AFA.001.051.A.524111</t>
  </si>
  <si>
    <t>Belanja Perjalanan Dinas Biasa</t>
  </si>
  <si>
    <t>DL.2376.AFA.001.051.A.524111.1</t>
  </si>
  <si>
    <t>DL.2376.AFA.001.051.B</t>
  </si>
  <si>
    <t>B</t>
  </si>
  <si>
    <t>Penyusunan NSPK Metode dan Kurikulum</t>
  </si>
  <si>
    <t>DL.2376.AFA.001.051.B.521211</t>
  </si>
  <si>
    <t>DL.2376.AFA.001.051.B.521211.1</t>
  </si>
  <si>
    <t>DL.2376.AFA.001.051.B.521211.2</t>
  </si>
  <si>
    <t>DL.2376.AFA.001.051.B.521211.3</t>
  </si>
  <si>
    <t>DL.2376.AFA.001.051.B.521211.4</t>
  </si>
  <si>
    <t>DL.2376.AFA.001.051.B.522151</t>
  </si>
  <si>
    <t>DL.2376.AFA.001.051.B.522151.1</t>
  </si>
  <si>
    <t>DL.2376.AFA.001.051.B.524111</t>
  </si>
  <si>
    <t>DL.2376.AFA.001.051.B.524111.1</t>
  </si>
  <si>
    <t>DL.2376.AFA.001.052</t>
  </si>
  <si>
    <t>052</t>
  </si>
  <si>
    <t>NSPK Peserta Didik Sarana dan Prasarana Pendidikan KP</t>
  </si>
  <si>
    <t>DL.2376.AFA.001.052.A</t>
  </si>
  <si>
    <t>DL.2376.AFA.001.052.A.521211</t>
  </si>
  <si>
    <t>DL.2376.AFA.001.052.A.521211.1</t>
  </si>
  <si>
    <t>ok</t>
  </si>
  <si>
    <t>DL.2376.AFA.001.052.A.521211.2</t>
  </si>
  <si>
    <t>DL.2376.AFA.001.052.A.521211.3</t>
  </si>
  <si>
    <t>DL.2376.AFA.001.052.A.521211.4</t>
  </si>
  <si>
    <t>Ekspl</t>
  </si>
  <si>
    <t>DL.2376.AFA.001.052.A.524111</t>
  </si>
  <si>
    <t>DL.2376.AFA.001.052.A.524111.1</t>
  </si>
  <si>
    <t>DL.2376.AFA.001.052.B</t>
  </si>
  <si>
    <t>DL.2376.AFA.001.052.B.524111</t>
  </si>
  <si>
    <t>DL.2376.AFA.001.052.B.524111.1</t>
  </si>
  <si>
    <t>DL.2376.AFA.001.053</t>
  </si>
  <si>
    <t>053</t>
  </si>
  <si>
    <t>NSPK Kelembagaan Pendidikan KP</t>
  </si>
  <si>
    <t>DL.2376.AFA.001.053.A</t>
  </si>
  <si>
    <t>DL.2376.AFA.001.053.A.521211</t>
  </si>
  <si>
    <t>DL.2376.AFA.001.053.A.521211.1</t>
  </si>
  <si>
    <t>DL.2376.AFA.001.053.A.521211.2</t>
  </si>
  <si>
    <t>DL.2376.AFA.001.053.A.521211.3</t>
  </si>
  <si>
    <t>Belanja Barang Non Operasional Lainnya</t>
  </si>
  <si>
    <t>Belanja Barang Persediaan Barang Konsumsi</t>
  </si>
  <si>
    <t>DL.2376.AFA.001.053.A.522151</t>
  </si>
  <si>
    <t>DL.2376.AFA.001.053.A.522151.1</t>
  </si>
  <si>
    <t>DL.2376.AFA.001.053.A.524111</t>
  </si>
  <si>
    <t>DL.2376.AFA.001.053.A.524111.1</t>
  </si>
  <si>
    <t>DL.2376.AFA.001.053.A.524113</t>
  </si>
  <si>
    <t>Belanja Perjalanan Dinas Dalam Kota</t>
  </si>
  <si>
    <t>DL.2376.AFA.001.053.A.524113.1</t>
  </si>
  <si>
    <t>DL.2376.AFA.001.053.B</t>
  </si>
  <si>
    <t>DL.2376.AFA.001.053.B.521211</t>
  </si>
  <si>
    <t>DL.2376.AFA.001.053.B.521211.1</t>
  </si>
  <si>
    <t>DL.2376.AFA.001.053.B.521211.2</t>
  </si>
  <si>
    <t>DL.2376.AFA.001.053.B.522151</t>
  </si>
  <si>
    <t>DL.2376.AFA.001.053.B.522151.1</t>
  </si>
  <si>
    <t>Thn</t>
  </si>
  <si>
    <t>DL.2376.AFA.001.053.B.524111</t>
  </si>
  <si>
    <t>DL.2376.AFA.001.053.B.524111.1</t>
  </si>
  <si>
    <t>C</t>
  </si>
  <si>
    <t>Penyusunan NSPK Kelembagaan Pendidikan</t>
  </si>
  <si>
    <t>DL.2376.AFA.001.054</t>
  </si>
  <si>
    <t>054</t>
  </si>
  <si>
    <t>NSPK Ketenagaan Pendidikan KP</t>
  </si>
  <si>
    <t>DL.2376.AFA.001.054.A</t>
  </si>
  <si>
    <t>Evaluasi Beban Kerja Guru dan Dosen</t>
  </si>
  <si>
    <t>DL.2376.AFA.001.054.A.521211</t>
  </si>
  <si>
    <t>DL.2376.AFA.001.054.A.521211.1</t>
  </si>
  <si>
    <t>DL.2376.AFA.001.054.A.521211.2</t>
  </si>
  <si>
    <t>DL.2376.AFA.001.054.A.521211.3</t>
  </si>
  <si>
    <t>DL.2376.AFA.001.054.A.521211.4</t>
  </si>
  <si>
    <t>DL.2376.AFA.001.054.A.524111</t>
  </si>
  <si>
    <t>DL.2376.AFA.001.054.A.524111.1</t>
  </si>
  <si>
    <t>032.12.WA</t>
  </si>
  <si>
    <t>Program Dukungan Manajemen</t>
  </si>
  <si>
    <t>WA.2378</t>
  </si>
  <si>
    <t>Dukungan Manajemen Internal Lingkup Badan Riset dan Sumber Daya Manusia Kelautan dan Perikanan</t>
  </si>
  <si>
    <t>WA.2378.CAN</t>
  </si>
  <si>
    <t>2378.CAN</t>
  </si>
  <si>
    <t>Unit</t>
  </si>
  <si>
    <t>WA.2378.CAN.001</t>
  </si>
  <si>
    <t>2378.CAN.001</t>
  </si>
  <si>
    <t>WA.2378.CAN.001.301</t>
  </si>
  <si>
    <t>Sarana Teknologi Informasi dan Komunikasi (TIK) Pendidikan Kelautan dan Perikanan</t>
  </si>
  <si>
    <t>WA.2378.CAN.001.301.A</t>
  </si>
  <si>
    <t>WA.2378.CAN.001.301.A.532111</t>
  </si>
  <si>
    <t>Belanja Modal Peralatan dan Mesin</t>
  </si>
  <si>
    <t>WA.2378.CAN.001.301.A.532111.1</t>
  </si>
  <si>
    <t>PKT</t>
  </si>
  <si>
    <t>WA.2378.EBA</t>
  </si>
  <si>
    <t>2378.EBA</t>
  </si>
  <si>
    <t>Layanan</t>
  </si>
  <si>
    <t>WA.2378.EBA.958</t>
  </si>
  <si>
    <t>2378.EBA.958</t>
  </si>
  <si>
    <t>Layanan Hubungan Masyarakat</t>
  </si>
  <si>
    <t>Pelayanan Kerja Sama Pendidikan Kelautan dan Perikanan</t>
  </si>
  <si>
    <t>Kerjasama Pendidikan KP</t>
  </si>
  <si>
    <t>WA.2378.EBA.962</t>
  </si>
  <si>
    <t>2378.EBA.962</t>
  </si>
  <si>
    <t>Layanan Umum</t>
  </si>
  <si>
    <t>WA.2378.EBA.962.301</t>
  </si>
  <si>
    <t>Pelayanan Tata Usaha dan Kerumahtanggaan Pendidikan Kelautan dan Perikanan</t>
  </si>
  <si>
    <t>WA.2378.EBA.962.301.A</t>
  </si>
  <si>
    <t>WA.2378.EBA.962.301.A.521211</t>
  </si>
  <si>
    <t>WA.2378.EBA.962.301.A.521211.1</t>
  </si>
  <si>
    <t>WA.2378.EBA.962.301.A.521211.2</t>
  </si>
  <si>
    <t>WA.2378.EBA.962.301.A.521211.3</t>
  </si>
  <si>
    <t>WA.2378.EBA.962.301.A.524111</t>
  </si>
  <si>
    <t>WA.2378.EBA.962.301.A.524111.1</t>
  </si>
  <si>
    <t>WA.2378.EBA.962.301.A.524113</t>
  </si>
  <si>
    <t>WA.2378.EBA.962.301.A.524113.1</t>
  </si>
  <si>
    <t>WA.2378.EBA.962.301.B</t>
  </si>
  <si>
    <t>WA.2378.EBA.962.301.B.521211</t>
  </si>
  <si>
    <t>WA.2378.EBA.962.301.B.521211.1</t>
  </si>
  <si>
    <t>WA.2378.EBA.962.301.B.521211.2</t>
  </si>
  <si>
    <t>THN</t>
  </si>
  <si>
    <t>WA.2378.EBA.962.301.B.524111</t>
  </si>
  <si>
    <t>WA.2378.EBA.962.301.B.524111.1</t>
  </si>
  <si>
    <t>WA.2378.EBA.962.301.B.524111.2</t>
  </si>
  <si>
    <t>WA.2378.EBA.962.301.C</t>
  </si>
  <si>
    <t>Pengelolaan Kearsipan, Tata Naskah Dinas dan Persuratan Pusat Pendidikan KP</t>
  </si>
  <si>
    <t>WA.2378.EBA.962.301.C.521211</t>
  </si>
  <si>
    <t>WA.2378.EBA.962.301.C.521211.1</t>
  </si>
  <si>
    <t>WA.2378.EBA.962.301.C.521211.2</t>
  </si>
  <si>
    <t>WA.2378.EBA.962.301.C.521211.3</t>
  </si>
  <si>
    <t>WA.2378.EBA.962.301.C.521211.4</t>
  </si>
  <si>
    <t>WA.2378.EBA.962.301.C.522141</t>
  </si>
  <si>
    <t>Belanja Sewa</t>
  </si>
  <si>
    <t>WA.2378.EBA.962.301.C.522141.1</t>
  </si>
  <si>
    <t>UH</t>
  </si>
  <si>
    <t>WA.2378.EBA.962.301.C.524111</t>
  </si>
  <si>
    <t>WA.2378.EBA.962.301.C.524111.1</t>
  </si>
  <si>
    <t>WA.2378.EBA.962.301.C.524113</t>
  </si>
  <si>
    <t>WA.2378.EBA.962.301.C.524113.1</t>
  </si>
  <si>
    <t>WA.2378.EBA.962.301.D</t>
  </si>
  <si>
    <t>D</t>
  </si>
  <si>
    <t>Penyusunan Bahan Tindak Lanjut dan Pemutakhiran Data</t>
  </si>
  <si>
    <t>WA.2378.EBA.962.301.D.521211</t>
  </si>
  <si>
    <t>WA.2378.EBA.962.301.D.521211.1</t>
  </si>
  <si>
    <t>WA.2378.EBA.962.301.D.521211.2</t>
  </si>
  <si>
    <t>WA.2378.EBA.962.301.D.521211.3</t>
  </si>
  <si>
    <t>WA.2378.EBA.962.301.D.521211.4</t>
  </si>
  <si>
    <t>WA.2378.EBA.962.301.D.524111</t>
  </si>
  <si>
    <t>WA.2378.EBA.962.301.D.524111.1</t>
  </si>
  <si>
    <t>WA.2378.EBA.962.301.E</t>
  </si>
  <si>
    <t>E</t>
  </si>
  <si>
    <t>Pengelolaan Administrasi Kepegawaian Pusdik KP</t>
  </si>
  <si>
    <t>WA.2378.EBA.962.301.E.521211</t>
  </si>
  <si>
    <t>WA.2378.EBA.962.301.E.521211.1</t>
  </si>
  <si>
    <t>WA.2378.EBA.962.301.E.521211.2</t>
  </si>
  <si>
    <t>WA.2378.EBA.962.301.E.521211.3</t>
  </si>
  <si>
    <t>WA.2378.EBA.962.301.E.521211.4</t>
  </si>
  <si>
    <t>OB</t>
  </si>
  <si>
    <t>Belanja Jasa Lainnya</t>
  </si>
  <si>
    <t>WA.2378.EBA.962.301.E.524111</t>
  </si>
  <si>
    <t>WA.2378.EBA.962.301.E.524111.1</t>
  </si>
  <si>
    <t>WA.2378.EBA.962.301.E.524113</t>
  </si>
  <si>
    <t>WA.2378.EBA.962.301.E.524113.1</t>
  </si>
  <si>
    <t>WA.2378.EBA.962.301.F</t>
  </si>
  <si>
    <t>F</t>
  </si>
  <si>
    <t>WA.2378.EBA.962.301.F.521211</t>
  </si>
  <si>
    <t>WA.2378.EBA.962.301.F.521211.1</t>
  </si>
  <si>
    <t>WA.2378.EBA.962.301.F.521211.2</t>
  </si>
  <si>
    <t>WA.2378.EBA.962.301.F.521211.3</t>
  </si>
  <si>
    <t>WA.2378.EBA.962.301.F.521219</t>
  </si>
  <si>
    <t>WA.2378.EBA.962.301.F.521219.1</t>
  </si>
  <si>
    <t>WA.2378.EBA.962.301.F.522151</t>
  </si>
  <si>
    <t>WA.2378.EBA.962.301.F.522151.1</t>
  </si>
  <si>
    <t>WA.2378.EBA.962.301.F.524111</t>
  </si>
  <si>
    <t>WA.2378.EBA.962.301.F.524111.1</t>
  </si>
  <si>
    <t>WA.2378.EBA.962.301.G</t>
  </si>
  <si>
    <t>G</t>
  </si>
  <si>
    <t>Pembinaan Pelaksanaan Kewirausahaan dan TEFA</t>
  </si>
  <si>
    <t>WA.2378.EBA.962.301.G.521211</t>
  </si>
  <si>
    <t>WA.2378.EBA.962.301.G.521211.1</t>
  </si>
  <si>
    <t>WA.2378.EBA.962.301.G.521211.2</t>
  </si>
  <si>
    <t>WA.2378.EBA.962.301.G.521211.3</t>
  </si>
  <si>
    <t>WA.2378.EBA.962.301.G.521219</t>
  </si>
  <si>
    <t>WA.2378.EBA.962.301.G.521219.1</t>
  </si>
  <si>
    <t>WA.2378.EBA.962.301.G.524111</t>
  </si>
  <si>
    <t>WA.2378.EBA.962.301.G.524111.1</t>
  </si>
  <si>
    <t>WA.2378.EBA.962.301.H</t>
  </si>
  <si>
    <t>H</t>
  </si>
  <si>
    <t>WA.2378.EBA.962.301.H.521211</t>
  </si>
  <si>
    <t>WA.2378.EBA.962.301.H.521211.1</t>
  </si>
  <si>
    <t>WA.2378.EBA.962.301.H.521211.2</t>
  </si>
  <si>
    <t>WA.2378.EBA.962.301.H.521211.3</t>
  </si>
  <si>
    <t>WA.2378.EBA.962.301.H.521211.4</t>
  </si>
  <si>
    <t>WA.2378.EBA.962.301.H.524111</t>
  </si>
  <si>
    <t>WA.2378.EBA.962.301.H.524111.1</t>
  </si>
  <si>
    <t>WA.2378.EBA.962.301.I</t>
  </si>
  <si>
    <t>I</t>
  </si>
  <si>
    <t>WA.2378.EBA.962.301.I.521211</t>
  </si>
  <si>
    <t>WA.2378.EBA.962.301.I.521211.1</t>
  </si>
  <si>
    <t>WA.2378.EBA.962.301.I.521211.2</t>
  </si>
  <si>
    <t>WA.2378.EBA.962.301.I.521211.3</t>
  </si>
  <si>
    <t>WA.2378.EBA.962.301.I.521211.4</t>
  </si>
  <si>
    <t>WA.2378.EBA.962.301.I.524111</t>
  </si>
  <si>
    <t>WA.2378.EBA.962.301.I.524111.1</t>
  </si>
  <si>
    <t>WA.2378.EBA.994</t>
  </si>
  <si>
    <t>2378.EBA.994</t>
  </si>
  <si>
    <t>Layanan Perkantoran</t>
  </si>
  <si>
    <t>WA.2378.EBA.994.002</t>
  </si>
  <si>
    <t>002</t>
  </si>
  <si>
    <t>Operasional dan Pemeliharaan Kantor</t>
  </si>
  <si>
    <t>WA.2378.EBA.994.002.GA</t>
  </si>
  <si>
    <t>GA</t>
  </si>
  <si>
    <t>Operasional dan Pemeliharaan Kantor Pusat Pendidikan KP</t>
  </si>
  <si>
    <t>WA.2378.EBA.994.002.GA.521111</t>
  </si>
  <si>
    <t>Belanja Keperluan Perkantoran</t>
  </si>
  <si>
    <t>WA.2378.EBA.994.002.GA.521111.1</t>
  </si>
  <si>
    <t>WA.2378.EBA.994.002.GA.521111.2</t>
  </si>
  <si>
    <t>WA.2378.EBA.994.002.GA.521111.3</t>
  </si>
  <si>
    <t>WA.2378.EBA.994.002.GA.521111.4</t>
  </si>
  <si>
    <t>WA.2378.EBA.994.002.GA.521111.5</t>
  </si>
  <si>
    <t>Bulan</t>
  </si>
  <si>
    <t>WA.2378.EBA.994.002.GA.521111.6</t>
  </si>
  <si>
    <t>WA.2378.EBA.994.002.GA.521111.7</t>
  </si>
  <si>
    <t>WA.2378.EBA.994.002.GA.521111.8</t>
  </si>
  <si>
    <t>WA.2378.EBA.994.002.GA.521111.9</t>
  </si>
  <si>
    <t>WA.2378.EBA.994.002.GA.521811</t>
  </si>
  <si>
    <t>WA.2378.EBA.994.002.GA.521811.1</t>
  </si>
  <si>
    <t>WA.2378.EBA.994.002.GA.521811.2</t>
  </si>
  <si>
    <t>WA.2378.EBA.994.002.GA.521811.3</t>
  </si>
  <si>
    <t>WA.2378.EBA.994.002.GA.521811.4</t>
  </si>
  <si>
    <t>WA.2378.EBA.994.002.GA.521811.5</t>
  </si>
  <si>
    <t>rim</t>
  </si>
  <si>
    <t>WA.2378.EBA.994.002.GA.521811.6</t>
  </si>
  <si>
    <t>WA.2378.EBA.994.002.GA.521811.7</t>
  </si>
  <si>
    <t>Lbr</t>
  </si>
  <si>
    <t>WA.2378.EBA.994.002.GA.521811.8</t>
  </si>
  <si>
    <t>box</t>
  </si>
  <si>
    <t>WA.2378.EBA.994.002.GA.521811.9</t>
  </si>
  <si>
    <t>WA.2378.EBA.994.002.GB</t>
  </si>
  <si>
    <t>GB</t>
  </si>
  <si>
    <t>Langganan Daya dan Jasa Pusat Pendidikan KP</t>
  </si>
  <si>
    <t>WA.2378.EBA.994.002.GB.521114</t>
  </si>
  <si>
    <t>Belanja Pengiriman Surat Dinas Pos Pusat</t>
  </si>
  <si>
    <t>WA.2378.EBA.994.002.GB.521114.1</t>
  </si>
  <si>
    <t>WA.2378.EBA.994.002.GB.522141</t>
  </si>
  <si>
    <t>WA.2378.EBA.994.002.GB.522141.1</t>
  </si>
  <si>
    <t>WA.2378.EBA.994.002.GB.522141.2</t>
  </si>
  <si>
    <t>WA.2378.EBA.994.002.GC</t>
  </si>
  <si>
    <t>GC</t>
  </si>
  <si>
    <t>Pemeliharaan Kantor Pusat Pendidikan KP</t>
  </si>
  <si>
    <t>WA.2378.EBA.994.002.GC.523121</t>
  </si>
  <si>
    <t>Belanja Pemeliharaan Peralatan dan Mesin</t>
  </si>
  <si>
    <t>WA.2378.EBA.994.002.GC.523121.1</t>
  </si>
  <si>
    <t>WA.2378.EBA.994.002.GC.523121.2</t>
  </si>
  <si>
    <t>WA.2378.EBA.994.002.GC.523121.3</t>
  </si>
  <si>
    <t>WA.2378.EBA.994.002.GC.523121.4</t>
  </si>
  <si>
    <t>WA.2378.EBA.994.002.GC.523121.5</t>
  </si>
  <si>
    <t>WA.2378.EBA.994.002.GC.523121.6</t>
  </si>
  <si>
    <t>WA.2378.EBA.994.002.GC.523121.7</t>
  </si>
  <si>
    <t>WA.2378.EBA.994.002.GC.523121.8</t>
  </si>
  <si>
    <t>WA.2378.EBA.994.002.GC.523121.9</t>
  </si>
  <si>
    <t>WA.2378.EBA.994.002.GC.523199</t>
  </si>
  <si>
    <t>Belanja Pemeliharaan Lainnya</t>
  </si>
  <si>
    <t>WA.2378.EBA.994.002.GC.523199.1</t>
  </si>
  <si>
    <t>UB</t>
  </si>
  <si>
    <t>WA.2378.EBA.994.002.GD</t>
  </si>
  <si>
    <t>GD</t>
  </si>
  <si>
    <t>Pembayaran Pelaksanaan Operasional Kantor Pusat Pendidikan KP</t>
  </si>
  <si>
    <t>WA.2378.EBA.994.002.GD.521111</t>
  </si>
  <si>
    <t>WA.2378.EBA.994.002.GD.521111.1</t>
  </si>
  <si>
    <t>Stel</t>
  </si>
  <si>
    <t>WA.2378.EBA.994.002.GD.521115</t>
  </si>
  <si>
    <t>Belanja Honor Operasional Satuan Kerja</t>
  </si>
  <si>
    <t>WA.2378.EBA.994.002.GD.521115.1</t>
  </si>
  <si>
    <t>WA.2378.EBA.994.002.GD.521115.2</t>
  </si>
  <si>
    <t>WA.2378.EBA.994.002.GD.521115.3</t>
  </si>
  <si>
    <t>WA.2378.EBA.994.002.GD.521115.4</t>
  </si>
  <si>
    <t>WA.2378.EBA.994.002.GD.521115.5</t>
  </si>
  <si>
    <t>WA.2378.EBA.994.002.GD.521115.6</t>
  </si>
  <si>
    <t>WA.2378.EBA.994.002.GD.521115.7</t>
  </si>
  <si>
    <t>WA.2378.EBA.994.002.GD.521115.8</t>
  </si>
  <si>
    <t>WA.2378.EBA.994.002.GD.521115.9</t>
  </si>
  <si>
    <t>WA.2378.EBA.994.002.GD.521115.10</t>
  </si>
  <si>
    <t>WA.2378.EBB</t>
  </si>
  <si>
    <t>2378.EBB</t>
  </si>
  <si>
    <t>WA.2378.EBB.951</t>
  </si>
  <si>
    <t>2378.EBB.951</t>
  </si>
  <si>
    <t>Layanan Sarana Internal</t>
  </si>
  <si>
    <t>WA.2378.EBD</t>
  </si>
  <si>
    <t>2378.EBD</t>
  </si>
  <si>
    <t>Dokumen</t>
  </si>
  <si>
    <t>WA.2378.EBD.952</t>
  </si>
  <si>
    <t>2378.EBD.952</t>
  </si>
  <si>
    <t>Layanan Perencanaan dan Penganggaran</t>
  </si>
  <si>
    <t>WA.2378.EBD.952.301</t>
  </si>
  <si>
    <t>Pelayanan Perencanaan dan Penganggaran Internal Pendidikan Kelautan</t>
  </si>
  <si>
    <t>WA.2378.EBD.952.301.A</t>
  </si>
  <si>
    <t>WA.2378.EBD.952.301.A.521211</t>
  </si>
  <si>
    <t>WA.2378.EBD.952.301.A.521211.1</t>
  </si>
  <si>
    <t>WA.2378.EBD.952.301.A.521219</t>
  </si>
  <si>
    <t>WA.2378.EBD.952.301.A.521219.1</t>
  </si>
  <si>
    <t>WA.2378.EBD.952.301.A.524111</t>
  </si>
  <si>
    <t>WA.2378.EBD.952.301.A.524111.1</t>
  </si>
  <si>
    <t>WA.2378.EBD.952.301.B</t>
  </si>
  <si>
    <t>Sinkronisasi Kegiatan Pendidikan KP</t>
  </si>
  <si>
    <t>WA.2378.EBD.952.301.B.521211</t>
  </si>
  <si>
    <t>WA.2378.EBD.952.301.B.521211.1</t>
  </si>
  <si>
    <t>WA.2378.EBD.952.301.B.521211.2</t>
  </si>
  <si>
    <t>WA.2378.EBD.952.301.B.521219</t>
  </si>
  <si>
    <t>WA.2378.EBD.952.301.B.521219.1</t>
  </si>
  <si>
    <t>WA.2378.EBD.952.301.B.522151</t>
  </si>
  <si>
    <t>WA.2378.EBD.952.301.B.522151.1</t>
  </si>
  <si>
    <t>WA.2378.EBD.952.301.B.524111</t>
  </si>
  <si>
    <t>WA.2378.EBD.952.301.B.524111.1</t>
  </si>
  <si>
    <t>WA.2378.EBD.952.301.C</t>
  </si>
  <si>
    <t>WA.2378.EBD.952.301.C.521211</t>
  </si>
  <si>
    <t>WA.2378.EBD.952.301.C.521211.1</t>
  </si>
  <si>
    <t>WA.2378.EBD.952.301.C.521211.2</t>
  </si>
  <si>
    <t>WA.2378.EBD.952.301.C.524111</t>
  </si>
  <si>
    <t>WA.2378.EBD.952.301.C.524111.1</t>
  </si>
  <si>
    <t>WA.2378.EBD.952.301.D</t>
  </si>
  <si>
    <t>WA.2378.EBD.952.301.D.524111</t>
  </si>
  <si>
    <t>WA.2378.EBD.952.301.D.524111.1</t>
  </si>
  <si>
    <t>WA.2378.EBD.953</t>
  </si>
  <si>
    <t>2378.EBD.953</t>
  </si>
  <si>
    <t>Layanan Pemantauan dan Evaluasi</t>
  </si>
  <si>
    <t>WA.2378.EBD.953.301</t>
  </si>
  <si>
    <t>Pelayanan Monitoring dan Evaluasi Pendidikan Kelautan dan Perikanan</t>
  </si>
  <si>
    <t>WA.2378.EBD.953.301.A</t>
  </si>
  <si>
    <t>WA.2378.EBD.953.301.A.521211</t>
  </si>
  <si>
    <t>WA.2378.EBD.953.301.A.521211.1</t>
  </si>
  <si>
    <t>WA.2378.EBD.953.301.A.521211.2</t>
  </si>
  <si>
    <t>WA.2378.EBD.953.301.A.521211.3</t>
  </si>
  <si>
    <t>WA.2378.EBD.953.301.A.521211.4</t>
  </si>
  <si>
    <t>WA.2378.EBD.953.301.A.521219</t>
  </si>
  <si>
    <t>WA.2378.EBD.953.301.A.521219.1</t>
  </si>
  <si>
    <t>WA.2378.EBD.953.301.A.524111</t>
  </si>
  <si>
    <t>WA.2378.EBD.953.301.A.524111.1</t>
  </si>
  <si>
    <t>WA.2378.EBD.953.301.B</t>
  </si>
  <si>
    <t>WA.2378.EBD.953.301.B.521211</t>
  </si>
  <si>
    <t>WA.2378.EBD.953.301.B.521211.1</t>
  </si>
  <si>
    <t>WA.2378.EBD.953.301.B.521211.2</t>
  </si>
  <si>
    <t>WA.2378.EBD.953.301.B.521211.3</t>
  </si>
  <si>
    <t>WA.2378.EBD.953.301.B.521211.4</t>
  </si>
  <si>
    <t>WA.2378.EBD.953.301.B.521211.5</t>
  </si>
  <si>
    <t>WA.2378.EBD.953.301.B.521219</t>
  </si>
  <si>
    <t>WA.2378.EBD.953.301.B.521219.1</t>
  </si>
  <si>
    <t>WA.2378.EBD.953.301.B.524111</t>
  </si>
  <si>
    <t>WA.2378.EBD.953.301.B.524111.1</t>
  </si>
  <si>
    <t>WA.2378.EBD.953.301.C</t>
  </si>
  <si>
    <t>WA.2378.EBD.953.301.C.524111</t>
  </si>
  <si>
    <t>WA.2378.EBD.953.301.C.524111.1</t>
  </si>
  <si>
    <t>WA.2378.EBD.953.302</t>
  </si>
  <si>
    <t>Pelayanan Pelaporan Kinerja Pendidikan Kelautan dan Perikanan</t>
  </si>
  <si>
    <t>WA.2378.EBD.953.302.A</t>
  </si>
  <si>
    <t>WA.2378.EBD.953.302.A.521211</t>
  </si>
  <si>
    <t>WA.2378.EBD.953.302.A.521211.1</t>
  </si>
  <si>
    <t>WA.2378.EBD.953.302.A.521211.2</t>
  </si>
  <si>
    <t>WA.2378.EBD.953.302.A.521211.3</t>
  </si>
  <si>
    <t>WA.2378.EBD.953.302.A.521211.4</t>
  </si>
  <si>
    <t>WA.2378.EBD.953.302.A.521211.5</t>
  </si>
  <si>
    <t>thn</t>
  </si>
  <si>
    <t>WA.2378.EBD.953.302.A.524111</t>
  </si>
  <si>
    <t>WA.2378.EBD.953.302.A.524111.1</t>
  </si>
  <si>
    <t>WA.2378.EBD.955</t>
  </si>
  <si>
    <t>2378.EBD.955</t>
  </si>
  <si>
    <t>Layanan Manajemen Keuangan</t>
  </si>
  <si>
    <t>WA.2378.EBD.955.301</t>
  </si>
  <si>
    <t>Pelayanan Keuangan Pendidikan Kelautan dan Perikanan</t>
  </si>
  <si>
    <t>WA.2378.EBD.955.301.A</t>
  </si>
  <si>
    <t>WA.2378.EBD.955.301.A.521211</t>
  </si>
  <si>
    <t>WA.2378.EBD.955.301.A.521211.1</t>
  </si>
  <si>
    <t>WA.2378.EBD.955.301.A.521211.2</t>
  </si>
  <si>
    <t>WA.2378.EBD.955.301.A.521211.3</t>
  </si>
  <si>
    <t>WA.2378.EBD.955.301.A.521211.4</t>
  </si>
  <si>
    <t>WA.2378.EBD.955.301.A.524111</t>
  </si>
  <si>
    <t>WA.2378.EBD.955.301.A.524111.1</t>
  </si>
  <si>
    <t>WA.2378.EBD.955.301.B</t>
  </si>
  <si>
    <t>WA.2378.EBD.955.301.B.521211</t>
  </si>
  <si>
    <t>WA.2378.EBD.955.301.B.521211.1</t>
  </si>
  <si>
    <t>WA.2378.EBD.955.301.B.521211.2</t>
  </si>
  <si>
    <t>WA.2378.EBD.955.301.B.524111</t>
  </si>
  <si>
    <t>WA.2378.EBD.955.301.B.524111.1</t>
  </si>
  <si>
    <t>WA.2378.EBD.955.301.C</t>
  </si>
  <si>
    <t>WA.2378.EBD.955.301.C.521211</t>
  </si>
  <si>
    <t>WA.2378.EBD.955.301.C.521211.1</t>
  </si>
  <si>
    <t>WA.2378.EBD.955.301.C.521211.2</t>
  </si>
  <si>
    <t>WA.2378.EBD.955.301.D</t>
  </si>
  <si>
    <t>WA.2378.EBD.955.301.D.521211</t>
  </si>
  <si>
    <t>WA.2378.EBD.955.301.D.521211.1</t>
  </si>
  <si>
    <t>WA.2378.EBD.955.301.D.521211.2</t>
  </si>
  <si>
    <t>WA.2378.EBD.955.301.D.521211.3</t>
  </si>
  <si>
    <t>WA.2378.EBD.955.301.D.524111</t>
  </si>
  <si>
    <t>WA.2378.EBD.955.301.D.524111.1</t>
  </si>
  <si>
    <t>WA.2378.EBD.955.301.E</t>
  </si>
  <si>
    <t>WA.2378.EBD.955.301.E.521211</t>
  </si>
  <si>
    <t>WA.2378.EBD.955.301.E.521211.1</t>
  </si>
  <si>
    <t>WA.2378.EBD.955.301.E.521211.2</t>
  </si>
  <si>
    <t>WA.2378.EBD.955.301.F</t>
  </si>
  <si>
    <t>Verifikasi dan Validasi Pertanggung Jawaban Kegiatan</t>
  </si>
  <si>
    <t>WA.2378.EBD.955.301.F.521211</t>
  </si>
  <si>
    <t>WA.2378.EBD.955.301.F.521211.1</t>
  </si>
  <si>
    <t>WA.2378.EBD.955.301.F.524111</t>
  </si>
  <si>
    <t>WA.2378.EBD.955.301.F.524111.1</t>
  </si>
  <si>
    <t>WA.2378.EBD.955.301.G</t>
  </si>
  <si>
    <t>WA.4345</t>
  </si>
  <si>
    <t>Pendidikan dan Pelatihan Aparatur KP</t>
  </si>
  <si>
    <t>WA.4345.EBC</t>
  </si>
  <si>
    <t>4345.EBC</t>
  </si>
  <si>
    <t>Orang</t>
  </si>
  <si>
    <t>WA.4345.EBC.996</t>
  </si>
  <si>
    <t>4345.EBC.996</t>
  </si>
  <si>
    <t>Layanan Pendidikan dan Pelatihan</t>
  </si>
  <si>
    <t>WA.4345.EBC.996.301</t>
  </si>
  <si>
    <t>Aparatur KKP yang Diberikan Beasiswa</t>
  </si>
  <si>
    <t>WA.4345.EBC.996.301.A</t>
  </si>
  <si>
    <t>Tugas Belajar Baru</t>
  </si>
  <si>
    <t>WA.4345.EBC.996.301.A.521211</t>
  </si>
  <si>
    <t>WA.4345.EBC.996.301.A.521211.1</t>
  </si>
  <si>
    <t>WA.4345.EBC.996.301.A.521211.2</t>
  </si>
  <si>
    <t>WA.4345.EBC.996.301.A.521211.3</t>
  </si>
  <si>
    <t>WA.4345.EBC.996.301.A.521211.4</t>
  </si>
  <si>
    <t>WA.4345.EBC.996.301.A.521211.5</t>
  </si>
  <si>
    <t>WA.4345.EBC.996.301.A.521219</t>
  </si>
  <si>
    <t>WA.4345.EBC.996.301.A.521219.1</t>
  </si>
  <si>
    <t>WA.4345.EBC.996.301.A.521219.2</t>
  </si>
  <si>
    <t>WA.4345.EBC.996.301.A.522151</t>
  </si>
  <si>
    <t>WA.4345.EBC.996.301.A.522151.1</t>
  </si>
  <si>
    <t>WA.4345.EBC.996.301.A.522191</t>
  </si>
  <si>
    <t>WA.4345.EBC.996.301.A.522191.1</t>
  </si>
  <si>
    <t>WA.4345.EBC.996.301.A.524111</t>
  </si>
  <si>
    <t>WA.4345.EBC.996.301.A.524111.1</t>
  </si>
  <si>
    <t>WA.4345.EBC.996.301.A.524111.2</t>
  </si>
  <si>
    <t>WA.4345.EBC.996.301.B</t>
  </si>
  <si>
    <t>Lanjutan Tugas Belajar</t>
  </si>
  <si>
    <t>WA.4345.EBC.996.301.B.521211</t>
  </si>
  <si>
    <t>WA.4345.EBC.996.301.B.521211.1</t>
  </si>
  <si>
    <t>WA.4345.EBC.996.301.B.521211.2</t>
  </si>
  <si>
    <t>WA.4345.EBC.996.301.B.521211.3</t>
  </si>
  <si>
    <t>WA.4345.EBC.996.301.B.521211.4</t>
  </si>
  <si>
    <t>WA.4345.EBC.996.301.B.521211.5</t>
  </si>
  <si>
    <t>WA.4345.EBC.996.301.B.521219</t>
  </si>
  <si>
    <t>WA.4345.EBC.996.301.B.521219.1</t>
  </si>
  <si>
    <t>WA.4345.EBC.996.301.B.521219.2</t>
  </si>
  <si>
    <t>WA.4345.EBC.996.301.B.522151</t>
  </si>
  <si>
    <t>WA.4345.EBC.996.301.B.522151.1</t>
  </si>
  <si>
    <t>WA.4345.EBC.996.301.B.524111</t>
  </si>
  <si>
    <t>WA.4345.EBC.996.301.B.524111.1</t>
  </si>
  <si>
    <t>WA.4345.EBC.996.301.B.524111.2</t>
  </si>
  <si>
    <t>WA.4345.EBC.996.301.B.524119</t>
  </si>
  <si>
    <t>Belanja Perjalanan Dinas Paket Meeting Luar Kota</t>
  </si>
  <si>
    <t>WA.4345.EBC.996.301.B.524119.1</t>
  </si>
  <si>
    <t>OH</t>
  </si>
  <si>
    <t>WA.4345.EBC.996.301.B.524119.2</t>
  </si>
  <si>
    <t>WA.4345.EBC.996.301.B.524119.3</t>
  </si>
  <si>
    <t>WA.4345.EBC.996.301.C</t>
  </si>
  <si>
    <t>Tugas Belajar Luar Negeri</t>
  </si>
  <si>
    <t>WA.4345.EBC.996.301.C.521211</t>
  </si>
  <si>
    <t>WA.4345.EBC.996.301.C.521211.1</t>
  </si>
  <si>
    <t>WA.4345.EBC.996.301.C.521211.2</t>
  </si>
  <si>
    <t>WA.4345.EBC.996.301.C.521211.3</t>
  </si>
  <si>
    <t>WA.4345.EBC.996.301.C.521219</t>
  </si>
  <si>
    <t>WA.4345.EBC.996.301.C.521219.1</t>
  </si>
  <si>
    <t>WA.4345.EBC.996.301.C.524211</t>
  </si>
  <si>
    <t>Belanja Perjalanan Dinas Biasa - Luar Negeri</t>
  </si>
  <si>
    <t>WA.4345.EBC.996.301.C.524211.1</t>
  </si>
  <si>
    <t>WA.4345.EBC.996.302</t>
  </si>
  <si>
    <t>Aparatur KKP yang Diberikan Izin Belajar</t>
  </si>
  <si>
    <t>WA.4345.EBC.996.302.A</t>
  </si>
  <si>
    <t>WA.4345.EBC.996.302.A.521211</t>
  </si>
  <si>
    <t>WA.4345.EBC.996.302.A.521211.1</t>
  </si>
  <si>
    <t>WA.4345.EBC.996.302.A.521211.2</t>
  </si>
  <si>
    <t>Penyelenggaraan Pendidikan</t>
  </si>
  <si>
    <t>Metode dan Kurikulum</t>
  </si>
  <si>
    <t>Peserta Didik dan Sarana Prasarana</t>
  </si>
  <si>
    <t>Kelembagaan dan Ketenagaan</t>
  </si>
  <si>
    <t>Kelembagaan</t>
  </si>
  <si>
    <t>Ketenagaan</t>
  </si>
  <si>
    <t>Tata Usaha</t>
  </si>
  <si>
    <t>Umum</t>
  </si>
  <si>
    <t>Perencanaan dan Evaluasi</t>
  </si>
  <si>
    <t>Perencanaan</t>
  </si>
  <si>
    <t>Evaluasi</t>
  </si>
  <si>
    <t>Keuangan</t>
  </si>
  <si>
    <t>Pusat Pendidikan KP</t>
  </si>
  <si>
    <t>Akun :</t>
  </si>
  <si>
    <t>Semua</t>
  </si>
  <si>
    <t>No</t>
  </si>
  <si>
    <t>Koordinator</t>
  </si>
  <si>
    <t>Sub Koordinator</t>
  </si>
  <si>
    <t>LINGKUP PUSAT PENDIDIKAN KP</t>
  </si>
  <si>
    <t>Jumlah Bidang PP</t>
  </si>
  <si>
    <t>Jumlah Bidang PE</t>
  </si>
  <si>
    <t>Jumlah Bidang KK</t>
  </si>
  <si>
    <t>Jumlah Bidang TU</t>
  </si>
  <si>
    <t>Jumlah</t>
  </si>
  <si>
    <t>521211</t>
  </si>
  <si>
    <t>521219</t>
  </si>
  <si>
    <t>524111</t>
  </si>
  <si>
    <t>Dr. Bambang Suprakto, A.Pi, S.Pi, MT</t>
  </si>
  <si>
    <t>NIP 19630602 198802 1 001</t>
  </si>
  <si>
    <t>522151</t>
  </si>
  <si>
    <t>524119</t>
  </si>
  <si>
    <t>KOORDINATOR</t>
  </si>
  <si>
    <t>SUBKOORDINATOR</t>
  </si>
  <si>
    <t>522141</t>
  </si>
  <si>
    <t>524211</t>
  </si>
  <si>
    <t>WA.2378.EBA.994.001</t>
  </si>
  <si>
    <t>001</t>
  </si>
  <si>
    <t>Gaji dan Tunjangan</t>
  </si>
  <si>
    <t>Gaji dan Tunjangan Pusat Pendidikan KP</t>
  </si>
  <si>
    <t>Belanja Gaji Pokok PNS</t>
  </si>
  <si>
    <t>Belanja Pembulatan Gaji PNS</t>
  </si>
  <si>
    <t>Belanja Tunj. Suami/Istri PNS</t>
  </si>
  <si>
    <t>Belanja Tunj. Anak PNS</t>
  </si>
  <si>
    <t>Belanja Tunj. Struktural PNS</t>
  </si>
  <si>
    <t>Belanja Tunj. Fungsional PNS</t>
  </si>
  <si>
    <t>Belanja Tunj. PPh PNS</t>
  </si>
  <si>
    <t>Belanja Tunj. Beras PNS</t>
  </si>
  <si>
    <t>Belanja Uang Makan PNS</t>
  </si>
  <si>
    <t>Belanja Tunjangan Umum PNS</t>
  </si>
  <si>
    <t>Belanja Pegawai (Tunjangan Khusus/Kegiatan/Kinerja)</t>
  </si>
  <si>
    <t>Berdasarkan DIPA Awal TA. 2023 (Tanggal 30 November 2022)</t>
  </si>
  <si>
    <t>2376</t>
  </si>
  <si>
    <t>Norma, Standard, Prosedur dan Kriteria[Base Line]</t>
  </si>
  <si>
    <t>NSPK, Rancangan Standar, Pedoman, Standar</t>
  </si>
  <si>
    <t/>
  </si>
  <si>
    <t>01 - Konsumsi/bahan makanan</t>
  </si>
  <si>
    <t>02 - Penggadaan</t>
  </si>
  <si>
    <t>03 - Bahan Komputer</t>
  </si>
  <si>
    <t>04 - ATK</t>
  </si>
  <si>
    <t>01 - Narasumber/Pembahas</t>
  </si>
  <si>
    <t>01 - Perjalanan Bimbingan dan Pembinaan Metode dan Kurikulum</t>
  </si>
  <si>
    <t>01 - Perjalanan Fasilitasi/koordinasi Penyusunan NSPK</t>
  </si>
  <si>
    <t>NSPK Peserta Didik</t>
  </si>
  <si>
    <t>02 - Bahan Komputer</t>
  </si>
  <si>
    <t>03 - ATK</t>
  </si>
  <si>
    <t>04 - Cetak</t>
  </si>
  <si>
    <t>01 - NSPK Peserta Didik Standar Sarana dan Prasarana Pendidikan KP</t>
  </si>
  <si>
    <t>Pengendalian Sarana Prasarana</t>
  </si>
  <si>
    <t>DL.2376.AFA.001.052.B.521211</t>
  </si>
  <si>
    <t>DL.2376.AFA.001.052.B.521211.1</t>
  </si>
  <si>
    <t>DL.2376.AFA.001.052.B.521211.2</t>
  </si>
  <si>
    <t>DL.2376.AFA.001.052.B.521211.3</t>
  </si>
  <si>
    <t>DL.2376.AFA.001.052.B.521211.4</t>
  </si>
  <si>
    <t>04 - Cetakan</t>
  </si>
  <si>
    <t>DL.2376.AFA.001.052.B.522151</t>
  </si>
  <si>
    <t>DL.2376.AFA.001.052.B.522151.1</t>
  </si>
  <si>
    <t>01 - Perjalanan Pengendalian Sarana Prasarana</t>
  </si>
  <si>
    <t>Pengembangan Kelembagaan Pendidikan KP</t>
  </si>
  <si>
    <t>DL.2376.AFA.001.053.A.521211.4</t>
  </si>
  <si>
    <t>DL.2376.AFA.001.053.A.521211.5</t>
  </si>
  <si>
    <t>05 - Cetakan Kelembagaan Pendidikan Vokasi</t>
  </si>
  <si>
    <t>Ekpl</t>
  </si>
  <si>
    <t>01 - Perjalanan Pembentukan Kelembagaan Pendidikan KP</t>
  </si>
  <si>
    <t>524113</t>
  </si>
  <si>
    <t>01 - Transport lokal</t>
  </si>
  <si>
    <t>DL.2376.AFA.001.053.B.521211.3</t>
  </si>
  <si>
    <t>DL.2376.AFA.001.053.B.521211.4</t>
  </si>
  <si>
    <t>01 - Penyusunan NSPK Kelembagaan Pendidikan</t>
  </si>
  <si>
    <t>Penyiapan Pendidik dan Tenaga Kependidikan</t>
  </si>
  <si>
    <t>01 - Perjalanan Penyiapan Pendidik dan Tenaga Kependidikan</t>
  </si>
  <si>
    <t>DL.2376.AFA.001.054.B</t>
  </si>
  <si>
    <t>DL.2376.AFA.001.054.B.521211</t>
  </si>
  <si>
    <t>DL.2376.AFA.001.054.B.521211.1</t>
  </si>
  <si>
    <t>DL.2376.AFA.001.054.B.521211.2</t>
  </si>
  <si>
    <t>DL.2376.AFA.001.054.B.521211.3</t>
  </si>
  <si>
    <t>DL.2376.AFA.001.054.B.521211.4</t>
  </si>
  <si>
    <t>DL.2376.AFA.001.054.B.521211.5</t>
  </si>
  <si>
    <t>05 - Perlengkapan Kegiatan Beban Kerja Guru dan Dosen</t>
  </si>
  <si>
    <t>DL.2376.AFA.001.054.B.522151</t>
  </si>
  <si>
    <t>DL.2376.AFA.001.054.B.522151.1</t>
  </si>
  <si>
    <t>DL.2376.AFA.001.054.B.524111</t>
  </si>
  <si>
    <t>DL.2376.AFA.001.054.B.524111.1</t>
  </si>
  <si>
    <t>01 - Perjalanan Evaluasi Beban Kerja Guru dan Dosen</t>
  </si>
  <si>
    <t>2378</t>
  </si>
  <si>
    <t>Sarana Bidang Teknologi Informasi dan Komunikasi[Base Line]</t>
  </si>
  <si>
    <t>Sarana Teknologi Informasi dan Komunikasi Bidang Riset dan SDM KP</t>
  </si>
  <si>
    <t>301</t>
  </si>
  <si>
    <t>Sarana Teknologi Informasi dan Komunikasi</t>
  </si>
  <si>
    <t>532111</t>
  </si>
  <si>
    <t>01 - Peralatan Teknologi Informasi dan Komunikasi Pusdik KP</t>
  </si>
  <si>
    <t>Layanan Dukungan Manajemen Internal[Base Line]</t>
  </si>
  <si>
    <t>Layanan, Laporan, Dokumen, Rekomendasi, Unit</t>
  </si>
  <si>
    <t>WA.2378.EBA.958.306</t>
  </si>
  <si>
    <t>306</t>
  </si>
  <si>
    <t>WA.2378.EBA.958.306.A</t>
  </si>
  <si>
    <t>WA.2378.EBA.958.306.A.521211</t>
  </si>
  <si>
    <t>WA.2378.EBA.958.306.A.521211.1</t>
  </si>
  <si>
    <t>WA.2378.EBA.958.306.A.521211.2</t>
  </si>
  <si>
    <t>WA.2378.EBA.958.306.A.521211.3</t>
  </si>
  <si>
    <t>WA.2378.EBA.958.306.A.521211.4</t>
  </si>
  <si>
    <t>WA.2378.EBA.958.306.A.521219</t>
  </si>
  <si>
    <t>WA.2378.EBA.958.306.A.521219.1</t>
  </si>
  <si>
    <t>01 - Langganan biaya video conference</t>
  </si>
  <si>
    <t>WA.2378.EBA.958.306.A.521219.2</t>
  </si>
  <si>
    <t>02 - Dukungan Kerjasama Pendidikan KP</t>
  </si>
  <si>
    <t>WA.2378.EBA.958.306.A.522151</t>
  </si>
  <si>
    <t>WA.2378.EBA.958.306.A.522151.1</t>
  </si>
  <si>
    <t>WA.2378.EBA.958.306.A.524111</t>
  </si>
  <si>
    <t>WA.2378.EBA.958.306.A.524111.1</t>
  </si>
  <si>
    <t>01 - Perjalanan Kerjasama Pendidikan KP</t>
  </si>
  <si>
    <t>Pengelolaan dan Implementasi BMN</t>
  </si>
  <si>
    <t>01 - Penggadaan</t>
  </si>
  <si>
    <t>WA.2378.EBA.962.301.A.521211.4</t>
  </si>
  <si>
    <t>04 - Cetakan Kegiatan Administrasi SIMAK BMN</t>
  </si>
  <si>
    <t>Ekplr</t>
  </si>
  <si>
    <t>01 - Perjalanan Implementasi SIMAK - BMN</t>
  </si>
  <si>
    <t>01 - Koordinasi Implementasi SIMAK - BMN</t>
  </si>
  <si>
    <t>Pembinaan dan Koordinasi Kepala Pusdik KP</t>
  </si>
  <si>
    <t>01 - Bahan Komputer</t>
  </si>
  <si>
    <t>02 - ATK</t>
  </si>
  <si>
    <t>WA.2378.EBA.962.301.B.521219</t>
  </si>
  <si>
    <t>WA.2378.EBA.962.301.B.521219.1</t>
  </si>
  <si>
    <t>01 - Perjalanan Pembinaan dan Wisuda Kepala Pusdik KP</t>
  </si>
  <si>
    <t>02 - Perjalanan Koordinasi, Sinkronisasi, Wisuda dan Pendampingan Kepala Pusdik KP</t>
  </si>
  <si>
    <t>04 - Cetakan Kegiatan dan Laporan</t>
  </si>
  <si>
    <t>01 - Sewa Kendaraan / Mobil (2 kali)</t>
  </si>
  <si>
    <t>01 - Perjalanan Pengelolaan Penatausahaan Arsip dan Sinkronisasi Tata Naskah dan Persuratan</t>
  </si>
  <si>
    <t>01 - Perjalanan Koordinasi</t>
  </si>
  <si>
    <t>01 - Perjalanan Penyusunan Bahan Tindak Lanjut dan Pemutakhiran Data</t>
  </si>
  <si>
    <t>WA.2378.EBA.962.301.D.524113</t>
  </si>
  <si>
    <t>WA.2378.EBA.962.301.D.524113.1</t>
  </si>
  <si>
    <t>WA.2378.EBA.962.301.E.521219</t>
  </si>
  <si>
    <t>WA.2378.EBA.962.301.E.521219.1</t>
  </si>
  <si>
    <t>01 - Peningkatan Kapasitas Pegawai</t>
  </si>
  <si>
    <t>01 - Perjalanan Pengelolaan SDM Aparatur</t>
  </si>
  <si>
    <t>Penjaminan Mutu Kelembagaan</t>
  </si>
  <si>
    <t>WA.2378.EBA.962.301.F.521211.4</t>
  </si>
  <si>
    <t>01 - Perjalanan Penjaminan mutu pendidikan KP</t>
  </si>
  <si>
    <t>Bimbingan Penelitian Dan Pengabdian Kepada Masyarakat</t>
  </si>
  <si>
    <t>WA.2378.EBA.962.301.G.521211.4</t>
  </si>
  <si>
    <t>01 - Perjalanan Bimbingan Penelitian dan Pengabdian Kepada Masyarakat</t>
  </si>
  <si>
    <t>Serapan  Lulusan Pendidikan KP</t>
  </si>
  <si>
    <t>01 - Perjalanan Serapan Lulusan Pendidikan KP</t>
  </si>
  <si>
    <t>Publikasi dan Kehumasan Pusat Pendidikan KP  (OII)</t>
  </si>
  <si>
    <t>01 - Perjalanan Kehumasan Pusat Pendidikan KP</t>
  </si>
  <si>
    <t>WA.2378.EBA.994.001.DB</t>
  </si>
  <si>
    <t>DB</t>
  </si>
  <si>
    <t>WA.2378.EBA.994.001.DB.511111</t>
  </si>
  <si>
    <t>511111</t>
  </si>
  <si>
    <t>WA.2378.EBA.994.001.DB.511111.1</t>
  </si>
  <si>
    <t>01 - Belanja Gaji Pokok PNS</t>
  </si>
  <si>
    <t>bln</t>
  </si>
  <si>
    <t>WA.2378.EBA.994.001.DB.511119</t>
  </si>
  <si>
    <t>511119</t>
  </si>
  <si>
    <t>WA.2378.EBA.994.001.DB.511119.1</t>
  </si>
  <si>
    <t>01 - Belanja Pembulatan Gaji PNS</t>
  </si>
  <si>
    <t>WA.2378.EBA.994.001.DB.511121</t>
  </si>
  <si>
    <t>511121</t>
  </si>
  <si>
    <t>WA.2378.EBA.994.001.DB.511121.1</t>
  </si>
  <si>
    <t>01 - Belanja Tunj. Suami/Istri PNS</t>
  </si>
  <si>
    <t>WA.2378.EBA.994.001.DB.511122</t>
  </si>
  <si>
    <t>511122</t>
  </si>
  <si>
    <t>WA.2378.EBA.994.001.DB.511122.1</t>
  </si>
  <si>
    <t>01 - Belanja Tunj. Anak PNS</t>
  </si>
  <si>
    <t>WA.2378.EBA.994.001.DB.511123</t>
  </si>
  <si>
    <t>511123</t>
  </si>
  <si>
    <t>WA.2378.EBA.994.001.DB.511123.1</t>
  </si>
  <si>
    <t>01 - Belanja Tunj. Struktural PNS</t>
  </si>
  <si>
    <t>WA.2378.EBA.994.001.DB.511124</t>
  </si>
  <si>
    <t>511124</t>
  </si>
  <si>
    <t>WA.2378.EBA.994.001.DB.511124.1</t>
  </si>
  <si>
    <t>01 - Belanja Tunj. Fungsional PNS</t>
  </si>
  <si>
    <t>WA.2378.EBA.994.001.DB.511125</t>
  </si>
  <si>
    <t>511125</t>
  </si>
  <si>
    <t>WA.2378.EBA.994.001.DB.511125.1</t>
  </si>
  <si>
    <t>01 - Belanja Tunj. PPh PNS</t>
  </si>
  <si>
    <t>WA.2378.EBA.994.001.DB.511126</t>
  </si>
  <si>
    <t>511126</t>
  </si>
  <si>
    <t>WA.2378.EBA.994.001.DB.511126.1</t>
  </si>
  <si>
    <t>01 - Belanja Tunj. Beras PNS</t>
  </si>
  <si>
    <t>WA.2378.EBA.994.001.DB.511129</t>
  </si>
  <si>
    <t>511129</t>
  </si>
  <si>
    <t>WA.2378.EBA.994.001.DB.511129.1</t>
  </si>
  <si>
    <t>01 - Belanja Uang Makan PNS</t>
  </si>
  <si>
    <t>WA.2378.EBA.994.001.DB.511151</t>
  </si>
  <si>
    <t>511151</t>
  </si>
  <si>
    <t>WA.2378.EBA.994.001.DB.511151.1</t>
  </si>
  <si>
    <t>01 - Belanja Tunjangan Umum PNS</t>
  </si>
  <si>
    <t>WA.2378.EBA.994.001.DB.512211</t>
  </si>
  <si>
    <t>512211</t>
  </si>
  <si>
    <t>Belanja Uang Lembur</t>
  </si>
  <si>
    <t>WA.2378.EBA.994.001.DB.512211.1</t>
  </si>
  <si>
    <t>01 - Uang Lembur dan Uang Makan Lembur</t>
  </si>
  <si>
    <t>WA.2378.EBA.994.001.DB.512411</t>
  </si>
  <si>
    <t>512411</t>
  </si>
  <si>
    <t>WA.2378.EBA.994.001.DB.512411.1</t>
  </si>
  <si>
    <t>01 - Belanja Pegawai (Tunjangan Khusus/Kegiatan/Kinerja)</t>
  </si>
  <si>
    <t>521111</t>
  </si>
  <si>
    <t>01 - Keperluan sehari hari perkantoran</t>
  </si>
  <si>
    <t>OT</t>
  </si>
  <si>
    <t>02 - Jamuan</t>
  </si>
  <si>
    <t>03 - Pramubakti (12 org x 12 bulan)</t>
  </si>
  <si>
    <t>04 - Pengemudi (1 org x 12 bulan)</t>
  </si>
  <si>
    <t>05 - BPJS Ketenagakerjaan Pengemudi dan Pramubhakti</t>
  </si>
  <si>
    <t>06 - Pencetakan/Publikasi</t>
  </si>
  <si>
    <t>07 - Langganan Majalah dan Surat Kabar</t>
  </si>
  <si>
    <t>08 - Langganan biaya video conference dan Zoho</t>
  </si>
  <si>
    <t>09 - Estetika Kantor dan Pengharum Ruangan</t>
  </si>
  <si>
    <t>WA.2378.EBA.994.002.GA.521111.10</t>
  </si>
  <si>
    <t>10 - Uang Lembur PPNPN</t>
  </si>
  <si>
    <t>WA.2378.EBA.994.002.GA.521131</t>
  </si>
  <si>
    <t>521131</t>
  </si>
  <si>
    <t>Belanja Barang Operasional - Penanganan Pandemi COVID-19</t>
  </si>
  <si>
    <t>WA.2378.EBA.994.002.GA.521131.1</t>
  </si>
  <si>
    <t>01 - Masker, hand sanitizer, desinfektan, multivitami/suplemen (59 peg x 7 kali)</t>
  </si>
  <si>
    <t>521811</t>
  </si>
  <si>
    <t>01 - ATK</t>
  </si>
  <si>
    <t>03 - Kertas Fotocopy A4</t>
  </si>
  <si>
    <t>04 - Kertas Fotocopy F4</t>
  </si>
  <si>
    <t>05 - Kertas Kop A4 (4 warna)</t>
  </si>
  <si>
    <t>06 - Kertas Kop F4 (4 warna)</t>
  </si>
  <si>
    <t>07 - Amplop Kop Besar</t>
  </si>
  <si>
    <t>LBR</t>
  </si>
  <si>
    <t>08 - Amplop Kop Kecil</t>
  </si>
  <si>
    <t>09 - Map Pusdik KP</t>
  </si>
  <si>
    <t>521114</t>
  </si>
  <si>
    <t>01 - Pengiriman surat dan dokumen/barang lainnya</t>
  </si>
  <si>
    <t>01 - Sewa Mesin Photocopy</t>
  </si>
  <si>
    <t>02 - Sewa Ruang Arsip dan Penyimpanan BMN</t>
  </si>
  <si>
    <t>523121</t>
  </si>
  <si>
    <t>01 - Pemeliharaan dan Operasional Kendaraan Pejabat Eselon II</t>
  </si>
  <si>
    <t>02 - Pemeliharaan dan Operasional Kendaraan Roda 4</t>
  </si>
  <si>
    <t xml:space="preserve"> Unit</t>
  </si>
  <si>
    <t>03 - Pemeliharaan dan Operasional Kendaraan Roda Dua</t>
  </si>
  <si>
    <t>04 - Laptop/Notebook</t>
  </si>
  <si>
    <t>05 - Komputer PC</t>
  </si>
  <si>
    <t>06 - Printer</t>
  </si>
  <si>
    <t>07 - LCD</t>
  </si>
  <si>
    <t>08 - Kamera</t>
  </si>
  <si>
    <t>09 - Perawatan Barang Inventaris Kantor</t>
  </si>
  <si>
    <t>523199</t>
  </si>
  <si>
    <t>01 - Pemeliharaan Aquarium (2 unit)</t>
  </si>
  <si>
    <t>01 - Pakaian Dinas Pegawai (59 orang x 2 stell)</t>
  </si>
  <si>
    <t>521115</t>
  </si>
  <si>
    <t>01 - PPK Pusat Pendiidikan</t>
  </si>
  <si>
    <t>02 - Bendahara Pengeluaran Pembantu (1 ORG x 12 BLN)</t>
  </si>
  <si>
    <t>03 - Staf Pengelola Keuangan KPA ( 1 ORG x 12 BLN)</t>
  </si>
  <si>
    <t>04 - Pejabat Pengadaan Barang dan Jasa (1 ORG x 12 BLN)</t>
  </si>
  <si>
    <t>05 - Penyimpan BMN Pembantu (1 ORG x 12 BLN)</t>
  </si>
  <si>
    <t>06 - Pengelola SAK Pembantu (1 ORG x 12 BLN)</t>
  </si>
  <si>
    <t>07 - Pengelola BMN Pembantu (1 ORG x 12 BLN)</t>
  </si>
  <si>
    <t>08 - Ketua Tim Penghapusan BMN</t>
  </si>
  <si>
    <t>09 - Sekretaris Tim Penghapusan BMN</t>
  </si>
  <si>
    <t>10 - Anggota Tim Penghapusan BMN (3 ORANG x 1 KEG)</t>
  </si>
  <si>
    <t>Layanan Sarana dan Prasarana Internal[Base Line]</t>
  </si>
  <si>
    <t>Unit, m2, Paket</t>
  </si>
  <si>
    <t>WA.2378.EBB.951.303</t>
  </si>
  <si>
    <t>303</t>
  </si>
  <si>
    <t>Peralatan Fasilitas Perkantoran Pendidikan Kelautan dan Perikanan</t>
  </si>
  <si>
    <t>WA.2378.EBB.951.303.A</t>
  </si>
  <si>
    <t>WA.2378.EBB.951.303.A.532111</t>
  </si>
  <si>
    <t>WA.2378.EBB.951.303.A.532111.1</t>
  </si>
  <si>
    <t>01 - Peralatan dan Meubelair Pusdik</t>
  </si>
  <si>
    <t>Layanan Manajemen Kinerja Internal[Base Line]</t>
  </si>
  <si>
    <t>Dokumen, Layanan, Laporan, Rekomendasi</t>
  </si>
  <si>
    <t>Perencanaan Kinerja Pendidikan KP</t>
  </si>
  <si>
    <t>WA.2378.EBD.952.301.A.521211.2</t>
  </si>
  <si>
    <t>WA.2378.EBD.952.301.A.521211.3</t>
  </si>
  <si>
    <t>WA.2378.EBD.952.301.A.521211.4</t>
  </si>
  <si>
    <t>WA.2378.EBD.952.301.A.521211.5</t>
  </si>
  <si>
    <t>05 - Pencetakan</t>
  </si>
  <si>
    <t>01 - Perjalanan Penyusunan Perencanaan Kinerja Pendidikan KP</t>
  </si>
  <si>
    <t>WA.2378.EBD.952.301.B.521211.3</t>
  </si>
  <si>
    <t>WA.2378.EBD.952.301.B.521211.4</t>
  </si>
  <si>
    <t>WA.2378.EBD.952.301.B.521211.5</t>
  </si>
  <si>
    <t>01 - Perjalanan Sinkronisasi Kegiatan Pendidikan KP</t>
  </si>
  <si>
    <t>Penyusunan Anggaran Pendidikan KP</t>
  </si>
  <si>
    <t>WA.2378.EBD.952.301.C.521211.3</t>
  </si>
  <si>
    <t>WA.2378.EBD.952.301.C.521211.4</t>
  </si>
  <si>
    <t>WA.2378.EBD.952.301.C.521211.5</t>
  </si>
  <si>
    <t>WA.2378.EBD.952.301.C.521219</t>
  </si>
  <si>
    <t>WA.2378.EBD.952.301.C.521219.1</t>
  </si>
  <si>
    <t>WA.2378.EBD.952.301.C.522151</t>
  </si>
  <si>
    <t>WA.2378.EBD.952.301.C.522151.1</t>
  </si>
  <si>
    <t>01 - Perjalanan Penyusunan Anggaran Pendidikan KP</t>
  </si>
  <si>
    <t>Rencana Kerja Pendidikan KP</t>
  </si>
  <si>
    <t>WA.2378.EBD.952.301.D.521211</t>
  </si>
  <si>
    <t>WA.2378.EBD.952.301.D.521211.1</t>
  </si>
  <si>
    <t>WA.2378.EBD.952.301.D.521211.2</t>
  </si>
  <si>
    <t>WA.2378.EBD.952.301.D.521211.3</t>
  </si>
  <si>
    <t>WA.2378.EBD.952.301.D.521211.4</t>
  </si>
  <si>
    <t>01 - Perjalanan Penyusunan Rencana Kerja Pendidikan KP</t>
  </si>
  <si>
    <t>WA.2378.EBD.952.301.E</t>
  </si>
  <si>
    <t>Revisi Anggaran Pendidikan KP</t>
  </si>
  <si>
    <t>WA.2378.EBD.952.301.E.521211</t>
  </si>
  <si>
    <t>WA.2378.EBD.952.301.E.521211.1</t>
  </si>
  <si>
    <t>WA.2378.EBD.952.301.E.521211.2</t>
  </si>
  <si>
    <t>WA.2378.EBD.952.301.E.521211.3</t>
  </si>
  <si>
    <t>WA.2378.EBD.952.301.E.521211.4</t>
  </si>
  <si>
    <t>WA.2378.EBD.952.301.E.524111</t>
  </si>
  <si>
    <t>WA.2378.EBD.952.301.E.524111.1</t>
  </si>
  <si>
    <t>01 - Perjalanan Revisi Anggaran Pendidikan KP</t>
  </si>
  <si>
    <t>WA.2378.EBD.952.301.F</t>
  </si>
  <si>
    <t>Rapat Kerja Teknis Pendidikan KP</t>
  </si>
  <si>
    <t>WA.2378.EBD.952.301.F.521211</t>
  </si>
  <si>
    <t>WA.2378.EBD.952.301.F.521211.1</t>
  </si>
  <si>
    <t>WA.2378.EBD.952.301.F.521211.2</t>
  </si>
  <si>
    <t>WA.2378.EBD.952.301.F.521211.3</t>
  </si>
  <si>
    <t>WA.2378.EBD.952.301.F.521211.4</t>
  </si>
  <si>
    <t>WA.2378.EBD.952.301.F.521211.5</t>
  </si>
  <si>
    <t>05 - Cetakan</t>
  </si>
  <si>
    <t>WA.2378.EBD.952.301.F.521211.6</t>
  </si>
  <si>
    <t>06 - Perlengkapan Peserta</t>
  </si>
  <si>
    <t>WA.2378.EBD.952.301.F.522151</t>
  </si>
  <si>
    <t>WA.2378.EBD.952.301.F.522151.1</t>
  </si>
  <si>
    <t>WA.2378.EBD.952.301.F.524111</t>
  </si>
  <si>
    <t>WA.2378.EBD.952.301.F.524111.1</t>
  </si>
  <si>
    <t>01 - Perjalanan Persiapan Rateknis Pendidikan KP</t>
  </si>
  <si>
    <t>WA.2378.EBD.952.301.F.524119</t>
  </si>
  <si>
    <t>WA.2378.EBD.952.301.F.524119.1</t>
  </si>
  <si>
    <t>01 - Paket Fullboard Meeting (80 Org X 2 Hari)</t>
  </si>
  <si>
    <t>WA.2378.EBD.952.301.F.524119.2</t>
  </si>
  <si>
    <t>02 - Uang Harian Fullboard Meeting (80 orang x 3 Hari)</t>
  </si>
  <si>
    <t>WA.2378.EBD.952.301.F.524119.3</t>
  </si>
  <si>
    <t>03 - Perjalanan Fullboard Meeting</t>
  </si>
  <si>
    <t>Monitoring Evaluasi Kinerja Pendidikan KP</t>
  </si>
  <si>
    <t>WA.2378.EBD.953.301.A.521211.5</t>
  </si>
  <si>
    <t>01 - Langganan biaya aplikasi komunikasi daring (zoom/linktree/zoho)</t>
  </si>
  <si>
    <t>01 - Perjalanan Monitoring Evaluasi Kinerja Pendidikan KP</t>
  </si>
  <si>
    <t>Monitoring Evaluasi Kegiatan dan Anggaran Pendidikan KP dan OII</t>
  </si>
  <si>
    <t>05 - Cetakan Buku Pusat Pendidikan Dalam Angka</t>
  </si>
  <si>
    <t>WA.2378.EBD.953.301.B.521219.2</t>
  </si>
  <si>
    <t>02 - Dukungan Kegiatan Data dan Informasi Pendidikan KP</t>
  </si>
  <si>
    <t>WA.2378.EBD.953.301.B.522151</t>
  </si>
  <si>
    <t>WA.2378.EBD.953.301.B.522151.1</t>
  </si>
  <si>
    <t>01 - Perjalanan Monitoring Evaluasi Kegiatan dan Anggaran Pendidikan KP</t>
  </si>
  <si>
    <t>Monitoring Evaluasi Penyelenggaraan Pendidikan KP</t>
  </si>
  <si>
    <t>WA.2378.EBD.953.301.C.521211</t>
  </si>
  <si>
    <t>WA.2378.EBD.953.301.C.521211.1</t>
  </si>
  <si>
    <t>WA.2378.EBD.953.301.C.521211.2</t>
  </si>
  <si>
    <t>WA.2378.EBD.953.301.C.521211.3</t>
  </si>
  <si>
    <t>WA.2378.EBD.953.301.C.521211.4</t>
  </si>
  <si>
    <t>WA.2378.EBD.953.301.C.521211.5</t>
  </si>
  <si>
    <t>WA.2378.EBD.953.301.C.521219</t>
  </si>
  <si>
    <t>WA.2378.EBD.953.301.C.521219.1</t>
  </si>
  <si>
    <t>01 - Perjalanan Monitoring Evaluasi Pendidikan KP</t>
  </si>
  <si>
    <t>302</t>
  </si>
  <si>
    <t>Laporan Kinerja Lingkup Pendidikan KP</t>
  </si>
  <si>
    <t>01 - Perjalanan Penyusunan Laporan Kinerja</t>
  </si>
  <si>
    <t>Penyusunan Laporan Keuangan dan PIPK</t>
  </si>
  <si>
    <t>01 - Penyusunan Program dan Anggaran Lingkup Pusdik KP</t>
  </si>
  <si>
    <t>WA.2378.EBD.955.301.A.524113</t>
  </si>
  <si>
    <t>WA.2378.EBD.955.301.A.524113.1</t>
  </si>
  <si>
    <t>01 - Transport Lokal</t>
  </si>
  <si>
    <t>Penyusunan Sistem Pengendalian Intern Pemerintah (SPIP)</t>
  </si>
  <si>
    <t>WA.2378.EBD.955.301.B.521211.3</t>
  </si>
  <si>
    <t>WA.2378.EBD.955.301.B.521211.4</t>
  </si>
  <si>
    <t>01 - Evaluasi dan Penyusunan SPIP MR</t>
  </si>
  <si>
    <t>WA.2378.EBD.955.301.B.524113</t>
  </si>
  <si>
    <t>WA.2378.EBD.955.301.B.524113.1</t>
  </si>
  <si>
    <t>02 - Cetakan formulir verifikasi SPJ</t>
  </si>
  <si>
    <t>WA.2378.EBD.955.301.C.521211.3</t>
  </si>
  <si>
    <t>03 - Penggandaan/Penjilidan</t>
  </si>
  <si>
    <t>WA.2378.EBD.955.301.C.521211.4</t>
  </si>
  <si>
    <t>04 - Bahan Komputer</t>
  </si>
  <si>
    <t>WA.2378.EBD.955.301.C.521211.5</t>
  </si>
  <si>
    <t>05 - ATK</t>
  </si>
  <si>
    <t>WA.2378.EBD.955.301.C.524111</t>
  </si>
  <si>
    <t>WA.2378.EBD.955.301.C.524111.1</t>
  </si>
  <si>
    <t>01 - Perjalanan Verifikasi dan Validasi Pertanggung Jawaban Kegiatan</t>
  </si>
  <si>
    <t>WA.2378.EBD.955.301.C.524113</t>
  </si>
  <si>
    <t>WA.2378.EBD.955.301.C.524113.1</t>
  </si>
  <si>
    <t>Pengelolaan PNBP Lingkup Satuan Pendidikan KP</t>
  </si>
  <si>
    <t>02 - Penggandaan/Penjilidan</t>
  </si>
  <si>
    <t>WA.2378.EBD.955.301.D.521211.4</t>
  </si>
  <si>
    <t>01 - Perjalanan Pengelolaan PNBP Lingkup Satuan Pendidikan KP</t>
  </si>
  <si>
    <t>WA.2378.EBD.955.301.D.524113</t>
  </si>
  <si>
    <t>WA.2378.EBD.955.301.D.524113.1</t>
  </si>
  <si>
    <t>Pemutakhiran data Administrasi Keuangan</t>
  </si>
  <si>
    <t>WA.2378.EBD.955.301.E.521211.3</t>
  </si>
  <si>
    <t>WA.2378.EBD.955.301.E.521211.4</t>
  </si>
  <si>
    <t>WA.2378.EBD.955.301.E.524111</t>
  </si>
  <si>
    <t>WA.2378.EBD.955.301.E.524111.1</t>
  </si>
  <si>
    <t>01 - Perjalanan Penyelesaian Administrasi Keuangan</t>
  </si>
  <si>
    <t>WA.2378.EBD.955.301.E.524113</t>
  </si>
  <si>
    <t>WA.2378.EBD.955.301.E.524113.1</t>
  </si>
  <si>
    <t>Dukungan Kegiatan BRSDMKP</t>
  </si>
  <si>
    <t>WA.2378.EBD.955.301.F.521211.2</t>
  </si>
  <si>
    <t>WA.2378.EBD.955.301.F.521211.3</t>
  </si>
  <si>
    <t>WA.2378.EBD.955.301.F.521211.4</t>
  </si>
  <si>
    <t>WA.2378.EBD.955.301.F.522151</t>
  </si>
  <si>
    <t>WA.2378.EBD.955.301.F.522151.1</t>
  </si>
  <si>
    <t>01 - Perjalanan Dukungan Kegiatan BRSDMKP</t>
  </si>
  <si>
    <t>WA.2378.EBD.955.301.G.521211</t>
  </si>
  <si>
    <t>WA.2378.EBD.955.301.G.521211.1</t>
  </si>
  <si>
    <t>WA.2378.EBD.955.301.G.521211.2</t>
  </si>
  <si>
    <t>WA.2378.EBD.955.301.G.521211.3</t>
  </si>
  <si>
    <t>WA.2378.EBD.955.301.G.521211.4</t>
  </si>
  <si>
    <t>WA.2378.EBD.955.301.G.522151</t>
  </si>
  <si>
    <t>WA.2378.EBD.955.301.G.522151.1</t>
  </si>
  <si>
    <t>WA.2378.EBD.955.301.G.524111</t>
  </si>
  <si>
    <t>WA.2378.EBD.955.301.G.524111.1</t>
  </si>
  <si>
    <t>01 - Perjalanan Pembinaan Kewirausahaan dan Tefa</t>
  </si>
  <si>
    <t>4345</t>
  </si>
  <si>
    <t>Layanan Manajemen SDM Internal[Base Line]</t>
  </si>
  <si>
    <t>Orang, Layanan, Rekomendasi</t>
  </si>
  <si>
    <t>05 - Perlengkapan TPA Toefl</t>
  </si>
  <si>
    <t>WA.4345.EBC.996.301.A.521211.6</t>
  </si>
  <si>
    <t>06 - Buku TPA Toefl</t>
  </si>
  <si>
    <t>01 - Dukungan Penyelenggaraan Tugas Belajar</t>
  </si>
  <si>
    <t>02 - Langganan biaya video conference</t>
  </si>
  <si>
    <t>522191</t>
  </si>
  <si>
    <t>01 - Pelaksanaan TOEFL/TPA</t>
  </si>
  <si>
    <t>01 - Perjalanan Koordinasi dan pengadministrasian Tugas Belajar</t>
  </si>
  <si>
    <t>02 - Perjalanan Peserta Tugas Belajar</t>
  </si>
  <si>
    <t>WA.4345.EBC.996.301.B.521211.6</t>
  </si>
  <si>
    <t>Org</t>
  </si>
  <si>
    <t>01 - Paket meeting fullboard (54 org x 2 hari)</t>
  </si>
  <si>
    <t>02 - Uang harian paket meeting</t>
  </si>
  <si>
    <t>03 - Perjalanan peserta</t>
  </si>
  <si>
    <t>01 - Dukungan Penyelenggaraan Tugas Belajar Luar Negeri</t>
  </si>
  <si>
    <t>01 - Perjalanan peserta tugas belajar, Koordinasi dan Pendampingan tugas belajar</t>
  </si>
  <si>
    <t>WA.4345.EBC.996.302.A.521211.3</t>
  </si>
  <si>
    <t>WA.4345.EBC.996.302.A.521211.4</t>
  </si>
  <si>
    <t>WA.4345.EBC.996.302.A.524111</t>
  </si>
  <si>
    <t>WA.4345.EBC.996.302.A.524111.1</t>
  </si>
  <si>
    <t>01 - Perjalanan Koordinasi dan pengadministrasian izin Belajar</t>
  </si>
  <si>
    <t>Pagu</t>
  </si>
  <si>
    <t>Semula</t>
  </si>
  <si>
    <t>Menjadi</t>
  </si>
  <si>
    <t>Kegiatan Pusat Pendidikan KP</t>
  </si>
  <si>
    <t>+/-</t>
  </si>
  <si>
    <t>Status Revisi</t>
  </si>
  <si>
    <t>01 - Dukungan Kegiatan Pengembangan Kelembagaan</t>
  </si>
  <si>
    <t>Belanja Perjalanan Dinas Paket Meeting Dalam Kota</t>
  </si>
  <si>
    <t>01 - Paket Fullboard Meeting (35 Org X 2 Hari)</t>
  </si>
  <si>
    <t>02 - Perjalanan Fullboard Meeting</t>
  </si>
  <si>
    <t>J</t>
  </si>
  <si>
    <t>01 - Langganan biaya Aplikasi</t>
  </si>
  <si>
    <t>01 - Perjalanan Pengelolaan Kearsipan dan Tata Naskah Dinas</t>
  </si>
  <si>
    <t>02 - Perjalanan Dukungan WBK Satuan Pendidikan KP (5 Lokasi x 3 Kali)</t>
  </si>
  <si>
    <t>K</t>
  </si>
  <si>
    <t>Jiwa Korsa Pegawai Pusdik KP</t>
  </si>
  <si>
    <t>01 - Perlengkapan Peserta</t>
  </si>
  <si>
    <t>01 - Jasa Pandu Jiwa Korsa</t>
  </si>
  <si>
    <t>01 - Perjalanan  Survey Lokasi Jiwa Korsa Pusdik KP</t>
  </si>
  <si>
    <t>06 - Pencetakan/Publikasi (Buku Kerja, Kalender, Buku)</t>
  </si>
  <si>
    <t>03 - Pramubakti (12 org x 13 bulan)</t>
  </si>
  <si>
    <t>04 - Pengemudi (1 org x 13 bulan)</t>
  </si>
  <si>
    <t>Pergeseran Revisi</t>
  </si>
  <si>
    <r>
      <t xml:space="preserve">Menjadi
</t>
    </r>
    <r>
      <rPr>
        <b/>
        <sz val="9"/>
        <color rgb="FF000000"/>
        <rFont val="Arial"/>
        <family val="2"/>
      </rPr>
      <t>(usulan revisi subkoord)</t>
    </r>
  </si>
  <si>
    <t>Penyusunan Program dan Anggaran Pusat Pendidikan KP</t>
  </si>
  <si>
    <t>01 - Penyusunan Laporan Keuangan dan PIPK</t>
  </si>
  <si>
    <t>Kepala Pusat Pendidikan KP</t>
  </si>
  <si>
    <t>SubKoord_Akun</t>
  </si>
  <si>
    <t>3 = 1 - 2</t>
  </si>
  <si>
    <t>5 = 1 - 4</t>
  </si>
  <si>
    <t>01 - NSPK Peserta Didik Sarana dan Prasarana Pendidikan KP</t>
  </si>
  <si>
    <t>L</t>
  </si>
  <si>
    <t>Wisuda dan Pelantikan pada Satdik di Lingkungan KKP</t>
  </si>
  <si>
    <t>01 - Wisuda dan Pelantikan pada Satdik di Lingkungan KKP</t>
  </si>
  <si>
    <t>02 - Publikasi SFV</t>
  </si>
  <si>
    <t>Kontrol Pagu Perjalanan Dinas</t>
  </si>
  <si>
    <t>6 = 4 - 5</t>
  </si>
  <si>
    <t>DL.2376.AFA.001.051.A.524114</t>
  </si>
  <si>
    <t>DL.2376.AFA.001.052.A.522151</t>
  </si>
  <si>
    <t>DL.2376.AFA.001.053.A.521219</t>
  </si>
  <si>
    <t>DL.2376.AFA.001.054.A.522151</t>
  </si>
  <si>
    <t>WA.2378.EBA.962.301.J</t>
  </si>
  <si>
    <t>WA.2378.EBA.962.301.J.521211</t>
  </si>
  <si>
    <t>WA.2378.EBA.962.301.J.522191</t>
  </si>
  <si>
    <t>WA.2378.EBA.962.301.J.524111</t>
  </si>
  <si>
    <t>WA.2378.EBA.962.301.J.524119</t>
  </si>
  <si>
    <t>WA.2378.EBA.962.301.K</t>
  </si>
  <si>
    <t>WA.2378.EBA.962.301.K.521211</t>
  </si>
  <si>
    <t>WA.2378.EBA.962.301.K.522151</t>
  </si>
  <si>
    <t>WA.2378.EBA.962.301.K.524111</t>
  </si>
  <si>
    <t>WA.2378.EBA.962.301.L</t>
  </si>
  <si>
    <t>WA.2378.EBA.962.301.L.524111</t>
  </si>
  <si>
    <t>WA.2378.EBD.955.301.H</t>
  </si>
  <si>
    <t>WA.2378.EBD.955.301.H.521211</t>
  </si>
  <si>
    <t>WA.2378.EBD.955.301.H.524111</t>
  </si>
  <si>
    <t>WA.2378.EBD.955.301.H.524113</t>
  </si>
  <si>
    <t>Pembinaan dan Koordinasi Pimpinan</t>
  </si>
  <si>
    <t>01 - Perjalanan Pembinaan, Koordinasi dan Pendampingan Pimpinan</t>
  </si>
  <si>
    <t>Belanja Modal</t>
  </si>
  <si>
    <t>Gaji dan Tunjangan Pegawai</t>
  </si>
  <si>
    <t>Kegiatan Khusus</t>
  </si>
  <si>
    <t>M</t>
  </si>
  <si>
    <t>WA.2378.EBA.962.301.M</t>
  </si>
  <si>
    <t>N</t>
  </si>
  <si>
    <t>Dukungan Kegiatan Peserta Didik dan Sarana Prasarana Pendidikan KP</t>
  </si>
  <si>
    <t>O</t>
  </si>
  <si>
    <t>usulan 524</t>
  </si>
  <si>
    <t>Matrik Semula Menjadi Usulan Revisi Anggaran</t>
  </si>
  <si>
    <t>Workshop Prodi Teknis dan Spesifik</t>
  </si>
  <si>
    <t>05 - Konsumsi/bahan makanan</t>
  </si>
  <si>
    <t>Hari</t>
  </si>
  <si>
    <t>01 - Masker/hand sanitizer/Vitamin (58 peg x 6 bln)</t>
  </si>
  <si>
    <t>01 - Penyusunan MR dan Evaluasi SPIP</t>
  </si>
  <si>
    <t>Kajian Analisis Kebutuhan Tenaga Kerja pada Industri Kelautan dan Perikanan</t>
  </si>
  <si>
    <t>02 - Penggandaan</t>
  </si>
  <si>
    <t>05 - Responden Kit</t>
  </si>
  <si>
    <t>WA.2378.EBA.962.301.K.521213</t>
  </si>
  <si>
    <t>Belanja Honor Output Kegiatan</t>
  </si>
  <si>
    <t>01 - Pembantu Lapang</t>
  </si>
  <si>
    <t>01 - Perjalanan Penyusunan Kajian</t>
  </si>
  <si>
    <t>Belanja Perjalanan Dinas dalam Kota</t>
  </si>
  <si>
    <t>WA.2378.EBA.962.301.K.524113</t>
  </si>
  <si>
    <t>Eks</t>
  </si>
  <si>
    <t>05 - Belanja Konsumsi/Bahan Makanan</t>
  </si>
  <si>
    <t>01 - Sewa Kendaraan (2 Hari x 2 Unit x 1 Kgt) Jakarta - Jawa Tengah</t>
  </si>
  <si>
    <t>02 - Sewa Kendaraan (1 Hari x 2 Unit x 1 Kgt) Jakarta - Jawa Barat</t>
  </si>
  <si>
    <t>01 - Paket Fullboard Meeting (75 Org X 1 Hari)</t>
  </si>
  <si>
    <t>02 - Uang Harian Fullboard Meeting (75 orang x 3 Hari)</t>
  </si>
  <si>
    <t>03 - Uang Harian Fullboard Meeting (60 orang x 1 Hari)</t>
  </si>
  <si>
    <t>Column1</t>
  </si>
  <si>
    <t>01 - Penggandaan</t>
  </si>
  <si>
    <t>01 - Masker/hand sanitizer/Vitamin (58 peg x 12 bln)</t>
  </si>
  <si>
    <t>WA.2378.EBA.958.306.B.521211</t>
  </si>
  <si>
    <t>WA.2378.EBA.958.306.B.521211.1</t>
  </si>
  <si>
    <t>WA.2378.EBA.958.306.B.521211.2</t>
  </si>
  <si>
    <t>WA.2378.EBA.958.306.B.521211.3</t>
  </si>
  <si>
    <t>WA.2378.EBA.958.306.B.521211.4</t>
  </si>
  <si>
    <t>WA.2378.EBA.958.306.B.521219</t>
  </si>
  <si>
    <t>WA.2378.EBA.958.306.B.521219.1</t>
  </si>
  <si>
    <t>WA.2378.EBA.958.306.B.521219.2</t>
  </si>
  <si>
    <t>WA.2378.EBA.958.306.B.522151</t>
  </si>
  <si>
    <t>WA.2378.EBA.958.306.B.522151.1</t>
  </si>
  <si>
    <t>WA.2378.EBA.958.306.B.524111</t>
  </si>
  <si>
    <t>WA.2378.EBA.958.306.B.524111.1</t>
  </si>
  <si>
    <t>WA.2378.EBA.958.306.B</t>
  </si>
  <si>
    <t>Pertemuan Mitra Kerjasama Pendidikan KP</t>
  </si>
  <si>
    <t>WA.2378.EBA.958.306.B.521211.5</t>
  </si>
  <si>
    <t>05 - Perlengkapan Peserta</t>
  </si>
  <si>
    <t>WA.2378.EBA.958.306.B.524111.2</t>
  </si>
  <si>
    <t>WA.2378.EBA.958.306.C.521211</t>
  </si>
  <si>
    <t>WA.2378.EBA.958.306.C.521211.1</t>
  </si>
  <si>
    <t>WA.2378.EBA.958.306.C.521211.2</t>
  </si>
  <si>
    <t>WA.2378.EBA.958.306.C.521211.3</t>
  </si>
  <si>
    <t>WA.2378.EBA.958.306.C.521211.4</t>
  </si>
  <si>
    <t>WA.2378.EBA.958.306.C.521211.5</t>
  </si>
  <si>
    <t>WA.2378.EBA.958.306.C.521219</t>
  </si>
  <si>
    <t>WA.2378.EBA.958.306.C.521219.1</t>
  </si>
  <si>
    <t>WA.2378.EBA.958.306.C.521219.2</t>
  </si>
  <si>
    <t>WA.2378.EBA.958.306.C.522151</t>
  </si>
  <si>
    <t>WA.2378.EBA.958.306.C.522151.1</t>
  </si>
  <si>
    <t>WA.2378.EBA.958.306.C.524111</t>
  </si>
  <si>
    <t>WA.2378.EBA.958.306.C.524111.1</t>
  </si>
  <si>
    <t>WA.2378.EBA.958.306.C</t>
  </si>
  <si>
    <t>Penyusunan Pedoman dan Program Kerjasama</t>
  </si>
  <si>
    <t>01 - Perjalanan Penyusunan Pedoman dan Program Kerjasama</t>
  </si>
  <si>
    <t>01 - Langganan biaya aplikasi komunikasi daring</t>
  </si>
  <si>
    <t>02 - Dukungan Kegiatan Data dan Informasi</t>
  </si>
  <si>
    <t>Studi Banding Biaya Program Studi</t>
  </si>
  <si>
    <t>Pertemuan Standar Biaya Pendidikan</t>
  </si>
  <si>
    <t>Penyusunan Pedoman Standar Biaya Program Studi</t>
  </si>
  <si>
    <t>01 - Perjalanan Penyusunan Standar Biaya Program Studi</t>
  </si>
  <si>
    <t>01 - Paket Fullboard Meeting (46 Org X 2 Hari)</t>
  </si>
  <si>
    <t>01 - Perjalanan Studi Banding Biaya Program Studi</t>
  </si>
  <si>
    <t>05 - Pencetakan NSPK Metode dan Kurikulum</t>
  </si>
  <si>
    <t>Bimbingan Pengabdian Kepada Masyarakat</t>
  </si>
  <si>
    <t>01 - Perjalanan Bimbingan Pengabdian Kepada Masyarakat</t>
  </si>
  <si>
    <t>WA.2378.EBD.952.301.G.521211</t>
  </si>
  <si>
    <t>WA.2378.EBD.952.301.G.521211.1</t>
  </si>
  <si>
    <t>WA.2378.EBD.952.301.G.521211.2</t>
  </si>
  <si>
    <t>WA.2378.EBD.952.301.G.521211.3</t>
  </si>
  <si>
    <t>WA.2378.EBD.952.301.G.521211.4</t>
  </si>
  <si>
    <t>WA.2378.EBD.952.301.G.521211.5</t>
  </si>
  <si>
    <t>WA.2378.EBD.952.301.G.521211.6</t>
  </si>
  <si>
    <t>WA.2378.EBD.952.301.G.522151</t>
  </si>
  <si>
    <t>WA.2378.EBD.952.301.G.522151.1</t>
  </si>
  <si>
    <t>WA.2378.EBD.952.301.G.524111</t>
  </si>
  <si>
    <t>WA.2378.EBD.952.301.G.524111.1</t>
  </si>
  <si>
    <t>WA.2378.EBD.952.301.G.524119</t>
  </si>
  <si>
    <t>WA.2378.EBD.952.301.G.524119.1</t>
  </si>
  <si>
    <t>WA.2378.EBD.952.301.G.524119.2</t>
  </si>
  <si>
    <t>WA.2378.EBD.952.301.G.524119.3</t>
  </si>
  <si>
    <t>01 - NSPK Peserta Didik Sarana dan Prasarana</t>
  </si>
  <si>
    <t>01 - Dukungan Serapan Lulusan Pendidikan KP</t>
  </si>
  <si>
    <t>01 - Narasumber/Pembahas/Praktisi</t>
  </si>
  <si>
    <t>DL.2376.AFA.001.051.A.524114.1</t>
  </si>
  <si>
    <t>DL.2376.AFA.001.051.A.524114.2</t>
  </si>
  <si>
    <t>DL.2376.AFA.001.051.B.521211.5</t>
  </si>
  <si>
    <t>DL.2376.AFA.001.052.A.521219</t>
  </si>
  <si>
    <t>DL.2376.AFA.001.052.A.521219.1</t>
  </si>
  <si>
    <t>DL.2376.AFA.001.052.A.522151.1</t>
  </si>
  <si>
    <t>DL.2376.AFA.001.053.A.521219.1</t>
  </si>
  <si>
    <t>DL.2376.AFA.001.054.A.522151.1</t>
  </si>
  <si>
    <t>WA.2378.EBA.962.301.D.521211.5</t>
  </si>
  <si>
    <t>WA.2378.EBA.962.301.E.521211.5</t>
  </si>
  <si>
    <t>WA.2378.EBA.962.301.E.524111.2</t>
  </si>
  <si>
    <t>WA.2378.EBA.962.301.G.521219.2</t>
  </si>
  <si>
    <t>WA.2378.EBA.962.301.H.521219</t>
  </si>
  <si>
    <t>WA.2378.EBA.962.301.H.522151</t>
  </si>
  <si>
    <t>WA.2378.EBA.962.301.H.521219.1</t>
  </si>
  <si>
    <t>WA.2378.EBA.962.301.H.522151.1</t>
  </si>
  <si>
    <t>WA.2378.EBA.962.301.J.521211.1</t>
  </si>
  <si>
    <t>WA.2378.EBA.962.301.J.521211.2</t>
  </si>
  <si>
    <t>WA.2378.EBA.962.301.J.521211.3</t>
  </si>
  <si>
    <t>WA.2378.EBA.962.301.J.521211.4</t>
  </si>
  <si>
    <t>WA.2378.EBA.962.301.J.521211.5</t>
  </si>
  <si>
    <t>WA.2378.EBA.962.301.J.522141</t>
  </si>
  <si>
    <t>WA.2378.EBA.962.301.J.522141.1</t>
  </si>
  <si>
    <t>WA.2378.EBA.962.301.J.522141.2</t>
  </si>
  <si>
    <t>WA.2378.EBA.962.301.J.522191.1</t>
  </si>
  <si>
    <t>WA.2378.EBA.962.301.J.524111.1</t>
  </si>
  <si>
    <t>WA.2378.EBA.962.301.J.524119.1</t>
  </si>
  <si>
    <t>WA.2378.EBA.962.301.J.524119.2</t>
  </si>
  <si>
    <t>WA.2378.EBA.962.301.J.524119.3</t>
  </si>
  <si>
    <t>WA.2378.EBA.962.301.K.521211.1</t>
  </si>
  <si>
    <t>WA.2378.EBA.962.301.K.521211.2</t>
  </si>
  <si>
    <t>WA.2378.EBA.962.301.K.521211.3</t>
  </si>
  <si>
    <t>WA.2378.EBA.962.301.K.521211.4</t>
  </si>
  <si>
    <t>WA.2378.EBA.962.301.K.521211.5</t>
  </si>
  <si>
    <t>WA.2378.EBA.962.301.K.521213.1</t>
  </si>
  <si>
    <t>WA.2378.EBA.962.301.K.522151.1</t>
  </si>
  <si>
    <t>WA.2378.EBA.962.301.K.524111.1</t>
  </si>
  <si>
    <t>WA.2378.EBA.962.301.K.524113.1</t>
  </si>
  <si>
    <t>WA.2378.EBA.962.301.L.521211</t>
  </si>
  <si>
    <t>WA.2378.EBA.962.301.L.521211.1</t>
  </si>
  <si>
    <t>WA.2378.EBA.962.301.L.524111.1</t>
  </si>
  <si>
    <t>WA.2378.EBA.962.301.M.521211</t>
  </si>
  <si>
    <t>WA.2378.EBA.962.301.M.521211.1</t>
  </si>
  <si>
    <t>WA.2378.EBA.962.301.N</t>
  </si>
  <si>
    <t>WA.2378.EBA.962.301.N.521219</t>
  </si>
  <si>
    <t>WA.2378.EBA.962.301.N.521219.1</t>
  </si>
  <si>
    <t>WA.2378.EBA.962.301.N.522151</t>
  </si>
  <si>
    <t>WA.2378.EBA.962.301.N.522151.1</t>
  </si>
  <si>
    <t>WA.2378.EBA.962.301.O</t>
  </si>
  <si>
    <t>WA.2378.EBA.962.301.O.522151</t>
  </si>
  <si>
    <t>WA.2378.EBA.962.301.O.522151.1</t>
  </si>
  <si>
    <t>WA.2378.EBD.952.301.G</t>
  </si>
  <si>
    <t>WA.2378.EBD.952.301.H</t>
  </si>
  <si>
    <t>WA.2378.EBD.952.301.H.521211</t>
  </si>
  <si>
    <t>WA.2378.EBD.952.301.H.521211.1</t>
  </si>
  <si>
    <t>WA.2378.EBD.952.301.H.521211.2</t>
  </si>
  <si>
    <t>WA.2378.EBD.952.301.H.521211.3</t>
  </si>
  <si>
    <t>WA.2378.EBD.952.301.H.521211.4</t>
  </si>
  <si>
    <t>WA.2378.EBD.952.301.H.521211.5</t>
  </si>
  <si>
    <t>WA.2378.EBD.952.301.H.521211.6</t>
  </si>
  <si>
    <t>WA.2378.EBD.952.301.H.522151</t>
  </si>
  <si>
    <t>WA.2378.EBD.952.301.H.522151.1</t>
  </si>
  <si>
    <t>WA.2378.EBD.952.301.H.524111</t>
  </si>
  <si>
    <t>WA.2378.EBD.952.301.H.524111.1</t>
  </si>
  <si>
    <t>WA.2378.EBD.952.301.H.524119</t>
  </si>
  <si>
    <t>WA.2378.EBD.952.301.H.524119.1</t>
  </si>
  <si>
    <t>WA.2378.EBD.952.301.H.524119.2</t>
  </si>
  <si>
    <t>WA.2378.EBD.952.301.I</t>
  </si>
  <si>
    <t>WA.2378.EBD.952.301.H.524119.3</t>
  </si>
  <si>
    <t>WA.2378.EBD.952.301.I.521211</t>
  </si>
  <si>
    <t>WA.2378.EBD.952.301.I.521211.1</t>
  </si>
  <si>
    <t>WA.2378.EBD.952.301.I.521211.2</t>
  </si>
  <si>
    <t>WA.2378.EBD.952.301.I.521211.3</t>
  </si>
  <si>
    <t>WA.2378.EBD.952.301.I.521211.4</t>
  </si>
  <si>
    <t>WA.2378.EBD.952.301.I.521211.5</t>
  </si>
  <si>
    <t>WA.2378.EBD.952.301.I.521211.6</t>
  </si>
  <si>
    <t>WA.2378.EBD.952.301.I.522151</t>
  </si>
  <si>
    <t>WA.2378.EBD.952.301.I.522151.1</t>
  </si>
  <si>
    <t>WA.2378.EBD.952.301.I.524111</t>
  </si>
  <si>
    <t>WA.2378.EBD.952.301.I.524111.1</t>
  </si>
  <si>
    <t>WA.2378.EBD.955.301.H.521211.1</t>
  </si>
  <si>
    <t>WA.2378.EBD.955.301.H.521211.2</t>
  </si>
  <si>
    <t>WA.2378.EBD.955.301.H.521211.3</t>
  </si>
  <si>
    <t>WA.2378.EBD.955.301.H.521211.4</t>
  </si>
  <si>
    <t>WA.2378.EBD.955.301.H.524111.1</t>
  </si>
  <si>
    <t>WA.2378.EBD.955.301.H.524113.1</t>
  </si>
  <si>
    <t>Grand Total</t>
  </si>
  <si>
    <t xml:space="preserve">URAIAN </t>
  </si>
  <si>
    <t xml:space="preserve">VOL </t>
  </si>
  <si>
    <t xml:space="preserve">SATUAN </t>
  </si>
  <si>
    <t xml:space="preserve">H. SATUAN </t>
  </si>
  <si>
    <t xml:space="preserve">JUMLAH </t>
  </si>
  <si>
    <t xml:space="preserve">KODE </t>
  </si>
  <si>
    <t>unit</t>
  </si>
  <si>
    <t>Jakarta,        Maret 2023</t>
  </si>
  <si>
    <t>Kegiatan Baru</t>
  </si>
  <si>
    <t>Rekap Usulan Revisi Anggaran
(Matrik Semula Menjadi)</t>
  </si>
  <si>
    <t xml:space="preserve">Semula </t>
  </si>
  <si>
    <t xml:space="preserve">Menjadi </t>
  </si>
  <si>
    <t xml:space="preserve">Selisih </t>
  </si>
  <si>
    <t>Kegiatan Subkoordinator</t>
  </si>
  <si>
    <t>03 - Uang Harian Fullboard Meeting (10 orang x 1 Hari)</t>
  </si>
  <si>
    <t>Transformasi Layanan Pendidikan KP</t>
  </si>
  <si>
    <t>WA.2378.EBA.962.301.M.521211.2</t>
  </si>
  <si>
    <t>WA.2378.EBA.962.301.M.521211.3</t>
  </si>
  <si>
    <t>WA.2378.EBA.962.301.M.521211.4</t>
  </si>
  <si>
    <t>WA.2378.EBA.962.301.M.524111</t>
  </si>
  <si>
    <t>WA.2378.EBA.962.301.M.524111.1</t>
  </si>
  <si>
    <t>WA.2378.EBA.962.301.M.524119</t>
  </si>
  <si>
    <t>WA.2378.EBA.962.301.M.524119.1</t>
  </si>
  <si>
    <t>WA.2378.EBA.962.301.M.524119.2</t>
  </si>
  <si>
    <t>WA.2378.EBA.962.301.M.524119.3</t>
  </si>
  <si>
    <t>Jakarta,      Maret 2023</t>
  </si>
  <si>
    <t>01 - Paket Fullboard Meeting (50 Org X 2 hari)</t>
  </si>
  <si>
    <t>Hasil Rekapitulasi Usulan Revisi Anggaran (Subkoordinator Keuangan)</t>
  </si>
  <si>
    <t>Update data : 27 Maret 2023</t>
  </si>
  <si>
    <t>Update Data : Senin, 27 Maret 2023</t>
  </si>
  <si>
    <t>Dukungan Penyiapan Pendidik dan Tenaga Kependidikan</t>
  </si>
  <si>
    <t>WA.2378.EBA.962.301.O.524111</t>
  </si>
  <si>
    <t>WA.2378.EBA.962.301.O.524111.1</t>
  </si>
  <si>
    <t>Draft Hasil Rekapitulasi Usulan Revisi Anggaran TA. 2023 (Subkoordinator Keuangan)</t>
  </si>
  <si>
    <t>Batal</t>
  </si>
  <si>
    <t>Matrik Semula Menjadi Usulan Revisi Anggaran (Hasil Reviu Subkoordinator Keuangan)</t>
  </si>
  <si>
    <t>01 - Paket Fullboard Meeting (27 Org X 2 Hari)</t>
  </si>
  <si>
    <t>02 - Uang Harian Fullboard Meeting (27 orang x 3 Hari)</t>
  </si>
  <si>
    <t>drop</t>
  </si>
  <si>
    <t>penambahan akun jasa profesi(narasumber)
fullday 10 hari untuk 10 orang, paket fullboard dihapus</t>
  </si>
  <si>
    <t>WA.2378.EBA.962.301.P.524111.1</t>
  </si>
  <si>
    <t>WA.2378.EBA.962.301.P</t>
  </si>
  <si>
    <t>WA.2378.EBA.962.301.P.521211</t>
  </si>
  <si>
    <t>WA.2378.EBA.962.301.P.521211.1</t>
  </si>
  <si>
    <t>WA.2378.EBA.962.301.P.521211.2</t>
  </si>
  <si>
    <t>WA.2378.EBA.962.301.P.521211.3</t>
  </si>
  <si>
    <t>WA.2378.EBA.962.301.P.521211.4</t>
  </si>
  <si>
    <t>WA.2378.EBA.962.301.P.524111</t>
  </si>
  <si>
    <t>WA.2378.EBA.962.301.P.524119</t>
  </si>
  <si>
    <t>WA.2378.EBA.962.301.P.524119.1</t>
  </si>
  <si>
    <t>WA.2378.EBA.962.301.P.524119.2</t>
  </si>
  <si>
    <t>WA.2378.EBA.962.301.P.524119.3</t>
  </si>
  <si>
    <t>Dukungan NSPK Peserta Didik dan Sarana Prasarana Pendidikan KP</t>
  </si>
  <si>
    <t>Pagu Minus</t>
  </si>
  <si>
    <t>Akrual</t>
  </si>
  <si>
    <t>Penyusunan Pedoman dan Program Kerjasama Penta Helix</t>
  </si>
  <si>
    <t>01 - Perjalanan Penyusunan Pedoman dan Program Kerjasama Penta Helix</t>
  </si>
  <si>
    <t>01 - Perjalanan Serapan Lulusan</t>
  </si>
  <si>
    <t>Rapat Koordinasi Teknis Pendidikan KP</t>
  </si>
  <si>
    <t>01 - Perjalanan Rakornis Pendidikan KP</t>
  </si>
  <si>
    <t>01 - Paket Fullboard Meeting (120 Org X 2 Hari)</t>
  </si>
  <si>
    <t>No Revisi</t>
  </si>
  <si>
    <t xml:space="preserve">+/- </t>
  </si>
  <si>
    <t>(All)</t>
  </si>
  <si>
    <t>Update Data : Selasa, 02 Mei 2023</t>
  </si>
  <si>
    <t>Jakarta,        Mei 2023</t>
  </si>
  <si>
    <t>Rekapitulasi Usulan Revisi Anggaran (Revisi POK ke 1) TA. 2023</t>
  </si>
  <si>
    <t>Rekap matrik pagu semula dan menjadi (Revisi POK) TA. 2023</t>
  </si>
  <si>
    <t>Jakarta,  03 Mei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</si>
</sst>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 #,##0_-;_-* &quot;-&quot;_-;_-@_-"/>
    <numFmt numFmtId="43" formatCode="_-* #,##0.00_-;\-* #,##0.00_-;_-* &quot;-&quot;??_-;_-@_-"/>
    <numFmt numFmtId="164" formatCode="_-* #,##0_-;\-* #,##0_-;_-* &quot;-&quot;_-;_-@"/>
    <numFmt numFmtId="165" formatCode="#,##0_ ;[Red]\-#,##0\ "/>
    <numFmt numFmtId="166" formatCode="_-* #,##0.00_-;\-* #,##0.00_-;_-* &quot;-&quot;_-;_-@_-"/>
    <numFmt numFmtId="167" formatCode="#,##0_ ;\-#,##0\ "/>
  </numFmts>
  <fonts count="35" x14ac:knownFonts="1">
    <font>
      <sz val="11"/>
      <color theme="1"/>
      <name val="Calibri"/>
      <family val="2"/>
      <scheme val="minor"/>
    </font>
    <font>
      <sz val="11"/>
      <color theme="1"/>
      <name val="Arial"/>
      <family val="2"/>
    </font>
    <font>
      <sz val="10"/>
      <color theme="1"/>
      <name val="Arial"/>
      <family val="2"/>
    </font>
    <font>
      <b/>
      <sz val="12"/>
      <color theme="1"/>
      <name val="Arial"/>
      <family val="2"/>
    </font>
    <font>
      <sz val="12"/>
      <color theme="1"/>
      <name val="Arial"/>
      <family val="2"/>
    </font>
    <font>
      <b/>
      <sz val="11"/>
      <color theme="1"/>
      <name val="Arial"/>
      <family val="2"/>
    </font>
    <font>
      <b/>
      <sz val="8"/>
      <color theme="1"/>
      <name val="Arial"/>
      <family val="2"/>
    </font>
    <font>
      <b/>
      <sz val="10"/>
      <color theme="1"/>
      <name val="Arial"/>
      <family val="2"/>
    </font>
    <font>
      <b/>
      <sz val="10"/>
      <color rgb="FF000000"/>
      <name val="Arial"/>
      <family val="2"/>
    </font>
    <font>
      <b/>
      <sz val="10"/>
      <color rgb="FFFFFFFF"/>
      <name val="Arial"/>
      <family val="2"/>
    </font>
    <font>
      <sz val="11"/>
      <color theme="1"/>
      <name val="Calibri"/>
      <family val="2"/>
      <scheme val="minor"/>
    </font>
    <font>
      <b/>
      <sz val="12"/>
      <color theme="4"/>
      <name val="Arial"/>
      <family val="2"/>
    </font>
    <font>
      <b/>
      <sz val="12"/>
      <color rgb="FF000000"/>
      <name val="Arial"/>
      <family val="2"/>
    </font>
    <font>
      <sz val="12"/>
      <name val="Arial"/>
      <family val="2"/>
    </font>
    <font>
      <sz val="12"/>
      <color rgb="FF000000"/>
      <name val="Arial"/>
      <family val="2"/>
    </font>
    <font>
      <b/>
      <i/>
      <sz val="10"/>
      <color theme="1"/>
      <name val="Arial"/>
      <family val="2"/>
    </font>
    <font>
      <sz val="10"/>
      <name val="Arial"/>
      <family val="2"/>
    </font>
    <font>
      <b/>
      <sz val="11"/>
      <color rgb="FFFFFFFF"/>
      <name val="Calibri"/>
      <family val="2"/>
      <scheme val="minor"/>
    </font>
    <font>
      <sz val="11"/>
      <name val="Arial"/>
      <family val="2"/>
    </font>
    <font>
      <b/>
      <sz val="10"/>
      <name val="Arial"/>
      <family val="2"/>
    </font>
    <font>
      <sz val="11"/>
      <color theme="1"/>
      <name val="Calibri"/>
      <family val="2"/>
      <charset val="1"/>
      <scheme val="minor"/>
    </font>
    <font>
      <sz val="11"/>
      <color rgb="FF000000"/>
      <name val="Calibri"/>
      <family val="2"/>
    </font>
    <font>
      <sz val="10"/>
      <color theme="0"/>
      <name val="Arial"/>
      <family val="2"/>
    </font>
    <font>
      <b/>
      <sz val="9"/>
      <color rgb="FF000000"/>
      <name val="Arial"/>
      <family val="2"/>
    </font>
    <font>
      <sz val="10"/>
      <color rgb="FFFF0000"/>
      <name val="Arial"/>
      <family val="2"/>
    </font>
    <font>
      <sz val="10"/>
      <color rgb="FFFFFFFF"/>
      <name val="Arial"/>
      <family val="2"/>
    </font>
    <font>
      <sz val="10"/>
      <color rgb="FF000000"/>
      <name val="Arial"/>
      <family val="2"/>
    </font>
    <font>
      <sz val="11"/>
      <color rgb="FFFFFFFF"/>
      <name val="Calibri"/>
      <family val="2"/>
      <scheme val="minor"/>
    </font>
    <font>
      <b/>
      <sz val="10"/>
      <color rgb="FFFF0000"/>
      <name val="Arial"/>
      <family val="2"/>
    </font>
    <font>
      <b/>
      <sz val="11"/>
      <name val="Arial"/>
      <family val="2"/>
    </font>
    <font>
      <b/>
      <sz val="10"/>
      <color theme="0"/>
      <name val="Arial"/>
      <family val="2"/>
    </font>
    <font>
      <b/>
      <sz val="9"/>
      <color theme="1"/>
      <name val="Arial"/>
      <family val="2"/>
    </font>
    <font>
      <b/>
      <sz val="11"/>
      <color theme="1"/>
      <name val="Calibri"/>
      <family val="2"/>
      <scheme val="minor"/>
    </font>
    <font>
      <sz val="11"/>
      <name val="Calibri"/>
      <family val="2"/>
      <scheme val="minor"/>
    </font>
    <font>
      <b/>
      <sz val="12"/>
      <color theme="1"/>
      <name val="Calibri"/>
      <family val="2"/>
      <scheme val="minor"/>
    </font>
  </fonts>
  <fills count="43">
    <fill>
      <patternFill patternType="none"/>
    </fill>
    <fill>
      <patternFill patternType="gray125"/>
    </fill>
    <fill>
      <patternFill patternType="solid">
        <fgColor rgb="FF00B050"/>
        <bgColor rgb="FF00B050"/>
      </patternFill>
    </fill>
    <fill>
      <patternFill patternType="solid">
        <fgColor rgb="FF92D050"/>
        <bgColor rgb="FF92D050"/>
      </patternFill>
    </fill>
    <fill>
      <patternFill patternType="solid">
        <fgColor rgb="FFC55A11"/>
        <bgColor rgb="FFC55A11"/>
      </patternFill>
    </fill>
    <fill>
      <patternFill patternType="solid">
        <fgColor rgb="FFDDEBF7"/>
        <bgColor rgb="FFDDEBF7"/>
      </patternFill>
    </fill>
    <fill>
      <patternFill patternType="solid">
        <fgColor theme="0" tint="-0.14999847407452621"/>
        <bgColor rgb="FFFFC000"/>
      </patternFill>
    </fill>
    <fill>
      <patternFill patternType="solid">
        <fgColor rgb="FF92D050"/>
        <bgColor indexed="64"/>
      </patternFill>
    </fill>
    <fill>
      <patternFill patternType="solid">
        <fgColor rgb="FFFFD965"/>
        <bgColor rgb="FFFFD965"/>
      </patternFill>
    </fill>
    <fill>
      <patternFill patternType="solid">
        <fgColor rgb="FF1F4E78"/>
        <bgColor rgb="FF002060"/>
      </patternFill>
    </fill>
    <fill>
      <patternFill patternType="solid">
        <fgColor rgb="FFDDEBF7"/>
        <bgColor rgb="FF8EA9DB"/>
      </patternFill>
    </fill>
    <fill>
      <patternFill patternType="solid">
        <fgColor rgb="FFFCE4D6"/>
        <bgColor rgb="FFF7CAAC"/>
      </patternFill>
    </fill>
    <fill>
      <patternFill patternType="solid">
        <fgColor rgb="FFFFFFFF"/>
        <bgColor rgb="FFCCCCCC"/>
      </patternFill>
    </fill>
    <fill>
      <patternFill patternType="solid">
        <fgColor rgb="FFFFFFFF"/>
        <bgColor indexed="64"/>
      </patternFill>
    </fill>
    <fill>
      <patternFill patternType="solid">
        <fgColor rgb="FFFCE4D6"/>
        <bgColor rgb="FFCCCCCC"/>
      </patternFill>
    </fill>
    <fill>
      <patternFill patternType="solid">
        <fgColor rgb="FFFFFFFF"/>
        <bgColor rgb="FFF7CAAC"/>
      </patternFill>
    </fill>
    <fill>
      <patternFill patternType="solid">
        <fgColor rgb="FFC55A11"/>
        <bgColor indexed="64"/>
      </patternFill>
    </fill>
    <fill>
      <patternFill patternType="solid">
        <fgColor rgb="FFFCE4D6"/>
        <bgColor indexed="64"/>
      </patternFill>
    </fill>
    <fill>
      <patternFill patternType="solid">
        <fgColor rgb="FF00B050"/>
        <bgColor indexed="64"/>
      </patternFill>
    </fill>
    <fill>
      <patternFill patternType="solid">
        <fgColor rgb="FF1F4E78"/>
        <bgColor rgb="FFCCCCCC"/>
      </patternFill>
    </fill>
    <fill>
      <patternFill patternType="solid">
        <fgColor rgb="FFDDEBF7"/>
        <bgColor indexed="64"/>
      </patternFill>
    </fill>
    <fill>
      <patternFill patternType="solid">
        <fgColor rgb="FFC55A11"/>
        <bgColor rgb="FFCCCCCC"/>
      </patternFill>
    </fill>
    <fill>
      <patternFill patternType="solid">
        <fgColor rgb="FF1F4E78"/>
        <bgColor rgb="FF00B050"/>
      </patternFill>
    </fill>
    <fill>
      <patternFill patternType="solid">
        <fgColor rgb="FFDDEBF7"/>
        <bgColor rgb="FF92D050"/>
      </patternFill>
    </fill>
    <fill>
      <patternFill patternType="solid">
        <fgColor rgb="FFC55A11"/>
        <bgColor rgb="FF002060"/>
      </patternFill>
    </fill>
    <fill>
      <patternFill patternType="solid">
        <fgColor rgb="FFFCE4D6"/>
        <bgColor rgb="FF8EA9DB"/>
      </patternFill>
    </fill>
    <fill>
      <patternFill patternType="solid">
        <fgColor rgb="FFFFFFFF"/>
        <bgColor rgb="FFC55A11"/>
      </patternFill>
    </fill>
    <fill>
      <patternFill patternType="solid">
        <fgColor rgb="FFFFFFFF"/>
        <bgColor rgb="FF8EA9DB"/>
      </patternFill>
    </fill>
    <fill>
      <patternFill patternType="solid">
        <fgColor rgb="FFFCE4D6"/>
        <bgColor rgb="FFC55A11"/>
      </patternFill>
    </fill>
    <fill>
      <patternFill patternType="solid">
        <fgColor rgb="FFDDEBF7"/>
        <bgColor rgb="FFCCCCCC"/>
      </patternFill>
    </fill>
    <fill>
      <patternFill patternType="solid">
        <fgColor rgb="FF1F4E78"/>
        <bgColor indexed="64"/>
      </patternFill>
    </fill>
    <fill>
      <patternFill patternType="solid">
        <fgColor rgb="FFFFFFFF"/>
        <bgColor rgb="FF002060"/>
      </patternFill>
    </fill>
    <fill>
      <patternFill patternType="solid">
        <fgColor rgb="FFC55A11"/>
        <bgColor rgb="FFF7CAAC"/>
      </patternFill>
    </fill>
    <fill>
      <patternFill patternType="solid">
        <fgColor rgb="FF92D050"/>
        <bgColor rgb="FFCCCCCC"/>
      </patternFill>
    </fill>
    <fill>
      <patternFill patternType="solid">
        <fgColor rgb="FFFFFF00"/>
        <bgColor indexed="64"/>
      </patternFill>
    </fill>
    <fill>
      <patternFill patternType="solid">
        <fgColor rgb="FF00B0F0"/>
        <bgColor indexed="64"/>
      </patternFill>
    </fill>
    <fill>
      <patternFill patternType="solid">
        <fgColor theme="7" tint="0.59999389629810485"/>
        <bgColor indexed="64"/>
      </patternFill>
    </fill>
    <fill>
      <patternFill patternType="solid">
        <fgColor rgb="FFFFFF00"/>
        <bgColor rgb="FFDDEBF7"/>
      </patternFill>
    </fill>
    <fill>
      <patternFill patternType="solid">
        <fgColor theme="9" tint="0.39997558519241921"/>
        <bgColor rgb="FFFFC000"/>
      </patternFill>
    </fill>
    <fill>
      <patternFill patternType="solid">
        <fgColor theme="9" tint="0.39997558519241921"/>
        <bgColor rgb="FFDDEBF7"/>
      </patternFill>
    </fill>
    <fill>
      <patternFill patternType="solid">
        <fgColor theme="9" tint="0.39997558519241921"/>
        <bgColor indexed="64"/>
      </patternFill>
    </fill>
    <fill>
      <patternFill patternType="solid">
        <fgColor theme="0" tint="-0.14999847407452621"/>
        <bgColor indexed="64"/>
      </patternFill>
    </fill>
    <fill>
      <patternFill patternType="solid">
        <fgColor rgb="FFFF0000"/>
        <bgColor indexed="64"/>
      </patternFill>
    </fill>
  </fills>
  <borders count="31">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rgb="FF000000"/>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rgb="FF000000"/>
      </right>
      <top/>
      <bottom/>
      <diagonal/>
    </border>
    <border>
      <left/>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rgb="FF000000"/>
      </right>
      <top style="thin">
        <color rgb="FF000000"/>
      </top>
      <bottom/>
      <diagonal/>
    </border>
    <border>
      <left/>
      <right/>
      <top/>
      <bottom style="thin">
        <color rgb="FF000000"/>
      </bottom>
      <diagonal/>
    </border>
    <border>
      <left/>
      <right style="thin">
        <color indexed="64"/>
      </right>
      <top style="thin">
        <color indexed="64"/>
      </top>
      <bottom style="thin">
        <color indexed="64"/>
      </bottom>
      <diagonal/>
    </border>
    <border>
      <left style="thin">
        <color indexed="64"/>
      </left>
      <right/>
      <top/>
      <bottom/>
      <diagonal/>
    </border>
    <border>
      <left style="thin">
        <color rgb="FF000000"/>
      </left>
      <right/>
      <top/>
      <bottom/>
      <diagonal/>
    </border>
    <border>
      <left/>
      <right/>
      <top/>
      <bottom style="thin">
        <color indexed="64"/>
      </bottom>
      <diagonal/>
    </border>
    <border>
      <left style="thin">
        <color indexed="64"/>
      </left>
      <right/>
      <top/>
      <bottom style="thin">
        <color indexed="64"/>
      </bottom>
      <diagonal/>
    </border>
    <border>
      <left style="thin">
        <color rgb="FF000000"/>
      </left>
      <right/>
      <top style="thin">
        <color indexed="64"/>
      </top>
      <bottom style="thin">
        <color indexed="64"/>
      </bottom>
      <diagonal/>
    </border>
    <border>
      <left style="thin">
        <color rgb="FF000000"/>
      </left>
      <right/>
      <top style="thin">
        <color rgb="FF000000"/>
      </top>
      <bottom/>
      <diagonal/>
    </border>
    <border>
      <left style="double">
        <color indexed="64"/>
      </left>
      <right style="thin">
        <color indexed="64"/>
      </right>
      <top style="thin">
        <color indexed="64"/>
      </top>
      <bottom style="thin">
        <color indexed="64"/>
      </bottom>
      <diagonal/>
    </border>
    <border>
      <left/>
      <right style="thin">
        <color indexed="64"/>
      </right>
      <top style="thin">
        <color rgb="FF000000"/>
      </top>
      <bottom style="thin">
        <color rgb="FF000000"/>
      </bottom>
      <diagonal/>
    </border>
    <border>
      <left style="double">
        <color indexed="64"/>
      </left>
      <right style="thin">
        <color rgb="FF000000"/>
      </right>
      <top/>
      <bottom/>
      <diagonal/>
    </border>
    <border>
      <left style="thin">
        <color rgb="FF000000"/>
      </left>
      <right style="thin">
        <color indexed="64"/>
      </right>
      <top/>
      <bottom/>
      <diagonal/>
    </border>
    <border>
      <left style="thin">
        <color indexed="64"/>
      </left>
      <right style="thin">
        <color indexed="64"/>
      </right>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28">
    <xf numFmtId="0" fontId="0" fillId="0" borderId="0"/>
    <xf numFmtId="0" fontId="1" fillId="0" borderId="0"/>
    <xf numFmtId="41" fontId="10" fillId="0" borderId="0" applyFont="0" applyFill="0" applyBorder="0" applyAlignment="0" applyProtection="0"/>
    <xf numFmtId="41" fontId="1" fillId="0" borderId="0" applyFont="0" applyFill="0" applyBorder="0" applyAlignment="0" applyProtection="0"/>
    <xf numFmtId="9" fontId="1" fillId="0" borderId="0" applyFont="0" applyFill="0" applyBorder="0" applyAlignment="0" applyProtection="0"/>
    <xf numFmtId="43" fontId="10" fillId="0" borderId="0" applyFont="0" applyFill="0" applyBorder="0" applyAlignment="0" applyProtection="0"/>
    <xf numFmtId="41" fontId="16" fillId="0" borderId="0" applyFont="0" applyFill="0" applyBorder="0" applyAlignment="0" applyProtection="0"/>
    <xf numFmtId="0" fontId="20" fillId="0" borderId="0"/>
    <xf numFmtId="41" fontId="20"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1" fontId="10" fillId="0" borderId="0" applyFont="0" applyFill="0" applyBorder="0" applyAlignment="0" applyProtection="0"/>
    <xf numFmtId="41" fontId="16" fillId="0" borderId="0" applyFont="0" applyFill="0" applyBorder="0" applyAlignment="0" applyProtection="0"/>
    <xf numFmtId="41" fontId="10" fillId="0" borderId="0" applyFont="0" applyFill="0" applyBorder="0" applyAlignment="0" applyProtection="0"/>
    <xf numFmtId="0" fontId="21" fillId="0" borderId="0"/>
    <xf numFmtId="43" fontId="20" fillId="0" borderId="0" applyFont="0" applyFill="0" applyBorder="0" applyAlignment="0" applyProtection="0"/>
    <xf numFmtId="0" fontId="16" fillId="0" borderId="0"/>
    <xf numFmtId="9" fontId="10" fillId="0" borderId="0" applyFont="0" applyFill="0" applyBorder="0" applyAlignment="0" applyProtection="0"/>
    <xf numFmtId="41" fontId="10" fillId="0" borderId="0" applyFont="0" applyFill="0" applyBorder="0" applyAlignment="0" applyProtection="0"/>
    <xf numFmtId="0" fontId="20" fillId="0" borderId="0"/>
    <xf numFmtId="41" fontId="20" fillId="0" borderId="0" applyFont="0" applyFill="0" applyBorder="0" applyAlignment="0" applyProtection="0"/>
    <xf numFmtId="41" fontId="20" fillId="0" borderId="0" applyFont="0" applyFill="0" applyBorder="0" applyAlignment="0" applyProtection="0"/>
    <xf numFmtId="0" fontId="20" fillId="0" borderId="0"/>
    <xf numFmtId="41" fontId="20" fillId="0" borderId="0" applyFont="0" applyFill="0" applyBorder="0" applyAlignment="0" applyProtection="0"/>
    <xf numFmtId="41" fontId="21" fillId="0" borderId="0" applyFont="0" applyFill="0" applyBorder="0" applyAlignment="0" applyProtection="0"/>
    <xf numFmtId="0" fontId="21" fillId="0" borderId="0"/>
    <xf numFmtId="41" fontId="10" fillId="0" borderId="0" applyFont="0" applyFill="0" applyBorder="0" applyAlignment="0" applyProtection="0"/>
  </cellStyleXfs>
  <cellXfs count="465">
    <xf numFmtId="0" fontId="0" fillId="0" borderId="0" xfId="0"/>
    <xf numFmtId="0" fontId="2" fillId="0" borderId="0" xfId="1" applyFont="1" applyAlignment="1">
      <alignment vertical="top"/>
    </xf>
    <xf numFmtId="0" fontId="1" fillId="0" borderId="0" xfId="1"/>
    <xf numFmtId="0" fontId="7" fillId="0" borderId="0" xfId="1" applyFont="1" applyAlignment="1">
      <alignment horizontal="center" vertical="top"/>
    </xf>
    <xf numFmtId="0" fontId="2" fillId="0" borderId="0" xfId="1" applyFont="1"/>
    <xf numFmtId="0" fontId="2" fillId="0" borderId="0" xfId="1" applyFont="1" applyAlignment="1">
      <alignment vertical="top" wrapText="1"/>
    </xf>
    <xf numFmtId="0" fontId="2" fillId="0" borderId="0" xfId="1" applyFont="1" applyAlignment="1">
      <alignment horizontal="center" vertical="top"/>
    </xf>
    <xf numFmtId="164" fontId="2" fillId="0" borderId="0" xfId="1" applyNumberFormat="1" applyFont="1" applyAlignment="1">
      <alignment vertical="top"/>
    </xf>
    <xf numFmtId="0" fontId="2" fillId="0" borderId="0" xfId="0" applyFont="1" applyAlignment="1">
      <alignment vertical="top"/>
    </xf>
    <xf numFmtId="0" fontId="4" fillId="0" borderId="0" xfId="1" applyFont="1"/>
    <xf numFmtId="0" fontId="3" fillId="0" borderId="0" xfId="1" applyFont="1" applyAlignment="1">
      <alignment horizontal="center"/>
    </xf>
    <xf numFmtId="0" fontId="3" fillId="0" borderId="0" xfId="1" applyFont="1"/>
    <xf numFmtId="0" fontId="12" fillId="5" borderId="11" xfId="1" applyFont="1" applyFill="1" applyBorder="1" applyAlignment="1">
      <alignment horizontal="center" vertical="top"/>
    </xf>
    <xf numFmtId="10" fontId="4" fillId="0" borderId="0" xfId="4" applyNumberFormat="1" applyFont="1" applyBorder="1"/>
    <xf numFmtId="0" fontId="2" fillId="0" borderId="0" xfId="0" applyFont="1"/>
    <xf numFmtId="0" fontId="7" fillId="0" borderId="0" xfId="0" applyFont="1" applyAlignment="1">
      <alignment horizontal="centerContinuous"/>
    </xf>
    <xf numFmtId="0" fontId="7" fillId="0" borderId="0" xfId="0" applyFont="1" applyAlignment="1">
      <alignment horizontal="center"/>
    </xf>
    <xf numFmtId="0" fontId="7" fillId="0" borderId="0" xfId="0" applyFont="1" applyAlignment="1">
      <alignment horizontal="left"/>
    </xf>
    <xf numFmtId="0" fontId="15" fillId="0" borderId="17" xfId="1" applyFont="1" applyBorder="1" applyAlignment="1">
      <alignment horizontal="center"/>
    </xf>
    <xf numFmtId="0" fontId="15" fillId="0" borderId="0" xfId="1" applyFont="1" applyAlignment="1">
      <alignment horizontal="center"/>
    </xf>
    <xf numFmtId="0" fontId="1" fillId="0" borderId="0" xfId="1" applyAlignment="1">
      <alignment horizontal="left" vertical="top"/>
    </xf>
    <xf numFmtId="0" fontId="5" fillId="0" borderId="0" xfId="1" applyFont="1" applyAlignment="1">
      <alignment horizontal="left" vertical="top"/>
    </xf>
    <xf numFmtId="0" fontId="16" fillId="0" borderId="0" xfId="1" applyFont="1" applyAlignment="1">
      <alignment vertical="top"/>
    </xf>
    <xf numFmtId="0" fontId="4" fillId="0" borderId="0" xfId="1" quotePrefix="1" applyFont="1" applyAlignment="1">
      <alignment vertical="center"/>
    </xf>
    <xf numFmtId="0" fontId="12" fillId="5" borderId="6" xfId="1" applyFont="1" applyFill="1" applyBorder="1" applyAlignment="1">
      <alignment horizontal="center" vertical="center" wrapText="1"/>
    </xf>
    <xf numFmtId="0" fontId="1" fillId="0" borderId="0" xfId="1" applyAlignment="1">
      <alignment horizontal="center" vertical="top"/>
    </xf>
    <xf numFmtId="0" fontId="6" fillId="0" borderId="0" xfId="1" applyFont="1" applyAlignment="1">
      <alignment horizontal="center" vertical="top"/>
    </xf>
    <xf numFmtId="0" fontId="9" fillId="2" borderId="8" xfId="1" applyFont="1" applyFill="1" applyBorder="1" applyAlignment="1">
      <alignment horizontal="center" vertical="top"/>
    </xf>
    <xf numFmtId="0" fontId="9" fillId="2" borderId="8" xfId="1" applyFont="1" applyFill="1" applyBorder="1" applyAlignment="1">
      <alignment vertical="top" wrapText="1"/>
    </xf>
    <xf numFmtId="164" fontId="9" fillId="2" borderId="8" xfId="1" applyNumberFormat="1" applyFont="1" applyFill="1" applyBorder="1" applyAlignment="1">
      <alignment vertical="top"/>
    </xf>
    <xf numFmtId="0" fontId="8" fillId="3" borderId="8" xfId="1" applyFont="1" applyFill="1" applyBorder="1" applyAlignment="1">
      <alignment horizontal="center" vertical="top"/>
    </xf>
    <xf numFmtId="0" fontId="8" fillId="3" borderId="8" xfId="1" applyFont="1" applyFill="1" applyBorder="1" applyAlignment="1">
      <alignment vertical="top" wrapText="1"/>
    </xf>
    <xf numFmtId="164" fontId="8" fillId="3" borderId="8" xfId="1" applyNumberFormat="1" applyFont="1" applyFill="1" applyBorder="1" applyAlignment="1">
      <alignment vertical="top"/>
    </xf>
    <xf numFmtId="0" fontId="9" fillId="9" borderId="8" xfId="1" applyFont="1" applyFill="1" applyBorder="1" applyAlignment="1">
      <alignment horizontal="center" vertical="top"/>
    </xf>
    <xf numFmtId="0" fontId="9" fillId="9" borderId="8" xfId="1" applyFont="1" applyFill="1" applyBorder="1" applyAlignment="1">
      <alignment vertical="top" wrapText="1"/>
    </xf>
    <xf numFmtId="164" fontId="9" fillId="9" borderId="8" xfId="1" applyNumberFormat="1" applyFont="1" applyFill="1" applyBorder="1" applyAlignment="1">
      <alignment vertical="top"/>
    </xf>
    <xf numFmtId="0" fontId="8" fillId="10" borderId="8" xfId="1" applyFont="1" applyFill="1" applyBorder="1" applyAlignment="1">
      <alignment horizontal="center" vertical="top"/>
    </xf>
    <xf numFmtId="0" fontId="8" fillId="10" borderId="8" xfId="1" applyFont="1" applyFill="1" applyBorder="1" applyAlignment="1">
      <alignment vertical="top" wrapText="1"/>
    </xf>
    <xf numFmtId="164" fontId="8" fillId="10" borderId="8" xfId="1" applyNumberFormat="1" applyFont="1" applyFill="1" applyBorder="1" applyAlignment="1">
      <alignment vertical="top"/>
    </xf>
    <xf numFmtId="0" fontId="9" fillId="4" borderId="8" xfId="1" applyFont="1" applyFill="1" applyBorder="1" applyAlignment="1">
      <alignment horizontal="center" vertical="top"/>
    </xf>
    <xf numFmtId="0" fontId="9" fillId="4" borderId="8" xfId="1" applyFont="1" applyFill="1" applyBorder="1" applyAlignment="1">
      <alignment vertical="top" wrapText="1"/>
    </xf>
    <xf numFmtId="164" fontId="9" fillId="4" borderId="8" xfId="1" applyNumberFormat="1" applyFont="1" applyFill="1" applyBorder="1" applyAlignment="1">
      <alignment vertical="top"/>
    </xf>
    <xf numFmtId="0" fontId="8" fillId="11" borderId="8" xfId="1" applyFont="1" applyFill="1" applyBorder="1" applyAlignment="1">
      <alignment horizontal="center" vertical="top"/>
    </xf>
    <xf numFmtId="0" fontId="8" fillId="11" borderId="8" xfId="1" applyFont="1" applyFill="1" applyBorder="1" applyAlignment="1">
      <alignment vertical="top" wrapText="1"/>
    </xf>
    <xf numFmtId="164" fontId="8" fillId="11" borderId="8" xfId="1" applyNumberFormat="1" applyFont="1" applyFill="1" applyBorder="1" applyAlignment="1">
      <alignment vertical="top"/>
    </xf>
    <xf numFmtId="0" fontId="8" fillId="12" borderId="8" xfId="1" applyFont="1" applyFill="1" applyBorder="1" applyAlignment="1">
      <alignment horizontal="center" vertical="top"/>
    </xf>
    <xf numFmtId="0" fontId="8" fillId="12" borderId="8" xfId="1" applyFont="1" applyFill="1" applyBorder="1" applyAlignment="1">
      <alignment vertical="top" wrapText="1"/>
    </xf>
    <xf numFmtId="164" fontId="8" fillId="12" borderId="8" xfId="1" applyNumberFormat="1" applyFont="1" applyFill="1" applyBorder="1" applyAlignment="1">
      <alignment vertical="top"/>
    </xf>
    <xf numFmtId="0" fontId="16" fillId="0" borderId="8" xfId="1" applyFont="1" applyBorder="1" applyAlignment="1">
      <alignment horizontal="center" vertical="top"/>
    </xf>
    <xf numFmtId="0" fontId="16" fillId="0" borderId="8" xfId="1" applyFont="1" applyBorder="1" applyAlignment="1">
      <alignment vertical="top" wrapText="1"/>
    </xf>
    <xf numFmtId="164" fontId="16" fillId="0" borderId="8" xfId="1" applyNumberFormat="1" applyFont="1" applyBorder="1" applyAlignment="1">
      <alignment vertical="top"/>
    </xf>
    <xf numFmtId="0" fontId="8" fillId="13" borderId="8" xfId="1" applyFont="1" applyFill="1" applyBorder="1" applyAlignment="1">
      <alignment horizontal="center" vertical="top"/>
    </xf>
    <xf numFmtId="0" fontId="8" fillId="13" borderId="8" xfId="1" applyFont="1" applyFill="1" applyBorder="1" applyAlignment="1">
      <alignment vertical="top" wrapText="1"/>
    </xf>
    <xf numFmtId="164" fontId="8" fillId="13" borderId="8" xfId="1" applyNumberFormat="1" applyFont="1" applyFill="1" applyBorder="1" applyAlignment="1">
      <alignment vertical="top"/>
    </xf>
    <xf numFmtId="0" fontId="8" fillId="14" borderId="8" xfId="1" applyFont="1" applyFill="1" applyBorder="1" applyAlignment="1">
      <alignment horizontal="center" vertical="top"/>
    </xf>
    <xf numFmtId="0" fontId="8" fillId="14" borderId="8" xfId="1" applyFont="1" applyFill="1" applyBorder="1" applyAlignment="1">
      <alignment vertical="top" wrapText="1"/>
    </xf>
    <xf numFmtId="164" fontId="8" fillId="14" borderId="8" xfId="1" applyNumberFormat="1" applyFont="1" applyFill="1" applyBorder="1" applyAlignment="1">
      <alignment vertical="top"/>
    </xf>
    <xf numFmtId="0" fontId="8" fillId="15" borderId="8" xfId="1" applyFont="1" applyFill="1" applyBorder="1" applyAlignment="1">
      <alignment horizontal="center" vertical="top"/>
    </xf>
    <xf numFmtId="0" fontId="8" fillId="15" borderId="8" xfId="1" applyFont="1" applyFill="1" applyBorder="1" applyAlignment="1">
      <alignment vertical="top" wrapText="1"/>
    </xf>
    <xf numFmtId="164" fontId="8" fillId="15" borderId="8" xfId="1" applyNumberFormat="1" applyFont="1" applyFill="1" applyBorder="1" applyAlignment="1">
      <alignment vertical="top"/>
    </xf>
    <xf numFmtId="0" fontId="9" fillId="16" borderId="8" xfId="1" applyFont="1" applyFill="1" applyBorder="1" applyAlignment="1">
      <alignment horizontal="center" vertical="top"/>
    </xf>
    <xf numFmtId="0" fontId="9" fillId="16" borderId="8" xfId="1" applyFont="1" applyFill="1" applyBorder="1" applyAlignment="1">
      <alignment vertical="top" wrapText="1"/>
    </xf>
    <xf numFmtId="164" fontId="9" fillId="16" borderId="8" xfId="1" applyNumberFormat="1" applyFont="1" applyFill="1" applyBorder="1" applyAlignment="1">
      <alignment vertical="top"/>
    </xf>
    <xf numFmtId="0" fontId="8" fillId="17" borderId="8" xfId="1" applyFont="1" applyFill="1" applyBorder="1" applyAlignment="1">
      <alignment horizontal="center" vertical="top"/>
    </xf>
    <xf numFmtId="0" fontId="8" fillId="17" borderId="8" xfId="1" applyFont="1" applyFill="1" applyBorder="1" applyAlignment="1">
      <alignment vertical="top" wrapText="1"/>
    </xf>
    <xf numFmtId="164" fontId="8" fillId="17" borderId="8" xfId="1" applyNumberFormat="1" applyFont="1" applyFill="1" applyBorder="1" applyAlignment="1">
      <alignment vertical="top"/>
    </xf>
    <xf numFmtId="0" fontId="9" fillId="18" borderId="8" xfId="1" applyFont="1" applyFill="1" applyBorder="1" applyAlignment="1">
      <alignment horizontal="center" vertical="top"/>
    </xf>
    <xf numFmtId="0" fontId="9" fillId="18" borderId="8" xfId="1" applyFont="1" applyFill="1" applyBorder="1" applyAlignment="1">
      <alignment vertical="top" wrapText="1"/>
    </xf>
    <xf numFmtId="164" fontId="9" fillId="18" borderId="8" xfId="1" applyNumberFormat="1" applyFont="1" applyFill="1" applyBorder="1" applyAlignment="1">
      <alignment vertical="top"/>
    </xf>
    <xf numFmtId="0" fontId="8" fillId="7" borderId="8" xfId="1" applyFont="1" applyFill="1" applyBorder="1" applyAlignment="1">
      <alignment horizontal="center" vertical="top"/>
    </xf>
    <xf numFmtId="0" fontId="8" fillId="7" borderId="8" xfId="1" applyFont="1" applyFill="1" applyBorder="1" applyAlignment="1">
      <alignment vertical="top" wrapText="1"/>
    </xf>
    <xf numFmtId="164" fontId="8" fillId="7" borderId="8" xfId="1" applyNumberFormat="1" applyFont="1" applyFill="1" applyBorder="1" applyAlignment="1">
      <alignment vertical="top"/>
    </xf>
    <xf numFmtId="0" fontId="9" fillId="19" borderId="8" xfId="1" applyFont="1" applyFill="1" applyBorder="1" applyAlignment="1">
      <alignment horizontal="center" vertical="top"/>
    </xf>
    <xf numFmtId="0" fontId="9" fillId="19" borderId="8" xfId="1" applyFont="1" applyFill="1" applyBorder="1" applyAlignment="1">
      <alignment vertical="top" wrapText="1"/>
    </xf>
    <xf numFmtId="164" fontId="9" fillId="19" borderId="8" xfId="1" applyNumberFormat="1" applyFont="1" applyFill="1" applyBorder="1" applyAlignment="1">
      <alignment vertical="top"/>
    </xf>
    <xf numFmtId="0" fontId="8" fillId="20" borderId="8" xfId="1" applyFont="1" applyFill="1" applyBorder="1" applyAlignment="1">
      <alignment horizontal="center" vertical="top"/>
    </xf>
    <xf numFmtId="0" fontId="8" fillId="20" borderId="8" xfId="1" applyFont="1" applyFill="1" applyBorder="1" applyAlignment="1">
      <alignment vertical="top" wrapText="1"/>
    </xf>
    <xf numFmtId="164" fontId="8" fillId="20" borderId="8" xfId="1" applyNumberFormat="1" applyFont="1" applyFill="1" applyBorder="1" applyAlignment="1">
      <alignment vertical="top"/>
    </xf>
    <xf numFmtId="0" fontId="9" fillId="22" borderId="8" xfId="1" applyFont="1" applyFill="1" applyBorder="1" applyAlignment="1">
      <alignment horizontal="center" vertical="top"/>
    </xf>
    <xf numFmtId="0" fontId="9" fillId="22" borderId="8" xfId="1" applyFont="1" applyFill="1" applyBorder="1" applyAlignment="1">
      <alignment vertical="top" wrapText="1"/>
    </xf>
    <xf numFmtId="164" fontId="9" fillId="22" borderId="8" xfId="1" applyNumberFormat="1" applyFont="1" applyFill="1" applyBorder="1" applyAlignment="1">
      <alignment vertical="top"/>
    </xf>
    <xf numFmtId="0" fontId="8" fillId="23" borderId="8" xfId="1" applyFont="1" applyFill="1" applyBorder="1" applyAlignment="1">
      <alignment horizontal="center" vertical="top"/>
    </xf>
    <xf numFmtId="0" fontId="8" fillId="23" borderId="8" xfId="1" applyFont="1" applyFill="1" applyBorder="1" applyAlignment="1">
      <alignment vertical="top" wrapText="1"/>
    </xf>
    <xf numFmtId="164" fontId="8" fillId="23" borderId="8" xfId="1" applyNumberFormat="1" applyFont="1" applyFill="1" applyBorder="1" applyAlignment="1">
      <alignment vertical="top"/>
    </xf>
    <xf numFmtId="0" fontId="8" fillId="25" borderId="8" xfId="1" applyFont="1" applyFill="1" applyBorder="1" applyAlignment="1">
      <alignment horizontal="center" vertical="top"/>
    </xf>
    <xf numFmtId="0" fontId="8" fillId="25" borderId="8" xfId="1" applyFont="1" applyFill="1" applyBorder="1" applyAlignment="1">
      <alignment vertical="top" wrapText="1"/>
    </xf>
    <xf numFmtId="164" fontId="8" fillId="25" borderId="8" xfId="1" applyNumberFormat="1" applyFont="1" applyFill="1" applyBorder="1" applyAlignment="1">
      <alignment vertical="top"/>
    </xf>
    <xf numFmtId="0" fontId="8" fillId="26" borderId="8" xfId="1" applyFont="1" applyFill="1" applyBorder="1" applyAlignment="1">
      <alignment horizontal="center" vertical="top"/>
    </xf>
    <xf numFmtId="0" fontId="8" fillId="26" borderId="8" xfId="1" applyFont="1" applyFill="1" applyBorder="1" applyAlignment="1">
      <alignment vertical="top" wrapText="1"/>
    </xf>
    <xf numFmtId="164" fontId="8" fillId="26" borderId="8" xfId="1" applyNumberFormat="1" applyFont="1" applyFill="1" applyBorder="1" applyAlignment="1">
      <alignment vertical="top"/>
    </xf>
    <xf numFmtId="0" fontId="8" fillId="27" borderId="8" xfId="1" applyFont="1" applyFill="1" applyBorder="1" applyAlignment="1">
      <alignment horizontal="center" vertical="top"/>
    </xf>
    <xf numFmtId="0" fontId="8" fillId="27" borderId="8" xfId="1" applyFont="1" applyFill="1" applyBorder="1" applyAlignment="1">
      <alignment vertical="top" wrapText="1"/>
    </xf>
    <xf numFmtId="164" fontId="8" fillId="27" borderId="8" xfId="1" applyNumberFormat="1" applyFont="1" applyFill="1" applyBorder="1" applyAlignment="1">
      <alignment vertical="top"/>
    </xf>
    <xf numFmtId="0" fontId="8" fillId="28" borderId="8" xfId="1" applyFont="1" applyFill="1" applyBorder="1" applyAlignment="1">
      <alignment horizontal="center" vertical="top"/>
    </xf>
    <xf numFmtId="0" fontId="8" fillId="28" borderId="8" xfId="1" applyFont="1" applyFill="1" applyBorder="1" applyAlignment="1">
      <alignment vertical="top" wrapText="1"/>
    </xf>
    <xf numFmtId="164" fontId="8" fillId="28" borderId="8" xfId="1" applyNumberFormat="1" applyFont="1" applyFill="1" applyBorder="1" applyAlignment="1">
      <alignment vertical="top"/>
    </xf>
    <xf numFmtId="0" fontId="8" fillId="29" borderId="8" xfId="1" applyFont="1" applyFill="1" applyBorder="1" applyAlignment="1">
      <alignment horizontal="center" vertical="top"/>
    </xf>
    <xf numFmtId="0" fontId="8" fillId="29" borderId="8" xfId="1" applyFont="1" applyFill="1" applyBorder="1" applyAlignment="1">
      <alignment vertical="top" wrapText="1"/>
    </xf>
    <xf numFmtId="164" fontId="8" fillId="29" borderId="8" xfId="1" applyNumberFormat="1" applyFont="1" applyFill="1" applyBorder="1" applyAlignment="1">
      <alignment vertical="top"/>
    </xf>
    <xf numFmtId="0" fontId="16" fillId="0" borderId="8" xfId="1" applyFont="1" applyBorder="1" applyAlignment="1">
      <alignment horizontal="center"/>
    </xf>
    <xf numFmtId="0" fontId="9" fillId="30" borderId="8" xfId="1" applyFont="1" applyFill="1" applyBorder="1" applyAlignment="1">
      <alignment horizontal="center" vertical="top"/>
    </xf>
    <xf numFmtId="0" fontId="9" fillId="30" borderId="8" xfId="1" applyFont="1" applyFill="1" applyBorder="1" applyAlignment="1">
      <alignment vertical="top" wrapText="1"/>
    </xf>
    <xf numFmtId="164" fontId="9" fillId="30" borderId="8" xfId="1" applyNumberFormat="1" applyFont="1" applyFill="1" applyBorder="1" applyAlignment="1">
      <alignment vertical="top"/>
    </xf>
    <xf numFmtId="0" fontId="8" fillId="31" borderId="8" xfId="1" applyFont="1" applyFill="1" applyBorder="1" applyAlignment="1">
      <alignment horizontal="center" vertical="top"/>
    </xf>
    <xf numFmtId="0" fontId="8" fillId="31" borderId="8" xfId="1" applyFont="1" applyFill="1" applyBorder="1" applyAlignment="1">
      <alignment vertical="top" wrapText="1"/>
    </xf>
    <xf numFmtId="164" fontId="8" fillId="31" borderId="8" xfId="1" applyNumberFormat="1" applyFont="1" applyFill="1" applyBorder="1" applyAlignment="1">
      <alignment vertical="top"/>
    </xf>
    <xf numFmtId="0" fontId="9" fillId="32" borderId="8" xfId="1" applyFont="1" applyFill="1" applyBorder="1" applyAlignment="1">
      <alignment horizontal="center" vertical="top"/>
    </xf>
    <xf numFmtId="0" fontId="9" fillId="32" borderId="8" xfId="1" applyFont="1" applyFill="1" applyBorder="1" applyAlignment="1">
      <alignment vertical="top" wrapText="1"/>
    </xf>
    <xf numFmtId="164" fontId="9" fillId="32" borderId="8" xfId="1" applyNumberFormat="1" applyFont="1" applyFill="1" applyBorder="1" applyAlignment="1">
      <alignment vertical="top"/>
    </xf>
    <xf numFmtId="0" fontId="8" fillId="33" borderId="8" xfId="1" applyFont="1" applyFill="1" applyBorder="1" applyAlignment="1">
      <alignment horizontal="center" vertical="top"/>
    </xf>
    <xf numFmtId="0" fontId="8" fillId="33" borderId="8" xfId="1" applyFont="1" applyFill="1" applyBorder="1" applyAlignment="1">
      <alignment vertical="top" wrapText="1"/>
    </xf>
    <xf numFmtId="164" fontId="8" fillId="33" borderId="8" xfId="1" applyNumberFormat="1" applyFont="1" applyFill="1" applyBorder="1" applyAlignment="1">
      <alignment vertical="top"/>
    </xf>
    <xf numFmtId="0" fontId="13" fillId="0" borderId="8" xfId="1" applyFont="1" applyBorder="1" applyAlignment="1">
      <alignment horizontal="center" vertical="top"/>
    </xf>
    <xf numFmtId="0" fontId="12" fillId="13" borderId="8" xfId="1" applyFont="1" applyFill="1" applyBorder="1" applyAlignment="1">
      <alignment horizontal="center" vertical="top"/>
    </xf>
    <xf numFmtId="41" fontId="12" fillId="5" borderId="8" xfId="2" applyFont="1" applyFill="1" applyBorder="1" applyAlignment="1">
      <alignment vertical="center"/>
    </xf>
    <xf numFmtId="164" fontId="9" fillId="2" borderId="13" xfId="1" applyNumberFormat="1" applyFont="1" applyFill="1" applyBorder="1" applyAlignment="1">
      <alignment vertical="top"/>
    </xf>
    <xf numFmtId="164" fontId="8" fillId="3" borderId="13" xfId="1" applyNumberFormat="1" applyFont="1" applyFill="1" applyBorder="1" applyAlignment="1">
      <alignment vertical="top"/>
    </xf>
    <xf numFmtId="164" fontId="9" fillId="9" borderId="13" xfId="1" applyNumberFormat="1" applyFont="1" applyFill="1" applyBorder="1" applyAlignment="1">
      <alignment vertical="top"/>
    </xf>
    <xf numFmtId="164" fontId="8" fillId="10" borderId="13" xfId="1" applyNumberFormat="1" applyFont="1" applyFill="1" applyBorder="1" applyAlignment="1">
      <alignment vertical="top"/>
    </xf>
    <xf numFmtId="164" fontId="9" fillId="4" borderId="13" xfId="1" applyNumberFormat="1" applyFont="1" applyFill="1" applyBorder="1" applyAlignment="1">
      <alignment vertical="top"/>
    </xf>
    <xf numFmtId="164" fontId="8" fillId="11" borderId="13" xfId="1" applyNumberFormat="1" applyFont="1" applyFill="1" applyBorder="1" applyAlignment="1">
      <alignment vertical="top"/>
    </xf>
    <xf numFmtId="164" fontId="8" fillId="12" borderId="13" xfId="1" applyNumberFormat="1" applyFont="1" applyFill="1" applyBorder="1" applyAlignment="1">
      <alignment vertical="top"/>
    </xf>
    <xf numFmtId="164" fontId="16" fillId="0" borderId="13" xfId="1" applyNumberFormat="1" applyFont="1" applyBorder="1" applyAlignment="1">
      <alignment vertical="top"/>
    </xf>
    <xf numFmtId="164" fontId="8" fillId="13" borderId="13" xfId="1" applyNumberFormat="1" applyFont="1" applyFill="1" applyBorder="1" applyAlignment="1">
      <alignment vertical="top"/>
    </xf>
    <xf numFmtId="164" fontId="8" fillId="14" borderId="13" xfId="1" applyNumberFormat="1" applyFont="1" applyFill="1" applyBorder="1" applyAlignment="1">
      <alignment vertical="top"/>
    </xf>
    <xf numFmtId="164" fontId="8" fillId="15" borderId="13" xfId="1" applyNumberFormat="1" applyFont="1" applyFill="1" applyBorder="1" applyAlignment="1">
      <alignment vertical="top"/>
    </xf>
    <xf numFmtId="164" fontId="9" fillId="16" borderId="13" xfId="1" applyNumberFormat="1" applyFont="1" applyFill="1" applyBorder="1" applyAlignment="1">
      <alignment vertical="top"/>
    </xf>
    <xf numFmtId="164" fontId="8" fillId="17" borderId="13" xfId="1" applyNumberFormat="1" applyFont="1" applyFill="1" applyBorder="1" applyAlignment="1">
      <alignment vertical="top"/>
    </xf>
    <xf numFmtId="164" fontId="9" fillId="18" borderId="13" xfId="1" applyNumberFormat="1" applyFont="1" applyFill="1" applyBorder="1" applyAlignment="1">
      <alignment vertical="top"/>
    </xf>
    <xf numFmtId="164" fontId="8" fillId="7" borderId="13" xfId="1" applyNumberFormat="1" applyFont="1" applyFill="1" applyBorder="1" applyAlignment="1">
      <alignment vertical="top"/>
    </xf>
    <xf numFmtId="164" fontId="9" fillId="19" borderId="13" xfId="1" applyNumberFormat="1" applyFont="1" applyFill="1" applyBorder="1" applyAlignment="1">
      <alignment vertical="top"/>
    </xf>
    <xf numFmtId="164" fontId="8" fillId="20" borderId="13" xfId="1" applyNumberFormat="1" applyFont="1" applyFill="1" applyBorder="1" applyAlignment="1">
      <alignment vertical="top"/>
    </xf>
    <xf numFmtId="164" fontId="9" fillId="22" borderId="13" xfId="1" applyNumberFormat="1" applyFont="1" applyFill="1" applyBorder="1" applyAlignment="1">
      <alignment vertical="top"/>
    </xf>
    <xf numFmtId="164" fontId="8" fillId="23" borderId="13" xfId="1" applyNumberFormat="1" applyFont="1" applyFill="1" applyBorder="1" applyAlignment="1">
      <alignment vertical="top"/>
    </xf>
    <xf numFmtId="164" fontId="8" fillId="25" borderId="13" xfId="1" applyNumberFormat="1" applyFont="1" applyFill="1" applyBorder="1" applyAlignment="1">
      <alignment vertical="top"/>
    </xf>
    <xf numFmtId="164" fontId="8" fillId="26" borderId="13" xfId="1" applyNumberFormat="1" applyFont="1" applyFill="1" applyBorder="1" applyAlignment="1">
      <alignment vertical="top"/>
    </xf>
    <xf numFmtId="164" fontId="8" fillId="27" borderId="13" xfId="1" applyNumberFormat="1" applyFont="1" applyFill="1" applyBorder="1" applyAlignment="1">
      <alignment vertical="top"/>
    </xf>
    <xf numFmtId="164" fontId="8" fillId="28" borderId="13" xfId="1" applyNumberFormat="1" applyFont="1" applyFill="1" applyBorder="1" applyAlignment="1">
      <alignment vertical="top"/>
    </xf>
    <xf numFmtId="164" fontId="8" fillId="29" borderId="13" xfId="1" applyNumberFormat="1" applyFont="1" applyFill="1" applyBorder="1" applyAlignment="1">
      <alignment vertical="top"/>
    </xf>
    <xf numFmtId="164" fontId="9" fillId="30" borderId="13" xfId="1" applyNumberFormat="1" applyFont="1" applyFill="1" applyBorder="1" applyAlignment="1">
      <alignment vertical="top"/>
    </xf>
    <xf numFmtId="164" fontId="8" fillId="31" borderId="13" xfId="1" applyNumberFormat="1" applyFont="1" applyFill="1" applyBorder="1" applyAlignment="1">
      <alignment vertical="top"/>
    </xf>
    <xf numFmtId="164" fontId="9" fillId="32" borderId="13" xfId="1" applyNumberFormat="1" applyFont="1" applyFill="1" applyBorder="1" applyAlignment="1">
      <alignment vertical="top"/>
    </xf>
    <xf numFmtId="164" fontId="8" fillId="33" borderId="13" xfId="1" applyNumberFormat="1" applyFont="1" applyFill="1" applyBorder="1" applyAlignment="1">
      <alignment vertical="top"/>
    </xf>
    <xf numFmtId="0" fontId="9" fillId="2" borderId="23" xfId="1" applyFont="1" applyFill="1" applyBorder="1" applyAlignment="1">
      <alignment horizontal="center" vertical="top"/>
    </xf>
    <xf numFmtId="0" fontId="8" fillId="3" borderId="23" xfId="1" applyFont="1" applyFill="1" applyBorder="1" applyAlignment="1">
      <alignment horizontal="center" vertical="top"/>
    </xf>
    <xf numFmtId="0" fontId="9" fillId="9" borderId="23" xfId="1" applyFont="1" applyFill="1" applyBorder="1" applyAlignment="1">
      <alignment horizontal="center" vertical="top"/>
    </xf>
    <xf numFmtId="0" fontId="8" fillId="10" borderId="23" xfId="1" applyFont="1" applyFill="1" applyBorder="1" applyAlignment="1">
      <alignment horizontal="center" vertical="top"/>
    </xf>
    <xf numFmtId="0" fontId="9" fillId="4" borderId="23" xfId="1" applyFont="1" applyFill="1" applyBorder="1" applyAlignment="1">
      <alignment horizontal="center" vertical="top"/>
    </xf>
    <xf numFmtId="0" fontId="8" fillId="11" borderId="23" xfId="1" applyFont="1" applyFill="1" applyBorder="1" applyAlignment="1">
      <alignment horizontal="center" vertical="top"/>
    </xf>
    <xf numFmtId="0" fontId="8" fillId="12" borderId="23" xfId="1" applyFont="1" applyFill="1" applyBorder="1" applyAlignment="1">
      <alignment horizontal="center" vertical="top"/>
    </xf>
    <xf numFmtId="0" fontId="16" fillId="0" borderId="23" xfId="1" applyFont="1" applyBorder="1" applyAlignment="1">
      <alignment horizontal="center" vertical="top"/>
    </xf>
    <xf numFmtId="0" fontId="8" fillId="13" borderId="23" xfId="1" applyFont="1" applyFill="1" applyBorder="1" applyAlignment="1">
      <alignment horizontal="center" vertical="top"/>
    </xf>
    <xf numFmtId="0" fontId="8" fillId="14" borderId="23" xfId="1" applyFont="1" applyFill="1" applyBorder="1" applyAlignment="1">
      <alignment horizontal="center" vertical="top"/>
    </xf>
    <xf numFmtId="0" fontId="8" fillId="15" borderId="23" xfId="1" applyFont="1" applyFill="1" applyBorder="1" applyAlignment="1">
      <alignment horizontal="center" vertical="top"/>
    </xf>
    <xf numFmtId="0" fontId="9" fillId="16" borderId="23" xfId="1" applyFont="1" applyFill="1" applyBorder="1" applyAlignment="1">
      <alignment horizontal="center" vertical="top"/>
    </xf>
    <xf numFmtId="0" fontId="8" fillId="17" borderId="23" xfId="1" applyFont="1" applyFill="1" applyBorder="1" applyAlignment="1">
      <alignment horizontal="center" vertical="top"/>
    </xf>
    <xf numFmtId="0" fontId="9" fillId="18" borderId="23" xfId="1" applyFont="1" applyFill="1" applyBorder="1" applyAlignment="1">
      <alignment horizontal="center" vertical="top"/>
    </xf>
    <xf numFmtId="0" fontId="8" fillId="7" borderId="23" xfId="1" applyFont="1" applyFill="1" applyBorder="1" applyAlignment="1">
      <alignment horizontal="center" vertical="top"/>
    </xf>
    <xf numFmtId="0" fontId="9" fillId="19" borderId="23" xfId="1" applyFont="1" applyFill="1" applyBorder="1" applyAlignment="1">
      <alignment horizontal="center" vertical="top"/>
    </xf>
    <xf numFmtId="0" fontId="8" fillId="20" borderId="23" xfId="1" applyFont="1" applyFill="1" applyBorder="1" applyAlignment="1">
      <alignment horizontal="center" vertical="top"/>
    </xf>
    <xf numFmtId="0" fontId="9" fillId="22" borderId="23" xfId="1" applyFont="1" applyFill="1" applyBorder="1" applyAlignment="1">
      <alignment horizontal="center" vertical="top"/>
    </xf>
    <xf numFmtId="0" fontId="8" fillId="23" borderId="23" xfId="1" applyFont="1" applyFill="1" applyBorder="1" applyAlignment="1">
      <alignment horizontal="center" vertical="top"/>
    </xf>
    <xf numFmtId="0" fontId="8" fillId="25" borderId="23" xfId="1" applyFont="1" applyFill="1" applyBorder="1" applyAlignment="1">
      <alignment horizontal="center" vertical="top"/>
    </xf>
    <xf numFmtId="0" fontId="8" fillId="26" borderId="23" xfId="1" applyFont="1" applyFill="1" applyBorder="1" applyAlignment="1">
      <alignment horizontal="center" vertical="top"/>
    </xf>
    <xf numFmtId="0" fontId="8" fillId="27" borderId="23" xfId="1" applyFont="1" applyFill="1" applyBorder="1" applyAlignment="1">
      <alignment horizontal="center" vertical="top"/>
    </xf>
    <xf numFmtId="0" fontId="8" fillId="28" borderId="23" xfId="1" applyFont="1" applyFill="1" applyBorder="1" applyAlignment="1">
      <alignment horizontal="center" vertical="top"/>
    </xf>
    <xf numFmtId="0" fontId="8" fillId="29" borderId="23" xfId="1" applyFont="1" applyFill="1" applyBorder="1" applyAlignment="1">
      <alignment horizontal="center" vertical="top"/>
    </xf>
    <xf numFmtId="0" fontId="16" fillId="0" borderId="23" xfId="1" applyFont="1" applyBorder="1" applyAlignment="1">
      <alignment horizontal="center"/>
    </xf>
    <xf numFmtId="0" fontId="9" fillId="30" borderId="23" xfId="1" applyFont="1" applyFill="1" applyBorder="1" applyAlignment="1">
      <alignment horizontal="center" vertical="top"/>
    </xf>
    <xf numFmtId="0" fontId="8" fillId="31" borderId="23" xfId="1" applyFont="1" applyFill="1" applyBorder="1" applyAlignment="1">
      <alignment horizontal="center" vertical="top"/>
    </xf>
    <xf numFmtId="0" fontId="9" fillId="32" borderId="23" xfId="1" applyFont="1" applyFill="1" applyBorder="1" applyAlignment="1">
      <alignment horizontal="center" vertical="top"/>
    </xf>
    <xf numFmtId="0" fontId="8" fillId="33" borderId="23" xfId="1" applyFont="1" applyFill="1" applyBorder="1" applyAlignment="1">
      <alignment horizontal="center" vertical="top"/>
    </xf>
    <xf numFmtId="0" fontId="18" fillId="0" borderId="0" xfId="1" applyFont="1"/>
    <xf numFmtId="0" fontId="19" fillId="0" borderId="0" xfId="0" applyFont="1" applyAlignment="1">
      <alignment horizontal="left"/>
    </xf>
    <xf numFmtId="0" fontId="16" fillId="0" borderId="0" xfId="1" applyFont="1"/>
    <xf numFmtId="164" fontId="7" fillId="0" borderId="0" xfId="0" applyNumberFormat="1" applyFont="1" applyAlignment="1">
      <alignment horizontal="center"/>
    </xf>
    <xf numFmtId="0" fontId="16" fillId="0" borderId="8" xfId="1" quotePrefix="1" applyFont="1" applyBorder="1" applyAlignment="1">
      <alignment vertical="top" wrapText="1"/>
    </xf>
    <xf numFmtId="0" fontId="2" fillId="0" borderId="0" xfId="1" applyFont="1" applyAlignment="1">
      <alignment horizontal="center"/>
    </xf>
    <xf numFmtId="164" fontId="16" fillId="0" borderId="13" xfId="1" applyNumberFormat="1" applyFont="1" applyBorder="1" applyAlignment="1">
      <alignment horizontal="center" vertical="top"/>
    </xf>
    <xf numFmtId="0" fontId="15" fillId="0" borderId="8" xfId="1" applyFont="1" applyBorder="1" applyAlignment="1">
      <alignment horizontal="center"/>
    </xf>
    <xf numFmtId="0" fontId="2" fillId="0" borderId="8" xfId="1" applyFont="1" applyBorder="1"/>
    <xf numFmtId="164" fontId="2" fillId="0" borderId="8" xfId="1" applyNumberFormat="1" applyFont="1" applyBorder="1"/>
    <xf numFmtId="0" fontId="9" fillId="9" borderId="8" xfId="1" applyFont="1" applyFill="1" applyBorder="1" applyAlignment="1">
      <alignment vertical="top"/>
    </xf>
    <xf numFmtId="0" fontId="9" fillId="22" borderId="8" xfId="1" applyFont="1" applyFill="1" applyBorder="1" applyAlignment="1">
      <alignment vertical="top"/>
    </xf>
    <xf numFmtId="0" fontId="9" fillId="30" borderId="8" xfId="1" applyFont="1" applyFill="1" applyBorder="1" applyAlignment="1">
      <alignment vertical="top"/>
    </xf>
    <xf numFmtId="41" fontId="2" fillId="0" borderId="0" xfId="2" applyFont="1" applyAlignment="1">
      <alignment vertical="top"/>
    </xf>
    <xf numFmtId="164" fontId="16" fillId="0" borderId="0" xfId="1" applyNumberFormat="1" applyFont="1" applyAlignment="1">
      <alignment vertical="top"/>
    </xf>
    <xf numFmtId="164" fontId="16" fillId="35" borderId="13" xfId="1" applyNumberFormat="1" applyFont="1" applyFill="1" applyBorder="1" applyAlignment="1">
      <alignment horizontal="center" vertical="top"/>
    </xf>
    <xf numFmtId="41" fontId="7" fillId="0" borderId="0" xfId="0" applyNumberFormat="1" applyFont="1" applyAlignment="1">
      <alignment horizontal="center"/>
    </xf>
    <xf numFmtId="166" fontId="7" fillId="0" borderId="0" xfId="2" applyNumberFormat="1" applyFont="1" applyAlignment="1">
      <alignment horizontal="center"/>
    </xf>
    <xf numFmtId="41" fontId="16" fillId="0" borderId="8" xfId="2" applyFont="1" applyBorder="1" applyAlignment="1">
      <alignment horizontal="center" vertical="top"/>
    </xf>
    <xf numFmtId="164" fontId="2" fillId="0" borderId="0" xfId="0" applyNumberFormat="1" applyFont="1" applyAlignment="1">
      <alignment horizontal="centerContinuous" vertical="top"/>
    </xf>
    <xf numFmtId="0" fontId="7" fillId="0" borderId="0" xfId="0" quotePrefix="1" applyFont="1" applyAlignment="1">
      <alignment horizontal="center"/>
    </xf>
    <xf numFmtId="0" fontId="7" fillId="0" borderId="0" xfId="0" applyFont="1" applyAlignment="1">
      <alignment horizontal="left" vertical="top"/>
    </xf>
    <xf numFmtId="0" fontId="22" fillId="0" borderId="0" xfId="1" applyFont="1" applyAlignment="1">
      <alignment horizontal="center" vertical="top"/>
    </xf>
    <xf numFmtId="0" fontId="4" fillId="0" borderId="0" xfId="1" quotePrefix="1" applyFont="1"/>
    <xf numFmtId="41" fontId="4" fillId="0" borderId="0" xfId="2" applyFont="1"/>
    <xf numFmtId="164" fontId="16" fillId="0" borderId="0" xfId="1" applyNumberFormat="1" applyFont="1"/>
    <xf numFmtId="41" fontId="4" fillId="0" borderId="0" xfId="1" applyNumberFormat="1" applyFont="1"/>
    <xf numFmtId="0" fontId="3" fillId="34" borderId="8" xfId="1" applyFont="1" applyFill="1" applyBorder="1" applyAlignment="1">
      <alignment horizontal="center" vertical="center"/>
    </xf>
    <xf numFmtId="0" fontId="3" fillId="34" borderId="8" xfId="1" quotePrefix="1" applyFont="1" applyFill="1" applyBorder="1" applyAlignment="1">
      <alignment horizontal="center" vertical="center"/>
    </xf>
    <xf numFmtId="0" fontId="24" fillId="0" borderId="8" xfId="1" applyFont="1" applyBorder="1" applyAlignment="1">
      <alignment vertical="top" wrapText="1"/>
    </xf>
    <xf numFmtId="0" fontId="24" fillId="0" borderId="8" xfId="1" applyFont="1" applyBorder="1" applyAlignment="1">
      <alignment horizontal="center" vertical="top"/>
    </xf>
    <xf numFmtId="41" fontId="24" fillId="0" borderId="8" xfId="2" applyFont="1" applyFill="1" applyBorder="1" applyAlignment="1">
      <alignment horizontal="center" vertical="top"/>
    </xf>
    <xf numFmtId="164" fontId="24" fillId="0" borderId="8" xfId="1" applyNumberFormat="1" applyFont="1" applyBorder="1" applyAlignment="1">
      <alignment vertical="top"/>
    </xf>
    <xf numFmtId="0" fontId="24" fillId="0" borderId="8" xfId="1" quotePrefix="1" applyFont="1" applyBorder="1" applyAlignment="1">
      <alignment vertical="top" wrapText="1"/>
    </xf>
    <xf numFmtId="164" fontId="2" fillId="0" borderId="22" xfId="1" applyNumberFormat="1" applyFont="1" applyBorder="1" applyAlignment="1">
      <alignment horizontal="center" vertical="top"/>
    </xf>
    <xf numFmtId="164" fontId="26" fillId="11" borderId="13" xfId="1" applyNumberFormat="1" applyFont="1" applyFill="1" applyBorder="1" applyAlignment="1">
      <alignment horizontal="center" vertical="top"/>
    </xf>
    <xf numFmtId="164" fontId="26" fillId="12" borderId="13" xfId="1" applyNumberFormat="1" applyFont="1" applyFill="1" applyBorder="1" applyAlignment="1">
      <alignment horizontal="center" vertical="top"/>
    </xf>
    <xf numFmtId="164" fontId="26" fillId="13" borderId="13" xfId="1" applyNumberFormat="1" applyFont="1" applyFill="1" applyBorder="1" applyAlignment="1">
      <alignment horizontal="center" vertical="top"/>
    </xf>
    <xf numFmtId="164" fontId="26" fillId="14" borderId="13" xfId="1" applyNumberFormat="1" applyFont="1" applyFill="1" applyBorder="1" applyAlignment="1">
      <alignment horizontal="center" vertical="top"/>
    </xf>
    <xf numFmtId="164" fontId="26" fillId="15" borderId="13" xfId="1" applyNumberFormat="1" applyFont="1" applyFill="1" applyBorder="1" applyAlignment="1">
      <alignment horizontal="center" vertical="top"/>
    </xf>
    <xf numFmtId="164" fontId="25" fillId="16" borderId="13" xfId="1" applyNumberFormat="1" applyFont="1" applyFill="1" applyBorder="1" applyAlignment="1">
      <alignment horizontal="center" vertical="top"/>
    </xf>
    <xf numFmtId="164" fontId="26" fillId="17" borderId="13" xfId="1" applyNumberFormat="1" applyFont="1" applyFill="1" applyBorder="1" applyAlignment="1">
      <alignment horizontal="center" vertical="top"/>
    </xf>
    <xf numFmtId="164" fontId="26" fillId="20" borderId="13" xfId="1" applyNumberFormat="1" applyFont="1" applyFill="1" applyBorder="1" applyAlignment="1">
      <alignment horizontal="center" vertical="top"/>
    </xf>
    <xf numFmtId="164" fontId="25" fillId="21" borderId="13" xfId="1" applyNumberFormat="1" applyFont="1" applyFill="1" applyBorder="1" applyAlignment="1">
      <alignment horizontal="center" vertical="top"/>
    </xf>
    <xf numFmtId="164" fontId="26" fillId="29" borderId="13" xfId="1" applyNumberFormat="1" applyFont="1" applyFill="1" applyBorder="1" applyAlignment="1">
      <alignment horizontal="center" vertical="top"/>
    </xf>
    <xf numFmtId="0" fontId="24" fillId="34" borderId="8" xfId="1" applyFont="1" applyFill="1" applyBorder="1" applyAlignment="1">
      <alignment vertical="top" wrapText="1"/>
    </xf>
    <xf numFmtId="0" fontId="24" fillId="34" borderId="8" xfId="1" applyFont="1" applyFill="1" applyBorder="1" applyAlignment="1">
      <alignment horizontal="center" vertical="top"/>
    </xf>
    <xf numFmtId="164" fontId="24" fillId="34" borderId="8" xfId="1" applyNumberFormat="1" applyFont="1" applyFill="1" applyBorder="1" applyAlignment="1">
      <alignment vertical="top"/>
    </xf>
    <xf numFmtId="0" fontId="2" fillId="0" borderId="0" xfId="1" applyFont="1" applyAlignment="1">
      <alignment horizontal="center" vertical="center"/>
    </xf>
    <xf numFmtId="0" fontId="2" fillId="0" borderId="0" xfId="0" applyFont="1" applyAlignment="1">
      <alignment horizontal="center"/>
    </xf>
    <xf numFmtId="0" fontId="16" fillId="0" borderId="0" xfId="1" applyFont="1" applyAlignment="1">
      <alignment horizontal="center"/>
    </xf>
    <xf numFmtId="0" fontId="2" fillId="0" borderId="8" xfId="1" applyFont="1" applyBorder="1" applyAlignment="1">
      <alignment horizontal="center"/>
    </xf>
    <xf numFmtId="41" fontId="12" fillId="39" borderId="8" xfId="2" applyFont="1" applyFill="1" applyBorder="1" applyAlignment="1">
      <alignment vertical="center"/>
    </xf>
    <xf numFmtId="0" fontId="8" fillId="5" borderId="8" xfId="1" applyFont="1" applyFill="1" applyBorder="1" applyAlignment="1">
      <alignment horizontal="center" vertical="center"/>
    </xf>
    <xf numFmtId="0" fontId="8" fillId="37" borderId="8" xfId="1" applyFont="1" applyFill="1" applyBorder="1" applyAlignment="1">
      <alignment horizontal="center" vertical="center"/>
    </xf>
    <xf numFmtId="0" fontId="7" fillId="40" borderId="8" xfId="1" applyFont="1" applyFill="1" applyBorder="1" applyAlignment="1">
      <alignment horizontal="center" vertical="center"/>
    </xf>
    <xf numFmtId="41" fontId="2" fillId="0" borderId="0" xfId="0" applyNumberFormat="1" applyFont="1"/>
    <xf numFmtId="41" fontId="19" fillId="0" borderId="0" xfId="0" applyNumberFormat="1" applyFont="1" applyAlignment="1">
      <alignment horizontal="left"/>
    </xf>
    <xf numFmtId="0" fontId="12" fillId="37" borderId="8" xfId="1" applyFont="1" applyFill="1" applyBorder="1" applyAlignment="1">
      <alignment horizontal="center" vertical="center" wrapText="1"/>
    </xf>
    <xf numFmtId="41" fontId="4" fillId="0" borderId="8" xfId="2" applyFont="1" applyBorder="1" applyAlignment="1">
      <alignment vertical="top"/>
    </xf>
    <xf numFmtId="0" fontId="14" fillId="0" borderId="0" xfId="1" applyFont="1" applyAlignment="1">
      <alignment horizontal="left" vertical="top"/>
    </xf>
    <xf numFmtId="3" fontId="14" fillId="0" borderId="8" xfId="1" applyNumberFormat="1" applyFont="1" applyBorder="1" applyAlignment="1">
      <alignment vertical="top"/>
    </xf>
    <xf numFmtId="165" fontId="4" fillId="0" borderId="8" xfId="2" applyNumberFormat="1" applyFont="1" applyBorder="1" applyAlignment="1">
      <alignment vertical="top"/>
    </xf>
    <xf numFmtId="41" fontId="4" fillId="0" borderId="8" xfId="1" applyNumberFormat="1" applyFont="1" applyBorder="1" applyAlignment="1">
      <alignment vertical="top"/>
    </xf>
    <xf numFmtId="0" fontId="14" fillId="0" borderId="12" xfId="1" applyFont="1" applyBorder="1" applyAlignment="1">
      <alignment horizontal="left" vertical="top"/>
    </xf>
    <xf numFmtId="0" fontId="12" fillId="6" borderId="15" xfId="1" applyFont="1" applyFill="1" applyBorder="1" applyAlignment="1">
      <alignment horizontal="center" vertical="top"/>
    </xf>
    <xf numFmtId="3" fontId="12" fillId="6" borderId="8" xfId="1" applyNumberFormat="1" applyFont="1" applyFill="1" applyBorder="1" applyAlignment="1">
      <alignment vertical="top"/>
    </xf>
    <xf numFmtId="41" fontId="12" fillId="6" borderId="8" xfId="2" applyFont="1" applyFill="1" applyBorder="1" applyAlignment="1">
      <alignment vertical="top"/>
    </xf>
    <xf numFmtId="41" fontId="12" fillId="38" borderId="8" xfId="2" applyFont="1" applyFill="1" applyBorder="1" applyAlignment="1">
      <alignment vertical="top"/>
    </xf>
    <xf numFmtId="0" fontId="12" fillId="6" borderId="0" xfId="1" applyFont="1" applyFill="1" applyAlignment="1">
      <alignment horizontal="center" vertical="top"/>
    </xf>
    <xf numFmtId="0" fontId="12" fillId="6" borderId="13" xfId="1" applyFont="1" applyFill="1" applyBorder="1" applyAlignment="1">
      <alignment horizontal="center" vertical="top"/>
    </xf>
    <xf numFmtId="165" fontId="12" fillId="6" borderId="8" xfId="2" applyNumberFormat="1" applyFont="1" applyFill="1" applyBorder="1" applyAlignment="1">
      <alignment vertical="top"/>
    </xf>
    <xf numFmtId="165" fontId="4" fillId="0" borderId="8" xfId="1" applyNumberFormat="1" applyFont="1" applyBorder="1" applyAlignment="1">
      <alignment vertical="top"/>
    </xf>
    <xf numFmtId="165" fontId="12" fillId="38" borderId="8" xfId="2" applyNumberFormat="1" applyFont="1" applyFill="1" applyBorder="1" applyAlignment="1">
      <alignment vertical="top"/>
    </xf>
    <xf numFmtId="0" fontId="14" fillId="0" borderId="13" xfId="1" applyFont="1" applyBorder="1" applyAlignment="1">
      <alignment horizontal="left" vertical="top" indent="2"/>
    </xf>
    <xf numFmtId="41" fontId="16" fillId="0" borderId="8" xfId="2" applyFont="1" applyBorder="1" applyAlignment="1">
      <alignment vertical="top"/>
    </xf>
    <xf numFmtId="165" fontId="3" fillId="0" borderId="8" xfId="2" applyNumberFormat="1" applyFont="1" applyBorder="1" applyAlignment="1">
      <alignment vertical="top"/>
    </xf>
    <xf numFmtId="41" fontId="3" fillId="0" borderId="8" xfId="2" applyFont="1" applyBorder="1" applyAlignment="1">
      <alignment vertical="top"/>
    </xf>
    <xf numFmtId="165" fontId="3" fillId="0" borderId="8" xfId="1" applyNumberFormat="1" applyFont="1" applyBorder="1" applyAlignment="1">
      <alignment vertical="top"/>
    </xf>
    <xf numFmtId="0" fontId="7" fillId="41" borderId="8" xfId="1" applyFont="1" applyFill="1" applyBorder="1" applyAlignment="1">
      <alignment horizontal="center" vertical="center" wrapText="1"/>
    </xf>
    <xf numFmtId="0" fontId="26" fillId="0" borderId="13" xfId="1" applyFont="1" applyBorder="1" applyAlignment="1">
      <alignment horizontal="left" vertical="top" indent="2"/>
    </xf>
    <xf numFmtId="41" fontId="7" fillId="0" borderId="0" xfId="2" applyFont="1" applyAlignment="1">
      <alignment horizontal="center"/>
    </xf>
    <xf numFmtId="164" fontId="2" fillId="0" borderId="0" xfId="0" applyNumberFormat="1" applyFont="1"/>
    <xf numFmtId="0" fontId="12" fillId="36" borderId="13" xfId="1" applyFont="1" applyFill="1" applyBorder="1" applyAlignment="1">
      <alignment horizontal="left" vertical="top"/>
    </xf>
    <xf numFmtId="3" fontId="12" fillId="36" borderId="8" xfId="1" applyNumberFormat="1" applyFont="1" applyFill="1" applyBorder="1" applyAlignment="1">
      <alignment vertical="top"/>
    </xf>
    <xf numFmtId="165" fontId="3" fillId="36" borderId="8" xfId="2" applyNumberFormat="1" applyFont="1" applyFill="1" applyBorder="1" applyAlignment="1">
      <alignment vertical="top"/>
    </xf>
    <xf numFmtId="41" fontId="3" fillId="36" borderId="8" xfId="2" applyFont="1" applyFill="1" applyBorder="1" applyAlignment="1">
      <alignment vertical="top"/>
    </xf>
    <xf numFmtId="41" fontId="3" fillId="36" borderId="8" xfId="1" applyNumberFormat="1" applyFont="1" applyFill="1" applyBorder="1" applyAlignment="1">
      <alignment vertical="top"/>
    </xf>
    <xf numFmtId="165" fontId="3" fillId="36" borderId="8" xfId="1" applyNumberFormat="1" applyFont="1" applyFill="1" applyBorder="1" applyAlignment="1">
      <alignment vertical="top"/>
    </xf>
    <xf numFmtId="0" fontId="12" fillId="36" borderId="15" xfId="1" applyFont="1" applyFill="1" applyBorder="1" applyAlignment="1">
      <alignment horizontal="left" vertical="top"/>
    </xf>
    <xf numFmtId="0" fontId="4" fillId="0" borderId="8" xfId="1" applyFont="1" applyBorder="1" applyAlignment="1">
      <alignment horizontal="left" vertical="top" wrapText="1" indent="2"/>
    </xf>
    <xf numFmtId="0" fontId="4" fillId="0" borderId="8" xfId="1" applyFont="1" applyBorder="1" applyAlignment="1">
      <alignment horizontal="left" vertical="top" indent="2"/>
    </xf>
    <xf numFmtId="0" fontId="14" fillId="0" borderId="15" xfId="1" applyFont="1" applyBorder="1" applyAlignment="1">
      <alignment horizontal="left" vertical="top" indent="2"/>
    </xf>
    <xf numFmtId="0" fontId="7" fillId="0" borderId="11" xfId="1" applyFont="1" applyBorder="1" applyAlignment="1">
      <alignment vertical="top"/>
    </xf>
    <xf numFmtId="0" fontId="7" fillId="0" borderId="10" xfId="1" applyFont="1" applyBorder="1" applyAlignment="1">
      <alignment horizontal="left" vertical="top" wrapText="1"/>
    </xf>
    <xf numFmtId="0" fontId="7" fillId="0" borderId="10" xfId="1" applyFont="1" applyBorder="1" applyAlignment="1">
      <alignment horizontal="center" vertical="top"/>
    </xf>
    <xf numFmtId="164" fontId="7" fillId="0" borderId="10" xfId="1" applyNumberFormat="1" applyFont="1" applyBorder="1" applyAlignment="1">
      <alignment horizontal="center" vertical="top"/>
    </xf>
    <xf numFmtId="164" fontId="7" fillId="0" borderId="18" xfId="1" applyNumberFormat="1" applyFont="1" applyBorder="1" applyAlignment="1">
      <alignment vertical="top"/>
    </xf>
    <xf numFmtId="164" fontId="7" fillId="0" borderId="26" xfId="1" applyNumberFormat="1" applyFont="1" applyBorder="1" applyAlignment="1">
      <alignment vertical="top"/>
    </xf>
    <xf numFmtId="0" fontId="9" fillId="4" borderId="27" xfId="1" applyFont="1" applyFill="1" applyBorder="1" applyAlignment="1">
      <alignment horizontal="center" vertical="top"/>
    </xf>
    <xf numFmtId="0" fontId="9" fillId="4" borderId="27" xfId="1" applyFont="1" applyFill="1" applyBorder="1" applyAlignment="1">
      <alignment vertical="top" wrapText="1"/>
    </xf>
    <xf numFmtId="164" fontId="9" fillId="4" borderId="27" xfId="1" applyNumberFormat="1" applyFont="1" applyFill="1" applyBorder="1" applyAlignment="1">
      <alignment vertical="top"/>
    </xf>
    <xf numFmtId="164" fontId="9" fillId="4" borderId="20" xfId="1" applyNumberFormat="1" applyFont="1" applyFill="1" applyBorder="1" applyAlignment="1">
      <alignment vertical="top"/>
    </xf>
    <xf numFmtId="0" fontId="9" fillId="4" borderId="28" xfId="1" applyFont="1" applyFill="1" applyBorder="1" applyAlignment="1">
      <alignment horizontal="center" vertical="top"/>
    </xf>
    <xf numFmtId="0" fontId="9" fillId="21" borderId="27" xfId="1" applyFont="1" applyFill="1" applyBorder="1" applyAlignment="1">
      <alignment horizontal="center" vertical="top"/>
    </xf>
    <xf numFmtId="0" fontId="9" fillId="21" borderId="27" xfId="1" applyFont="1" applyFill="1" applyBorder="1" applyAlignment="1">
      <alignment vertical="top" wrapText="1"/>
    </xf>
    <xf numFmtId="164" fontId="9" fillId="21" borderId="27" xfId="1" applyNumberFormat="1" applyFont="1" applyFill="1" applyBorder="1" applyAlignment="1">
      <alignment vertical="top"/>
    </xf>
    <xf numFmtId="164" fontId="9" fillId="21" borderId="20" xfId="1" applyNumberFormat="1" applyFont="1" applyFill="1" applyBorder="1" applyAlignment="1">
      <alignment vertical="top"/>
    </xf>
    <xf numFmtId="0" fontId="9" fillId="21" borderId="28" xfId="1" applyFont="1" applyFill="1" applyBorder="1" applyAlignment="1">
      <alignment horizontal="center" vertical="top"/>
    </xf>
    <xf numFmtId="0" fontId="9" fillId="24" borderId="27" xfId="1" applyFont="1" applyFill="1" applyBorder="1" applyAlignment="1">
      <alignment horizontal="center" vertical="top"/>
    </xf>
    <xf numFmtId="0" fontId="9" fillId="24" borderId="27" xfId="1" applyFont="1" applyFill="1" applyBorder="1" applyAlignment="1">
      <alignment vertical="top" wrapText="1"/>
    </xf>
    <xf numFmtId="164" fontId="9" fillId="24" borderId="27" xfId="1" applyNumberFormat="1" applyFont="1" applyFill="1" applyBorder="1" applyAlignment="1">
      <alignment vertical="top"/>
    </xf>
    <xf numFmtId="164" fontId="9" fillId="24" borderId="20" xfId="1" applyNumberFormat="1" applyFont="1" applyFill="1" applyBorder="1" applyAlignment="1">
      <alignment vertical="top"/>
    </xf>
    <xf numFmtId="0" fontId="9" fillId="24" borderId="28" xfId="1" applyFont="1" applyFill="1" applyBorder="1" applyAlignment="1">
      <alignment horizontal="center" vertical="top"/>
    </xf>
    <xf numFmtId="0" fontId="9" fillId="16" borderId="27" xfId="1" applyFont="1" applyFill="1" applyBorder="1" applyAlignment="1">
      <alignment horizontal="center" vertical="top"/>
    </xf>
    <xf numFmtId="0" fontId="9" fillId="16" borderId="27" xfId="1" applyFont="1" applyFill="1" applyBorder="1" applyAlignment="1">
      <alignment vertical="top" wrapText="1"/>
    </xf>
    <xf numFmtId="164" fontId="9" fillId="16" borderId="27" xfId="1" applyNumberFormat="1" applyFont="1" applyFill="1" applyBorder="1" applyAlignment="1">
      <alignment vertical="top"/>
    </xf>
    <xf numFmtId="164" fontId="9" fillId="16" borderId="20" xfId="1" applyNumberFormat="1" applyFont="1" applyFill="1" applyBorder="1" applyAlignment="1">
      <alignment vertical="top"/>
    </xf>
    <xf numFmtId="0" fontId="9" fillId="16" borderId="28" xfId="1" applyFont="1" applyFill="1" applyBorder="1" applyAlignment="1">
      <alignment horizontal="center" vertical="top"/>
    </xf>
    <xf numFmtId="0" fontId="17" fillId="16" borderId="27" xfId="0" applyFont="1" applyFill="1" applyBorder="1"/>
    <xf numFmtId="0" fontId="17" fillId="16" borderId="27" xfId="0" applyFont="1" applyFill="1" applyBorder="1" applyAlignment="1">
      <alignment horizontal="center"/>
    </xf>
    <xf numFmtId="41" fontId="17" fillId="16" borderId="27" xfId="2" applyFont="1" applyFill="1" applyBorder="1"/>
    <xf numFmtId="41" fontId="17" fillId="16" borderId="20" xfId="2" applyFont="1" applyFill="1" applyBorder="1"/>
    <xf numFmtId="0" fontId="19" fillId="0" borderId="0" xfId="1" applyFont="1" applyAlignment="1">
      <alignment vertical="top"/>
    </xf>
    <xf numFmtId="0" fontId="7" fillId="8" borderId="8" xfId="1" applyFont="1" applyFill="1" applyBorder="1" applyAlignment="1">
      <alignment horizontal="center" vertical="center"/>
    </xf>
    <xf numFmtId="0" fontId="7" fillId="8" borderId="8" xfId="1" applyFont="1" applyFill="1" applyBorder="1" applyAlignment="1">
      <alignment horizontal="center" vertical="center" wrapText="1"/>
    </xf>
    <xf numFmtId="164" fontId="7" fillId="8" borderId="8" xfId="1" applyNumberFormat="1" applyFont="1" applyFill="1" applyBorder="1" applyAlignment="1">
      <alignment horizontal="center" vertical="center"/>
    </xf>
    <xf numFmtId="164" fontId="7" fillId="8" borderId="8" xfId="1" quotePrefix="1" applyNumberFormat="1" applyFont="1" applyFill="1" applyBorder="1" applyAlignment="1">
      <alignment horizontal="center" vertical="center" wrapText="1"/>
    </xf>
    <xf numFmtId="164" fontId="7" fillId="8" borderId="7" xfId="1" quotePrefix="1" applyNumberFormat="1" applyFont="1" applyFill="1" applyBorder="1" applyAlignment="1">
      <alignment horizontal="center" vertical="center" wrapText="1"/>
    </xf>
    <xf numFmtId="1" fontId="15" fillId="0" borderId="8" xfId="1" applyNumberFormat="1" applyFont="1" applyBorder="1" applyAlignment="1">
      <alignment horizontal="center" vertical="top"/>
    </xf>
    <xf numFmtId="0" fontId="15" fillId="0" borderId="8" xfId="1" applyFont="1" applyBorder="1" applyAlignment="1">
      <alignment horizontal="center" vertical="top"/>
    </xf>
    <xf numFmtId="0" fontId="2" fillId="0" borderId="0" xfId="1" applyFont="1" applyAlignment="1">
      <alignment horizontal="left" vertical="top"/>
    </xf>
    <xf numFmtId="0" fontId="7" fillId="0" borderId="0" xfId="1" applyFont="1" applyAlignment="1">
      <alignment horizontal="left" vertical="top"/>
    </xf>
    <xf numFmtId="41" fontId="8" fillId="15" borderId="8" xfId="2" applyFont="1" applyFill="1" applyBorder="1" applyAlignment="1">
      <alignment horizontal="center" vertical="top"/>
    </xf>
    <xf numFmtId="41" fontId="2" fillId="0" borderId="0" xfId="2" applyFont="1"/>
    <xf numFmtId="0" fontId="8" fillId="0" borderId="8" xfId="1" applyFont="1" applyBorder="1" applyAlignment="1">
      <alignment horizontal="center" vertical="top"/>
    </xf>
    <xf numFmtId="0" fontId="8" fillId="0" borderId="8" xfId="1" applyFont="1" applyBorder="1" applyAlignment="1">
      <alignment vertical="top" wrapText="1"/>
    </xf>
    <xf numFmtId="164" fontId="8" fillId="0" borderId="8" xfId="1" applyNumberFormat="1" applyFont="1" applyBorder="1" applyAlignment="1">
      <alignment vertical="top"/>
    </xf>
    <xf numFmtId="164" fontId="8" fillId="0" borderId="13" xfId="1" applyNumberFormat="1" applyFont="1" applyBorder="1" applyAlignment="1">
      <alignment vertical="top"/>
    </xf>
    <xf numFmtId="167" fontId="22" fillId="4" borderId="27" xfId="1" applyNumberFormat="1" applyFont="1" applyFill="1" applyBorder="1" applyAlignment="1">
      <alignment vertical="top"/>
    </xf>
    <xf numFmtId="41" fontId="26" fillId="11" borderId="8" xfId="2" applyFont="1" applyFill="1" applyBorder="1" applyAlignment="1">
      <alignment vertical="top"/>
    </xf>
    <xf numFmtId="167" fontId="22" fillId="4" borderId="8" xfId="1" applyNumberFormat="1" applyFont="1" applyFill="1" applyBorder="1" applyAlignment="1">
      <alignment vertical="top"/>
    </xf>
    <xf numFmtId="167" fontId="25" fillId="22" borderId="8" xfId="1" applyNumberFormat="1" applyFont="1" applyFill="1" applyBorder="1" applyAlignment="1">
      <alignment vertical="top"/>
    </xf>
    <xf numFmtId="167" fontId="25" fillId="21" borderId="27" xfId="1" applyNumberFormat="1" applyFont="1" applyFill="1" applyBorder="1" applyAlignment="1">
      <alignment vertical="top"/>
    </xf>
    <xf numFmtId="167" fontId="25" fillId="16" borderId="27" xfId="1" applyNumberFormat="1" applyFont="1" applyFill="1" applyBorder="1" applyAlignment="1">
      <alignment vertical="top"/>
    </xf>
    <xf numFmtId="41" fontId="2" fillId="0" borderId="26" xfId="2" applyFont="1" applyBorder="1" applyAlignment="1">
      <alignment vertical="top"/>
    </xf>
    <xf numFmtId="41" fontId="25" fillId="2" borderId="8" xfId="2" applyFont="1" applyFill="1" applyBorder="1" applyAlignment="1">
      <alignment vertical="top"/>
    </xf>
    <xf numFmtId="41" fontId="26" fillId="3" borderId="8" xfId="2" applyFont="1" applyFill="1" applyBorder="1" applyAlignment="1">
      <alignment vertical="top"/>
    </xf>
    <xf numFmtId="41" fontId="25" fillId="9" borderId="8" xfId="2" applyFont="1" applyFill="1" applyBorder="1" applyAlignment="1">
      <alignment vertical="top"/>
    </xf>
    <xf numFmtId="41" fontId="26" fillId="10" borderId="8" xfId="2" applyFont="1" applyFill="1" applyBorder="1" applyAlignment="1">
      <alignment vertical="top"/>
    </xf>
    <xf numFmtId="41" fontId="26" fillId="12" borderId="8" xfId="2" applyFont="1" applyFill="1" applyBorder="1" applyAlignment="1">
      <alignment vertical="top"/>
    </xf>
    <xf numFmtId="41" fontId="26" fillId="13" borderId="8" xfId="2" applyFont="1" applyFill="1" applyBorder="1" applyAlignment="1">
      <alignment vertical="top"/>
    </xf>
    <xf numFmtId="41" fontId="26" fillId="15" borderId="8" xfId="2" applyFont="1" applyFill="1" applyBorder="1" applyAlignment="1">
      <alignment vertical="top"/>
    </xf>
    <xf numFmtId="41" fontId="26" fillId="14" borderId="8" xfId="2" applyFont="1" applyFill="1" applyBorder="1" applyAlignment="1">
      <alignment vertical="top"/>
    </xf>
    <xf numFmtId="41" fontId="26" fillId="17" borderId="8" xfId="2" applyFont="1" applyFill="1" applyBorder="1" applyAlignment="1">
      <alignment vertical="top"/>
    </xf>
    <xf numFmtId="41" fontId="25" fillId="18" borderId="8" xfId="2" applyFont="1" applyFill="1" applyBorder="1" applyAlignment="1">
      <alignment vertical="top"/>
    </xf>
    <xf numFmtId="41" fontId="26" fillId="7" borderId="8" xfId="2" applyFont="1" applyFill="1" applyBorder="1" applyAlignment="1">
      <alignment vertical="top"/>
    </xf>
    <xf numFmtId="41" fontId="25" fillId="19" borderId="8" xfId="2" applyFont="1" applyFill="1" applyBorder="1" applyAlignment="1">
      <alignment vertical="top"/>
    </xf>
    <xf numFmtId="41" fontId="26" fillId="20" borderId="8" xfId="2" applyFont="1" applyFill="1" applyBorder="1" applyAlignment="1">
      <alignment vertical="top"/>
    </xf>
    <xf numFmtId="41" fontId="25" fillId="21" borderId="27" xfId="2" applyFont="1" applyFill="1" applyBorder="1" applyAlignment="1">
      <alignment vertical="top"/>
    </xf>
    <xf numFmtId="41" fontId="26" fillId="29" borderId="8" xfId="2" applyFont="1" applyFill="1" applyBorder="1" applyAlignment="1">
      <alignment vertical="top"/>
    </xf>
    <xf numFmtId="41" fontId="27" fillId="16" borderId="27" xfId="2" applyFont="1" applyFill="1" applyBorder="1"/>
    <xf numFmtId="41" fontId="25" fillId="16" borderId="8" xfId="2" applyFont="1" applyFill="1" applyBorder="1" applyAlignment="1">
      <alignment vertical="top"/>
    </xf>
    <xf numFmtId="41" fontId="26" fillId="27" borderId="8" xfId="2" applyFont="1" applyFill="1" applyBorder="1" applyAlignment="1">
      <alignment vertical="top"/>
    </xf>
    <xf numFmtId="41" fontId="25" fillId="16" borderId="27" xfId="2" applyFont="1" applyFill="1" applyBorder="1" applyAlignment="1">
      <alignment vertical="top"/>
    </xf>
    <xf numFmtId="41" fontId="26" fillId="31" borderId="8" xfId="2" applyFont="1" applyFill="1" applyBorder="1" applyAlignment="1">
      <alignment vertical="top"/>
    </xf>
    <xf numFmtId="41" fontId="26" fillId="33" borderId="8" xfId="2" applyFont="1" applyFill="1" applyBorder="1" applyAlignment="1">
      <alignment vertical="top"/>
    </xf>
    <xf numFmtId="41" fontId="25" fillId="30" borderId="8" xfId="2" applyFont="1" applyFill="1" applyBorder="1" applyAlignment="1">
      <alignment vertical="top"/>
    </xf>
    <xf numFmtId="41" fontId="26" fillId="23" borderId="8" xfId="2" applyFont="1" applyFill="1" applyBorder="1" applyAlignment="1">
      <alignment vertical="top"/>
    </xf>
    <xf numFmtId="41" fontId="25" fillId="24" borderId="27" xfId="2" applyFont="1" applyFill="1" applyBorder="1" applyAlignment="1">
      <alignment vertical="top"/>
    </xf>
    <xf numFmtId="41" fontId="26" fillId="25" borderId="8" xfId="2" applyFont="1" applyFill="1" applyBorder="1" applyAlignment="1">
      <alignment vertical="top"/>
    </xf>
    <xf numFmtId="41" fontId="26" fillId="26" borderId="8" xfId="2" applyFont="1" applyFill="1" applyBorder="1" applyAlignment="1">
      <alignment vertical="top"/>
    </xf>
    <xf numFmtId="41" fontId="26" fillId="28" borderId="8" xfId="2" applyFont="1" applyFill="1" applyBorder="1" applyAlignment="1">
      <alignment vertical="top"/>
    </xf>
    <xf numFmtId="41" fontId="25" fillId="4" borderId="27" xfId="2" applyFont="1" applyFill="1" applyBorder="1" applyAlignment="1">
      <alignment vertical="top"/>
    </xf>
    <xf numFmtId="41" fontId="25" fillId="32" borderId="8" xfId="2" applyFont="1" applyFill="1" applyBorder="1" applyAlignment="1">
      <alignment vertical="top"/>
    </xf>
    <xf numFmtId="167" fontId="26" fillId="11" borderId="8" xfId="2" applyNumberFormat="1" applyFont="1" applyFill="1" applyBorder="1" applyAlignment="1">
      <alignment vertical="top"/>
    </xf>
    <xf numFmtId="167" fontId="26" fillId="12" borderId="8" xfId="1" applyNumberFormat="1" applyFont="1" applyFill="1" applyBorder="1" applyAlignment="1">
      <alignment vertical="top"/>
    </xf>
    <xf numFmtId="167" fontId="26" fillId="11" borderId="8" xfId="1" applyNumberFormat="1" applyFont="1" applyFill="1" applyBorder="1" applyAlignment="1">
      <alignment vertical="top"/>
    </xf>
    <xf numFmtId="167" fontId="26" fillId="14" borderId="8" xfId="1" applyNumberFormat="1" applyFont="1" applyFill="1" applyBorder="1" applyAlignment="1">
      <alignment vertical="top"/>
    </xf>
    <xf numFmtId="167" fontId="26" fillId="13" borderId="8" xfId="1" applyNumberFormat="1" applyFont="1" applyFill="1" applyBorder="1" applyAlignment="1">
      <alignment vertical="top"/>
    </xf>
    <xf numFmtId="167" fontId="26" fillId="23" borderId="8" xfId="1" applyNumberFormat="1" applyFont="1" applyFill="1" applyBorder="1" applyAlignment="1">
      <alignment vertical="top"/>
    </xf>
    <xf numFmtId="167" fontId="26" fillId="15" borderId="8" xfId="1" applyNumberFormat="1" applyFont="1" applyFill="1" applyBorder="1" applyAlignment="1">
      <alignment vertical="top"/>
    </xf>
    <xf numFmtId="167" fontId="26" fillId="17" borderId="8" xfId="1" applyNumberFormat="1" applyFont="1" applyFill="1" applyBorder="1" applyAlignment="1">
      <alignment vertical="top"/>
    </xf>
    <xf numFmtId="167" fontId="26" fillId="20" borderId="8" xfId="1" applyNumberFormat="1" applyFont="1" applyFill="1" applyBorder="1" applyAlignment="1">
      <alignment vertical="top"/>
    </xf>
    <xf numFmtId="0" fontId="15" fillId="0" borderId="0" xfId="1" applyFont="1"/>
    <xf numFmtId="0" fontId="4" fillId="0" borderId="0" xfId="1" applyFont="1" applyAlignment="1">
      <alignment vertical="top"/>
    </xf>
    <xf numFmtId="0" fontId="1" fillId="0" borderId="0" xfId="1" applyAlignment="1">
      <alignment vertical="top"/>
    </xf>
    <xf numFmtId="10" fontId="4" fillId="0" borderId="0" xfId="18" applyNumberFormat="1" applyFont="1" applyAlignment="1">
      <alignment vertical="top"/>
    </xf>
    <xf numFmtId="0" fontId="9" fillId="19" borderId="8" xfId="1" applyFont="1" applyFill="1" applyBorder="1" applyAlignment="1">
      <alignment horizontal="left" vertical="top"/>
    </xf>
    <xf numFmtId="0" fontId="28" fillId="0" borderId="8" xfId="1" applyFont="1" applyBorder="1" applyAlignment="1">
      <alignment horizontal="center" vertical="top"/>
    </xf>
    <xf numFmtId="164" fontId="28" fillId="0" borderId="8" xfId="1" applyNumberFormat="1" applyFont="1" applyBorder="1" applyAlignment="1">
      <alignment vertical="top"/>
    </xf>
    <xf numFmtId="0" fontId="29" fillId="0" borderId="0" xfId="1" applyFont="1" applyAlignment="1">
      <alignment vertical="top"/>
    </xf>
    <xf numFmtId="164" fontId="7" fillId="8" borderId="13" xfId="1" applyNumberFormat="1" applyFont="1" applyFill="1" applyBorder="1" applyAlignment="1">
      <alignment horizontal="center" vertical="center"/>
    </xf>
    <xf numFmtId="1" fontId="15" fillId="0" borderId="13" xfId="1" applyNumberFormat="1" applyFont="1" applyBorder="1" applyAlignment="1">
      <alignment horizontal="center" vertical="top"/>
    </xf>
    <xf numFmtId="0" fontId="7" fillId="8" borderId="23" xfId="1" applyFont="1" applyFill="1" applyBorder="1" applyAlignment="1">
      <alignment horizontal="center" vertical="center"/>
    </xf>
    <xf numFmtId="1" fontId="15" fillId="0" borderId="23" xfId="1" applyNumberFormat="1" applyFont="1" applyBorder="1" applyAlignment="1">
      <alignment horizontal="center" vertical="top"/>
    </xf>
    <xf numFmtId="164" fontId="19" fillId="0" borderId="8" xfId="1" applyNumberFormat="1" applyFont="1" applyBorder="1" applyAlignment="1">
      <alignment vertical="top"/>
    </xf>
    <xf numFmtId="41" fontId="2" fillId="0" borderId="8" xfId="2" applyFont="1" applyBorder="1"/>
    <xf numFmtId="41" fontId="31" fillId="0" borderId="0" xfId="0" applyNumberFormat="1" applyFont="1" applyAlignment="1">
      <alignment horizontal="center"/>
    </xf>
    <xf numFmtId="41" fontId="24" fillId="34" borderId="8" xfId="2" applyFont="1" applyFill="1" applyBorder="1" applyAlignment="1">
      <alignment vertical="top"/>
    </xf>
    <xf numFmtId="167" fontId="24" fillId="0" borderId="8" xfId="1" applyNumberFormat="1" applyFont="1" applyBorder="1" applyAlignment="1">
      <alignment vertical="top"/>
    </xf>
    <xf numFmtId="41" fontId="24" fillId="0" borderId="8" xfId="2" applyFont="1" applyFill="1" applyBorder="1" applyAlignment="1">
      <alignment vertical="top"/>
    </xf>
    <xf numFmtId="0" fontId="8" fillId="13" borderId="0" xfId="1" applyFont="1" applyFill="1" applyAlignment="1">
      <alignment horizontal="center" vertical="top"/>
    </xf>
    <xf numFmtId="0" fontId="8" fillId="13" borderId="0" xfId="1" applyFont="1" applyFill="1" applyAlignment="1">
      <alignment vertical="top" wrapText="1"/>
    </xf>
    <xf numFmtId="0" fontId="9" fillId="30" borderId="8" xfId="1" applyFont="1" applyFill="1" applyBorder="1" applyAlignment="1">
      <alignment horizontal="left" vertical="top" wrapText="1"/>
    </xf>
    <xf numFmtId="0" fontId="9" fillId="9" borderId="8" xfId="1" applyFont="1" applyFill="1" applyBorder="1" applyAlignment="1">
      <alignment horizontal="left" vertical="top" wrapText="1"/>
    </xf>
    <xf numFmtId="0" fontId="9" fillId="22" borderId="8" xfId="1" applyFont="1" applyFill="1" applyBorder="1" applyAlignment="1">
      <alignment horizontal="left" vertical="top" wrapText="1"/>
    </xf>
    <xf numFmtId="164" fontId="26" fillId="13" borderId="8" xfId="1" applyNumberFormat="1" applyFont="1" applyFill="1" applyBorder="1" applyAlignment="1">
      <alignment vertical="top"/>
    </xf>
    <xf numFmtId="164" fontId="7" fillId="8" borderId="8" xfId="1" applyNumberFormat="1" applyFont="1" applyFill="1" applyBorder="1" applyAlignment="1">
      <alignment horizontal="center" vertical="top"/>
    </xf>
    <xf numFmtId="0" fontId="2" fillId="0" borderId="8" xfId="1" applyFont="1" applyBorder="1" applyAlignment="1">
      <alignment vertical="top"/>
    </xf>
    <xf numFmtId="0" fontId="9" fillId="9" borderId="8" xfId="1" applyFont="1" applyFill="1" applyBorder="1" applyAlignment="1">
      <alignment horizontal="left" vertical="top"/>
    </xf>
    <xf numFmtId="0" fontId="30" fillId="0" borderId="25" xfId="1" applyFont="1" applyBorder="1" applyAlignment="1">
      <alignment vertical="top"/>
    </xf>
    <xf numFmtId="0" fontId="16" fillId="0" borderId="0" xfId="1" applyFont="1" applyAlignment="1">
      <alignment vertical="top" wrapText="1"/>
    </xf>
    <xf numFmtId="0" fontId="16" fillId="0" borderId="0" xfId="1" applyFont="1" applyAlignment="1">
      <alignment horizontal="center" vertical="top"/>
    </xf>
    <xf numFmtId="1" fontId="24" fillId="0" borderId="8" xfId="1" applyNumberFormat="1" applyFont="1" applyBorder="1" applyAlignment="1">
      <alignment horizontal="center" vertical="top"/>
    </xf>
    <xf numFmtId="1" fontId="24" fillId="0" borderId="8" xfId="2" applyNumberFormat="1" applyFont="1" applyBorder="1" applyAlignment="1">
      <alignment horizontal="center" vertical="top"/>
    </xf>
    <xf numFmtId="1" fontId="24" fillId="34" borderId="8" xfId="1" applyNumberFormat="1" applyFont="1" applyFill="1" applyBorder="1" applyAlignment="1">
      <alignment horizontal="center" vertical="top"/>
    </xf>
    <xf numFmtId="0" fontId="0" fillId="0" borderId="8" xfId="0" applyBorder="1" applyAlignment="1">
      <alignment horizontal="left"/>
    </xf>
    <xf numFmtId="41" fontId="0" fillId="0" borderId="8" xfId="0" applyNumberFormat="1" applyBorder="1"/>
    <xf numFmtId="0" fontId="0" fillId="0" borderId="8" xfId="0" applyBorder="1" applyAlignment="1">
      <alignment horizontal="left" indent="1"/>
    </xf>
    <xf numFmtId="0" fontId="0" fillId="0" borderId="8" xfId="0" pivotButton="1" applyBorder="1" applyAlignment="1">
      <alignment horizontal="center"/>
    </xf>
    <xf numFmtId="0" fontId="0" fillId="0" borderId="0" xfId="0" applyAlignment="1">
      <alignment horizontal="left" indent="9"/>
    </xf>
    <xf numFmtId="0" fontId="0" fillId="40" borderId="8" xfId="0" applyFill="1" applyBorder="1" applyAlignment="1">
      <alignment horizontal="left"/>
    </xf>
    <xf numFmtId="41" fontId="0" fillId="40" borderId="8" xfId="0" applyNumberFormat="1" applyFill="1" applyBorder="1"/>
    <xf numFmtId="0" fontId="0" fillId="0" borderId="8" xfId="0" pivotButton="1" applyBorder="1" applyAlignment="1">
      <alignment horizontal="center" vertical="center" wrapText="1"/>
    </xf>
    <xf numFmtId="0" fontId="0" fillId="0" borderId="8" xfId="0" applyBorder="1" applyAlignment="1">
      <alignment horizontal="center" vertical="center"/>
    </xf>
    <xf numFmtId="41" fontId="0" fillId="34" borderId="8" xfId="0" applyNumberFormat="1" applyFill="1" applyBorder="1"/>
    <xf numFmtId="0" fontId="32" fillId="0" borderId="0" xfId="0" applyFont="1"/>
    <xf numFmtId="0" fontId="0" fillId="0" borderId="8" xfId="0" applyBorder="1" applyAlignment="1">
      <alignment horizontal="center"/>
    </xf>
    <xf numFmtId="0" fontId="2" fillId="0" borderId="8" xfId="1" applyFont="1" applyBorder="1" applyAlignment="1">
      <alignment horizontal="center" vertical="top"/>
    </xf>
    <xf numFmtId="0" fontId="2" fillId="0" borderId="29" xfId="1" applyFont="1" applyBorder="1"/>
    <xf numFmtId="164" fontId="16" fillId="0" borderId="30" xfId="1" applyNumberFormat="1" applyFont="1" applyBorder="1" applyAlignment="1">
      <alignment horizontal="center" vertical="top"/>
    </xf>
    <xf numFmtId="41" fontId="16" fillId="0" borderId="0" xfId="2" applyFont="1" applyBorder="1" applyAlignment="1">
      <alignment vertical="top"/>
    </xf>
    <xf numFmtId="0" fontId="0" fillId="0" borderId="0" xfId="0" applyAlignment="1">
      <alignment horizontal="center"/>
    </xf>
    <xf numFmtId="41" fontId="16" fillId="0" borderId="8" xfId="2" applyFont="1" applyFill="1" applyBorder="1" applyAlignment="1">
      <alignment vertical="top"/>
    </xf>
    <xf numFmtId="1" fontId="16" fillId="0" borderId="8" xfId="1" applyNumberFormat="1" applyFont="1" applyBorder="1" applyAlignment="1">
      <alignment horizontal="center" vertical="top"/>
    </xf>
    <xf numFmtId="167" fontId="16" fillId="0" borderId="8" xfId="1" applyNumberFormat="1" applyFont="1" applyBorder="1" applyAlignment="1">
      <alignment vertical="top"/>
    </xf>
    <xf numFmtId="41" fontId="19" fillId="0" borderId="8" xfId="2" applyFont="1" applyBorder="1" applyAlignment="1">
      <alignment vertical="top"/>
    </xf>
    <xf numFmtId="0" fontId="0" fillId="0" borderId="0" xfId="0" applyAlignment="1">
      <alignment horizontal="left" wrapText="1"/>
    </xf>
    <xf numFmtId="0" fontId="2" fillId="34" borderId="0" xfId="1" applyFont="1" applyFill="1" applyAlignment="1">
      <alignment vertical="top"/>
    </xf>
    <xf numFmtId="164" fontId="2" fillId="0" borderId="0" xfId="1" applyNumberFormat="1" applyFont="1"/>
    <xf numFmtId="164" fontId="22" fillId="42" borderId="8" xfId="1" applyNumberFormat="1" applyFont="1" applyFill="1" applyBorder="1" applyAlignment="1">
      <alignment vertical="top"/>
    </xf>
    <xf numFmtId="41" fontId="15" fillId="0" borderId="0" xfId="2" applyFont="1" applyAlignment="1">
      <alignment horizontal="center"/>
    </xf>
    <xf numFmtId="0" fontId="19" fillId="0" borderId="0" xfId="1" applyFont="1" applyAlignment="1">
      <alignment horizontal="center" vertical="top"/>
    </xf>
    <xf numFmtId="0" fontId="29" fillId="0" borderId="0" xfId="1" applyFont="1" applyAlignment="1">
      <alignment horizontal="center" vertical="top"/>
    </xf>
    <xf numFmtId="41" fontId="22" fillId="4" borderId="27" xfId="2" applyFont="1" applyFill="1" applyBorder="1" applyAlignment="1">
      <alignment vertical="top"/>
    </xf>
    <xf numFmtId="41" fontId="22" fillId="4" borderId="8" xfId="2" applyFont="1" applyFill="1" applyBorder="1" applyAlignment="1">
      <alignment vertical="top"/>
    </xf>
    <xf numFmtId="41" fontId="25" fillId="22" borderId="8" xfId="2" applyFont="1" applyFill="1" applyBorder="1" applyAlignment="1">
      <alignment vertical="top"/>
    </xf>
    <xf numFmtId="0" fontId="0" fillId="0" borderId="0" xfId="0" pivotButton="1"/>
    <xf numFmtId="0" fontId="0" fillId="0" borderId="0" xfId="0" applyAlignment="1">
      <alignment horizontal="left" indent="1"/>
    </xf>
    <xf numFmtId="41" fontId="0" fillId="0" borderId="0" xfId="0" applyNumberFormat="1"/>
    <xf numFmtId="41" fontId="16" fillId="0" borderId="8" xfId="2" applyFont="1" applyBorder="1" applyAlignment="1">
      <alignment vertical="top" wrapText="1"/>
    </xf>
    <xf numFmtId="1" fontId="16" fillId="0" borderId="8" xfId="2" applyNumberFormat="1" applyFont="1" applyBorder="1" applyAlignment="1">
      <alignment horizontal="center" vertical="top"/>
    </xf>
    <xf numFmtId="0" fontId="0" fillId="34" borderId="8" xfId="0" applyFill="1" applyBorder="1" applyAlignment="1">
      <alignment horizontal="left"/>
    </xf>
    <xf numFmtId="0" fontId="19" fillId="0" borderId="25" xfId="1" applyFont="1" applyBorder="1" applyAlignment="1">
      <alignment vertical="top"/>
    </xf>
    <xf numFmtId="0" fontId="19" fillId="0" borderId="10" xfId="1" applyFont="1" applyBorder="1" applyAlignment="1">
      <alignment horizontal="left" vertical="top" wrapText="1"/>
    </xf>
    <xf numFmtId="0" fontId="19" fillId="0" borderId="10" xfId="1" applyFont="1" applyBorder="1" applyAlignment="1">
      <alignment horizontal="center" vertical="top"/>
    </xf>
    <xf numFmtId="164" fontId="19" fillId="0" borderId="10" xfId="1" applyNumberFormat="1" applyFont="1" applyBorder="1" applyAlignment="1">
      <alignment horizontal="center" vertical="top"/>
    </xf>
    <xf numFmtId="164" fontId="19" fillId="0" borderId="26" xfId="1" applyNumberFormat="1" applyFont="1" applyBorder="1" applyAlignment="1">
      <alignment vertical="top"/>
    </xf>
    <xf numFmtId="41" fontId="16" fillId="0" borderId="26" xfId="2" applyFont="1" applyBorder="1" applyAlignment="1">
      <alignment vertical="top"/>
    </xf>
    <xf numFmtId="41" fontId="16" fillId="0" borderId="8" xfId="2" applyFont="1" applyFill="1" applyBorder="1" applyAlignment="1">
      <alignment horizontal="center" vertical="top"/>
    </xf>
    <xf numFmtId="165" fontId="16" fillId="0" borderId="8" xfId="1" applyNumberFormat="1" applyFont="1" applyBorder="1" applyAlignment="1">
      <alignment vertical="top"/>
    </xf>
    <xf numFmtId="165" fontId="16" fillId="0" borderId="8" xfId="2" applyNumberFormat="1" applyFont="1" applyBorder="1" applyAlignment="1">
      <alignment vertical="top"/>
    </xf>
    <xf numFmtId="0" fontId="33" fillId="0" borderId="8" xfId="0" applyFont="1" applyBorder="1" applyAlignment="1">
      <alignment horizontal="center"/>
    </xf>
    <xf numFmtId="3" fontId="33" fillId="0" borderId="8" xfId="0" applyNumberFormat="1" applyFont="1" applyBorder="1"/>
    <xf numFmtId="0" fontId="34" fillId="0" borderId="0" xfId="0" applyFont="1" applyAlignment="1">
      <alignment horizontal="center"/>
    </xf>
    <xf numFmtId="0" fontId="3" fillId="0" borderId="0" xfId="1" applyFont="1" applyAlignment="1">
      <alignment horizontal="center"/>
    </xf>
    <xf numFmtId="0" fontId="11" fillId="0" borderId="0" xfId="1" applyFont="1" applyAlignment="1">
      <alignment horizontal="center"/>
    </xf>
    <xf numFmtId="0" fontId="3" fillId="0" borderId="19" xfId="1" applyFont="1" applyBorder="1" applyAlignment="1">
      <alignment horizontal="right"/>
    </xf>
    <xf numFmtId="0" fontId="12" fillId="5" borderId="5" xfId="1" applyFont="1" applyFill="1" applyBorder="1" applyAlignment="1">
      <alignment horizontal="center" vertical="center"/>
    </xf>
    <xf numFmtId="0" fontId="12" fillId="5" borderId="9" xfId="1" applyFont="1" applyFill="1" applyBorder="1" applyAlignment="1">
      <alignment horizontal="center" vertical="center"/>
    </xf>
    <xf numFmtId="0" fontId="12" fillId="5" borderId="6" xfId="1" applyFont="1" applyFill="1" applyBorder="1" applyAlignment="1">
      <alignment horizontal="center" vertical="center"/>
    </xf>
    <xf numFmtId="0" fontId="12" fillId="5" borderId="2" xfId="1" applyFont="1" applyFill="1" applyBorder="1" applyAlignment="1">
      <alignment horizontal="center" vertical="center"/>
    </xf>
    <xf numFmtId="0" fontId="12" fillId="5" borderId="21" xfId="1" applyFont="1" applyFill="1" applyBorder="1" applyAlignment="1">
      <alignment horizontal="center" vertical="center" wrapText="1"/>
    </xf>
    <xf numFmtId="0" fontId="12" fillId="5" borderId="16" xfId="1" applyFont="1" applyFill="1" applyBorder="1" applyAlignment="1">
      <alignment horizontal="center" vertical="center" wrapText="1"/>
    </xf>
    <xf numFmtId="0" fontId="12" fillId="5" borderId="7" xfId="1" quotePrefix="1" applyFont="1" applyFill="1" applyBorder="1" applyAlignment="1">
      <alignment horizontal="center" vertical="center"/>
    </xf>
    <xf numFmtId="0" fontId="12" fillId="5" borderId="3" xfId="1" applyFont="1" applyFill="1" applyBorder="1" applyAlignment="1">
      <alignment horizontal="center" vertical="center"/>
    </xf>
    <xf numFmtId="0" fontId="3" fillId="34" borderId="8" xfId="1" applyFont="1" applyFill="1" applyBorder="1" applyAlignment="1">
      <alignment horizontal="center"/>
    </xf>
    <xf numFmtId="0" fontId="3" fillId="34" borderId="8" xfId="1" applyFont="1" applyFill="1" applyBorder="1" applyAlignment="1">
      <alignment horizontal="center" vertical="center" wrapText="1"/>
    </xf>
    <xf numFmtId="0" fontId="14" fillId="0" borderId="14" xfId="1" applyFont="1" applyBorder="1" applyAlignment="1">
      <alignment horizontal="center" vertical="center"/>
    </xf>
    <xf numFmtId="0" fontId="14" fillId="0" borderId="11" xfId="1" applyFont="1" applyBorder="1" applyAlignment="1">
      <alignment horizontal="center" vertical="center"/>
    </xf>
    <xf numFmtId="0" fontId="14" fillId="0" borderId="9" xfId="1" applyFont="1" applyBorder="1" applyAlignment="1">
      <alignment horizontal="center" vertical="center"/>
    </xf>
    <xf numFmtId="0" fontId="14" fillId="0" borderId="22" xfId="1" applyFont="1" applyBorder="1" applyAlignment="1">
      <alignment horizontal="center" vertical="center" wrapText="1"/>
    </xf>
    <xf numFmtId="0" fontId="14" fillId="0" borderId="18" xfId="1" applyFont="1" applyBorder="1" applyAlignment="1">
      <alignment horizontal="center" vertical="center" wrapText="1"/>
    </xf>
    <xf numFmtId="0" fontId="14" fillId="0" borderId="3" xfId="1" applyFont="1" applyBorder="1" applyAlignment="1">
      <alignment horizontal="center" vertical="center" wrapText="1"/>
    </xf>
    <xf numFmtId="41" fontId="12" fillId="5" borderId="20" xfId="2" applyFont="1" applyFill="1" applyBorder="1" applyAlignment="1">
      <alignment horizontal="center" vertical="center"/>
    </xf>
    <xf numFmtId="41" fontId="12" fillId="5" borderId="19" xfId="2" applyFont="1" applyFill="1" applyBorder="1" applyAlignment="1">
      <alignment horizontal="center" vertical="center"/>
    </xf>
    <xf numFmtId="0" fontId="12" fillId="5" borderId="4" xfId="1" applyFont="1" applyFill="1" applyBorder="1" applyAlignment="1">
      <alignment vertical="top"/>
    </xf>
    <xf numFmtId="0" fontId="12" fillId="5" borderId="24" xfId="1" applyFont="1" applyFill="1" applyBorder="1" applyAlignment="1">
      <alignment vertical="top"/>
    </xf>
    <xf numFmtId="0" fontId="14" fillId="0" borderId="1" xfId="1" applyFont="1" applyBorder="1" applyAlignment="1">
      <alignment horizontal="center" vertical="center" wrapText="1"/>
    </xf>
    <xf numFmtId="0" fontId="14" fillId="0" borderId="10" xfId="1" applyFont="1" applyBorder="1" applyAlignment="1">
      <alignment horizontal="center" vertical="center" wrapText="1"/>
    </xf>
    <xf numFmtId="0" fontId="14" fillId="0" borderId="2" xfId="1" applyFont="1" applyBorder="1" applyAlignment="1">
      <alignment horizontal="center" vertical="center" wrapText="1"/>
    </xf>
    <xf numFmtId="0" fontId="32" fillId="0" borderId="0" xfId="0" applyFont="1" applyAlignment="1">
      <alignment horizontal="center"/>
    </xf>
  </cellXfs>
  <cellStyles count="28">
    <cellStyle name="Comma [0]" xfId="2" builtinId="6"/>
    <cellStyle name="Comma [0] 2" xfId="3" xr:uid="{C3452239-0E9B-4EB3-AED0-957ABA9C2BD9}"/>
    <cellStyle name="Comma [0] 2 2" xfId="6" xr:uid="{C3522614-1C4C-4B6B-9AAD-B676C4F40A57}"/>
    <cellStyle name="Comma [0] 2 2 2" xfId="13" xr:uid="{FF700912-0A66-417E-8B2E-0612DE55A94B}"/>
    <cellStyle name="Comma [0] 2 3" xfId="14" xr:uid="{16A8FC8B-9A72-44D3-8438-FB9ACBFB20DB}"/>
    <cellStyle name="Comma [0] 2 3 2" xfId="22" xr:uid="{54E14C01-D716-4182-BAFE-B3680FC1E0C6}"/>
    <cellStyle name="Comma [0] 2 4" xfId="8" xr:uid="{3335D3A5-C4BA-4CB2-9C30-219DE265FB5F}"/>
    <cellStyle name="Comma [0] 3" xfId="12" xr:uid="{13721228-FE1B-4C9D-8C71-7DA4832E27F1}"/>
    <cellStyle name="Comma [0] 3 2" xfId="21" xr:uid="{00CA4B75-1CBD-43A1-928B-23307E1F3673}"/>
    <cellStyle name="Comma [0] 4" xfId="24" xr:uid="{CB5FEB51-3B1C-4D72-AB18-3B5ADEC1717F}"/>
    <cellStyle name="Comma [0] 5" xfId="25" xr:uid="{4E367CC3-C64D-417A-86E7-B6F65F186C9B}"/>
    <cellStyle name="Comma [0] 6" xfId="27" xr:uid="{98409991-3F2A-40E8-9F69-D729D69A0F9D}"/>
    <cellStyle name="Comma [0] 7" xfId="19" xr:uid="{C55AB9F2-FEC3-44B4-BFAB-C46427EEBE33}"/>
    <cellStyle name="Comma 2" xfId="11" xr:uid="{471273FD-E7A1-4BC8-9D5B-01AC61FE82B1}"/>
    <cellStyle name="Comma 3" xfId="16" xr:uid="{B591A2C6-E5D6-4DB7-9095-6B9CAB09C7A9}"/>
    <cellStyle name="Comma 3 2" xfId="9" xr:uid="{C0DCD95C-21D1-4D91-BB55-8419B212B372}"/>
    <cellStyle name="Comma 4" xfId="10" xr:uid="{2A0C661A-597A-4FD1-9952-52C081EEA6B5}"/>
    <cellStyle name="Comma 5" xfId="5" xr:uid="{3F5D62DD-5FD9-4DA8-9294-A66FB8BD276F}"/>
    <cellStyle name="Normal" xfId="0" builtinId="0"/>
    <cellStyle name="Normal 2" xfId="7" xr:uid="{386A5023-7090-435E-8B18-44E28D8891C2}"/>
    <cellStyle name="Normal 2 2" xfId="1" xr:uid="{D324FB34-9CD3-4EC6-95CE-93118C1566AD}"/>
    <cellStyle name="Normal 2 2 2" xfId="15" xr:uid="{33A38254-68FE-467C-ADC5-E5D466A3393D}"/>
    <cellStyle name="Normal 3" xfId="20" xr:uid="{64CF89F0-9B6D-426F-ACA4-3435ECF3FF35}"/>
    <cellStyle name="Normal 4" xfId="17" xr:uid="{8E446AEC-B1EB-4E1F-A5B9-C1E067EA4DEF}"/>
    <cellStyle name="Normal 4 2" xfId="23" xr:uid="{AED10185-DD57-429A-B511-D3952E57BEA7}"/>
    <cellStyle name="Normal 5" xfId="26" xr:uid="{CDFA2AF2-FF23-4E56-8E2F-BB1B2FE81D12}"/>
    <cellStyle name="Percent" xfId="18" builtinId="5"/>
    <cellStyle name="Percent 2" xfId="4" xr:uid="{91EB8ABD-7E92-4F86-9DCF-1919C24EDAFC}"/>
  </cellStyles>
  <dxfs count="152">
    <dxf>
      <font>
        <b/>
        <i val="0"/>
        <color theme="0"/>
      </font>
      <fill>
        <patternFill>
          <bgColor rgb="FFFF0000"/>
        </patternFill>
      </fill>
    </dxf>
    <dxf>
      <font>
        <b/>
        <i val="0"/>
        <color theme="0"/>
      </font>
      <fill>
        <patternFill>
          <bgColor rgb="FFFF0000"/>
        </patternFill>
      </fill>
    </dxf>
    <dxf>
      <font>
        <b val="0"/>
        <i val="0"/>
      </font>
      <numFmt numFmtId="165" formatCode="#,##0_ ;[Red]\-#,##0\ "/>
      <fill>
        <patternFill patternType="solid">
          <bgColor theme="0"/>
        </patternFill>
      </fill>
    </dxf>
    <dxf>
      <numFmt numFmtId="33" formatCode="_-* #,##0_-;\-* #,##0_-;_-* &quot;-&quot;_-;_-@_-"/>
      <fill>
        <patternFill>
          <bgColor theme="0"/>
        </patternFill>
      </fill>
    </dxf>
    <dxf>
      <numFmt numFmtId="165" formatCode="#,##0_ ;[Red]\-#,##0\ "/>
    </dxf>
    <dxf>
      <fill>
        <patternFill>
          <bgColor rgb="FFFFFF00"/>
        </patternFill>
      </fill>
    </dxf>
    <dxf>
      <numFmt numFmtId="165" formatCode="#,##0_ ;[Red]\-#,##0\ "/>
    </dxf>
    <dxf>
      <numFmt numFmtId="165" formatCode="#,##0_ ;[Red]\-#,##0\ "/>
    </dxf>
    <dxf>
      <fill>
        <patternFill>
          <bgColor rgb="FFFFFF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val="0"/>
        <i val="0"/>
      </font>
      <numFmt numFmtId="165" formatCode="#,##0_ ;[Red]\-#,##0\ "/>
      <fill>
        <patternFill patternType="solid">
          <bgColor theme="0"/>
        </patternFill>
      </fill>
    </dxf>
    <dxf>
      <numFmt numFmtId="33" formatCode="_-* #,##0_-;\-* #,##0_-;_-* &quot;-&quot;_-;_-@_-"/>
      <fill>
        <patternFill>
          <bgColor theme="0"/>
        </patternFill>
      </fill>
    </dxf>
    <dxf>
      <fill>
        <patternFill>
          <bgColor rgb="FFFFFF00"/>
        </patternFill>
      </fill>
    </dxf>
    <dxf>
      <font>
        <b/>
        <i val="0"/>
        <color theme="0"/>
      </font>
      <fill>
        <patternFill>
          <bgColor rgb="FFFF0000"/>
        </patternFill>
      </fill>
    </dxf>
    <dxf>
      <numFmt numFmtId="165" formatCode="#,##0_ ;[Red]\-#,##0\ "/>
    </dxf>
    <dxf>
      <numFmt numFmtId="165" formatCode="#,##0_ ;[Red]\-#,##0\ "/>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center"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double">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general" vertical="top" textRotation="0" wrapText="0" indent="0" justifyLastLine="0" shrinkToFit="0" readingOrder="0"/>
    </dxf>
    <dxf>
      <alignment vertical="center"/>
    </dxf>
    <dxf>
      <fill>
        <patternFill patternType="solid">
          <bgColor rgb="FFFFFF00"/>
        </patternFill>
      </fill>
    </dxf>
    <dxf>
      <alignment horizontal="cent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center"/>
    </dxf>
    <dxf>
      <alignment horizontal="center"/>
    </dxf>
    <dxf>
      <alignment vertical="center"/>
    </dxf>
    <dxf>
      <alignment vertical="center"/>
    </dxf>
    <dxf>
      <alignment wrapText="1"/>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0" formatCode="General"/>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center"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double">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double">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general" vertical="top" textRotation="0" wrapText="0" indent="0" justifyLastLine="0" shrinkToFit="0" readingOrder="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2" defaultPivotStyle="PivotStyleLight16"/>
  <colors>
    <mruColors>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ustomXml" Target="../customXml/item1.xml"/><Relationship Id="rId10" Type="http://schemas.openxmlformats.org/officeDocument/2006/relationships/externalLink" Target="externalLinks/externalLink4.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2400300</xdr:colOff>
          <xdr:row>33</xdr:row>
          <xdr:rowOff>66403</xdr:rowOff>
        </xdr:from>
        <xdr:to>
          <xdr:col>5</xdr:col>
          <xdr:colOff>1028700</xdr:colOff>
          <xdr:row>37</xdr:row>
          <xdr:rowOff>52847</xdr:rowOff>
        </xdr:to>
        <xdr:pic>
          <xdr:nvPicPr>
            <xdr:cNvPr id="2" name="Picture 1">
              <a:extLst>
                <a:ext uri="{FF2B5EF4-FFF2-40B4-BE49-F238E27FC236}">
                  <a16:creationId xmlns:a16="http://schemas.microsoft.com/office/drawing/2014/main" id="{4EFDDE70-6F88-4A2E-9D6D-14B24C6C1C7E}"/>
                </a:ext>
              </a:extLst>
            </xdr:cNvPr>
            <xdr:cNvPicPr>
              <a:picLocks noChangeAspect="1" noChangeArrowheads="1"/>
              <a:extLst>
                <a:ext uri="{84589F7E-364E-4C9E-8A38-B11213B215E9}">
                  <a14:cameraTool cellRange="'[5]Usulan TUP 4'!$O$534:$R$537" spid="_x0000_s80950"/>
                </a:ext>
              </a:extLst>
            </xdr:cNvPicPr>
          </xdr:nvPicPr>
          <xdr:blipFill>
            <a:blip xmlns:r="http://schemas.openxmlformats.org/officeDocument/2006/relationships" r:embed="rId1"/>
            <a:srcRect/>
            <a:stretch>
              <a:fillRect/>
            </a:stretch>
          </xdr:blipFill>
          <xdr:spPr bwMode="auto">
            <a:xfrm>
              <a:off x="4442460" y="7564483"/>
              <a:ext cx="2773680" cy="748444"/>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12</xdr:col>
      <xdr:colOff>277905</xdr:colOff>
      <xdr:row>594</xdr:row>
      <xdr:rowOff>62753</xdr:rowOff>
    </xdr:from>
    <xdr:to>
      <xdr:col>13</xdr:col>
      <xdr:colOff>717176</xdr:colOff>
      <xdr:row>599</xdr:row>
      <xdr:rowOff>1</xdr:rowOff>
    </xdr:to>
    <xdr:sp macro="" textlink="">
      <xdr:nvSpPr>
        <xdr:cNvPr id="2" name="TextBox 1">
          <a:extLst>
            <a:ext uri="{FF2B5EF4-FFF2-40B4-BE49-F238E27FC236}">
              <a16:creationId xmlns:a16="http://schemas.microsoft.com/office/drawing/2014/main" id="{7E45075C-BFBD-4345-A528-0DABD679968E}"/>
            </a:ext>
          </a:extLst>
        </xdr:cNvPr>
        <xdr:cNvSpPr txBox="1"/>
      </xdr:nvSpPr>
      <xdr:spPr>
        <a:xfrm>
          <a:off x="16043685" y="122516153"/>
          <a:ext cx="1559411" cy="440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a:latin typeface="Arial" panose="020B0604020202020204" pitchFamily="34" charset="0"/>
              <a:cs typeface="Arial" panose="020B0604020202020204" pitchFamily="34" charset="0"/>
            </a:rPr>
            <a:t>Ditandatangani</a:t>
          </a:r>
          <a:r>
            <a:rPr lang="en-GB" sz="1050" baseline="0">
              <a:latin typeface="Arial" panose="020B0604020202020204" pitchFamily="34" charset="0"/>
              <a:cs typeface="Arial" panose="020B0604020202020204" pitchFamily="34" charset="0"/>
            </a:rPr>
            <a:t> secara</a:t>
          </a:r>
        </a:p>
        <a:p>
          <a:r>
            <a:rPr lang="en-GB" sz="1050" baseline="0">
              <a:latin typeface="Arial" panose="020B0604020202020204" pitchFamily="34" charset="0"/>
              <a:cs typeface="Arial" panose="020B0604020202020204" pitchFamily="34" charset="0"/>
            </a:rPr>
            <a:t>elektronik</a:t>
          </a:r>
          <a:endParaRPr lang="en-GB" sz="1050">
            <a:latin typeface="Arial" panose="020B0604020202020204" pitchFamily="34" charset="0"/>
            <a:cs typeface="Arial" panose="020B0604020202020204" pitchFamily="34" charset="0"/>
          </a:endParaRPr>
        </a:p>
      </xdr:txBody>
    </xdr:sp>
    <xdr:clientData/>
  </xdr:twoCellAnchor>
  <xdr:twoCellAnchor editAs="oneCell">
    <xdr:from>
      <xdr:col>14</xdr:col>
      <xdr:colOff>991881</xdr:colOff>
      <xdr:row>590</xdr:row>
      <xdr:rowOff>79402</xdr:rowOff>
    </xdr:from>
    <xdr:to>
      <xdr:col>16</xdr:col>
      <xdr:colOff>1136710</xdr:colOff>
      <xdr:row>595</xdr:row>
      <xdr:rowOff>98602</xdr:rowOff>
    </xdr:to>
    <xdr:pic>
      <xdr:nvPicPr>
        <xdr:cNvPr id="3" name="Picture 2">
          <a:extLst>
            <a:ext uri="{FF2B5EF4-FFF2-40B4-BE49-F238E27FC236}">
              <a16:creationId xmlns:a16="http://schemas.microsoft.com/office/drawing/2014/main" id="{01CEABBF-BCB8-40DB-BFBC-C97C54E8FB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8858540" y="19765896"/>
          <a:ext cx="3219723" cy="8708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1775460</xdr:colOff>
          <xdr:row>33</xdr:row>
          <xdr:rowOff>51162</xdr:rowOff>
        </xdr:from>
        <xdr:to>
          <xdr:col>5</xdr:col>
          <xdr:colOff>908610</xdr:colOff>
          <xdr:row>37</xdr:row>
          <xdr:rowOff>155301</xdr:rowOff>
        </xdr:to>
        <xdr:pic>
          <xdr:nvPicPr>
            <xdr:cNvPr id="2" name="Picture 1">
              <a:extLst>
                <a:ext uri="{FF2B5EF4-FFF2-40B4-BE49-F238E27FC236}">
                  <a16:creationId xmlns:a16="http://schemas.microsoft.com/office/drawing/2014/main" id="{CEF93B6F-D8F6-4060-B8D7-5E02E1439C2E}"/>
                </a:ext>
              </a:extLst>
            </xdr:cNvPr>
            <xdr:cNvPicPr>
              <a:picLocks noChangeAspect="1" noChangeArrowheads="1"/>
              <a:extLst>
                <a:ext uri="{84589F7E-364E-4C9E-8A38-B11213B215E9}">
                  <a14:cameraTool cellRange="'[5]Usulan TUP 4'!$O$534:$R$537" spid="_x0000_s30868"/>
                </a:ext>
              </a:extLst>
            </xdr:cNvPicPr>
          </xdr:nvPicPr>
          <xdr:blipFill>
            <a:blip xmlns:r="http://schemas.openxmlformats.org/officeDocument/2006/relationships" r:embed="rId1"/>
            <a:srcRect/>
            <a:stretch>
              <a:fillRect/>
            </a:stretch>
          </xdr:blipFill>
          <xdr:spPr bwMode="auto">
            <a:xfrm>
              <a:off x="3817620" y="7625442"/>
              <a:ext cx="3209850" cy="866139"/>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editAs="oneCell">
    <xdr:from>
      <xdr:col>5</xdr:col>
      <xdr:colOff>99060</xdr:colOff>
      <xdr:row>2</xdr:row>
      <xdr:rowOff>53340</xdr:rowOff>
    </xdr:from>
    <xdr:to>
      <xdr:col>8</xdr:col>
      <xdr:colOff>99060</xdr:colOff>
      <xdr:row>15</xdr:row>
      <xdr:rowOff>142875</xdr:rowOff>
    </xdr:to>
    <mc:AlternateContent xmlns:mc="http://schemas.openxmlformats.org/markup-compatibility/2006" xmlns:a14="http://schemas.microsoft.com/office/drawing/2010/main">
      <mc:Choice Requires="a14">
        <xdr:graphicFrame macro="">
          <xdr:nvGraphicFramePr>
            <xdr:cNvPr id="2" name="SUBKOORDINATOR 2">
              <a:extLst>
                <a:ext uri="{FF2B5EF4-FFF2-40B4-BE49-F238E27FC236}">
                  <a16:creationId xmlns:a16="http://schemas.microsoft.com/office/drawing/2014/main" id="{99E48068-350E-46D1-8A29-7B2E61E5B33E}"/>
                </a:ext>
              </a:extLst>
            </xdr:cNvPr>
            <xdr:cNvGraphicFramePr/>
          </xdr:nvGraphicFramePr>
          <xdr:xfrm>
            <a:off x="0" y="0"/>
            <a:ext cx="0" cy="0"/>
          </xdr:xfrm>
          <a:graphic>
            <a:graphicData uri="http://schemas.microsoft.com/office/drawing/2010/slicer">
              <sle:slicer xmlns:sle="http://schemas.microsoft.com/office/drawing/2010/slicer" name="SUBKOORDINATOR 2"/>
            </a:graphicData>
          </a:graphic>
        </xdr:graphicFrame>
      </mc:Choice>
      <mc:Fallback xmlns="">
        <xdr:sp macro="" textlink="">
          <xdr:nvSpPr>
            <xdr:cNvPr id="0" name=""/>
            <xdr:cNvSpPr>
              <a:spLocks noTextEdit="1"/>
            </xdr:cNvSpPr>
          </xdr:nvSpPr>
          <xdr:spPr>
            <a:xfrm>
              <a:off x="8549640" y="41910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129540</xdr:colOff>
      <xdr:row>71</xdr:row>
      <xdr:rowOff>7620</xdr:rowOff>
    </xdr:from>
    <xdr:to>
      <xdr:col>0</xdr:col>
      <xdr:colOff>746760</xdr:colOff>
      <xdr:row>72</xdr:row>
      <xdr:rowOff>15240</xdr:rowOff>
    </xdr:to>
    <xdr:sp macro="" textlink="">
      <xdr:nvSpPr>
        <xdr:cNvPr id="3" name="Rectangle 2">
          <a:extLst>
            <a:ext uri="{FF2B5EF4-FFF2-40B4-BE49-F238E27FC236}">
              <a16:creationId xmlns:a16="http://schemas.microsoft.com/office/drawing/2014/main" id="{CA6E7EF8-D776-4D01-A0A3-2F52038B2598}"/>
            </a:ext>
          </a:extLst>
        </xdr:cNvPr>
        <xdr:cNvSpPr/>
      </xdr:nvSpPr>
      <xdr:spPr>
        <a:xfrm>
          <a:off x="129540" y="12260580"/>
          <a:ext cx="617220" cy="1905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277905</xdr:colOff>
      <xdr:row>725</xdr:row>
      <xdr:rowOff>62753</xdr:rowOff>
    </xdr:from>
    <xdr:to>
      <xdr:col>13</xdr:col>
      <xdr:colOff>717176</xdr:colOff>
      <xdr:row>728</xdr:row>
      <xdr:rowOff>1</xdr:rowOff>
    </xdr:to>
    <xdr:sp macro="" textlink="">
      <xdr:nvSpPr>
        <xdr:cNvPr id="2" name="TextBox 1">
          <a:extLst>
            <a:ext uri="{FF2B5EF4-FFF2-40B4-BE49-F238E27FC236}">
              <a16:creationId xmlns:a16="http://schemas.microsoft.com/office/drawing/2014/main" id="{8F9C733B-4E89-423E-9545-A6E6FD34D03C}"/>
            </a:ext>
          </a:extLst>
        </xdr:cNvPr>
        <xdr:cNvSpPr txBox="1"/>
      </xdr:nvSpPr>
      <xdr:spPr>
        <a:xfrm>
          <a:off x="16043685" y="113798873"/>
          <a:ext cx="1559411" cy="440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a:latin typeface="Arial" panose="020B0604020202020204" pitchFamily="34" charset="0"/>
              <a:cs typeface="Arial" panose="020B0604020202020204" pitchFamily="34" charset="0"/>
            </a:rPr>
            <a:t>Ditandatangani</a:t>
          </a:r>
          <a:r>
            <a:rPr lang="en-GB" sz="1050" baseline="0">
              <a:latin typeface="Arial" panose="020B0604020202020204" pitchFamily="34" charset="0"/>
              <a:cs typeface="Arial" panose="020B0604020202020204" pitchFamily="34" charset="0"/>
            </a:rPr>
            <a:t> secara</a:t>
          </a:r>
        </a:p>
        <a:p>
          <a:r>
            <a:rPr lang="en-GB" sz="1050" baseline="0">
              <a:latin typeface="Arial" panose="020B0604020202020204" pitchFamily="34" charset="0"/>
              <a:cs typeface="Arial" panose="020B0604020202020204" pitchFamily="34" charset="0"/>
            </a:rPr>
            <a:t>elektronik</a:t>
          </a:r>
          <a:endParaRPr lang="en-GB" sz="1050">
            <a:latin typeface="Arial" panose="020B0604020202020204" pitchFamily="34" charset="0"/>
            <a:cs typeface="Arial" panose="020B0604020202020204" pitchFamily="34" charset="0"/>
          </a:endParaRPr>
        </a:p>
      </xdr:txBody>
    </xdr:sp>
    <xdr:clientData/>
  </xdr:twoCellAnchor>
  <xdr:twoCellAnchor editAs="oneCell">
    <xdr:from>
      <xdr:col>14</xdr:col>
      <xdr:colOff>1192305</xdr:colOff>
      <xdr:row>727</xdr:row>
      <xdr:rowOff>134471</xdr:rowOff>
    </xdr:from>
    <xdr:to>
      <xdr:col>16</xdr:col>
      <xdr:colOff>1349940</xdr:colOff>
      <xdr:row>732</xdr:row>
      <xdr:rowOff>153673</xdr:rowOff>
    </xdr:to>
    <xdr:pic>
      <xdr:nvPicPr>
        <xdr:cNvPr id="3" name="Picture 2">
          <a:extLst>
            <a:ext uri="{FF2B5EF4-FFF2-40B4-BE49-F238E27FC236}">
              <a16:creationId xmlns:a16="http://schemas.microsoft.com/office/drawing/2014/main" id="{F93647F7-44CC-4EE7-82C6-2EE7F3157E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9061205" y="113870591"/>
          <a:ext cx="3228495" cy="8574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usdik-KP/TA.%202021/Realisasi/Monitoring%20Realisasi%20SP2D%20DIPA%20Revisi%203%20Revisi%20POK%203.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20/REALISASI/REALISASI%20FINAL%202019%20-%20Copy.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usdik-KP/ArifMustaqim/pusdik/Monitoring%20Realisasi%20SP2D%20DIPA%20Revisi%206.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021/pusdik/Monitoring%20Realisasi%20SP2D%20DIPA%20Revisi%206.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BACK/PUSDIK/2022/TUP/TUP_4/Rincian%20Usulan%20TUP%204.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D:\BACK\PUSDIK\2023\Github\TA.2023\MONITORING%20PAGU%20DAN%20REALISASI%20TA.2023.xlsm" TargetMode="External"/><Relationship Id="rId1" Type="http://schemas.openxmlformats.org/officeDocument/2006/relationships/externalLinkPath" Target="/BACK/PUSDIK/2023/Github/TA.2023/MONITORING%20PAGU%20DAN%20REALISASI%20TA.202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lisasi 1 DIPA Satker"/>
      <sheetName val="DASHBOARD"/>
      <sheetName val="DASHBOARD SP2D"/>
      <sheetName val=" DASHBOARD SP2D"/>
      <sheetName val=" DASHBOARD DIPA"/>
      <sheetName val="Rekap Pagu TA. 2021"/>
      <sheetName val="DASHBOARD SPM"/>
      <sheetName val="DASHBOARD SATKER"/>
      <sheetName val="Per Jenis Belanja"/>
      <sheetName val="Dashboard Realisasi TUP"/>
      <sheetName val="Dashboard Realisasi TUP (2)"/>
      <sheetName val="PERSEDIAAN"/>
      <sheetName val="Hal III DIPA"/>
      <sheetName val="Per Ops, Non Ops dan Covid"/>
      <sheetName val="Per Eselon 3 dan 4"/>
      <sheetName val="Per Akun Per Bulan"/>
      <sheetName val="AKUN COVID"/>
      <sheetName val="Update Data"/>
      <sheetName val="DIPA AWAL 2021"/>
      <sheetName val="SSBP"/>
      <sheetName val="SP2D Per Bulan"/>
      <sheetName val="Realisasi Per RO"/>
      <sheetName val="SP2D2021"/>
      <sheetName val="Sheet3"/>
      <sheetName val="Sheet4"/>
      <sheetName val="Sheet5"/>
      <sheetName val="SAS"/>
      <sheetName val="Lembar5"/>
      <sheetName val="Lembar6"/>
      <sheetName val="Rekap Per Akun"/>
      <sheetName val="Rekap Per Akun (2)"/>
      <sheetName val="Halaman 3 DIPA"/>
      <sheetName val="SP2D"/>
      <sheetName val="Rencana TUP"/>
      <sheetName val="DBSPBY"/>
      <sheetName val="Restore SP2D"/>
      <sheetName val="Sheet1"/>
      <sheetName val="Sheet2"/>
      <sheetName val="IKPA"/>
      <sheetName val="DIPA_AWAL"/>
      <sheetName val="Revisi_DIPA3"/>
      <sheetName val="Lembar2"/>
      <sheetName val="Monitoring Realisasi SP2D DIPA "/>
    </sheetNames>
    <sheetDataSet>
      <sheetData sheetId="0"/>
      <sheetData sheetId="1">
        <row r="1">
          <cell r="I1" t="str">
            <v>22/07/2021</v>
          </cell>
        </row>
      </sheetData>
      <sheetData sheetId="2">
        <row r="1">
          <cell r="B1" t="str">
            <v>RINCIAN REALISASI AKUN COVID SP2D SATKER PUSAT PENDIDIKAN KP TA. 2020</v>
          </cell>
        </row>
        <row r="10">
          <cell r="G10" t="str">
            <v xml:space="preserve"> %Sisa </v>
          </cell>
        </row>
        <row r="11">
          <cell r="G11">
            <v>18.607745227976753</v>
          </cell>
        </row>
        <row r="12">
          <cell r="G12">
            <v>18.607745227976753</v>
          </cell>
        </row>
        <row r="13">
          <cell r="G13">
            <v>17.547658803889941</v>
          </cell>
        </row>
        <row r="14">
          <cell r="G14">
            <v>15.281044826269492</v>
          </cell>
        </row>
        <row r="15">
          <cell r="G15">
            <v>26.635184756633478</v>
          </cell>
        </row>
        <row r="16">
          <cell r="G16">
            <v>26.635184756633478</v>
          </cell>
        </row>
        <row r="17">
          <cell r="G17">
            <v>26.635184756633478</v>
          </cell>
        </row>
        <row r="18">
          <cell r="G18">
            <v>37.55134264897108</v>
          </cell>
        </row>
        <row r="19">
          <cell r="G19">
            <v>29.121913409367732</v>
          </cell>
        </row>
        <row r="20">
          <cell r="G20">
            <v>17.363333333333333</v>
          </cell>
        </row>
        <row r="21">
          <cell r="G21">
            <v>44.658946661024963</v>
          </cell>
        </row>
        <row r="22">
          <cell r="G22">
            <v>100</v>
          </cell>
        </row>
        <row r="23">
          <cell r="G23">
            <v>34.352941176470587</v>
          </cell>
        </row>
        <row r="24">
          <cell r="G24">
            <v>0</v>
          </cell>
        </row>
        <row r="25">
          <cell r="G25">
            <v>13.542022063004664</v>
          </cell>
        </row>
        <row r="26">
          <cell r="G26">
            <v>18.861000362450163</v>
          </cell>
        </row>
        <row r="27">
          <cell r="G27">
            <v>0</v>
          </cell>
        </row>
        <row r="28">
          <cell r="G28">
            <v>0</v>
          </cell>
        </row>
        <row r="29">
          <cell r="G29">
            <v>100</v>
          </cell>
        </row>
        <row r="30">
          <cell r="G30">
            <v>0</v>
          </cell>
        </row>
        <row r="31">
          <cell r="G31">
            <v>0</v>
          </cell>
        </row>
        <row r="32">
          <cell r="G32">
            <v>25.150243369424853</v>
          </cell>
        </row>
        <row r="33">
          <cell r="G33">
            <v>6.7676957831325293</v>
          </cell>
        </row>
        <row r="34">
          <cell r="G34">
            <v>17.176666666666669</v>
          </cell>
        </row>
        <row r="35">
          <cell r="G35">
            <v>41.5</v>
          </cell>
        </row>
        <row r="36">
          <cell r="G36">
            <v>0</v>
          </cell>
        </row>
        <row r="37">
          <cell r="G37">
            <v>0</v>
          </cell>
        </row>
        <row r="38">
          <cell r="G38">
            <v>0</v>
          </cell>
        </row>
        <row r="39">
          <cell r="G39">
            <v>31.1205792223593</v>
          </cell>
        </row>
        <row r="40">
          <cell r="G40">
            <v>25.773106323835997</v>
          </cell>
        </row>
        <row r="41">
          <cell r="G41">
            <v>13.63625</v>
          </cell>
        </row>
        <row r="42">
          <cell r="G42">
            <v>55.000000000000007</v>
          </cell>
        </row>
        <row r="43">
          <cell r="G43">
            <v>32.646387747373737</v>
          </cell>
        </row>
        <row r="44">
          <cell r="G44">
            <v>55.000000000000007</v>
          </cell>
        </row>
        <row r="45">
          <cell r="G45">
            <v>38.873994638069703</v>
          </cell>
        </row>
        <row r="46">
          <cell r="G46">
            <v>20.734700102600129</v>
          </cell>
        </row>
        <row r="47">
          <cell r="G47">
            <v>32.564481075983103</v>
          </cell>
        </row>
        <row r="48">
          <cell r="G48">
            <v>1.4233333333333333</v>
          </cell>
        </row>
        <row r="49">
          <cell r="G49">
            <v>10</v>
          </cell>
        </row>
        <row r="50">
          <cell r="G50">
            <v>4.9266129032258066</v>
          </cell>
        </row>
        <row r="51">
          <cell r="G51">
            <v>16.666666666666664</v>
          </cell>
        </row>
        <row r="52">
          <cell r="G52">
            <v>40</v>
          </cell>
        </row>
        <row r="53">
          <cell r="G53">
            <v>0</v>
          </cell>
        </row>
        <row r="54">
          <cell r="G54">
            <v>22.629342302046695</v>
          </cell>
        </row>
        <row r="55">
          <cell r="G55">
            <v>29.830480751077015</v>
          </cell>
        </row>
        <row r="56">
          <cell r="G56">
            <v>9.2391666666666659</v>
          </cell>
        </row>
        <row r="57">
          <cell r="G57">
            <v>40</v>
          </cell>
        </row>
        <row r="58">
          <cell r="G58">
            <v>22.847276119074646</v>
          </cell>
        </row>
        <row r="59">
          <cell r="G59">
            <v>10</v>
          </cell>
        </row>
        <row r="60">
          <cell r="G60">
            <v>24.701492537313431</v>
          </cell>
        </row>
        <row r="61">
          <cell r="G61">
            <v>0</v>
          </cell>
        </row>
        <row r="62">
          <cell r="G62">
            <v>13.948543451600715</v>
          </cell>
        </row>
        <row r="63">
          <cell r="G63">
            <v>13.948543451600715</v>
          </cell>
        </row>
        <row r="64">
          <cell r="G64">
            <v>13.948543451600715</v>
          </cell>
        </row>
        <row r="65">
          <cell r="G65">
            <v>7.4103599880104261</v>
          </cell>
        </row>
        <row r="66">
          <cell r="G66">
            <v>6.3593451053748602</v>
          </cell>
        </row>
        <row r="67">
          <cell r="G67">
            <v>21.858333333333331</v>
          </cell>
        </row>
        <row r="68">
          <cell r="G68">
            <v>6.194731259943226</v>
          </cell>
        </row>
        <row r="69">
          <cell r="G69">
            <v>6.0622748667678064</v>
          </cell>
        </row>
        <row r="70">
          <cell r="G70">
            <v>7.8087597852105839</v>
          </cell>
        </row>
        <row r="71">
          <cell r="G71">
            <v>0</v>
          </cell>
        </row>
        <row r="72">
          <cell r="G72">
            <v>10.877759279208696</v>
          </cell>
        </row>
        <row r="73">
          <cell r="G73">
            <v>6.7182602744934039</v>
          </cell>
        </row>
        <row r="74">
          <cell r="G74">
            <v>16.57175679855283</v>
          </cell>
        </row>
        <row r="75">
          <cell r="G75">
            <v>5.3545649415984951</v>
          </cell>
        </row>
        <row r="76">
          <cell r="G76">
            <v>21.708008195291153</v>
          </cell>
        </row>
        <row r="77">
          <cell r="G77">
            <v>21.708008195291153</v>
          </cell>
        </row>
        <row r="78">
          <cell r="G78">
            <v>22.973065044784928</v>
          </cell>
        </row>
        <row r="79">
          <cell r="G79">
            <v>28.521196737902144</v>
          </cell>
        </row>
        <row r="80">
          <cell r="G80">
            <v>28.521196737902144</v>
          </cell>
        </row>
        <row r="81">
          <cell r="G81">
            <v>21.004840732380238</v>
          </cell>
        </row>
        <row r="82">
          <cell r="G82">
            <v>21.004840732380238</v>
          </cell>
        </row>
        <row r="83">
          <cell r="G83">
            <v>2.026627218934911</v>
          </cell>
        </row>
        <row r="84">
          <cell r="G84">
            <v>32.5</v>
          </cell>
        </row>
        <row r="85">
          <cell r="G85">
            <v>27.345528089887637</v>
          </cell>
        </row>
        <row r="86">
          <cell r="G86">
            <v>41.666666666666671</v>
          </cell>
        </row>
        <row r="87">
          <cell r="G87">
            <v>13.96713615023474</v>
          </cell>
        </row>
        <row r="88">
          <cell r="G88">
            <v>29.793353143754675</v>
          </cell>
        </row>
        <row r="89">
          <cell r="G89">
            <v>39.169081099914528</v>
          </cell>
        </row>
        <row r="90">
          <cell r="G90">
            <v>20.651340996168582</v>
          </cell>
        </row>
        <row r="91">
          <cell r="G91">
            <v>25.31</v>
          </cell>
        </row>
        <row r="92">
          <cell r="G92">
            <v>55.000000000000007</v>
          </cell>
        </row>
        <row r="93">
          <cell r="G93">
            <v>36.216623445929606</v>
          </cell>
        </row>
        <row r="94">
          <cell r="G94">
            <v>37.5</v>
          </cell>
        </row>
        <row r="95">
          <cell r="G95">
            <v>62.950819672131153</v>
          </cell>
        </row>
        <row r="96">
          <cell r="G96">
            <v>27.553169088229101</v>
          </cell>
        </row>
        <row r="97">
          <cell r="G97">
            <v>10.263658755038065</v>
          </cell>
        </row>
        <row r="98">
          <cell r="G98">
            <v>0.66666666666666674</v>
          </cell>
        </row>
        <row r="99">
          <cell r="G99">
            <v>100</v>
          </cell>
        </row>
        <row r="100">
          <cell r="G100">
            <v>38.9</v>
          </cell>
        </row>
        <row r="101">
          <cell r="G101">
            <v>76</v>
          </cell>
        </row>
        <row r="102">
          <cell r="G102">
            <v>33.529411764705877</v>
          </cell>
        </row>
        <row r="103">
          <cell r="G103">
            <v>20.979800756620428</v>
          </cell>
        </row>
        <row r="104">
          <cell r="G104">
            <v>20.979800756620428</v>
          </cell>
        </row>
        <row r="105">
          <cell r="G105">
            <v>31.257771306438688</v>
          </cell>
        </row>
        <row r="106">
          <cell r="G106">
            <v>1.6040268456375839</v>
          </cell>
        </row>
        <row r="107">
          <cell r="G107">
            <v>37</v>
          </cell>
        </row>
        <row r="108">
          <cell r="G108">
            <v>32.638421596244136</v>
          </cell>
        </row>
        <row r="109">
          <cell r="G109">
            <v>100</v>
          </cell>
        </row>
        <row r="110">
          <cell r="G110">
            <v>32.614807872539828</v>
          </cell>
        </row>
        <row r="111">
          <cell r="G111">
            <v>54.383250532292408</v>
          </cell>
        </row>
        <row r="112">
          <cell r="G112">
            <v>36.466809421841539</v>
          </cell>
        </row>
        <row r="113">
          <cell r="G113">
            <v>100</v>
          </cell>
        </row>
        <row r="114">
          <cell r="G114">
            <v>89.711111111111109</v>
          </cell>
        </row>
        <row r="115">
          <cell r="G115">
            <v>0</v>
          </cell>
        </row>
        <row r="116">
          <cell r="G116">
            <v>49.574468085106382</v>
          </cell>
        </row>
        <row r="117">
          <cell r="G117">
            <v>20.214104372992036</v>
          </cell>
        </row>
        <row r="118">
          <cell r="G118">
            <v>20.214104372992036</v>
          </cell>
        </row>
        <row r="119">
          <cell r="G119">
            <v>20.214104372992036</v>
          </cell>
        </row>
        <row r="120">
          <cell r="G120">
            <v>21.589355386330105</v>
          </cell>
        </row>
        <row r="121">
          <cell r="G121">
            <v>24.031502350386813</v>
          </cell>
        </row>
        <row r="122">
          <cell r="G122">
            <v>16.369477997658414</v>
          </cell>
        </row>
        <row r="123">
          <cell r="G123">
            <v>11.215986394557822</v>
          </cell>
        </row>
        <row r="124">
          <cell r="G124">
            <v>15.219098895735463</v>
          </cell>
        </row>
        <row r="125">
          <cell r="G125">
            <v>45.965277777777779</v>
          </cell>
        </row>
        <row r="126">
          <cell r="G126">
            <v>9.1556496968811629</v>
          </cell>
        </row>
        <row r="127">
          <cell r="G127">
            <v>20.40732906359559</v>
          </cell>
        </row>
        <row r="128">
          <cell r="G128">
            <v>20.848549444748972</v>
          </cell>
        </row>
        <row r="129">
          <cell r="G129">
            <v>8.3333333333333321</v>
          </cell>
        </row>
        <row r="130">
          <cell r="G130">
            <v>16.74738046489221</v>
          </cell>
        </row>
        <row r="131">
          <cell r="G131">
            <v>15.111842105263158</v>
          </cell>
        </row>
        <row r="132">
          <cell r="G132">
            <v>17.395325374138221</v>
          </cell>
        </row>
        <row r="133">
          <cell r="G133">
            <v>22.088147289149383</v>
          </cell>
        </row>
        <row r="134">
          <cell r="G134">
            <v>12.226015995161129</v>
          </cell>
        </row>
        <row r="135">
          <cell r="G135">
            <v>10.047745339207607</v>
          </cell>
        </row>
        <row r="136">
          <cell r="G136">
            <v>10.047745339207607</v>
          </cell>
        </row>
        <row r="137">
          <cell r="G137">
            <v>10.047745339207607</v>
          </cell>
        </row>
        <row r="138">
          <cell r="G138">
            <v>9.0224394871540721</v>
          </cell>
        </row>
        <row r="139">
          <cell r="G139">
            <v>34.995070801218858</v>
          </cell>
        </row>
        <row r="140">
          <cell r="G140">
            <v>23.577999999999999</v>
          </cell>
        </row>
        <row r="141">
          <cell r="G141">
            <v>0</v>
          </cell>
        </row>
        <row r="142">
          <cell r="G142">
            <v>17.344595532121549</v>
          </cell>
        </row>
        <row r="143">
          <cell r="G143">
            <v>1.2121212121212122</v>
          </cell>
        </row>
        <row r="144">
          <cell r="G144">
            <v>0</v>
          </cell>
        </row>
        <row r="145">
          <cell r="G145">
            <v>1.6503383193554681E-5</v>
          </cell>
        </row>
        <row r="146">
          <cell r="G146">
            <v>34.482758620689658</v>
          </cell>
        </row>
        <row r="147">
          <cell r="G147">
            <v>2.3026315789473681</v>
          </cell>
        </row>
        <row r="148">
          <cell r="G148">
            <v>0</v>
          </cell>
        </row>
        <row r="149">
          <cell r="G149">
            <v>19.000756519282127</v>
          </cell>
        </row>
        <row r="150">
          <cell r="G150">
            <v>36.492697594501713</v>
          </cell>
        </row>
        <row r="151">
          <cell r="G151">
            <v>31.032685146876293</v>
          </cell>
        </row>
        <row r="152">
          <cell r="G152">
            <v>5.410816221627032E-4</v>
          </cell>
        </row>
        <row r="153">
          <cell r="G153">
            <v>0</v>
          </cell>
        </row>
        <row r="154">
          <cell r="G154">
            <v>19.400000000000002</v>
          </cell>
        </row>
        <row r="155">
          <cell r="G155">
            <v>6.8548920832982043</v>
          </cell>
        </row>
        <row r="156">
          <cell r="G156">
            <v>12.561359436359437</v>
          </cell>
        </row>
        <row r="157">
          <cell r="G157">
            <v>0</v>
          </cell>
        </row>
        <row r="158">
          <cell r="G158">
            <v>27.195737804262194</v>
          </cell>
        </row>
        <row r="159">
          <cell r="G159">
            <v>10</v>
          </cell>
        </row>
        <row r="160">
          <cell r="G160">
            <v>0</v>
          </cell>
        </row>
        <row r="161">
          <cell r="G161">
            <v>4.7058708916576935</v>
          </cell>
        </row>
        <row r="162">
          <cell r="G162">
            <v>2</v>
          </cell>
        </row>
        <row r="163">
          <cell r="G163">
            <v>19.770635149418663</v>
          </cell>
        </row>
        <row r="164">
          <cell r="G164">
            <v>35.946888534305906</v>
          </cell>
        </row>
        <row r="165">
          <cell r="G165">
            <v>66.666666666666657</v>
          </cell>
        </row>
        <row r="166">
          <cell r="G166">
            <v>1.8120805369127517E-2</v>
          </cell>
        </row>
        <row r="167">
          <cell r="G167">
            <v>100</v>
          </cell>
        </row>
        <row r="168">
          <cell r="G168">
            <v>0</v>
          </cell>
        </row>
        <row r="169">
          <cell r="G169">
            <v>24.537900125178826</v>
          </cell>
        </row>
        <row r="170">
          <cell r="G170">
            <v>24.537900125178826</v>
          </cell>
        </row>
        <row r="171">
          <cell r="G171">
            <v>24.537900125178826</v>
          </cell>
        </row>
        <row r="172">
          <cell r="G172">
            <v>24.537900125178826</v>
          </cell>
        </row>
        <row r="173">
          <cell r="G173">
            <v>45.937410071942445</v>
          </cell>
        </row>
        <row r="174">
          <cell r="G174">
            <v>34.231770404296682</v>
          </cell>
        </row>
        <row r="175">
          <cell r="G175">
            <v>51.060499999999998</v>
          </cell>
        </row>
        <row r="176">
          <cell r="G176">
            <v>0</v>
          </cell>
        </row>
        <row r="177">
          <cell r="G177">
            <v>1.3711543405604593E-3</v>
          </cell>
        </row>
        <row r="178">
          <cell r="G178">
            <v>31.760204081632654</v>
          </cell>
        </row>
        <row r="179">
          <cell r="G179">
            <v>37.443054216702002</v>
          </cell>
        </row>
        <row r="180">
          <cell r="G180">
            <v>35.326892866542956</v>
          </cell>
        </row>
        <row r="181">
          <cell r="G181">
            <v>35.326892866542956</v>
          </cell>
        </row>
        <row r="182">
          <cell r="G182">
            <v>35.326892866542956</v>
          </cell>
        </row>
        <row r="183">
          <cell r="G183">
            <v>0.17429008671994559</v>
          </cell>
        </row>
        <row r="184">
          <cell r="G184">
            <v>0.70527522935779818</v>
          </cell>
        </row>
        <row r="185">
          <cell r="G185">
            <v>0</v>
          </cell>
        </row>
        <row r="186">
          <cell r="G186">
            <v>0</v>
          </cell>
        </row>
        <row r="187">
          <cell r="G187">
            <v>0</v>
          </cell>
        </row>
        <row r="188">
          <cell r="G188">
            <v>0</v>
          </cell>
        </row>
        <row r="189">
          <cell r="G189">
            <v>41.337931930170079</v>
          </cell>
        </row>
        <row r="190">
          <cell r="G190">
            <v>27.382895568710847</v>
          </cell>
        </row>
        <row r="191">
          <cell r="G191">
            <v>47.055597551395493</v>
          </cell>
        </row>
        <row r="192">
          <cell r="G192">
            <v>0</v>
          </cell>
        </row>
        <row r="193">
          <cell r="G193">
            <v>25</v>
          </cell>
        </row>
        <row r="194">
          <cell r="G194">
            <v>43.653799999999997</v>
          </cell>
        </row>
        <row r="195">
          <cell r="G195">
            <v>43.333333333333336</v>
          </cell>
        </row>
        <row r="196">
          <cell r="G196">
            <v>27.121212121212125</v>
          </cell>
        </row>
        <row r="197">
          <cell r="G197">
            <v>0</v>
          </cell>
        </row>
        <row r="198">
          <cell r="G198">
            <v>45.410636600476174</v>
          </cell>
        </row>
        <row r="199">
          <cell r="G199">
            <v>45.410636600476174</v>
          </cell>
        </row>
        <row r="200">
          <cell r="G200">
            <v>45.410636600476174</v>
          </cell>
        </row>
        <row r="201">
          <cell r="G201">
            <v>45.410636600476174</v>
          </cell>
        </row>
        <row r="202">
          <cell r="G202">
            <v>0.76834061135371179</v>
          </cell>
        </row>
        <row r="203">
          <cell r="G203">
            <v>69.532822335460111</v>
          </cell>
        </row>
        <row r="204">
          <cell r="G204">
            <v>65.336943645286851</v>
          </cell>
        </row>
        <row r="205">
          <cell r="G205">
            <v>100</v>
          </cell>
        </row>
        <row r="206">
          <cell r="G206">
            <v>0.34782608695652173</v>
          </cell>
        </row>
        <row r="207">
          <cell r="G207">
            <v>0</v>
          </cell>
        </row>
        <row r="208">
          <cell r="G208">
            <v>17.895615762650749</v>
          </cell>
        </row>
        <row r="209">
          <cell r="G209">
            <v>17.334417596902636</v>
          </cell>
        </row>
        <row r="210">
          <cell r="G210">
            <v>17.334417596902636</v>
          </cell>
        </row>
        <row r="211">
          <cell r="G211">
            <v>17.334417596902636</v>
          </cell>
        </row>
        <row r="212">
          <cell r="G212">
            <v>17.334417596902636</v>
          </cell>
        </row>
        <row r="213">
          <cell r="G213">
            <v>15.239429238155353</v>
          </cell>
        </row>
        <row r="214">
          <cell r="G214">
            <v>26.177328074086777</v>
          </cell>
        </row>
        <row r="215">
          <cell r="G215">
            <v>21.400230946882218</v>
          </cell>
        </row>
        <row r="216">
          <cell r="G216">
            <v>0</v>
          </cell>
        </row>
        <row r="217">
          <cell r="G217">
            <v>25</v>
          </cell>
        </row>
        <row r="218">
          <cell r="G218">
            <v>21.199366572311909</v>
          </cell>
        </row>
        <row r="219">
          <cell r="G219">
            <v>26.364251861882192</v>
          </cell>
        </row>
        <row r="220">
          <cell r="G220">
            <v>28.582474226804123</v>
          </cell>
        </row>
        <row r="221">
          <cell r="G221">
            <v>22</v>
          </cell>
        </row>
        <row r="222">
          <cell r="G222">
            <v>0.17156107227390321</v>
          </cell>
        </row>
        <row r="223">
          <cell r="G223">
            <v>0</v>
          </cell>
        </row>
        <row r="224">
          <cell r="G224">
            <v>23.361144219308702</v>
          </cell>
        </row>
        <row r="225">
          <cell r="G225">
            <v>0</v>
          </cell>
        </row>
        <row r="226">
          <cell r="G226">
            <v>57.680432265534542</v>
          </cell>
        </row>
        <row r="227">
          <cell r="G227">
            <v>47.18989025606917</v>
          </cell>
        </row>
        <row r="228">
          <cell r="G228">
            <v>100</v>
          </cell>
        </row>
        <row r="229">
          <cell r="G229">
            <v>0</v>
          </cell>
        </row>
        <row r="230">
          <cell r="G230">
            <v>70.959595959595958</v>
          </cell>
        </row>
        <row r="231">
          <cell r="G231">
            <v>10.01731498553462</v>
          </cell>
        </row>
        <row r="232">
          <cell r="G232">
            <v>32.981424148606813</v>
          </cell>
        </row>
        <row r="233">
          <cell r="G233">
            <v>5.8625994930066829</v>
          </cell>
        </row>
        <row r="234">
          <cell r="G234">
            <v>32.542372881355931</v>
          </cell>
        </row>
        <row r="235">
          <cell r="G235">
            <v>17.944548284393758</v>
          </cell>
        </row>
        <row r="236">
          <cell r="G236">
            <v>17.240699056881851</v>
          </cell>
        </row>
        <row r="237">
          <cell r="G237">
            <v>17.240699056881851</v>
          </cell>
        </row>
        <row r="238">
          <cell r="G238">
            <v>17.240699056881851</v>
          </cell>
        </row>
        <row r="239">
          <cell r="G239">
            <v>35.449776536109361</v>
          </cell>
        </row>
        <row r="240">
          <cell r="G240">
            <v>88.924163568773224</v>
          </cell>
        </row>
        <row r="241">
          <cell r="G241">
            <v>3.8049861043396458</v>
          </cell>
        </row>
        <row r="242">
          <cell r="G242">
            <v>86.577181208053688</v>
          </cell>
        </row>
        <row r="243">
          <cell r="G243">
            <v>1.6824999999999999</v>
          </cell>
        </row>
        <row r="244">
          <cell r="G244">
            <v>43</v>
          </cell>
        </row>
        <row r="245">
          <cell r="G245">
            <v>100</v>
          </cell>
        </row>
        <row r="246">
          <cell r="G246">
            <v>0</v>
          </cell>
        </row>
        <row r="247">
          <cell r="G247">
            <v>51.428489319686832</v>
          </cell>
        </row>
        <row r="248">
          <cell r="G248">
            <v>100</v>
          </cell>
        </row>
        <row r="249">
          <cell r="G249">
            <v>92.7515779750603</v>
          </cell>
        </row>
        <row r="250">
          <cell r="G250">
            <v>0</v>
          </cell>
        </row>
        <row r="251">
          <cell r="G251">
            <v>66.252886144794672</v>
          </cell>
        </row>
        <row r="252">
          <cell r="G252">
            <v>0.65866666666666673</v>
          </cell>
        </row>
        <row r="253">
          <cell r="G253">
            <v>100</v>
          </cell>
        </row>
        <row r="254">
          <cell r="G254">
            <v>1.752</v>
          </cell>
        </row>
        <row r="255">
          <cell r="G255">
            <v>7.2674497992769833</v>
          </cell>
        </row>
        <row r="256">
          <cell r="G256">
            <v>38.588878326996195</v>
          </cell>
        </row>
        <row r="257">
          <cell r="G257">
            <v>6.6511876298067376</v>
          </cell>
        </row>
        <row r="258">
          <cell r="G258">
            <v>12.004</v>
          </cell>
        </row>
        <row r="259">
          <cell r="G259">
            <v>81</v>
          </cell>
        </row>
        <row r="260">
          <cell r="G260">
            <v>9.9124273112069314</v>
          </cell>
        </row>
        <row r="261">
          <cell r="G261">
            <v>50</v>
          </cell>
        </row>
        <row r="262">
          <cell r="G262">
            <v>43.238095238095234</v>
          </cell>
        </row>
        <row r="263">
          <cell r="G263">
            <v>8.2294423953135176</v>
          </cell>
        </row>
        <row r="264">
          <cell r="G264">
            <v>5.1335245379222432</v>
          </cell>
        </row>
        <row r="265">
          <cell r="G265">
            <v>11.95</v>
          </cell>
        </row>
        <row r="266">
          <cell r="G266">
            <v>0</v>
          </cell>
        </row>
        <row r="267">
          <cell r="G267">
            <v>0.76295726534398123</v>
          </cell>
        </row>
        <row r="268">
          <cell r="G268">
            <v>0.76295726534398123</v>
          </cell>
        </row>
        <row r="269">
          <cell r="G269">
            <v>0.76295726534398123</v>
          </cell>
        </row>
        <row r="270">
          <cell r="G270">
            <v>0.76295726534398123</v>
          </cell>
        </row>
        <row r="271">
          <cell r="G271">
            <v>1.7463235294117647</v>
          </cell>
        </row>
        <row r="272">
          <cell r="G272">
            <v>0</v>
          </cell>
        </row>
        <row r="273">
          <cell r="G273">
            <v>0</v>
          </cell>
        </row>
        <row r="274">
          <cell r="G274">
            <v>0</v>
          </cell>
        </row>
        <row r="275">
          <cell r="G275">
            <v>0</v>
          </cell>
        </row>
        <row r="276">
          <cell r="G276">
            <v>32.510691180710729</v>
          </cell>
        </row>
        <row r="277">
          <cell r="G277">
            <v>32.510691180710729</v>
          </cell>
        </row>
        <row r="278">
          <cell r="G278">
            <v>32.510691180710729</v>
          </cell>
        </row>
        <row r="279">
          <cell r="G279">
            <v>3.8873423260305393</v>
          </cell>
        </row>
        <row r="280">
          <cell r="G280">
            <v>9.1228365924926944</v>
          </cell>
        </row>
        <row r="281">
          <cell r="G281">
            <v>1.764375</v>
          </cell>
        </row>
        <row r="282">
          <cell r="G282">
            <v>20</v>
          </cell>
        </row>
        <row r="283">
          <cell r="G283">
            <v>0</v>
          </cell>
        </row>
        <row r="284">
          <cell r="G284">
            <v>0</v>
          </cell>
        </row>
        <row r="285">
          <cell r="G285">
            <v>37.925483465325343</v>
          </cell>
        </row>
        <row r="286">
          <cell r="G286">
            <v>31.041842193416098</v>
          </cell>
        </row>
        <row r="287">
          <cell r="G287">
            <v>6.6566928104575167</v>
          </cell>
        </row>
        <row r="288">
          <cell r="G288">
            <v>13.537777777777778</v>
          </cell>
        </row>
        <row r="289">
          <cell r="G289">
            <v>100</v>
          </cell>
        </row>
        <row r="290">
          <cell r="G290">
            <v>66.666666666666657</v>
          </cell>
        </row>
        <row r="291">
          <cell r="G291">
            <v>45.391831213123915</v>
          </cell>
        </row>
        <row r="292">
          <cell r="G292">
            <v>33.333333333333329</v>
          </cell>
        </row>
        <row r="293">
          <cell r="G293">
            <v>28.69269949066214</v>
          </cell>
        </row>
        <row r="294">
          <cell r="G294">
            <v>0</v>
          </cell>
        </row>
        <row r="295">
          <cell r="G295">
            <v>0</v>
          </cell>
        </row>
        <row r="296">
          <cell r="G296">
            <v>0</v>
          </cell>
        </row>
        <row r="297">
          <cell r="G297">
            <v>21.349654344832526</v>
          </cell>
        </row>
        <row r="298">
          <cell r="G298">
            <v>23.553078532166726</v>
          </cell>
        </row>
        <row r="299">
          <cell r="G299">
            <v>22.250977225769628</v>
          </cell>
        </row>
        <row r="300">
          <cell r="G300">
            <v>22.250977225769628</v>
          </cell>
        </row>
        <row r="301">
          <cell r="G301">
            <v>22.250977225769628</v>
          </cell>
        </row>
        <row r="302">
          <cell r="G302">
            <v>41.66373513484816</v>
          </cell>
        </row>
        <row r="303">
          <cell r="G303">
            <v>12.969809721175585</v>
          </cell>
        </row>
        <row r="304">
          <cell r="G304">
            <v>0</v>
          </cell>
        </row>
        <row r="305">
          <cell r="G305">
            <v>0</v>
          </cell>
        </row>
        <row r="306">
          <cell r="G306">
            <v>100</v>
          </cell>
        </row>
        <row r="307">
          <cell r="G307">
            <v>11.025641025641026</v>
          </cell>
        </row>
        <row r="308">
          <cell r="G308">
            <v>6.3037742565396044</v>
          </cell>
        </row>
        <row r="309">
          <cell r="G309">
            <v>39.89071038251366</v>
          </cell>
        </row>
        <row r="310">
          <cell r="G310">
            <v>0</v>
          </cell>
        </row>
        <row r="311">
          <cell r="G311">
            <v>0.51169248861213235</v>
          </cell>
        </row>
        <row r="312">
          <cell r="G312">
            <v>0.2538878539883207</v>
          </cell>
        </row>
        <row r="313">
          <cell r="G313">
            <v>0</v>
          </cell>
        </row>
        <row r="314">
          <cell r="G314">
            <v>1</v>
          </cell>
        </row>
        <row r="315">
          <cell r="G315">
            <v>3.0769230769230771</v>
          </cell>
        </row>
        <row r="316">
          <cell r="G316">
            <v>2.604166666666667E-3</v>
          </cell>
        </row>
        <row r="317">
          <cell r="G317">
            <v>0</v>
          </cell>
        </row>
        <row r="318">
          <cell r="G318">
            <v>31.370733219155994</v>
          </cell>
        </row>
        <row r="319">
          <cell r="G319">
            <v>16.269043760129659</v>
          </cell>
        </row>
        <row r="320">
          <cell r="G320">
            <v>18.747258566978193</v>
          </cell>
        </row>
        <row r="321">
          <cell r="G321">
            <v>88.235294117647058</v>
          </cell>
        </row>
        <row r="322">
          <cell r="G322">
            <v>59.787234042553195</v>
          </cell>
        </row>
        <row r="323">
          <cell r="G323">
            <v>57.873072760954493</v>
          </cell>
        </row>
        <row r="324">
          <cell r="G324">
            <v>22.693726937269375</v>
          </cell>
        </row>
        <row r="325">
          <cell r="G325">
            <v>3.7585910652920967E-2</v>
          </cell>
        </row>
        <row r="326">
          <cell r="G326">
            <v>0.13977635782747602</v>
          </cell>
        </row>
        <row r="327">
          <cell r="G327">
            <v>0</v>
          </cell>
        </row>
        <row r="328">
          <cell r="G328">
            <v>0</v>
          </cell>
        </row>
        <row r="329">
          <cell r="G329">
            <v>0.12919896640826875</v>
          </cell>
        </row>
        <row r="330">
          <cell r="G330">
            <v>3.8698691984210935E-3</v>
          </cell>
        </row>
        <row r="331">
          <cell r="G331">
            <v>4.5454545454545459</v>
          </cell>
        </row>
        <row r="332">
          <cell r="G332">
            <v>26.761880202678253</v>
          </cell>
        </row>
        <row r="333">
          <cell r="G333">
            <v>26.761880202678253</v>
          </cell>
        </row>
        <row r="334">
          <cell r="G334">
            <v>26.761880202678253</v>
          </cell>
        </row>
        <row r="335">
          <cell r="G335">
            <v>8.8001046114598171</v>
          </cell>
        </row>
        <row r="336">
          <cell r="G336">
            <v>49.129539498315239</v>
          </cell>
        </row>
        <row r="337">
          <cell r="G337">
            <v>26.666666666666668</v>
          </cell>
        </row>
        <row r="338">
          <cell r="G338">
            <v>0.57580227931475114</v>
          </cell>
        </row>
        <row r="339">
          <cell r="G339">
            <v>35.605242075931734</v>
          </cell>
        </row>
        <row r="340">
          <cell r="G340">
            <v>0</v>
          </cell>
        </row>
        <row r="341">
          <cell r="G341">
            <v>7.7416246989270849</v>
          </cell>
        </row>
        <row r="342">
          <cell r="G342">
            <v>7.7416246989270849</v>
          </cell>
        </row>
        <row r="343">
          <cell r="G343">
            <v>100</v>
          </cell>
        </row>
        <row r="344">
          <cell r="G344">
            <v>100</v>
          </cell>
        </row>
        <row r="345">
          <cell r="G345">
            <v>19.233369835997983</v>
          </cell>
        </row>
        <row r="346">
          <cell r="G346">
            <v>61.803209535263605</v>
          </cell>
        </row>
        <row r="347">
          <cell r="G347">
            <v>61.803209535263605</v>
          </cell>
        </row>
        <row r="348">
          <cell r="G348">
            <v>61.803209535263605</v>
          </cell>
        </row>
        <row r="349">
          <cell r="G349">
            <v>66.510729406461792</v>
          </cell>
        </row>
        <row r="350">
          <cell r="G350">
            <v>10.016869241749211</v>
          </cell>
        </row>
        <row r="351">
          <cell r="G351">
            <v>100</v>
          </cell>
        </row>
        <row r="352">
          <cell r="G352">
            <v>2.9587049325837944E-3</v>
          </cell>
        </row>
        <row r="353">
          <cell r="G353">
            <v>2.9587049325837944E-3</v>
          </cell>
        </row>
        <row r="354">
          <cell r="G354">
            <v>16.23367277603845</v>
          </cell>
        </row>
        <row r="355">
          <cell r="G355">
            <v>16.23367277603845</v>
          </cell>
        </row>
        <row r="356">
          <cell r="G356">
            <v>16.23367277603845</v>
          </cell>
        </row>
        <row r="357">
          <cell r="G357">
            <v>35.454142057630719</v>
          </cell>
        </row>
        <row r="358">
          <cell r="G358">
            <v>16.558281183264935</v>
          </cell>
        </row>
        <row r="359">
          <cell r="G359">
            <v>0.25811545352403514</v>
          </cell>
        </row>
        <row r="360">
          <cell r="G360">
            <v>100</v>
          </cell>
        </row>
        <row r="361">
          <cell r="G361">
            <v>100</v>
          </cell>
        </row>
        <row r="362">
          <cell r="G362">
            <v>38.55343915343915</v>
          </cell>
        </row>
        <row r="363">
          <cell r="G363">
            <v>54.337349397590359</v>
          </cell>
        </row>
        <row r="364">
          <cell r="G364">
            <v>6.4375845185785128</v>
          </cell>
        </row>
        <row r="365">
          <cell r="G365">
            <v>25.104068117313151</v>
          </cell>
        </row>
        <row r="366">
          <cell r="G366">
            <v>8.2129787412352981E-2</v>
          </cell>
        </row>
        <row r="367">
          <cell r="G367">
            <v>18.599962068965517</v>
          </cell>
        </row>
        <row r="368">
          <cell r="G368">
            <v>8.6206896551724146</v>
          </cell>
        </row>
        <row r="369">
          <cell r="G369">
            <v>27.121736945048465</v>
          </cell>
        </row>
        <row r="370">
          <cell r="G370">
            <v>6.4334637964774952</v>
          </cell>
        </row>
        <row r="371">
          <cell r="G371">
            <v>31.416519024719481</v>
          </cell>
        </row>
        <row r="372">
          <cell r="G372">
            <v>32.389937106918239</v>
          </cell>
        </row>
        <row r="373">
          <cell r="G373">
            <v>0.19945861233793988</v>
          </cell>
        </row>
        <row r="374">
          <cell r="G374">
            <v>2.433243798388371</v>
          </cell>
        </row>
        <row r="375">
          <cell r="G375">
            <v>0</v>
          </cell>
        </row>
        <row r="376">
          <cell r="G376">
            <v>0</v>
          </cell>
        </row>
        <row r="377">
          <cell r="G377">
            <v>0</v>
          </cell>
        </row>
        <row r="378">
          <cell r="G378">
            <v>6.0885177991403143</v>
          </cell>
        </row>
        <row r="379">
          <cell r="G379">
            <v>6.0885177991403143</v>
          </cell>
        </row>
        <row r="380">
          <cell r="G380">
            <v>6.0885177991403143</v>
          </cell>
        </row>
        <row r="381">
          <cell r="G381">
            <v>21.825524814949642</v>
          </cell>
        </row>
        <row r="382">
          <cell r="G382">
            <v>4.9682167949146869</v>
          </cell>
        </row>
        <row r="383">
          <cell r="G383">
            <v>68.935294117647061</v>
          </cell>
        </row>
        <row r="384">
          <cell r="G384">
            <v>10</v>
          </cell>
        </row>
        <row r="385">
          <cell r="G385">
            <v>44.451205371248022</v>
          </cell>
        </row>
        <row r="386">
          <cell r="G386">
            <v>4.517453798767967</v>
          </cell>
        </row>
        <row r="387">
          <cell r="G387">
            <v>1.8414999382257542</v>
          </cell>
        </row>
        <row r="388">
          <cell r="G388">
            <v>0.78298817954244249</v>
          </cell>
        </row>
        <row r="389">
          <cell r="G389">
            <v>0.76149297856614928</v>
          </cell>
        </row>
        <row r="390">
          <cell r="G390">
            <v>15.966386554621847</v>
          </cell>
        </row>
        <row r="391">
          <cell r="G391">
            <v>4.4127874999999994</v>
          </cell>
        </row>
        <row r="392">
          <cell r="G392">
            <v>100</v>
          </cell>
        </row>
        <row r="393">
          <cell r="G393">
            <v>18.607745227976753</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lisasi Per Eselon 3 4"/>
      <sheetName val="Realisasi SP2D"/>
      <sheetName val="REALISASI PER BELANJA"/>
      <sheetName val="sas"/>
      <sheetName val="Sheet4"/>
      <sheetName val="Master"/>
      <sheetName val="Per JnsBelanja"/>
      <sheetName val="SP2D Per Eselon"/>
      <sheetName val="Sheet6"/>
      <sheetName val="Sheet5"/>
      <sheetName val="Potongan_SPM"/>
      <sheetName val="Sheet2"/>
      <sheetName val="Sheet1"/>
      <sheetName val="Sheet3"/>
      <sheetName val="BAHAN REKON MEI"/>
      <sheetName val="SP2D"/>
      <sheetName val="Persediaan"/>
      <sheetName val="Belanja Modal"/>
      <sheetName val="Peserta Didik Dumai"/>
      <sheetName val="Peserta Didik Jembrana"/>
      <sheetName val="Worksheet"/>
      <sheetName val="eselon3_4"/>
      <sheetName val="REALISASI FINAL 2019 - Copy"/>
    </sheetNames>
    <sheetDataSet>
      <sheetData sheetId="0">
        <row r="37">
          <cell r="AH37">
            <v>8900000</v>
          </cell>
        </row>
      </sheetData>
      <sheetData sheetId="1"/>
      <sheetData sheetId="2"/>
      <sheetData sheetId="3"/>
      <sheetData sheetId="4"/>
      <sheetData sheetId="5"/>
      <sheetData sheetId="6">
        <row r="2">
          <cell r="D2">
            <v>311614266</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2">
          <cell r="A2" t="str">
            <v>Bidang PP</v>
          </cell>
          <cell r="B2" t="str">
            <v>Subbidang Metkur</v>
          </cell>
        </row>
        <row r="3">
          <cell r="A3" t="str">
            <v>Bidang PE</v>
          </cell>
          <cell r="B3" t="str">
            <v>Subbidang Serdik dan Sarpras</v>
          </cell>
        </row>
        <row r="4">
          <cell r="A4" t="str">
            <v>Bidang KK</v>
          </cell>
          <cell r="B4" t="str">
            <v>Subbidang Perencanaan</v>
          </cell>
        </row>
        <row r="5">
          <cell r="A5" t="str">
            <v>Bagian TU</v>
          </cell>
          <cell r="B5" t="str">
            <v>Subbidang Evaluasi</v>
          </cell>
        </row>
        <row r="6">
          <cell r="A6" t="str">
            <v>Politeknik KP Dumai</v>
          </cell>
          <cell r="B6" t="str">
            <v>Subbidang Kelembagaan</v>
          </cell>
        </row>
        <row r="7">
          <cell r="A7" t="str">
            <v>Politeknik KP Jembrana</v>
          </cell>
          <cell r="B7" t="str">
            <v>Subbidang Ketenagaan</v>
          </cell>
        </row>
        <row r="8">
          <cell r="B8" t="str">
            <v>Subbag. Umum</v>
          </cell>
        </row>
        <row r="9">
          <cell r="B9" t="str">
            <v>Subbag. Keuangan</v>
          </cell>
        </row>
        <row r="10">
          <cell r="B10" t="str">
            <v>Politeknik KP Dumai</v>
          </cell>
        </row>
        <row r="11">
          <cell r="B11" t="str">
            <v>Politeknik KP Jembrana</v>
          </cell>
        </row>
      </sheetData>
      <sheetData sheetId="2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lisasi 1 DIPA Satker"/>
      <sheetName val="DASHBOARD"/>
      <sheetName val="Optimalisasi realisasi"/>
      <sheetName val="Sheet17"/>
      <sheetName val="LS 521111"/>
      <sheetName val="Dashboard Realisasi"/>
      <sheetName val="DASHBOARD SP2D"/>
      <sheetName val="KLARIFIKASI"/>
      <sheetName val="Rekap Permindok BPK"/>
      <sheetName val="521111"/>
      <sheetName val="Sheet13"/>
      <sheetName val="Sheet14"/>
      <sheetName val="V_GUP"/>
      <sheetName val="Permindok BPK"/>
      <sheetName val=" DASHBOARD SP2D"/>
      <sheetName val=" DASHBOARD DIPA"/>
      <sheetName val="DASHBOARD SPM"/>
      <sheetName val=" DASHBOARD SP2D + FISIK"/>
      <sheetName val="SUBKOMPONEN"/>
      <sheetName val="DATA GRAFIK"/>
      <sheetName val="GRAFIK"/>
      <sheetName val="PERSEDIAAN "/>
      <sheetName val="SP2D "/>
      <sheetName val="GUP TUP "/>
      <sheetName val="GUP TUP LS"/>
      <sheetName val="COVID 19"/>
      <sheetName val="524111"/>
      <sheetName val="DASHBOARD SATKER"/>
      <sheetName val="Tambahan Realisasi"/>
      <sheetName val="Per Jenis Belanja"/>
      <sheetName val="Dashboard Realisasi TUP"/>
      <sheetName val="Dashboard Realisasi TUP (2)"/>
      <sheetName val="PERSEDIAAN"/>
      <sheetName val="Per Ops, Non Ops dan Covid"/>
      <sheetName val="Dashboard Realisasi (2)"/>
      <sheetName val="Per Eselon 3 dan 4"/>
      <sheetName val="DIPA AWAL 2021"/>
      <sheetName val="SSBP"/>
      <sheetName val="SP2D Per Bulan"/>
      <sheetName val="Realisasi Per RO"/>
      <sheetName val="Realisasi Per RO (Kirim PE)"/>
      <sheetName val="Sheet6"/>
      <sheetName val="Sheet7"/>
      <sheetName val="SP2D2021"/>
      <sheetName val="dbSPBY"/>
      <sheetName val="SPAN"/>
      <sheetName val="Sheet9"/>
      <sheetName val="DIPA4"/>
      <sheetName val="Sheet4"/>
      <sheetName val="Rev Rekap Jumlah SPM"/>
      <sheetName val="Sheet3"/>
      <sheetName val="SAS"/>
      <sheetName val="Rekap Per Akun"/>
      <sheetName val="Restore SP2D"/>
      <sheetName val="Sheet1"/>
      <sheetName val="Sheet2"/>
      <sheetName val="Referensi"/>
      <sheetName val="IKPA"/>
      <sheetName val="DIPA_AWAL"/>
      <sheetName val="Dashboard Realisasi (3)"/>
      <sheetName val="Realisasi SP2D Per Aku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ow r="2">
          <cell r="C2">
            <v>1</v>
          </cell>
        </row>
      </sheetData>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 sheetId="6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lisasi 1 DIPA Satker"/>
      <sheetName val="DASHBOARD"/>
      <sheetName val="Optimalisasi realisasi"/>
      <sheetName val="Sheet17"/>
      <sheetName val="LS 521111"/>
      <sheetName val="Dashboard Realisasi"/>
      <sheetName val="DASHBOARD SP2D"/>
      <sheetName val="KLARIFIKASI"/>
      <sheetName val="Rekap Permindok BPK"/>
      <sheetName val="521111"/>
      <sheetName val="Sheet13"/>
      <sheetName val="Sheet14"/>
      <sheetName val="V_GUP"/>
      <sheetName val="Permindok BPK"/>
      <sheetName val=" DASHBOARD SP2D"/>
      <sheetName val=" DASHBOARD DIPA"/>
      <sheetName val="DASHBOARD SPM"/>
      <sheetName val=" DASHBOARD SP2D + FISIK"/>
      <sheetName val="SUBKOMPONEN"/>
      <sheetName val="DATA GRAFIK"/>
      <sheetName val="GRAFIK"/>
      <sheetName val="PERSEDIAAN "/>
      <sheetName val="SP2D "/>
      <sheetName val="GUP TUP "/>
      <sheetName val="GUP TUP LS"/>
      <sheetName val="COVID 19"/>
      <sheetName val="524111"/>
      <sheetName val="DASHBOARD SATKER"/>
      <sheetName val="Tambahan Realisasi"/>
      <sheetName val="Per Jenis Belanja"/>
      <sheetName val="Dashboard Realisasi TUP"/>
      <sheetName val="Dashboard Realisasi TUP (2)"/>
      <sheetName val="PERSEDIAAN"/>
      <sheetName val="Per Ops, Non Ops dan Covid"/>
      <sheetName val="Dashboard Realisasi (2)"/>
      <sheetName val="Per Eselon 3 dan 4"/>
      <sheetName val="DIPA AWAL 2021"/>
      <sheetName val="SSBP"/>
      <sheetName val="SP2D Per Bulan"/>
      <sheetName val="Realisasi Per RO"/>
      <sheetName val="Realisasi Per RO (Kirim PE)"/>
      <sheetName val="Sheet6"/>
      <sheetName val="Sheet7"/>
      <sheetName val="SP2D2021"/>
      <sheetName val="dbSPBY"/>
      <sheetName val="SPAN"/>
      <sheetName val="Sheet9"/>
      <sheetName val="DIPA4"/>
      <sheetName val="Sheet4"/>
      <sheetName val="SAS"/>
      <sheetName val="Rekap Per Akun"/>
      <sheetName val="Restore SP2D"/>
      <sheetName val="Sheet1"/>
      <sheetName val="Sheet2"/>
      <sheetName val="Referensi"/>
      <sheetName val="IKPA"/>
      <sheetName val="DIPA_AW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ow r="2">
          <cell r="C2">
            <v>1</v>
          </cell>
        </row>
      </sheetData>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PA Revisi 2 + Gaji"/>
      <sheetName val="DIPA Revisi 2 - Gaji"/>
      <sheetName val="Rekap TUP 4"/>
      <sheetName val="Usulan TUP 4 vs Realisasi"/>
      <sheetName val="Usulan TUP 4"/>
      <sheetName val="Rekap TUP 4 Per Akun"/>
      <sheetName val="SPBY"/>
      <sheetName val="Pagu"/>
      <sheetName val="Usulan TUP"/>
      <sheetName val="IKU"/>
      <sheetName val="DIPA2"/>
      <sheetName val="Rekap ROK"/>
      <sheetName val="ROK"/>
      <sheetName val="FA Det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etting Database"/>
      <sheetName val="Setting Cetak Laporan"/>
      <sheetName val="Realisasi 2022 dan 2023"/>
      <sheetName val="Realisasi SP2D"/>
      <sheetName val="Prediksi Realisasi Keuangan"/>
      <sheetName val="IKPA Deviasi Hal 3 DIPA"/>
      <sheetName val="SP2D Per Subkoord (Buat Kabag)"/>
      <sheetName val="Pvt SP2D Pusdik"/>
      <sheetName val="Pvt SP2D Pusdik Lalu dan Ini"/>
      <sheetName val="Pvt SP2D Pusdik Per RO"/>
      <sheetName val="Realisasi SP2D + Es2"/>
      <sheetName val="SP2D 1 DIPA"/>
      <sheetName val="Sheet5"/>
      <sheetName val="Sheet6"/>
      <sheetName val="dbSP2D"/>
      <sheetName val="PvtAkrual"/>
      <sheetName val="Realisasi SP2D Bulanan"/>
      <sheetName val="dbAkrual"/>
      <sheetName val="Akun_Revisi"/>
      <sheetName val="Realisasi s.d Tgl SP2D"/>
      <sheetName val="Realisasi SP2D + Koord + SPP"/>
      <sheetName val="Realisasi RO Per Bulan"/>
      <sheetName val="Realisasi SPP"/>
      <sheetName val="Pvt SP2D Per Subkoord Cek Lock"/>
      <sheetName val="DB_Monitoring_FA_SP2D"/>
      <sheetName val="SP2D OMSPAN"/>
      <sheetName val="Arsip SPM"/>
      <sheetName val="Arsip SPP"/>
      <sheetName val="IKU Subkomp"/>
      <sheetName val="Referensi"/>
      <sheetName val="Sheet1"/>
      <sheetName val="IKPA_Deviasi"/>
      <sheetName val="RPD DIPA"/>
      <sheetName val="RKAKL-RPD"/>
      <sheetName val="Sheet3"/>
      <sheetName val="Sheet2"/>
      <sheetName val="Draft RPD"/>
      <sheetName val="Draft RPD (2)"/>
      <sheetName val="History_DIPA"/>
      <sheetName val="Supplier_Header"/>
      <sheetName val="Supp_Addr"/>
      <sheetName val="Supp_Bank"/>
      <sheetName val="Sheet4"/>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17">
          <cell r="B17">
            <v>1000000000</v>
          </cell>
        </row>
        <row r="18">
          <cell r="B18">
            <v>1000000000</v>
          </cell>
        </row>
        <row r="19">
          <cell r="B19">
            <v>1000000000</v>
          </cell>
        </row>
        <row r="20">
          <cell r="B20">
            <v>1000000000</v>
          </cell>
        </row>
        <row r="21">
          <cell r="B21">
            <v>186192000</v>
          </cell>
        </row>
        <row r="22">
          <cell r="B22">
            <v>131673000</v>
          </cell>
        </row>
        <row r="23">
          <cell r="B23">
            <v>48225000</v>
          </cell>
        </row>
        <row r="24">
          <cell r="B24">
            <v>39975000</v>
          </cell>
        </row>
        <row r="25">
          <cell r="B25">
            <v>750000</v>
          </cell>
        </row>
        <row r="26">
          <cell r="B26">
            <v>4500000</v>
          </cell>
        </row>
        <row r="27">
          <cell r="B27">
            <v>3000000</v>
          </cell>
        </row>
        <row r="28">
          <cell r="B28">
            <v>16000000</v>
          </cell>
        </row>
        <row r="29">
          <cell r="B29">
            <v>16000000</v>
          </cell>
        </row>
        <row r="30">
          <cell r="B30">
            <v>67448000</v>
          </cell>
        </row>
        <row r="31">
          <cell r="B31">
            <v>67448000</v>
          </cell>
        </row>
        <row r="32">
          <cell r="B32">
            <v>54519000</v>
          </cell>
        </row>
        <row r="33">
          <cell r="B33">
            <v>17500000</v>
          </cell>
        </row>
        <row r="34">
          <cell r="B34">
            <v>10500000</v>
          </cell>
        </row>
        <row r="35">
          <cell r="B35">
            <v>2000000</v>
          </cell>
        </row>
        <row r="36">
          <cell r="B36">
            <v>3000000</v>
          </cell>
        </row>
        <row r="37">
          <cell r="B37">
            <v>2000000</v>
          </cell>
        </row>
        <row r="38">
          <cell r="B38">
            <v>5000000</v>
          </cell>
        </row>
        <row r="39">
          <cell r="B39">
            <v>5000000</v>
          </cell>
        </row>
        <row r="40">
          <cell r="B40">
            <v>32019000</v>
          </cell>
        </row>
        <row r="41">
          <cell r="B41">
            <v>32019000</v>
          </cell>
        </row>
        <row r="42">
          <cell r="B42">
            <v>118802000</v>
          </cell>
        </row>
        <row r="43">
          <cell r="B43">
            <v>35050000</v>
          </cell>
        </row>
        <row r="44">
          <cell r="B44">
            <v>11050000</v>
          </cell>
        </row>
        <row r="45">
          <cell r="B45">
            <v>7500000</v>
          </cell>
        </row>
        <row r="46">
          <cell r="B46">
            <v>1500000</v>
          </cell>
        </row>
        <row r="47">
          <cell r="B47">
            <v>1000000</v>
          </cell>
        </row>
        <row r="48">
          <cell r="B48">
            <v>1050000</v>
          </cell>
        </row>
        <row r="49">
          <cell r="B49">
            <v>24000000</v>
          </cell>
        </row>
        <row r="50">
          <cell r="B50">
            <v>24000000</v>
          </cell>
        </row>
        <row r="51">
          <cell r="B51">
            <v>83752000</v>
          </cell>
        </row>
        <row r="52">
          <cell r="B52">
            <v>13500000</v>
          </cell>
        </row>
        <row r="53">
          <cell r="B53">
            <v>7500000</v>
          </cell>
        </row>
        <row r="54">
          <cell r="B54">
            <v>3000000</v>
          </cell>
        </row>
        <row r="55">
          <cell r="B55">
            <v>2000000</v>
          </cell>
        </row>
        <row r="56">
          <cell r="B56">
            <v>1000000</v>
          </cell>
        </row>
        <row r="57">
          <cell r="B57">
            <v>4000000</v>
          </cell>
        </row>
        <row r="58">
          <cell r="B58">
            <v>4000000</v>
          </cell>
        </row>
        <row r="59">
          <cell r="B59">
            <v>66252000</v>
          </cell>
        </row>
        <row r="60">
          <cell r="B60">
            <v>66252000</v>
          </cell>
        </row>
        <row r="61">
          <cell r="B61">
            <v>475336000</v>
          </cell>
        </row>
        <row r="62">
          <cell r="B62">
            <v>404820000</v>
          </cell>
        </row>
        <row r="63">
          <cell r="B63">
            <v>43000000</v>
          </cell>
        </row>
        <row r="64">
          <cell r="B64">
            <v>15000000</v>
          </cell>
        </row>
        <row r="65">
          <cell r="B65">
            <v>8000000</v>
          </cell>
        </row>
        <row r="66">
          <cell r="B66">
            <v>12000000</v>
          </cell>
        </row>
        <row r="67">
          <cell r="B67">
            <v>8000000</v>
          </cell>
        </row>
        <row r="68">
          <cell r="B68">
            <v>31000000</v>
          </cell>
        </row>
        <row r="69">
          <cell r="B69">
            <v>31000000</v>
          </cell>
        </row>
        <row r="70">
          <cell r="B70">
            <v>25200000</v>
          </cell>
        </row>
        <row r="71">
          <cell r="B71">
            <v>25200000</v>
          </cell>
        </row>
        <row r="72">
          <cell r="B72">
            <v>304120000</v>
          </cell>
        </row>
        <row r="73">
          <cell r="B73">
            <v>304120000</v>
          </cell>
        </row>
        <row r="74">
          <cell r="B74">
            <v>1500000</v>
          </cell>
        </row>
        <row r="75">
          <cell r="B75">
            <v>1500000</v>
          </cell>
        </row>
        <row r="76">
          <cell r="B76">
            <v>70516000</v>
          </cell>
        </row>
        <row r="77">
          <cell r="B77">
            <v>22625000</v>
          </cell>
        </row>
        <row r="78">
          <cell r="B78">
            <v>5625000</v>
          </cell>
        </row>
        <row r="79">
          <cell r="B79">
            <v>6000000</v>
          </cell>
        </row>
        <row r="80">
          <cell r="B80">
            <v>6000000</v>
          </cell>
        </row>
        <row r="81">
          <cell r="B81">
            <v>5000000</v>
          </cell>
        </row>
        <row r="82">
          <cell r="B82">
            <v>7200000</v>
          </cell>
        </row>
        <row r="83">
          <cell r="B83">
            <v>7200000</v>
          </cell>
        </row>
        <row r="84">
          <cell r="B84">
            <v>40691000</v>
          </cell>
        </row>
        <row r="85">
          <cell r="B85">
            <v>40691000</v>
          </cell>
        </row>
        <row r="86">
          <cell r="B86">
            <v>219670000</v>
          </cell>
        </row>
        <row r="87">
          <cell r="B87">
            <v>116750000</v>
          </cell>
        </row>
        <row r="88">
          <cell r="B88">
            <v>50750000</v>
          </cell>
        </row>
        <row r="89">
          <cell r="B89">
            <v>18750000</v>
          </cell>
        </row>
        <row r="90">
          <cell r="B90">
            <v>12000000</v>
          </cell>
        </row>
        <row r="91">
          <cell r="B91">
            <v>12000000</v>
          </cell>
        </row>
        <row r="92">
          <cell r="B92">
            <v>8000000</v>
          </cell>
        </row>
        <row r="93">
          <cell r="B93">
            <v>66000000</v>
          </cell>
        </row>
        <row r="94">
          <cell r="B94">
            <v>66000000</v>
          </cell>
        </row>
        <row r="95">
          <cell r="B95">
            <v>102920000</v>
          </cell>
        </row>
        <row r="96">
          <cell r="B96">
            <v>23750000</v>
          </cell>
        </row>
        <row r="97">
          <cell r="B97">
            <v>6750000</v>
          </cell>
        </row>
        <row r="98">
          <cell r="B98">
            <v>3000000</v>
          </cell>
        </row>
        <row r="99">
          <cell r="B99">
            <v>3000000</v>
          </cell>
        </row>
        <row r="100">
          <cell r="B100">
            <v>2000000</v>
          </cell>
        </row>
        <row r="101">
          <cell r="B101">
            <v>9000000</v>
          </cell>
        </row>
        <row r="102">
          <cell r="B102">
            <v>10000000</v>
          </cell>
        </row>
        <row r="103">
          <cell r="B103">
            <v>10000000</v>
          </cell>
        </row>
        <row r="104">
          <cell r="B104">
            <v>69170000</v>
          </cell>
        </row>
        <row r="105">
          <cell r="B105">
            <v>69170000</v>
          </cell>
        </row>
        <row r="106">
          <cell r="B106">
            <v>22288180000</v>
          </cell>
        </row>
        <row r="107">
          <cell r="B107">
            <v>13788180000</v>
          </cell>
        </row>
        <row r="108">
          <cell r="B108">
            <v>260000000</v>
          </cell>
        </row>
        <row r="109">
          <cell r="B109">
            <v>260000000</v>
          </cell>
        </row>
        <row r="110">
          <cell r="B110">
            <v>260000000</v>
          </cell>
        </row>
        <row r="111">
          <cell r="B111">
            <v>260000000</v>
          </cell>
        </row>
        <row r="112">
          <cell r="B112">
            <v>260000000</v>
          </cell>
        </row>
        <row r="113">
          <cell r="B113">
            <v>260000000</v>
          </cell>
        </row>
        <row r="114">
          <cell r="B114">
            <v>10694573000</v>
          </cell>
        </row>
        <row r="115">
          <cell r="B115">
            <v>210809000</v>
          </cell>
        </row>
        <row r="116">
          <cell r="B116">
            <v>210809000</v>
          </cell>
        </row>
        <row r="117">
          <cell r="B117">
            <v>147749000</v>
          </cell>
        </row>
        <row r="118">
          <cell r="B118">
            <v>19500000</v>
          </cell>
        </row>
        <row r="119">
          <cell r="B119">
            <v>7500000</v>
          </cell>
        </row>
        <row r="120">
          <cell r="B120">
            <v>4500000</v>
          </cell>
        </row>
        <row r="121">
          <cell r="B121">
            <v>4500000</v>
          </cell>
        </row>
        <row r="122">
          <cell r="B122">
            <v>3000000</v>
          </cell>
        </row>
        <row r="123">
          <cell r="B123">
            <v>8500000</v>
          </cell>
        </row>
        <row r="124">
          <cell r="B124">
            <v>500000</v>
          </cell>
        </row>
        <row r="125">
          <cell r="B125">
            <v>8000000</v>
          </cell>
        </row>
        <row r="126">
          <cell r="B126">
            <v>119749000</v>
          </cell>
        </row>
        <row r="127">
          <cell r="B127">
            <v>119749000</v>
          </cell>
        </row>
        <row r="128">
          <cell r="B128">
            <v>63060000</v>
          </cell>
        </row>
        <row r="129">
          <cell r="B129">
            <v>14700000</v>
          </cell>
        </row>
        <row r="130">
          <cell r="B130">
            <v>2700000</v>
          </cell>
        </row>
        <row r="131">
          <cell r="B131">
            <v>3000000</v>
          </cell>
        </row>
        <row r="132">
          <cell r="B132">
            <v>3000000</v>
          </cell>
        </row>
        <row r="133">
          <cell r="B133">
            <v>2000000</v>
          </cell>
        </row>
        <row r="134">
          <cell r="B134">
            <v>4000000</v>
          </cell>
        </row>
        <row r="135">
          <cell r="B135">
            <v>48360000</v>
          </cell>
        </row>
        <row r="136">
          <cell r="B136">
            <v>48360000</v>
          </cell>
        </row>
        <row r="137">
          <cell r="B137">
            <v>1252086000</v>
          </cell>
        </row>
        <row r="138">
          <cell r="B138">
            <v>1252086000</v>
          </cell>
        </row>
        <row r="139">
          <cell r="B139">
            <v>61900000</v>
          </cell>
        </row>
        <row r="140">
          <cell r="B140">
            <v>15000000</v>
          </cell>
        </row>
        <row r="141">
          <cell r="B141">
            <v>4500000</v>
          </cell>
        </row>
        <row r="142">
          <cell r="B142">
            <v>4500000</v>
          </cell>
        </row>
        <row r="143">
          <cell r="B143">
            <v>3000000</v>
          </cell>
        </row>
        <row r="144">
          <cell r="B144">
            <v>3000000</v>
          </cell>
        </row>
        <row r="145">
          <cell r="B145">
            <v>44800000</v>
          </cell>
        </row>
        <row r="146">
          <cell r="B146">
            <v>44800000</v>
          </cell>
        </row>
        <row r="147">
          <cell r="B147">
            <v>2100000</v>
          </cell>
        </row>
        <row r="148">
          <cell r="B148">
            <v>2100000</v>
          </cell>
        </row>
        <row r="149">
          <cell r="B149">
            <v>498618000</v>
          </cell>
        </row>
        <row r="150">
          <cell r="B150">
            <v>5000000</v>
          </cell>
        </row>
        <row r="151">
          <cell r="B151">
            <v>3000000</v>
          </cell>
        </row>
        <row r="152">
          <cell r="B152">
            <v>2000000</v>
          </cell>
        </row>
        <row r="153">
          <cell r="B153">
            <v>7800000</v>
          </cell>
        </row>
        <row r="154">
          <cell r="B154">
            <v>7800000</v>
          </cell>
        </row>
        <row r="155">
          <cell r="B155">
            <v>485818000</v>
          </cell>
        </row>
        <row r="156">
          <cell r="B156">
            <v>420992000</v>
          </cell>
        </row>
        <row r="157">
          <cell r="B157">
            <v>64826000</v>
          </cell>
        </row>
        <row r="158">
          <cell r="B158">
            <v>63200000</v>
          </cell>
        </row>
        <row r="159">
          <cell r="B159">
            <v>18000000</v>
          </cell>
        </row>
        <row r="160">
          <cell r="B160">
            <v>4000000</v>
          </cell>
        </row>
        <row r="161">
          <cell r="B161">
            <v>6000000</v>
          </cell>
        </row>
        <row r="162">
          <cell r="B162">
            <v>4000000</v>
          </cell>
        </row>
        <row r="163">
          <cell r="B163">
            <v>4000000</v>
          </cell>
        </row>
        <row r="164">
          <cell r="B164">
            <v>3000000</v>
          </cell>
        </row>
        <row r="165">
          <cell r="B165">
            <v>3000000</v>
          </cell>
        </row>
        <row r="166">
          <cell r="B166">
            <v>38000000</v>
          </cell>
        </row>
        <row r="167">
          <cell r="B167">
            <v>38000000</v>
          </cell>
        </row>
        <row r="168">
          <cell r="B168">
            <v>4200000</v>
          </cell>
        </row>
        <row r="169">
          <cell r="B169">
            <v>4200000</v>
          </cell>
        </row>
        <row r="170">
          <cell r="B170">
            <v>64800000</v>
          </cell>
        </row>
        <row r="171">
          <cell r="B171">
            <v>23000000</v>
          </cell>
        </row>
        <row r="172">
          <cell r="B172">
            <v>6000000</v>
          </cell>
        </row>
        <row r="173">
          <cell r="B173">
            <v>6000000</v>
          </cell>
        </row>
        <row r="174">
          <cell r="B174">
            <v>4000000</v>
          </cell>
        </row>
        <row r="175">
          <cell r="B175">
            <v>4000000</v>
          </cell>
        </row>
        <row r="176">
          <cell r="B176">
            <v>3000000</v>
          </cell>
        </row>
        <row r="177">
          <cell r="B177">
            <v>40000000</v>
          </cell>
        </row>
        <row r="178">
          <cell r="B178">
            <v>40000000</v>
          </cell>
        </row>
        <row r="179">
          <cell r="B179">
            <v>1800000</v>
          </cell>
        </row>
        <row r="180">
          <cell r="B180">
            <v>1800000</v>
          </cell>
        </row>
        <row r="181">
          <cell r="B181">
            <v>151850000</v>
          </cell>
        </row>
        <row r="182">
          <cell r="B182">
            <v>22000000</v>
          </cell>
        </row>
        <row r="183">
          <cell r="B183">
            <v>6000000</v>
          </cell>
        </row>
        <row r="184">
          <cell r="B184">
            <v>6000000</v>
          </cell>
        </row>
        <row r="185">
          <cell r="B185">
            <v>4000000</v>
          </cell>
        </row>
        <row r="186">
          <cell r="B186">
            <v>3000000</v>
          </cell>
        </row>
        <row r="187">
          <cell r="B187">
            <v>3000000</v>
          </cell>
        </row>
        <row r="188">
          <cell r="B188">
            <v>26250000</v>
          </cell>
        </row>
        <row r="189">
          <cell r="B189">
            <v>26250000</v>
          </cell>
        </row>
        <row r="190">
          <cell r="B190">
            <v>101500000</v>
          </cell>
        </row>
        <row r="191">
          <cell r="B191">
            <v>34000000</v>
          </cell>
        </row>
        <row r="192">
          <cell r="B192">
            <v>67500000</v>
          </cell>
        </row>
        <row r="193">
          <cell r="B193">
            <v>2100000</v>
          </cell>
        </row>
        <row r="194">
          <cell r="B194">
            <v>2100000</v>
          </cell>
        </row>
        <row r="195">
          <cell r="B195">
            <v>50492000</v>
          </cell>
        </row>
        <row r="196">
          <cell r="B196">
            <v>20000000</v>
          </cell>
        </row>
        <row r="197">
          <cell r="B197">
            <v>12000000</v>
          </cell>
        </row>
        <row r="198">
          <cell r="B198">
            <v>3000000</v>
          </cell>
        </row>
        <row r="199">
          <cell r="B199">
            <v>3000000</v>
          </cell>
        </row>
        <row r="200">
          <cell r="B200">
            <v>2000000</v>
          </cell>
        </row>
        <row r="201">
          <cell r="B201">
            <v>3000000</v>
          </cell>
        </row>
        <row r="202">
          <cell r="B202">
            <v>3000000</v>
          </cell>
        </row>
        <row r="203">
          <cell r="B203">
            <v>9000000</v>
          </cell>
        </row>
        <row r="204">
          <cell r="B204">
            <v>9000000</v>
          </cell>
        </row>
        <row r="205">
          <cell r="B205">
            <v>18492000</v>
          </cell>
        </row>
        <row r="206">
          <cell r="B206">
            <v>18492000</v>
          </cell>
        </row>
        <row r="207">
          <cell r="B207">
            <v>99334000</v>
          </cell>
        </row>
        <row r="208">
          <cell r="B208">
            <v>13250000</v>
          </cell>
        </row>
        <row r="209">
          <cell r="B209">
            <v>7500000</v>
          </cell>
        </row>
        <row r="210">
          <cell r="B210">
            <v>750000</v>
          </cell>
        </row>
        <row r="211">
          <cell r="B211">
            <v>3000000</v>
          </cell>
        </row>
        <row r="212">
          <cell r="B212">
            <v>2000000</v>
          </cell>
        </row>
        <row r="213">
          <cell r="B213">
            <v>14550000</v>
          </cell>
        </row>
        <row r="214">
          <cell r="B214">
            <v>3000000</v>
          </cell>
        </row>
        <row r="215">
          <cell r="B215">
            <v>11550000</v>
          </cell>
        </row>
        <row r="216">
          <cell r="B216">
            <v>71534000</v>
          </cell>
        </row>
        <row r="217">
          <cell r="B217">
            <v>71534000</v>
          </cell>
        </row>
        <row r="218">
          <cell r="B218">
            <v>139554000</v>
          </cell>
        </row>
        <row r="219">
          <cell r="B219">
            <v>23500000</v>
          </cell>
        </row>
        <row r="220">
          <cell r="B220">
            <v>7500000</v>
          </cell>
        </row>
        <row r="221">
          <cell r="B221">
            <v>6000000</v>
          </cell>
        </row>
        <row r="222">
          <cell r="B222">
            <v>6000000</v>
          </cell>
        </row>
        <row r="223">
          <cell r="B223">
            <v>4000000</v>
          </cell>
        </row>
        <row r="224">
          <cell r="B224">
            <v>116054000</v>
          </cell>
        </row>
        <row r="225">
          <cell r="B225">
            <v>116054000</v>
          </cell>
        </row>
        <row r="226">
          <cell r="B226">
            <v>50000000</v>
          </cell>
        </row>
        <row r="227">
          <cell r="B227">
            <v>15500000</v>
          </cell>
        </row>
        <row r="228">
          <cell r="B228">
            <v>7500000</v>
          </cell>
        </row>
        <row r="229">
          <cell r="B229">
            <v>3000000</v>
          </cell>
        </row>
        <row r="230">
          <cell r="B230">
            <v>3000000</v>
          </cell>
        </row>
        <row r="231">
          <cell r="B231">
            <v>2000000</v>
          </cell>
        </row>
        <row r="232">
          <cell r="B232">
            <v>34500000</v>
          </cell>
        </row>
        <row r="233">
          <cell r="B233">
            <v>34500000</v>
          </cell>
        </row>
        <row r="234">
          <cell r="B234">
            <v>72338000</v>
          </cell>
        </row>
        <row r="235">
          <cell r="B235">
            <v>7750000</v>
          </cell>
        </row>
        <row r="236">
          <cell r="B236">
            <v>3750000</v>
          </cell>
        </row>
        <row r="237">
          <cell r="B237">
            <v>1500000</v>
          </cell>
        </row>
        <row r="238">
          <cell r="B238">
            <v>1500000</v>
          </cell>
        </row>
        <row r="239">
          <cell r="B239">
            <v>1000000</v>
          </cell>
        </row>
        <row r="240">
          <cell r="B240">
            <v>4550000</v>
          </cell>
        </row>
        <row r="241">
          <cell r="B241">
            <v>4550000</v>
          </cell>
        </row>
        <row r="242">
          <cell r="B242">
            <v>60038000</v>
          </cell>
        </row>
        <row r="243">
          <cell r="B243">
            <v>44388000</v>
          </cell>
        </row>
        <row r="244">
          <cell r="B244">
            <v>12150000</v>
          </cell>
        </row>
        <row r="245">
          <cell r="B245">
            <v>3500000</v>
          </cell>
        </row>
        <row r="246">
          <cell r="B246">
            <v>9231678000</v>
          </cell>
        </row>
        <row r="247">
          <cell r="B247">
            <v>7036020000</v>
          </cell>
        </row>
        <row r="248">
          <cell r="B248">
            <v>7036020000</v>
          </cell>
        </row>
        <row r="249">
          <cell r="B249">
            <v>2390272000</v>
          </cell>
        </row>
        <row r="250">
          <cell r="B250">
            <v>2390272000</v>
          </cell>
        </row>
        <row r="251">
          <cell r="B251">
            <v>109000</v>
          </cell>
        </row>
        <row r="252">
          <cell r="B252">
            <v>109000</v>
          </cell>
        </row>
        <row r="253">
          <cell r="B253">
            <v>163168000</v>
          </cell>
        </row>
        <row r="254">
          <cell r="B254">
            <v>163168000</v>
          </cell>
        </row>
        <row r="255">
          <cell r="B255">
            <v>57444000</v>
          </cell>
        </row>
        <row r="256">
          <cell r="B256">
            <v>57444000</v>
          </cell>
        </row>
        <row r="257">
          <cell r="B257">
            <v>136220000</v>
          </cell>
        </row>
        <row r="258">
          <cell r="B258">
            <v>136220000</v>
          </cell>
        </row>
        <row r="259">
          <cell r="B259">
            <v>198366000</v>
          </cell>
        </row>
        <row r="260">
          <cell r="B260">
            <v>198366000</v>
          </cell>
        </row>
        <row r="261">
          <cell r="B261">
            <v>13346000</v>
          </cell>
        </row>
        <row r="262">
          <cell r="B262">
            <v>13346000</v>
          </cell>
        </row>
        <row r="263">
          <cell r="B263">
            <v>113636000</v>
          </cell>
        </row>
        <row r="264">
          <cell r="B264">
            <v>113636000</v>
          </cell>
        </row>
        <row r="265">
          <cell r="B265">
            <v>451220000</v>
          </cell>
        </row>
        <row r="266">
          <cell r="B266">
            <v>451220000</v>
          </cell>
        </row>
        <row r="267">
          <cell r="B267">
            <v>81480000</v>
          </cell>
        </row>
        <row r="268">
          <cell r="B268">
            <v>81480000</v>
          </cell>
        </row>
        <row r="269">
          <cell r="B269">
            <v>173032000</v>
          </cell>
        </row>
        <row r="270">
          <cell r="B270">
            <v>173032000</v>
          </cell>
        </row>
        <row r="271">
          <cell r="B271">
            <v>3257727000</v>
          </cell>
        </row>
        <row r="272">
          <cell r="B272">
            <v>3257727000</v>
          </cell>
        </row>
        <row r="273">
          <cell r="B273">
            <v>2195658000</v>
          </cell>
        </row>
        <row r="274">
          <cell r="B274">
            <v>1528900000</v>
          </cell>
        </row>
        <row r="275">
          <cell r="B275">
            <v>1252040000</v>
          </cell>
        </row>
        <row r="276">
          <cell r="B276">
            <v>89250000</v>
          </cell>
        </row>
        <row r="277">
          <cell r="B277">
            <v>63386000</v>
          </cell>
        </row>
        <row r="278">
          <cell r="B278">
            <v>795600000</v>
          </cell>
        </row>
        <row r="279">
          <cell r="B279">
            <v>72800000</v>
          </cell>
        </row>
        <row r="280">
          <cell r="B280">
            <v>4800000</v>
          </cell>
        </row>
        <row r="281">
          <cell r="B281">
            <v>130000000</v>
          </cell>
        </row>
        <row r="282">
          <cell r="B282">
            <v>15900000</v>
          </cell>
        </row>
        <row r="283">
          <cell r="B283">
            <v>36000000</v>
          </cell>
        </row>
        <row r="284">
          <cell r="B284">
            <v>44304000</v>
          </cell>
        </row>
        <row r="285">
          <cell r="B285">
            <v>69600000</v>
          </cell>
        </row>
        <row r="286">
          <cell r="B286">
            <v>69600000</v>
          </cell>
        </row>
        <row r="287">
          <cell r="B287">
            <v>207260000</v>
          </cell>
        </row>
        <row r="288">
          <cell r="B288">
            <v>48000000</v>
          </cell>
        </row>
        <row r="289">
          <cell r="B289">
            <v>72000000</v>
          </cell>
        </row>
        <row r="290">
          <cell r="B290">
            <v>9600000</v>
          </cell>
        </row>
        <row r="291">
          <cell r="B291">
            <v>10560000</v>
          </cell>
        </row>
        <row r="292">
          <cell r="B292">
            <v>13200000</v>
          </cell>
        </row>
        <row r="293">
          <cell r="B293">
            <v>14400000</v>
          </cell>
        </row>
        <row r="294">
          <cell r="B294">
            <v>4750000</v>
          </cell>
        </row>
        <row r="295">
          <cell r="B295">
            <v>11000000</v>
          </cell>
        </row>
        <row r="296">
          <cell r="B296">
            <v>23750000</v>
          </cell>
        </row>
        <row r="297">
          <cell r="B297">
            <v>119000000</v>
          </cell>
        </row>
        <row r="298">
          <cell r="B298">
            <v>9000000</v>
          </cell>
        </row>
        <row r="299">
          <cell r="B299">
            <v>9000000</v>
          </cell>
        </row>
        <row r="300">
          <cell r="B300">
            <v>110000000</v>
          </cell>
        </row>
        <row r="301">
          <cell r="B301">
            <v>60000000</v>
          </cell>
        </row>
        <row r="302">
          <cell r="B302">
            <v>50000000</v>
          </cell>
        </row>
        <row r="303">
          <cell r="B303">
            <v>410362000</v>
          </cell>
        </row>
        <row r="304">
          <cell r="B304">
            <v>374362000</v>
          </cell>
        </row>
        <row r="305">
          <cell r="B305">
            <v>38730000</v>
          </cell>
        </row>
        <row r="306">
          <cell r="B306">
            <v>175000000</v>
          </cell>
        </row>
        <row r="307">
          <cell r="B307">
            <v>18200000</v>
          </cell>
        </row>
        <row r="308">
          <cell r="B308">
            <v>21900000</v>
          </cell>
        </row>
        <row r="309">
          <cell r="B309">
            <v>25550000</v>
          </cell>
        </row>
        <row r="310">
          <cell r="B310">
            <v>27600000</v>
          </cell>
        </row>
        <row r="311">
          <cell r="B311">
            <v>10500000</v>
          </cell>
        </row>
        <row r="312">
          <cell r="B312">
            <v>2820000</v>
          </cell>
        </row>
        <row r="313">
          <cell r="B313">
            <v>54062000</v>
          </cell>
        </row>
        <row r="314">
          <cell r="B314">
            <v>36000000</v>
          </cell>
        </row>
        <row r="315">
          <cell r="B315">
            <v>36000000</v>
          </cell>
        </row>
        <row r="316">
          <cell r="B316">
            <v>137396000</v>
          </cell>
        </row>
        <row r="317">
          <cell r="B317">
            <v>79060000</v>
          </cell>
        </row>
        <row r="318">
          <cell r="B318">
            <v>79060000</v>
          </cell>
        </row>
        <row r="319">
          <cell r="B319">
            <v>58336000</v>
          </cell>
        </row>
        <row r="320">
          <cell r="B320">
            <v>35040000</v>
          </cell>
        </row>
        <row r="321">
          <cell r="B321">
            <v>3888000</v>
          </cell>
        </row>
        <row r="322">
          <cell r="B322">
            <v>3888000</v>
          </cell>
        </row>
        <row r="323">
          <cell r="B323">
            <v>8160000</v>
          </cell>
        </row>
        <row r="324">
          <cell r="B324">
            <v>2400000</v>
          </cell>
        </row>
        <row r="325">
          <cell r="B325">
            <v>960000</v>
          </cell>
        </row>
        <row r="326">
          <cell r="B326">
            <v>2400000</v>
          </cell>
        </row>
        <row r="327">
          <cell r="B327">
            <v>400000</v>
          </cell>
        </row>
        <row r="328">
          <cell r="B328">
            <v>300000</v>
          </cell>
        </row>
        <row r="329">
          <cell r="B329">
            <v>900000</v>
          </cell>
        </row>
        <row r="330">
          <cell r="B330">
            <v>200000000</v>
          </cell>
        </row>
        <row r="331">
          <cell r="B331">
            <v>200000000</v>
          </cell>
        </row>
        <row r="332">
          <cell r="B332">
            <v>200000000</v>
          </cell>
        </row>
        <row r="333">
          <cell r="B333">
            <v>200000000</v>
          </cell>
        </row>
        <row r="334">
          <cell r="B334">
            <v>200000000</v>
          </cell>
        </row>
        <row r="335">
          <cell r="B335">
            <v>200000000</v>
          </cell>
        </row>
        <row r="336">
          <cell r="B336">
            <v>2633607000</v>
          </cell>
        </row>
        <row r="337">
          <cell r="B337">
            <v>1314322000</v>
          </cell>
        </row>
        <row r="338">
          <cell r="B338">
            <v>1314322000</v>
          </cell>
        </row>
        <row r="339">
          <cell r="B339">
            <v>116572000</v>
          </cell>
        </row>
        <row r="340">
          <cell r="B340">
            <v>58750000</v>
          </cell>
        </row>
        <row r="341">
          <cell r="B341">
            <v>17250000</v>
          </cell>
        </row>
        <row r="342">
          <cell r="B342">
            <v>12000000</v>
          </cell>
        </row>
        <row r="343">
          <cell r="B343">
            <v>12000000</v>
          </cell>
        </row>
        <row r="344">
          <cell r="B344">
            <v>8000000</v>
          </cell>
        </row>
        <row r="345">
          <cell r="B345">
            <v>9500000</v>
          </cell>
        </row>
        <row r="346">
          <cell r="B346">
            <v>1000000</v>
          </cell>
        </row>
        <row r="347">
          <cell r="B347">
            <v>1000000</v>
          </cell>
        </row>
        <row r="348">
          <cell r="B348">
            <v>56822000</v>
          </cell>
        </row>
        <row r="349">
          <cell r="B349">
            <v>56822000</v>
          </cell>
        </row>
        <row r="350">
          <cell r="B350">
            <v>151250000</v>
          </cell>
        </row>
        <row r="351">
          <cell r="B351">
            <v>68250000</v>
          </cell>
        </row>
        <row r="352">
          <cell r="B352">
            <v>26250000</v>
          </cell>
        </row>
        <row r="353">
          <cell r="B353">
            <v>12000000</v>
          </cell>
        </row>
        <row r="354">
          <cell r="B354">
            <v>12000000</v>
          </cell>
        </row>
        <row r="355">
          <cell r="B355">
            <v>8000000</v>
          </cell>
        </row>
        <row r="356">
          <cell r="B356">
            <v>10000000</v>
          </cell>
        </row>
        <row r="357">
          <cell r="B357">
            <v>1000000</v>
          </cell>
        </row>
        <row r="358">
          <cell r="B358">
            <v>1000000</v>
          </cell>
        </row>
        <row r="359">
          <cell r="B359">
            <v>4000000</v>
          </cell>
        </row>
        <row r="360">
          <cell r="B360">
            <v>4000000</v>
          </cell>
        </row>
        <row r="361">
          <cell r="B361">
            <v>78000000</v>
          </cell>
        </row>
        <row r="362">
          <cell r="B362">
            <v>78000000</v>
          </cell>
        </row>
        <row r="363">
          <cell r="B363">
            <v>131699000</v>
          </cell>
        </row>
        <row r="364">
          <cell r="B364">
            <v>52000000</v>
          </cell>
        </row>
        <row r="365">
          <cell r="B365">
            <v>15000000</v>
          </cell>
        </row>
        <row r="366">
          <cell r="B366">
            <v>12000000</v>
          </cell>
        </row>
        <row r="367">
          <cell r="B367">
            <v>12000000</v>
          </cell>
        </row>
        <row r="368">
          <cell r="B368">
            <v>8000000</v>
          </cell>
        </row>
        <row r="369">
          <cell r="B369">
            <v>5000000</v>
          </cell>
        </row>
        <row r="370">
          <cell r="B370">
            <v>1000000</v>
          </cell>
        </row>
        <row r="371">
          <cell r="B371">
            <v>1000000</v>
          </cell>
        </row>
        <row r="372">
          <cell r="B372">
            <v>8000000</v>
          </cell>
        </row>
        <row r="373">
          <cell r="B373">
            <v>8000000</v>
          </cell>
        </row>
        <row r="374">
          <cell r="B374">
            <v>70699000</v>
          </cell>
        </row>
        <row r="375">
          <cell r="B375">
            <v>70699000</v>
          </cell>
        </row>
        <row r="376">
          <cell r="B376">
            <v>126000000</v>
          </cell>
        </row>
        <row r="377">
          <cell r="B377">
            <v>49250000</v>
          </cell>
        </row>
        <row r="378">
          <cell r="B378">
            <v>17250000</v>
          </cell>
        </row>
        <row r="379">
          <cell r="B379">
            <v>12000000</v>
          </cell>
        </row>
        <row r="380">
          <cell r="B380">
            <v>12000000</v>
          </cell>
        </row>
        <row r="381">
          <cell r="B381">
            <v>8000000</v>
          </cell>
        </row>
        <row r="382">
          <cell r="B382">
            <v>76750000</v>
          </cell>
        </row>
        <row r="383">
          <cell r="B383">
            <v>76750000</v>
          </cell>
        </row>
        <row r="384">
          <cell r="B384">
            <v>165187000</v>
          </cell>
        </row>
        <row r="385">
          <cell r="B385">
            <v>29250000</v>
          </cell>
        </row>
        <row r="386">
          <cell r="B386">
            <v>5250000</v>
          </cell>
        </row>
        <row r="387">
          <cell r="B387">
            <v>9000000</v>
          </cell>
        </row>
        <row r="388">
          <cell r="B388">
            <v>9000000</v>
          </cell>
        </row>
        <row r="389">
          <cell r="B389">
            <v>6000000</v>
          </cell>
        </row>
        <row r="390">
          <cell r="B390">
            <v>135937000</v>
          </cell>
        </row>
        <row r="391">
          <cell r="B391">
            <v>135937000</v>
          </cell>
        </row>
        <row r="392">
          <cell r="B392">
            <v>623614000</v>
          </cell>
        </row>
        <row r="393">
          <cell r="B393">
            <v>72950000</v>
          </cell>
        </row>
        <row r="394">
          <cell r="B394">
            <v>22500000</v>
          </cell>
        </row>
        <row r="395">
          <cell r="B395">
            <v>3000000</v>
          </cell>
        </row>
        <row r="396">
          <cell r="B396">
            <v>3000000</v>
          </cell>
        </row>
        <row r="397">
          <cell r="B397">
            <v>2000000</v>
          </cell>
        </row>
        <row r="398">
          <cell r="B398">
            <v>5100000</v>
          </cell>
        </row>
        <row r="399">
          <cell r="B399">
            <v>37350000</v>
          </cell>
        </row>
        <row r="400">
          <cell r="B400">
            <v>16000000</v>
          </cell>
        </row>
        <row r="401">
          <cell r="B401">
            <v>16000000</v>
          </cell>
        </row>
        <row r="402">
          <cell r="B402">
            <v>90000000</v>
          </cell>
        </row>
        <row r="403">
          <cell r="B403">
            <v>90000000</v>
          </cell>
        </row>
        <row r="404">
          <cell r="B404">
            <v>444664000</v>
          </cell>
        </row>
        <row r="405">
          <cell r="B405">
            <v>223920000</v>
          </cell>
        </row>
        <row r="406">
          <cell r="B406">
            <v>220744000</v>
          </cell>
        </row>
        <row r="407">
          <cell r="B407">
            <v>751164000</v>
          </cell>
        </row>
        <row r="408">
          <cell r="B408">
            <v>646853000</v>
          </cell>
        </row>
        <row r="409">
          <cell r="B409">
            <v>150075000</v>
          </cell>
        </row>
        <row r="410">
          <cell r="B410">
            <v>40000000</v>
          </cell>
        </row>
        <row r="411">
          <cell r="B411">
            <v>21000000</v>
          </cell>
        </row>
        <row r="412">
          <cell r="B412">
            <v>6000000</v>
          </cell>
        </row>
        <row r="413">
          <cell r="B413">
            <v>6000000</v>
          </cell>
        </row>
        <row r="414">
          <cell r="B414">
            <v>4000000</v>
          </cell>
        </row>
        <row r="415">
          <cell r="B415">
            <v>3000000</v>
          </cell>
        </row>
        <row r="416">
          <cell r="B416">
            <v>1000000</v>
          </cell>
        </row>
        <row r="417">
          <cell r="B417">
            <v>1000000</v>
          </cell>
        </row>
        <row r="418">
          <cell r="B418">
            <v>109075000</v>
          </cell>
        </row>
        <row r="419">
          <cell r="B419">
            <v>109075000</v>
          </cell>
        </row>
        <row r="420">
          <cell r="B420">
            <v>166238000</v>
          </cell>
        </row>
        <row r="421">
          <cell r="B421">
            <v>33500000</v>
          </cell>
        </row>
        <row r="422">
          <cell r="B422">
            <v>13500000</v>
          </cell>
        </row>
        <row r="423">
          <cell r="B423">
            <v>6000000</v>
          </cell>
        </row>
        <row r="424">
          <cell r="B424">
            <v>6000000</v>
          </cell>
        </row>
        <row r="425">
          <cell r="B425">
            <v>4000000</v>
          </cell>
        </row>
        <row r="426">
          <cell r="B426">
            <v>4000000</v>
          </cell>
        </row>
        <row r="427">
          <cell r="B427">
            <v>31000000</v>
          </cell>
        </row>
        <row r="428">
          <cell r="B428">
            <v>1000000</v>
          </cell>
        </row>
        <row r="429">
          <cell r="B429">
            <v>30000000</v>
          </cell>
        </row>
        <row r="430">
          <cell r="B430">
            <v>10000000</v>
          </cell>
        </row>
        <row r="431">
          <cell r="B431">
            <v>10000000</v>
          </cell>
        </row>
        <row r="432">
          <cell r="B432">
            <v>91738000</v>
          </cell>
        </row>
        <row r="433">
          <cell r="B433">
            <v>91738000</v>
          </cell>
        </row>
        <row r="434">
          <cell r="B434">
            <v>330540000</v>
          </cell>
        </row>
        <row r="435">
          <cell r="B435">
            <v>46000000</v>
          </cell>
        </row>
        <row r="436">
          <cell r="B436">
            <v>21000000</v>
          </cell>
        </row>
        <row r="437">
          <cell r="B437">
            <v>7500000</v>
          </cell>
        </row>
        <row r="438">
          <cell r="B438">
            <v>6000000</v>
          </cell>
        </row>
        <row r="439">
          <cell r="B439">
            <v>4000000</v>
          </cell>
        </row>
        <row r="440">
          <cell r="B440">
            <v>7500000</v>
          </cell>
        </row>
        <row r="441">
          <cell r="B441">
            <v>1000000</v>
          </cell>
        </row>
        <row r="442">
          <cell r="B442">
            <v>1000000</v>
          </cell>
        </row>
        <row r="443">
          <cell r="B443">
            <v>283540000</v>
          </cell>
        </row>
        <row r="444">
          <cell r="B444">
            <v>283540000</v>
          </cell>
        </row>
        <row r="445">
          <cell r="B445">
            <v>104311000</v>
          </cell>
        </row>
        <row r="446">
          <cell r="B446">
            <v>104311000</v>
          </cell>
        </row>
        <row r="447">
          <cell r="B447">
            <v>35500000</v>
          </cell>
        </row>
        <row r="448">
          <cell r="B448">
            <v>13500000</v>
          </cell>
        </row>
        <row r="449">
          <cell r="B449">
            <v>6000000</v>
          </cell>
        </row>
        <row r="450">
          <cell r="B450">
            <v>6000000</v>
          </cell>
        </row>
        <row r="451">
          <cell r="B451">
            <v>4000000</v>
          </cell>
        </row>
        <row r="452">
          <cell r="B452">
            <v>6000000</v>
          </cell>
        </row>
        <row r="453">
          <cell r="B453">
            <v>68811000</v>
          </cell>
        </row>
        <row r="454">
          <cell r="B454">
            <v>68811000</v>
          </cell>
        </row>
        <row r="455">
          <cell r="B455">
            <v>568121000</v>
          </cell>
        </row>
        <row r="456">
          <cell r="B456">
            <v>568121000</v>
          </cell>
        </row>
        <row r="457">
          <cell r="B457">
            <v>48160000</v>
          </cell>
        </row>
        <row r="458">
          <cell r="B458">
            <v>19750000</v>
          </cell>
        </row>
        <row r="459">
          <cell r="B459">
            <v>3750000</v>
          </cell>
        </row>
        <row r="460">
          <cell r="B460">
            <v>6000000</v>
          </cell>
        </row>
        <row r="461">
          <cell r="B461">
            <v>6000000</v>
          </cell>
        </row>
        <row r="462">
          <cell r="B462">
            <v>4000000</v>
          </cell>
        </row>
        <row r="463">
          <cell r="B463">
            <v>24810000</v>
          </cell>
        </row>
        <row r="464">
          <cell r="B464">
            <v>24810000</v>
          </cell>
        </row>
        <row r="465">
          <cell r="B465">
            <v>3600000</v>
          </cell>
        </row>
        <row r="466">
          <cell r="B466">
            <v>3600000</v>
          </cell>
        </row>
        <row r="467">
          <cell r="B467">
            <v>46450000</v>
          </cell>
        </row>
        <row r="468">
          <cell r="B468">
            <v>19000000</v>
          </cell>
        </row>
        <row r="469">
          <cell r="B469">
            <v>3000000</v>
          </cell>
        </row>
        <row r="470">
          <cell r="B470">
            <v>6000000</v>
          </cell>
        </row>
        <row r="471">
          <cell r="B471">
            <v>6000000</v>
          </cell>
        </row>
        <row r="472">
          <cell r="B472">
            <v>4000000</v>
          </cell>
        </row>
        <row r="473">
          <cell r="B473">
            <v>26250000</v>
          </cell>
        </row>
        <row r="474">
          <cell r="B474">
            <v>26250000</v>
          </cell>
        </row>
        <row r="475">
          <cell r="B475">
            <v>1200000</v>
          </cell>
        </row>
        <row r="476">
          <cell r="B476">
            <v>1200000</v>
          </cell>
        </row>
        <row r="477">
          <cell r="B477">
            <v>74300000</v>
          </cell>
        </row>
        <row r="478">
          <cell r="B478">
            <v>28750000</v>
          </cell>
        </row>
        <row r="479">
          <cell r="B479">
            <v>3750000</v>
          </cell>
        </row>
        <row r="480">
          <cell r="B480">
            <v>9000000</v>
          </cell>
        </row>
        <row r="481">
          <cell r="B481">
            <v>6000000</v>
          </cell>
        </row>
        <row r="482">
          <cell r="B482">
            <v>6000000</v>
          </cell>
        </row>
        <row r="483">
          <cell r="B483">
            <v>4000000</v>
          </cell>
        </row>
        <row r="484">
          <cell r="B484">
            <v>43750000</v>
          </cell>
        </row>
        <row r="485">
          <cell r="B485">
            <v>43750000</v>
          </cell>
        </row>
        <row r="486">
          <cell r="B486">
            <v>1800000</v>
          </cell>
        </row>
        <row r="487">
          <cell r="B487">
            <v>1800000</v>
          </cell>
        </row>
        <row r="488">
          <cell r="B488">
            <v>64758000</v>
          </cell>
        </row>
        <row r="489">
          <cell r="B489">
            <v>20500000</v>
          </cell>
        </row>
        <row r="490">
          <cell r="B490">
            <v>4500000</v>
          </cell>
        </row>
        <row r="491">
          <cell r="B491">
            <v>6000000</v>
          </cell>
        </row>
        <row r="492">
          <cell r="B492">
            <v>6000000</v>
          </cell>
        </row>
        <row r="493">
          <cell r="B493">
            <v>4000000</v>
          </cell>
        </row>
        <row r="494">
          <cell r="B494">
            <v>42758000</v>
          </cell>
        </row>
        <row r="495">
          <cell r="B495">
            <v>42758000</v>
          </cell>
        </row>
        <row r="496">
          <cell r="B496">
            <v>1500000</v>
          </cell>
        </row>
        <row r="497">
          <cell r="B497">
            <v>1500000</v>
          </cell>
        </row>
        <row r="498">
          <cell r="B498">
            <v>49250000</v>
          </cell>
        </row>
        <row r="499">
          <cell r="B499">
            <v>17750000</v>
          </cell>
        </row>
        <row r="500">
          <cell r="B500">
            <v>3750000</v>
          </cell>
        </row>
        <row r="501">
          <cell r="B501">
            <v>6000000</v>
          </cell>
        </row>
        <row r="502">
          <cell r="B502">
            <v>6000000</v>
          </cell>
        </row>
        <row r="503">
          <cell r="B503">
            <v>2000000</v>
          </cell>
        </row>
        <row r="504">
          <cell r="B504">
            <v>31500000</v>
          </cell>
        </row>
        <row r="505">
          <cell r="B505">
            <v>31500000</v>
          </cell>
        </row>
        <row r="506">
          <cell r="B506">
            <v>150000000</v>
          </cell>
        </row>
        <row r="507">
          <cell r="B507">
            <v>13000000</v>
          </cell>
        </row>
        <row r="508">
          <cell r="B508">
            <v>9000000</v>
          </cell>
        </row>
        <row r="509">
          <cell r="B509">
            <v>1500000</v>
          </cell>
        </row>
        <row r="510">
          <cell r="B510">
            <v>1500000</v>
          </cell>
        </row>
        <row r="511">
          <cell r="B511">
            <v>1000000</v>
          </cell>
        </row>
        <row r="512">
          <cell r="B512">
            <v>10000000</v>
          </cell>
        </row>
        <row r="513">
          <cell r="B513">
            <v>10000000</v>
          </cell>
        </row>
        <row r="514">
          <cell r="B514">
            <v>127000000</v>
          </cell>
        </row>
        <row r="515">
          <cell r="B515">
            <v>127000000</v>
          </cell>
        </row>
        <row r="516">
          <cell r="B516">
            <v>78803000</v>
          </cell>
        </row>
        <row r="517">
          <cell r="B517">
            <v>15500000</v>
          </cell>
        </row>
        <row r="518">
          <cell r="B518">
            <v>9750000</v>
          </cell>
        </row>
        <row r="519">
          <cell r="B519">
            <v>750000</v>
          </cell>
        </row>
        <row r="520">
          <cell r="B520">
            <v>3000000</v>
          </cell>
        </row>
        <row r="521">
          <cell r="B521">
            <v>2000000</v>
          </cell>
        </row>
        <row r="522">
          <cell r="B522">
            <v>20000000</v>
          </cell>
        </row>
        <row r="523">
          <cell r="B523">
            <v>20000000</v>
          </cell>
        </row>
        <row r="524">
          <cell r="B524">
            <v>43303000</v>
          </cell>
        </row>
        <row r="525">
          <cell r="B525">
            <v>43303000</v>
          </cell>
        </row>
        <row r="526">
          <cell r="B526">
            <v>56400000</v>
          </cell>
        </row>
        <row r="527">
          <cell r="B527">
            <v>20500000</v>
          </cell>
        </row>
        <row r="528">
          <cell r="B528">
            <v>4500000</v>
          </cell>
        </row>
        <row r="529">
          <cell r="B529">
            <v>6000000</v>
          </cell>
        </row>
        <row r="530">
          <cell r="B530">
            <v>6000000</v>
          </cell>
        </row>
        <row r="531">
          <cell r="B531">
            <v>4000000</v>
          </cell>
        </row>
        <row r="532">
          <cell r="B532">
            <v>35000000</v>
          </cell>
        </row>
        <row r="533">
          <cell r="B533">
            <v>35000000</v>
          </cell>
        </row>
        <row r="534">
          <cell r="B534">
            <v>900000</v>
          </cell>
        </row>
        <row r="535">
          <cell r="B535">
            <v>900000</v>
          </cell>
        </row>
        <row r="536">
          <cell r="B536">
            <v>8500000000</v>
          </cell>
        </row>
        <row r="537">
          <cell r="B537">
            <v>8500000000</v>
          </cell>
        </row>
        <row r="538">
          <cell r="B538">
            <v>8500000000</v>
          </cell>
        </row>
        <row r="539">
          <cell r="B539">
            <v>8408830000</v>
          </cell>
        </row>
        <row r="540">
          <cell r="B540">
            <v>2523377000</v>
          </cell>
        </row>
        <row r="541">
          <cell r="B541">
            <v>129600000</v>
          </cell>
        </row>
        <row r="542">
          <cell r="B542">
            <v>28000000</v>
          </cell>
        </row>
        <row r="543">
          <cell r="B543">
            <v>12000000</v>
          </cell>
        </row>
        <row r="544">
          <cell r="B544">
            <v>12000000</v>
          </cell>
        </row>
        <row r="545">
          <cell r="B545">
            <v>8000000</v>
          </cell>
        </row>
        <row r="546">
          <cell r="B546">
            <v>33600000</v>
          </cell>
        </row>
        <row r="547">
          <cell r="B547">
            <v>36000000</v>
          </cell>
        </row>
        <row r="548">
          <cell r="B548">
            <v>2072227000</v>
          </cell>
        </row>
        <row r="549">
          <cell r="B549">
            <v>2071977000</v>
          </cell>
        </row>
        <row r="550">
          <cell r="B550">
            <v>250000</v>
          </cell>
        </row>
        <row r="551">
          <cell r="B551">
            <v>10000000</v>
          </cell>
        </row>
        <row r="552">
          <cell r="B552">
            <v>10000000</v>
          </cell>
        </row>
        <row r="553">
          <cell r="B553">
            <v>76950000</v>
          </cell>
        </row>
        <row r="554">
          <cell r="B554">
            <v>76950000</v>
          </cell>
        </row>
        <row r="555">
          <cell r="B555">
            <v>234600000</v>
          </cell>
        </row>
        <row r="556">
          <cell r="B556">
            <v>110000000</v>
          </cell>
        </row>
        <row r="557">
          <cell r="B557">
            <v>124600000</v>
          </cell>
        </row>
        <row r="558">
          <cell r="B558">
            <v>5699412000</v>
          </cell>
        </row>
        <row r="559">
          <cell r="B559">
            <v>64620000</v>
          </cell>
        </row>
        <row r="560">
          <cell r="B560">
            <v>7000000</v>
          </cell>
        </row>
        <row r="561">
          <cell r="B561">
            <v>12000000</v>
          </cell>
        </row>
        <row r="562">
          <cell r="B562">
            <v>12000000</v>
          </cell>
        </row>
        <row r="563">
          <cell r="B563">
            <v>8000000</v>
          </cell>
        </row>
        <row r="564">
          <cell r="B564">
            <v>10500000</v>
          </cell>
        </row>
        <row r="565">
          <cell r="B565">
            <v>15120000</v>
          </cell>
        </row>
        <row r="566">
          <cell r="B566">
            <v>5257592000</v>
          </cell>
        </row>
        <row r="567">
          <cell r="B567">
            <v>5256842000</v>
          </cell>
        </row>
        <row r="568">
          <cell r="B568">
            <v>750000</v>
          </cell>
        </row>
        <row r="569">
          <cell r="B569">
            <v>20000000</v>
          </cell>
        </row>
        <row r="570">
          <cell r="B570">
            <v>20000000</v>
          </cell>
        </row>
        <row r="571">
          <cell r="B571">
            <v>152000000</v>
          </cell>
        </row>
        <row r="572">
          <cell r="B572">
            <v>110000000</v>
          </cell>
        </row>
        <row r="573">
          <cell r="B573">
            <v>42000000</v>
          </cell>
        </row>
        <row r="574">
          <cell r="B574">
            <v>205200000</v>
          </cell>
        </row>
        <row r="575">
          <cell r="B575">
            <v>91800000</v>
          </cell>
        </row>
        <row r="576">
          <cell r="B576">
            <v>24300000</v>
          </cell>
        </row>
        <row r="577">
          <cell r="B577">
            <v>89100000</v>
          </cell>
        </row>
        <row r="578">
          <cell r="B578">
            <v>186041000</v>
          </cell>
        </row>
        <row r="579">
          <cell r="B579">
            <v>24000000</v>
          </cell>
        </row>
        <row r="580">
          <cell r="B580">
            <v>9000000</v>
          </cell>
        </row>
        <row r="581">
          <cell r="B581">
            <v>9000000</v>
          </cell>
        </row>
        <row r="582">
          <cell r="B582">
            <v>6000000</v>
          </cell>
        </row>
        <row r="583">
          <cell r="B583">
            <v>20000000</v>
          </cell>
        </row>
        <row r="584">
          <cell r="B584">
            <v>20000000</v>
          </cell>
        </row>
        <row r="585">
          <cell r="B585">
            <v>142041000</v>
          </cell>
        </row>
        <row r="586">
          <cell r="B586">
            <v>142041000</v>
          </cell>
        </row>
        <row r="587">
          <cell r="B587">
            <v>91170000</v>
          </cell>
        </row>
        <row r="588">
          <cell r="B588">
            <v>91170000</v>
          </cell>
        </row>
        <row r="589">
          <cell r="B589">
            <v>39000000</v>
          </cell>
        </row>
        <row r="590">
          <cell r="B590">
            <v>7000000</v>
          </cell>
        </row>
        <row r="591">
          <cell r="B591">
            <v>12000000</v>
          </cell>
        </row>
        <row r="592">
          <cell r="B592">
            <v>12000000</v>
          </cell>
        </row>
        <row r="593">
          <cell r="B593">
            <v>8000000</v>
          </cell>
        </row>
        <row r="594">
          <cell r="B594">
            <v>52170000</v>
          </cell>
        </row>
        <row r="595">
          <cell r="B595">
            <v>52170000</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persons/person.xml><?xml version="1.0" encoding="utf-8"?>
<personList xmlns="http://schemas.microsoft.com/office/spreadsheetml/2018/threadedcomments" xmlns:x="http://schemas.openxmlformats.org/spreadsheetml/2006/main">
  <person displayName="keu.pusdik" id="{AE2ADCB6-10A2-4F42-A437-15C54D5DEABE}" userId="S::keu.pusdik@365user.net::4d965a21-8338-4854-a8c5-f04c2ca1b68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026.560458680557" backgroundQuery="1" createdVersion="8" refreshedVersion="8" minRefreshableVersion="3" recordCount="712" xr:uid="{FCE254D5-D1B3-4879-A147-ECB8BDBB3496}">
  <cacheSource type="external" connectionId="4"/>
  <cacheFields count="21">
    <cacheField name="Column1" numFmtId="0">
      <sharedItems/>
    </cacheField>
    <cacheField name="Kode Semula" numFmtId="0">
      <sharedItems containsBlank="1"/>
    </cacheField>
    <cacheField name="Uraian Semula" numFmtId="0">
      <sharedItems containsBlank="1"/>
    </cacheField>
    <cacheField name="Vol Semula" numFmtId="0">
      <sharedItems containsString="0" containsBlank="1" containsNumber="1" containsInteger="1" minValue="1" maxValue="950"/>
    </cacheField>
    <cacheField name="Satuan Semula" numFmtId="0">
      <sharedItems containsBlank="1"/>
    </cacheField>
    <cacheField name="H.Satuan Semula" numFmtId="0">
      <sharedItems containsString="0" containsBlank="1" containsNumber="1" containsInteger="1" minValue="5000" maxValue="451220000"/>
    </cacheField>
    <cacheField name="Jumlah Semula" numFmtId="0">
      <sharedItems containsString="0" containsBlank="1" containsNumber="1" containsInteger="1" minValue="109000" maxValue="22288180000"/>
    </cacheField>
    <cacheField name="Kode Menjadi" numFmtId="0">
      <sharedItems containsBlank="1"/>
    </cacheField>
    <cacheField name="Uraian Menjadi" numFmtId="0">
      <sharedItems containsBlank="1" count="305">
        <s v="Program Pendidikan dan Pelatihan Vokasi"/>
        <s v="Pendidikan Kelautan dan Perikanan"/>
        <s v="Norma, Standard, Prosedur dan Kriteria[Base Line]"/>
        <s v="Norma, Standard, Prosedur dan Kriteria Pendidikan Kelautan dan Perikanan"/>
        <s v="NSPK Metode dan Kurikulum Pendidikan KP"/>
        <s v="Bimbingan dan Pembinaan Metode dan Kurikulum"/>
        <s v="Belanja Bahan"/>
        <s v="01 - Konsumsi/bahan makanan"/>
        <s v="02 - Penggadaan"/>
        <s v="03 - Bahan Komputer"/>
        <s v="04 - ATK"/>
        <s v="Belanja Jasa Profesi"/>
        <s v="01 - Narasumber/Pembahas"/>
        <s v="Belanja Perjalanan Dinas Biasa"/>
        <s v="01 - Perjalanan Bimbingan dan Pembinaan Metode dan Kurikulum"/>
        <s v="Belanja Perjalanan Dinas Paket Meeting Dalam Kota"/>
        <s v="01 - Paket Fullboard Meeting (35 Org X 2 Hari)"/>
        <s v="02 - Perjalanan Fullboard Meeting"/>
        <s v="Penyusunan NSPK Metode dan Kurikulum"/>
        <s v="05 - Pencetakan NSPK Metode dan Kurikulum"/>
        <s v="01 - Perjalanan Fasilitasi/koordinasi Penyusunan NSPK"/>
        <s v="NSPK Peserta Didik Sarana dan Prasarana Pendidikan KP"/>
        <s v="NSPK Peserta Didik"/>
        <s v="02 - Bahan Komputer"/>
        <s v="03 - ATK"/>
        <s v="04 - Cetak"/>
        <s v="Belanja Barang Non Operasional Lainnya"/>
        <s v="01 - NSPK Peserta Didik Sarana dan Prasarana"/>
        <s v="01 - NSPK Peserta Didik Standar Sarana dan Prasarana Pendidikan KP"/>
        <s v="Pengendalian Sarana Prasarana"/>
        <s v="04 - Cetakan"/>
        <s v="01 - Perjalanan Pengendalian Sarana Prasarana"/>
        <s v="NSPK Kelembagaan Pendidikan KP"/>
        <s v="Pengembangan Kelembagaan Pendidikan KP"/>
        <m/>
        <s v="01 - Dukungan Kegiatan Pengembangan Kelembagaan"/>
        <s v="01 - Perjalanan Pembentukan Kelembagaan Pendidikan KP"/>
        <s v="Belanja Perjalanan Dinas Dalam Kota"/>
        <s v="01 - Transport lokal"/>
        <s v="Penyusunan NSPK Kelembagaan Pendidikan"/>
        <s v="01 - Penyusunan NSPK Kelembagaan Pendidikan"/>
        <s v="NSPK Ketenagaan Pendidikan KP"/>
        <s v="Penyiapan Pendidik dan Tenaga Kependidikan"/>
        <s v="01 - Perjalanan Penyiapan Pendidik dan Tenaga Kependidikan"/>
        <s v="Evaluasi Beban Kerja Guru dan Dosen"/>
        <s v="05 - Perlengkapan Kegiatan Beban Kerja Guru dan Dosen"/>
        <s v="01 - Perjalanan Evaluasi Beban Kerja Guru dan Dosen"/>
        <s v="Program Dukungan Manajemen"/>
        <s v="Dukungan Manajemen Internal Lingkup Badan Riset dan Sumber Daya Manusia Kelautan dan Perikanan"/>
        <s v="Sarana Bidang Teknologi Informasi dan Komunikasi[Base Line]"/>
        <s v="Sarana Teknologi Informasi dan Komunikasi Bidang Riset dan SDM KP"/>
        <s v="Sarana Teknologi Informasi dan Komunikasi (TIK) Pendidikan Kelautan dan Perikanan"/>
        <s v="Sarana Teknologi Informasi dan Komunikasi"/>
        <s v="Belanja Modal Peralatan dan Mesin"/>
        <s v="01 - Peralatan Teknologi Informasi dan Komunikasi Pusdik KP"/>
        <s v="Layanan Dukungan Manajemen Internal[Base Line]"/>
        <s v="Layanan Hubungan Masyarakat"/>
        <s v="Pelayanan Kerja Sama Pendidikan Kelautan dan Perikanan"/>
        <s v="Kerjasama Pendidikan KP"/>
        <s v="01 - Langganan biaya video conference"/>
        <s v="02 - Dukungan Kerjasama Pendidikan KP"/>
        <s v="01 - Perjalanan Kerjasama Pendidikan KP"/>
        <s v="Pertemuan Mitra Kerjasama Pendidikan KP"/>
        <s v="05 - Perlengkapan Peserta"/>
        <s v="01 - Paket Fullboard Meeting (50 Org X 2 hari)"/>
        <s v="Penyusunan Pedoman dan Program Kerjasama"/>
        <s v="05 - Cetakan"/>
        <s v="01 - Perjalanan Penyusunan Pedoman dan Program Kerjasama"/>
        <s v="Layanan Umum"/>
        <s v="Pelayanan Tata Usaha dan Kerumahtanggaan Pendidikan Kelautan dan Perikanan"/>
        <s v="Pengelolaan dan Implementasi BMN"/>
        <s v="01 - Penggandaan"/>
        <s v="04 - Cetakan Kegiatan Administrasi SIMAK BMN"/>
        <s v="01 - Perjalanan Implementasi SIMAK - BMN"/>
        <s v="01 - Koordinasi Implementasi SIMAK - BMN"/>
        <s v="Pembinaan dan Koordinasi Pimpinan"/>
        <s v="01 - Bahan Komputer"/>
        <s v="02 - ATK"/>
        <s v="01 - Langganan biaya Aplikasi"/>
        <s v="01 - Perjalanan Pembinaan, Koordinasi dan Pendampingan Pimpinan"/>
        <s v="Pengelolaan Kearsipan, Tata Naskah Dinas dan Persuratan Pusat Pendidikan KP"/>
        <s v="01 - Penggadaan"/>
        <s v="04 - Cetakan Kegiatan dan Laporan"/>
        <s v="Belanja Sewa"/>
        <s v="01 - Sewa Kendaraan / Mobil (2 kali)"/>
        <s v="01 - Perjalanan Pengelolaan Kearsipan dan Tata Naskah Dinas"/>
        <s v="01 - Perjalanan Koordinasi"/>
        <s v="Penyusunan Bahan Tindak Lanjut dan Pemutakhiran Data"/>
        <s v="05 - Konsumsi/bahan makanan"/>
        <s v="01 - Perjalanan Penyusunan Bahan Tindak Lanjut dan Pemutakhiran Data"/>
        <s v="Pengelolaan Administrasi Kepegawaian Pusdik KP"/>
        <s v="01 - Peningkatan Kapasitas Pegawai"/>
        <s v="01 - Perjalanan Pengelolaan SDM Aparatur"/>
        <s v="02 - Perjalanan Dukungan WBK Satuan Pendidikan KP (5 Lokasi x 3 Kali)"/>
        <s v="Penjaminan Mutu Kelembagaan"/>
        <s v="01 - Perjalanan Penjaminan mutu pendidikan KP"/>
        <s v="Bimbingan Pengabdian Kepada Masyarakat"/>
        <s v="02 - Publikasi SFV"/>
        <s v="01 - Perjalanan Bimbingan Pengabdian Kepada Masyarakat"/>
        <s v="Serapan  Lulusan Pendidikan KP"/>
        <s v="01 - Dukungan Serapan Lulusan Pendidikan KP"/>
        <s v="01 - Narasumber/Pembahas/Praktisi"/>
        <s v="01 - Perjalanan Serapan Lulusan Pendidikan KP"/>
        <s v="Publikasi dan Kehumasan Pusat Pendidikan KP  (OII)"/>
        <s v="01 - Perjalanan Kehumasan Pusat Pendidikan KP"/>
        <s v="Jiwa Korsa Pegawai Pusdik KP"/>
        <s v="01 - Perlengkapan Peserta"/>
        <s v="05 - Belanja Konsumsi/Bahan Makanan"/>
        <s v="01 - Sewa Kendaraan (2 Hari x 2 Unit x 1 Kgt) Jakarta - Jawa Tengah"/>
        <s v="02 - Sewa Kendaraan (1 Hari x 2 Unit x 1 Kgt) Jakarta - Jawa Barat"/>
        <s v="Belanja Jasa Lainnya"/>
        <s v="01 - Jasa Pandu Jiwa Korsa"/>
        <s v="01 - Perjalanan  Survey Lokasi Jiwa Korsa Pusdik KP"/>
        <s v="Belanja Perjalanan Dinas Paket Meeting Luar Kota"/>
        <s v="01 - Paket Fullboard Meeting (75 Org X 1 Hari)"/>
        <s v="02 - Uang Harian Fullboard Meeting (75 orang x 3 Hari)"/>
        <s v="03 - Uang Harian Fullboard Meeting (60 orang x 1 Hari)"/>
        <s v="Kajian Analisis Kebutuhan Tenaga Kerja pada Industri Kelautan dan Perikanan"/>
        <s v="02 - Penggandaan"/>
        <s v="05 - Responden Kit"/>
        <s v="Belanja Honor Output Kegiatan"/>
        <s v="01 - Pembantu Lapang"/>
        <s v="01 - Perjalanan Penyusunan Kajian"/>
        <s v="Wisuda dan Pelantikan pada Satdik di Lingkungan KKP"/>
        <s v="01 - Wisuda dan Pelantikan pada Satdik di Lingkungan KKP"/>
        <s v="Transformasi Layanan Pendidikan KP"/>
        <s v="01 - Paket Fullboard Meeting (27 Org X 2 Hari)"/>
        <s v="02 - Uang Harian Fullboard Meeting (27 orang x 3 Hari)"/>
        <s v="03 - Uang Harian Fullboard Meeting (10 orang x 1 Hari)"/>
        <s v="Dukungan Kegiatan Peserta Didik dan Sarana Prasarana Pendidikan KP"/>
        <s v="01 - NSPK Peserta Didik Sarana dan Prasarana Pendidikan KP"/>
        <s v="Dukungan Penyiapan Pendidik dan Tenaga Kependidikan"/>
        <s v="Layanan Perkantoran"/>
        <s v="Gaji dan Tunjangan"/>
        <s v="Gaji dan Tunjangan Pusat Pendidikan KP"/>
        <s v="Belanja Gaji Pokok PNS"/>
        <s v="01 - Belanja Gaji Pokok PNS"/>
        <s v="Belanja Pembulatan Gaji PNS"/>
        <s v="01 - Belanja Pembulatan Gaji PNS"/>
        <s v="Belanja Tunj. Suami/Istri PNS"/>
        <s v="01 - Belanja Tunj. Suami/Istri PNS"/>
        <s v="Belanja Tunj. Anak PNS"/>
        <s v="01 - Belanja Tunj. Anak PNS"/>
        <s v="Belanja Tunj. Struktural PNS"/>
        <s v="01 - Belanja Tunj. Struktural PNS"/>
        <s v="Belanja Tunj. Fungsional PNS"/>
        <s v="01 - Belanja Tunj. Fungsional PNS"/>
        <s v="Belanja Tunj. PPh PNS"/>
        <s v="01 - Belanja Tunj. PPh PNS"/>
        <s v="Belanja Tunj. Beras PNS"/>
        <s v="01 - Belanja Tunj. Beras PNS"/>
        <s v="Belanja Uang Makan PNS"/>
        <s v="01 - Belanja Uang Makan PNS"/>
        <s v="Belanja Tunjangan Umum PNS"/>
        <s v="01 - Belanja Tunjangan Umum PNS"/>
        <s v="Belanja Uang Lembur"/>
        <s v="01 - Uang Lembur dan Uang Makan Lembur"/>
        <s v="Belanja Pegawai (Tunjangan Khusus/Kegiatan/Kinerja)"/>
        <s v="01 - Belanja Pegawai (Tunjangan Khusus/Kegiatan/Kinerja)"/>
        <s v="Operasional dan Pemeliharaan Kantor"/>
        <s v="Operasional dan Pemeliharaan Kantor Pusat Pendidikan KP"/>
        <s v="Belanja Keperluan Perkantoran"/>
        <s v="01 - Keperluan sehari hari perkantoran"/>
        <s v="02 - Jamuan"/>
        <s v="03 - Pramubakti (12 org x 13 bulan)"/>
        <s v="04 - Pengemudi (1 org x 13 bulan)"/>
        <s v="05 - BPJS Ketenagakerjaan Pengemudi dan Pramubhakti"/>
        <s v="06 - Pencetakan/Publikasi (Buku Kerja, Kalender, Buku)"/>
        <s v="08 - Langganan biaya video conference dan Zoho"/>
        <s v="09 - Estetika Kantor dan Pengharum Ruangan"/>
        <s v="10 - Uang Lembur PPNPN"/>
        <s v="Belanja Barang Operasional - Penanganan Pandemi COVID-19"/>
        <s v="01 - Masker/hand sanitizer/Vitamin (58 peg x 12 bln)"/>
        <s v="Belanja Barang Persediaan Barang Konsumsi"/>
        <s v="01 - ATK"/>
        <s v="03 - Kertas Fotocopy A4"/>
        <s v="04 - Kertas Fotocopy F4"/>
        <s v="05 - Kertas Kop A4 (4 warna)"/>
        <s v="06 - Kertas Kop F4 (4 warna)"/>
        <s v="07 - Amplop Kop Besar"/>
        <s v="08 - Amplop Kop Kecil"/>
        <s v="09 - Map Pusdik KP"/>
        <s v="Langganan Daya dan Jasa Pusat Pendidikan KP"/>
        <s v="Belanja Pengiriman Surat Dinas Pos Pusat"/>
        <s v="01 - Pengiriman surat dan dokumen/barang lainnya"/>
        <s v="01 - Sewa Mesin Photocopy"/>
        <s v="02 - Sewa Ruang Arsip dan Penyimpanan BMN"/>
        <s v="Pemeliharaan Kantor Pusat Pendidikan KP"/>
        <s v="Belanja Pemeliharaan Peralatan dan Mesin"/>
        <s v="01 - Pemeliharaan dan Operasional Kendaraan Pejabat Eselon II"/>
        <s v="02 - Pemeliharaan dan Operasional Kendaraan Roda 4"/>
        <s v="03 - Pemeliharaan dan Operasional Kendaraan Roda Dua"/>
        <s v="04 - Laptop/Notebook"/>
        <s v="05 - Komputer PC"/>
        <s v="06 - Printer"/>
        <s v="07 - LCD"/>
        <s v="08 - Kamera"/>
        <s v="09 - Perawatan Barang Inventaris Kantor"/>
        <s v="Belanja Pemeliharaan Lainnya"/>
        <s v="01 - Pemeliharaan Aquarium (2 unit)"/>
        <s v="Pembayaran Pelaksanaan Operasional Kantor Pusat Pendidikan KP"/>
        <s v="01 - Pakaian Dinas Pegawai (59 orang x 2 stell)"/>
        <s v="Belanja Honor Operasional Satuan Kerja"/>
        <s v="01 - PPK Pusat Pendiidikan"/>
        <s v="02 - Bendahara Pengeluaran Pembantu (1 ORG x 12 BLN)"/>
        <s v="03 - Staf Pengelola Keuangan KPA ( 1 ORG x 12 BLN)"/>
        <s v="04 - Pejabat Pengadaan Barang dan Jasa (1 ORG x 12 BLN)"/>
        <s v="05 - Penyimpan BMN Pembantu (1 ORG x 12 BLN)"/>
        <s v="06 - Pengelola SAK Pembantu (1 ORG x 12 BLN)"/>
        <s v="07 - Pengelola BMN Pembantu (1 ORG x 12 BLN)"/>
        <s v="08 - Ketua Tim Penghapusan BMN"/>
        <s v="09 - Sekretaris Tim Penghapusan BMN"/>
        <s v="10 - Anggota Tim Penghapusan BMN (3 ORANG x 1 KEG)"/>
        <s v="Layanan Sarana dan Prasarana Internal[Base Line]"/>
        <s v="Layanan Sarana Internal"/>
        <s v="Peralatan Fasilitas Perkantoran Pendidikan Kelautan dan Perikanan"/>
        <s v="01 - Peralatan dan Meubelair Pusdik"/>
        <s v="Layanan Manajemen Kinerja Internal[Base Line]"/>
        <s v="Layanan Perencanaan dan Penganggaran"/>
        <s v="Pelayanan Perencanaan dan Penganggaran Internal Pendidikan Kelautan"/>
        <s v="Perencanaan Kinerja Pendidikan KP"/>
        <s v="05 - Pencetakan"/>
        <s v="01 - Perjalanan Penyusunan Perencanaan Kinerja Pendidikan KP"/>
        <s v="Sinkronisasi Kegiatan Pendidikan KP"/>
        <s v="01 - Perjalanan Sinkronisasi Kegiatan Pendidikan KP"/>
        <s v="Penyusunan Anggaran Pendidikan KP"/>
        <s v="01 - Perjalanan Penyusunan Anggaran Pendidikan KP"/>
        <s v="Rencana Kerja Pendidikan KP"/>
        <s v="01 - Perjalanan Penyusunan Rencana Kerja Pendidikan KP"/>
        <s v="Revisi Anggaran Pendidikan KP"/>
        <s v="01 - Perjalanan Revisi Anggaran Pendidikan KP"/>
        <s v="Rapat Kerja Teknis Pendidikan KP"/>
        <s v="06 - Perlengkapan Peserta"/>
        <s v="01 - Perjalanan Persiapan Rateknis Pendidikan KP"/>
        <s v="01 - Paket Fullboard Meeting (80 Org X 2 Hari)"/>
        <s v="02 - Uang Harian Fullboard Meeting (80 orang x 3 Hari)"/>
        <s v="03 - Perjalanan Fullboard Meeting"/>
        <s v="Studi Banding Biaya Program Studi"/>
        <s v="01 - Perjalanan Studi Banding Biaya Program Studi"/>
        <s v="Pertemuan Standar Biaya Pendidikan"/>
        <s v="01 - Paket Fullboard Meeting (46 Org X 2 Hari)"/>
        <s v="Penyusunan Pedoman Standar Biaya Program Studi"/>
        <s v="01 - Perjalanan Penyusunan Standar Biaya Program Studi"/>
        <s v="Layanan Pemantauan dan Evaluasi"/>
        <s v="Pelayanan Monitoring dan Evaluasi Pendidikan Kelautan dan Perikanan"/>
        <s v="Monitoring Evaluasi Kinerja Pendidikan KP"/>
        <s v="01 - Langganan biaya aplikasi komunikasi daring"/>
        <s v="01 - Perjalanan Monitoring Evaluasi Kinerja Pendidikan KP"/>
        <s v="Monitoring Evaluasi Kegiatan dan Anggaran Pendidikan KP dan OII"/>
        <s v="05 - Cetakan Buku Pusat Pendidikan Dalam Angka"/>
        <s v="02 - Dukungan Kegiatan Data dan Informasi"/>
        <s v="01 - Perjalanan Monitoring Evaluasi Kegiatan dan Anggaran Pendidikan KP"/>
        <s v="Monitoring Evaluasi Penyelenggaraan Pendidikan KP"/>
        <s v="01 - Perjalanan Monitoring Evaluasi Pendidikan KP"/>
        <s v="Pelayanan Pelaporan Kinerja Pendidikan Kelautan dan Perikanan"/>
        <s v="Laporan Kinerja Lingkup Pendidikan KP"/>
        <s v="01 - Perjalanan Penyusunan Laporan Kinerja"/>
        <s v="Layanan Manajemen Keuangan"/>
        <s v="Pelayanan Keuangan Pendidikan Kelautan dan Perikanan"/>
        <s v="Penyusunan Laporan Keuangan dan PIPK"/>
        <s v="01 - Penyusunan Laporan Keuangan dan PIPK"/>
        <s v="Penyusunan Sistem Pengendalian Intern Pemerintah (SPIP)"/>
        <s v="01 - Penyusunan MR dan Evaluasi SPIP"/>
        <s v="Verifikasi dan Validasi Pertanggung Jawaban Kegiatan"/>
        <s v="02 - Cetakan formulir verifikasi SPJ"/>
        <s v="03 - Penggandaan/Penjilidan"/>
        <s v="04 - Bahan Komputer"/>
        <s v="05 - ATK"/>
        <s v="01 - Perjalanan Verifikasi dan Validasi Pertanggung Jawaban Kegiatan"/>
        <s v="Pengelolaan PNBP Lingkup Satuan Pendidikan KP"/>
        <s v="02 - Penggandaan/Penjilidan"/>
        <s v="01 - Perjalanan Pengelolaan PNBP Lingkup Satuan Pendidikan KP"/>
        <s v="Pemutakhiran data Administrasi Keuangan"/>
        <s v="01 - Perjalanan Penyelesaian Administrasi Keuangan"/>
        <s v="Dukungan Kegiatan BRSDMKP"/>
        <s v="01 - Perjalanan Dukungan Kegiatan BRSDMKP"/>
        <s v="Pembinaan Pelaksanaan Kewirausahaan dan TEFA"/>
        <s v="01 - Perjalanan Pembinaan Kewirausahaan dan Tefa"/>
        <s v="Penyusunan Program dan Anggaran Pusat Pendidikan KP"/>
        <s v="Pendidikan dan Pelatihan Aparatur KP"/>
        <s v="Layanan Manajemen SDM Internal[Base Line]"/>
        <s v="Layanan Pendidikan dan Pelatihan"/>
        <s v="Aparatur KKP yang Diberikan Beasiswa"/>
        <s v="Tugas Belajar Baru"/>
        <s v="05 - Perlengkapan TPA Toefl"/>
        <s v="06 - Buku TPA Toefl"/>
        <s v="01 - Dukungan Penyelenggaraan Tugas Belajar"/>
        <s v="02 - Langganan biaya video conference"/>
        <s v="01 - Pelaksanaan TOEFL/TPA"/>
        <s v="01 - Perjalanan Koordinasi dan pengadministrasian Tugas Belajar"/>
        <s v="02 - Perjalanan Peserta Tugas Belajar"/>
        <s v="Lanjutan Tugas Belajar"/>
        <s v="01 - Paket meeting fullboard (54 org x 2 hari)"/>
        <s v="02 - Uang harian paket meeting"/>
        <s v="03 - Perjalanan peserta"/>
        <s v="Tugas Belajar Luar Negeri"/>
        <s v="01 - Dukungan Penyelenggaraan Tugas Belajar Luar Negeri"/>
        <s v="Belanja Perjalanan Dinas Biasa - Luar Negeri"/>
        <s v="01 - Perjalanan peserta tugas belajar, Koordinasi dan Pendampingan tugas belajar"/>
        <s v="Aparatur KKP yang Diberikan Izin Belajar"/>
        <s v="01 - Perjalanan Koordinasi dan pengadministrasian izin Belajar"/>
        <s v="Dukungan Kegiatan Ketenagaan Pendidikan KP" u="1"/>
        <s v="02 - Uang Harian Fullboard Meeting (27 orang x 2 Hari)" u="1"/>
        <s v="01 - Paket Fullboard Meeting (109 Org X 2 hari)" u="1"/>
        <s v="01 - Paket Fullboard Meeting (27 Org X 1 Hari)" u="1"/>
      </sharedItems>
    </cacheField>
    <cacheField name="Vol Menjadi" numFmtId="0">
      <sharedItems containsString="0" containsBlank="1" containsNumber="1" containsInteger="1" minValue="0" maxValue="950"/>
    </cacheField>
    <cacheField name="Satuan Menjadi" numFmtId="0">
      <sharedItems containsBlank="1"/>
    </cacheField>
    <cacheField name="H.Satuan Menjadi" numFmtId="0">
      <sharedItems containsString="0" containsBlank="1" containsNumber="1" containsInteger="1" minValue="5000" maxValue="451220000"/>
    </cacheField>
    <cacheField name="Jumlah Menjadi" numFmtId="0">
      <sharedItems containsString="0" containsBlank="1" containsNumber="1" containsInteger="1" minValue="0" maxValue="22314424000"/>
    </cacheField>
    <cacheField name="Selisih" numFmtId="0">
      <sharedItems containsSemiMixedTypes="0" containsString="0" containsNumber="1" containsInteger="1" minValue="-562407000" maxValue="536163000"/>
    </cacheField>
    <cacheField name="Status Revisi" numFmtId="0">
      <sharedItems containsBlank="1" count="2">
        <m/>
        <s v="Batal"/>
      </sharedItems>
    </cacheField>
    <cacheField name="KOORDINATOR" numFmtId="0">
      <sharedItems containsBlank="1" count="5">
        <m/>
        <s v="Penyelenggaraan Pendidikan"/>
        <s v="Kelembagaan dan Ketenagaan"/>
        <s v="Tata Usaha"/>
        <s v="Perencanaan dan Evaluasi"/>
      </sharedItems>
    </cacheField>
    <cacheField name="SUBKOORDINATOR" numFmtId="0">
      <sharedItems containsBlank="1" count="9">
        <m/>
        <s v="Metode dan Kurikulum"/>
        <s v="Peserta Didik dan Sarana Prasarana"/>
        <s v="Kelembagaan"/>
        <s v="Ketenagaan"/>
        <s v="Umum"/>
        <s v="Perencanaan"/>
        <s v="Evaluasi"/>
        <s v="Keuangan"/>
      </sharedItems>
    </cacheField>
    <cacheField name="Kegiatan Khusus" numFmtId="0">
      <sharedItems containsBlank="1" count="9">
        <m/>
        <s v="Belanja Modal"/>
        <s v="Pelayanan Kerja Sama Pendidikan Kelautan dan Perikanan"/>
        <s v="Layanan Umum"/>
        <s v="Gaji dan Tunjangan Pegawai"/>
        <s v="Operasional dan Pemeliharaan Kantor"/>
        <s v="Pelayanan Perencanaan dan Penganggaran Internal Pendidikan Kelautan"/>
        <s v="Layanan Manajemen Keuangan"/>
        <s v="Pendidikan dan Pelatihan Aparatur KP"/>
      </sharedItems>
    </cacheField>
    <cacheField name="SubKoord_Akun" numFmtId="0">
      <sharedItems containsBlank="1" count="9">
        <m/>
        <s v="Metode dan Kurikulum"/>
        <s v="Peserta Didik dan Sarana Prasarana"/>
        <s v="Kelembagaan"/>
        <s v="Ketenagaan"/>
        <s v="Umum"/>
        <s v="Perencanaan"/>
        <s v="Evaluasi"/>
        <s v="Keuangan"/>
      </sharedItems>
    </cacheField>
    <cacheField name="MAK_Akun" numFmtId="0">
      <sharedItems/>
    </cacheField>
    <cacheField name="Selisih_reviu" numFmtId="0" formula="'Jumlah Semula'-'Jumlah Menjadi'" databaseField="0"/>
  </cacheFields>
  <extLst>
    <ext xmlns:x14="http://schemas.microsoft.com/office/spreadsheetml/2009/9/main" uri="{725AE2AE-9491-48be-B2B4-4EB974FC3084}">
      <x14:pivotCacheDefinition pivotCacheId="57699468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145.41240173611" createdVersion="8" refreshedVersion="8" minRefreshableVersion="3" recordCount="681" xr:uid="{A2039B35-BFF1-4513-A2FF-699CE3E2CD96}">
  <cacheSource type="worksheet">
    <worksheetSource name="perbaikan_revisi"/>
  </cacheSource>
  <cacheFields count="21">
    <cacheField name="Column1" numFmtId="0">
      <sharedItems containsBlank="1"/>
    </cacheField>
    <cacheField name="KODE" numFmtId="0">
      <sharedItems containsBlank="1" containsMixedTypes="1" containsNumber="1" containsInteger="1" minValue="1" maxValue="524114"/>
    </cacheField>
    <cacheField name="URAIAN" numFmtId="0">
      <sharedItems containsBlank="1" containsMixedTypes="1" containsNumber="1" containsInteger="1" minValue="2" maxValue="2"/>
    </cacheField>
    <cacheField name="VOL" numFmtId="0">
      <sharedItems containsString="0" containsBlank="1" containsNumber="1" containsInteger="1" minValue="0" maxValue="950"/>
    </cacheField>
    <cacheField name="SATUAN" numFmtId="0">
      <sharedItems containsBlank="1" containsMixedTypes="1" containsNumber="1" containsInteger="1" minValue="4" maxValue="4"/>
    </cacheField>
    <cacheField name="H. SATUAN" numFmtId="0">
      <sharedItems containsString="0" containsBlank="1" containsNumber="1" minValue="5" maxValue="451220000"/>
    </cacheField>
    <cacheField name="JUMLAH" numFmtId="0">
      <sharedItems containsString="0" containsBlank="1" containsNumber="1" containsInteger="1" minValue="0" maxValue="23288180000"/>
    </cacheField>
    <cacheField name="KODE " numFmtId="0">
      <sharedItems containsBlank="1" containsMixedTypes="1" containsNumber="1" containsInteger="1" minValue="1" maxValue="524114" count="89">
        <n v="1"/>
        <m/>
        <s v="032.12.DL"/>
        <s v="2376"/>
        <s v="2376.AFA"/>
        <s v="2376.AFA.001"/>
        <s v="051"/>
        <s v="A"/>
        <s v="521211"/>
        <s v="522151"/>
        <s v="524111"/>
        <s v="B"/>
        <s v="052"/>
        <s v="521219"/>
        <s v="053"/>
        <s v="524113"/>
        <s v="054"/>
        <s v="032.12.WA"/>
        <s v="2378"/>
        <s v="2378.CAN"/>
        <s v="2378.CAN.001"/>
        <s v="301"/>
        <s v="532111"/>
        <s v="2378.EBA"/>
        <s v="2378.EBA.958"/>
        <s v="306"/>
        <s v="2378.EBA.962"/>
        <s v="C"/>
        <s v="522141"/>
        <s v="D"/>
        <s v="E"/>
        <s v="F"/>
        <s v="G"/>
        <s v="H"/>
        <s v="I"/>
        <s v="J"/>
        <n v="521211"/>
        <n v="522191"/>
        <n v="524111"/>
        <s v="524119"/>
        <s v="K"/>
        <n v="521213"/>
        <n v="522151"/>
        <n v="524113"/>
        <s v="L"/>
        <s v="M"/>
        <n v="524114"/>
        <s v="N"/>
        <s v="O"/>
        <s v="2378.EBA.994"/>
        <s v="001"/>
        <s v="DB"/>
        <s v="511111"/>
        <s v="511119"/>
        <s v="511121"/>
        <s v="511122"/>
        <s v="511123"/>
        <s v="511124"/>
        <s v="511125"/>
        <s v="511126"/>
        <s v="511129"/>
        <s v="511151"/>
        <s v="512211"/>
        <s v="512411"/>
        <s v="002"/>
        <s v="GA"/>
        <s v="521111"/>
        <s v="521131"/>
        <s v="521811"/>
        <s v="GB"/>
        <s v="521114"/>
        <s v="GC"/>
        <s v="523121"/>
        <s v="523199"/>
        <s v="GD"/>
        <s v="521115"/>
        <s v="2378.EBB"/>
        <s v="2378.EBB.951"/>
        <s v="303"/>
        <s v="2378.EBD"/>
        <s v="2378.EBD.952"/>
        <s v="2378.EBD.953"/>
        <s v="302"/>
        <s v="2378.EBD.955"/>
        <s v="4345"/>
        <s v="4345.EBC"/>
        <s v="4345.EBC.996"/>
        <s v="522191"/>
        <s v="524211"/>
      </sharedItems>
    </cacheField>
    <cacheField name="URAIAN " numFmtId="0">
      <sharedItems containsBlank="1" containsMixedTypes="1" containsNumber="1" containsInteger="1" minValue="2" maxValue="2" count="296">
        <n v="2"/>
        <s v="PUSAT PENDIDIKAN KELAUTAN DAN PERIKANAN"/>
        <s v="Program Pendidikan dan Pelatihan Vokasi"/>
        <s v="Pendidikan Kelautan dan Perikanan"/>
        <s v="Norma, Standard, Prosedur dan Kriteria[Base Line]"/>
        <s v="Norma, Standard, Prosedur dan Kriteria Pendidikan Kelautan dan Perikanan"/>
        <s v="NSPK Metode dan Kurikulum Pendidikan KP"/>
        <s v="Bimbingan dan Pembinaan Metode dan Kurikulum"/>
        <s v="Belanja Bahan"/>
        <s v="01 - Konsumsi/bahan makanan"/>
        <s v="02 - Penggadaan"/>
        <s v="03 - Bahan Komputer"/>
        <s v="04 - ATK"/>
        <s v="Belanja Jasa Profesi"/>
        <s v="01 - Narasumber/Pembahas"/>
        <s v="Belanja Perjalanan Dinas Biasa"/>
        <s v="01 - Perjalanan Bimbingan dan Pembinaan Metode dan Kurikulum"/>
        <s v="Penyusunan NSPK Metode dan Kurikulum"/>
        <s v="01 - Perjalanan Fasilitasi/koordinasi Penyusunan NSPK"/>
        <s v="NSPK Peserta Didik Sarana dan Prasarana Pendidikan KP"/>
        <s v="NSPK Peserta Didik"/>
        <s v="02 - Bahan Komputer"/>
        <s v="03 - ATK"/>
        <s v="04 - Cetak"/>
        <s v="Belanja Barang Non Operasional Lainnya"/>
        <s v="01 - NSPK Peserta Didik Sarana dan Prasarana Pendidikan KP"/>
        <s v="01 - NSPK Peserta Didik Standar Sarana dan Prasarana Pendidikan KP"/>
        <s v="Pengendalian Sarana Prasarana"/>
        <s v="04 - Cetakan"/>
        <s v="01 - Perjalanan Pengendalian Sarana Prasarana"/>
        <s v="NSPK Kelembagaan Pendidikan KP"/>
        <s v="Pengembangan Kelembagaan Pendidikan KP"/>
        <m/>
        <s v="01 - Dukungan Kegiatan Pengembangan Kelembagaan"/>
        <s v="01 - Perjalanan Pembentukan Kelembagaan Pendidikan KP"/>
        <s v="Belanja Perjalanan Dinas Dalam Kota"/>
        <s v="01 - Transport lokal"/>
        <s v="Penyusunan NSPK Kelembagaan Pendidikan"/>
        <s v="01 - Penyusunan NSPK Kelembagaan Pendidikan"/>
        <s v="NSPK Ketenagaan Pendidikan KP"/>
        <s v="Penyiapan Pendidik dan Tenaga Kependidikan"/>
        <s v="01 - Perjalanan Penyiapan Pendidik dan Tenaga Kependidikan"/>
        <s v="Evaluasi Beban Kerja Guru dan Dosen"/>
        <s v="05 - Perlengkapan Kegiatan Beban Kerja Guru dan Dosen"/>
        <s v="01 - Perjalanan Evaluasi Beban Kerja Guru dan Dosen"/>
        <s v="Program Dukungan Manajemen"/>
        <s v="Dukungan Manajemen Internal Lingkup Badan Riset dan Sumber Daya Manusia Kelautan dan Perikanan"/>
        <s v="Sarana Bidang Teknologi Informasi dan Komunikasi[Base Line]"/>
        <s v="Sarana Teknologi Informasi dan Komunikasi Bidang Riset dan SDM KP"/>
        <s v="Sarana Teknologi Informasi dan Komunikasi (TIK) Pendidikan Kelautan dan Perikanan"/>
        <s v="Sarana Teknologi Informasi dan Komunikasi"/>
        <s v="Belanja Modal Peralatan dan Mesin"/>
        <s v="01 - Peralatan Teknologi Informasi dan Komunikasi Pusdik KP"/>
        <s v="Layanan Dukungan Manajemen Internal[Base Line]"/>
        <s v="Layanan Hubungan Masyarakat"/>
        <s v="Pelayanan Kerja Sama Pendidikan Kelautan dan Perikanan"/>
        <s v="Kerjasama Pendidikan KP"/>
        <s v="01 - Langganan biaya video conference"/>
        <s v="02 - Dukungan Kerjasama Pendidikan KP"/>
        <s v="01 - Perjalanan Kerjasama Pendidikan KP"/>
        <s v="Pertemuan Mitra Kerjasama Pendidikan KP"/>
        <s v="05 - Perlengkapan Peserta"/>
        <s v="01 - Paket Fullboard Meeting (109 Org X 2 hari)"/>
        <s v="02 - Perjalanan Fullboard Meeting"/>
        <s v="Penyusunan Pedoman dan Program Kerjasama Penta Helix"/>
        <s v="05 - Cetakan"/>
        <s v="01 - Perjalanan Penyusunan Pedoman dan Program Kerjasama Penta Helix"/>
        <s v="Layanan Umum"/>
        <s v="Pelayanan Tata Usaha dan Kerumahtanggaan Pendidikan Kelautan dan Perikanan"/>
        <s v="Pengelolaan dan Implementasi BMN"/>
        <s v="01 - Penggadaan"/>
        <s v="04 - Cetakan Kegiatan Administrasi SIMAK BMN"/>
        <s v="01 - Perjalanan Implementasi SIMAK - BMN"/>
        <s v="01 - Koordinasi Implementasi SIMAK - BMN"/>
        <s v="Pembinaan dan Koordinasi Pimpinan"/>
        <s v="01 - Bahan Komputer"/>
        <s v="02 - ATK"/>
        <s v="01 - Langganan biaya Aplikasi"/>
        <s v="01 - Perjalanan Pembinaan, Koordinasi dan Pendampingan Pimpinan"/>
        <s v="02 - Perjalanan Koordinasi, Sinkronisasi, Wisuda dan Pendampingan Kepala Pusdik KP"/>
        <s v="Pengelolaan Kearsipan, Tata Naskah Dinas dan Persuratan Pusat Pendidikan KP"/>
        <s v="04 - Cetakan Kegiatan dan Laporan"/>
        <s v="Belanja Sewa"/>
        <s v="01 - Sewa Kendaraan / Mobil (2 kali)"/>
        <s v="01 - Perjalanan Pengelolaan Kearsipan dan Tata Naskah Dinas"/>
        <s v="01 - Perjalanan Koordinasi"/>
        <s v="Penyusunan Bahan Tindak Lanjut dan Pemutakhiran Data"/>
        <s v="05 - Konsumsi/bahan makanan"/>
        <s v="01 - Perjalanan Penyusunan Bahan Tindak Lanjut dan Pemutakhiran Data"/>
        <s v="Pengelolaan Administrasi Kepegawaian Pusdik KP"/>
        <s v="01 - Peningkatan Kapasitas Pegawai"/>
        <s v="01 - Perjalanan Pengelolaan SDM Aparatur"/>
        <s v="02 - Perjalanan Dukungan WBK Satuan Pendidikan KP (5 Lokasi x 3 Kali)"/>
        <s v="Penjaminan Mutu Kelembagaan"/>
        <s v="01 - Perjalanan Penjaminan mutu pendidikan KP"/>
        <s v="Bimbingan Penelitian Dan Pengabdian Kepada Masyarakat"/>
        <s v="02 - Publikasi SFV"/>
        <s v="01 - Perjalanan Bimbingan Penelitian dan Pengabdian Kepada Masyarakat"/>
        <s v="Serapan  Lulusan Pendidikan KP"/>
        <s v="01 - Perjalanan Serapan Lulusan"/>
        <s v="Publikasi dan Kehumasan Pusat Pendidikan KP  (OII)"/>
        <s v="01 - Perjalanan Kehumasan Pusat Pendidikan KP"/>
        <s v="Jiwa Korsa Pegawai Pusdik KP"/>
        <s v="01 - Perlengkapan Peserta"/>
        <s v="05 - Belanja Konsumsi/Bahan Makanan"/>
        <s v="01 - Sewa Kendaraan (2 Hari x 2 Unit x 1 Kgt) Jakarta - Jawa Tengah"/>
        <s v="02 - Sewa Kendaraan (1 Hari x 2 Unit x 1 Kgt) Jakarta - Jawa Barat"/>
        <s v="Belanja Jasa Lainnya"/>
        <s v="01 - Jasa Pandu Jiwa Korsa"/>
        <s v="01 - Perjalanan  Survey Lokasi Jiwa Korsa Pusdik KP"/>
        <s v="Belanja Perjalanan Dinas Paket Meeting Luar Kota"/>
        <s v="01 - Paket Fullboard Meeting (75 Org X 1 Hari)"/>
        <s v="02 - Uang Harian Fullboard Meeting (75 orang x 2 Hari)"/>
        <s v="03 - Uang Harian Fullboard Meeting (60 orang x 1 Hari)"/>
        <s v="Kajian Analisis Kebutuhan Tenaga Kerja pada Industri Kelautan dan Perikanan"/>
        <s v="02 - Penggandaan"/>
        <s v="05 - Responden Kit"/>
        <s v="Belanja Honor Output Kegiatan"/>
        <s v="01 - Pembantu Lapang"/>
        <s v="01 - Perjalanan Penyusunan Kajian"/>
        <s v="Wisuda dan Pelantikan pada Satdik di Lingkungan KKP"/>
        <s v="01 - Wisuda dan Pelantikan pada Satdik di Lingkungan KKP"/>
        <s v="Workshop Prodi Teknis dan Spesifik"/>
        <s v="Belanja Perjalanan Dinas Paket Meeting Dalam Kota"/>
        <s v="01 - Paket Fullboard Meeting (35 Org X 2 Hari)"/>
        <s v="Dukungan NSPK Peserta Didik dan Sarana Prasarana Pendidikan KP"/>
        <s v="Dukungan Penyiapan Pendidik dan Tenaga Kependidikan"/>
        <s v="Transformasi Layanan Pendidikan KP"/>
        <s v="01 - Paket Fullboard Meeting (27 Org X 2 Hari)"/>
        <s v="02 - Uang Harian Fullboard Meeting (27 orang x 3 Hari)"/>
        <s v="03 - Uang Harian Fullboard Meeting (10 orang x 1 Hari)"/>
        <s v="Layanan Perkantoran"/>
        <s v="Gaji dan Tunjangan"/>
        <s v="Gaji dan Tunjangan Pusat Pendidikan KP"/>
        <s v="Belanja Gaji Pokok PNS"/>
        <s v="01 - Belanja Gaji Pokok PNS"/>
        <s v="Belanja Pembulatan Gaji PNS"/>
        <s v="01 - Belanja Pembulatan Gaji PNS"/>
        <s v="Belanja Tunj. Suami/Istri PNS"/>
        <s v="01 - Belanja Tunj. Suami/Istri PNS"/>
        <s v="Belanja Tunj. Anak PNS"/>
        <s v="01 - Belanja Tunj. Anak PNS"/>
        <s v="Belanja Tunj. Struktural PNS"/>
        <s v="01 - Belanja Tunj. Struktural PNS"/>
        <s v="Belanja Tunj. Fungsional PNS"/>
        <s v="01 - Belanja Tunj. Fungsional PNS"/>
        <s v="Belanja Tunj. PPh PNS"/>
        <s v="01 - Belanja Tunj. PPh PNS"/>
        <s v="Belanja Tunj. Beras PNS"/>
        <s v="01 - Belanja Tunj. Beras PNS"/>
        <s v="Belanja Uang Makan PNS"/>
        <s v="01 - Belanja Uang Makan PNS"/>
        <s v="Belanja Tunjangan Umum PNS"/>
        <s v="01 - Belanja Tunjangan Umum PNS"/>
        <s v="Belanja Uang Lembur"/>
        <s v="01 - Uang Lembur dan Uang Makan Lembur"/>
        <s v="Belanja Pegawai (Tunjangan Khusus/Kegiatan/Kinerja)"/>
        <s v="01 - Belanja Pegawai (Tunjangan Khusus/Kegiatan/Kinerja)"/>
        <s v="Operasional dan Pemeliharaan Kantor"/>
        <s v="Operasional dan Pemeliharaan Kantor Pusat Pendidikan KP"/>
        <s v="Belanja Keperluan Perkantoran"/>
        <s v="01 - Keperluan sehari hari perkantoran"/>
        <s v="02 - Jamuan"/>
        <s v="03 - Pramubakti (12 org x 13 bulan)"/>
        <s v="04 - Pengemudi (1 org x 13 bulan)"/>
        <s v="05 - BPJS Ketenagakerjaan Pengemudi dan Pramubhakti"/>
        <s v="06 - Pencetakan/Publikasi (Buku Kerja, Kalender, Buku)"/>
        <s v="08 - Langganan biaya video conference dan Zoho"/>
        <s v="09 - Estetika Kantor dan Pengharum Ruangan"/>
        <s v="10 - Uang Lembur PPNPN"/>
        <s v="Belanja Barang Operasional - Penanganan Pandemi COVID-19"/>
        <s v="01 - Masker/hand sanitizer/Vitamin (58 peg x 6 bln)"/>
        <s v="Belanja Barang Persediaan Barang Konsumsi"/>
        <s v="01 - ATK"/>
        <s v="03 - Kertas Fotocopy A4"/>
        <s v="04 - Kertas Fotocopy F4"/>
        <s v="05 - Kertas Kop A4 (4 warna)"/>
        <s v="06 - Kertas Kop F4 (4 warna)"/>
        <s v="07 - Amplop Kop Besar"/>
        <s v="08 - Amplop Kop Kecil"/>
        <s v="09 - Map Pusdik KP"/>
        <s v="Langganan Daya dan Jasa Pusat Pendidikan KP"/>
        <s v="Belanja Pengiriman Surat Dinas Pos Pusat"/>
        <s v="01 - Pengiriman surat dan dokumen/barang lainnya"/>
        <s v="01 - Sewa Mesin Photocopy"/>
        <s v="02 - Sewa Ruang Arsip dan Penyimpanan BMN"/>
        <s v="Pemeliharaan Kantor Pusat Pendidikan KP"/>
        <s v="Belanja Pemeliharaan Peralatan dan Mesin"/>
        <s v="01 - Pemeliharaan dan Operasional Kendaraan Pejabat Eselon II"/>
        <s v="02 - Pemeliharaan dan Operasional Kendaraan Roda 4"/>
        <s v="03 - Pemeliharaan dan Operasional Kendaraan Roda Dua"/>
        <s v="04 - Laptop/Notebook"/>
        <s v="05 - Komputer PC"/>
        <s v="06 - Printer"/>
        <s v="07 - LCD"/>
        <s v="08 - Kamera"/>
        <s v="09 - Perawatan Barang Inventaris Kantor"/>
        <s v="Belanja Pemeliharaan Lainnya"/>
        <s v="01 - Pemeliharaan Aquarium (2 unit)"/>
        <s v="Pembayaran Pelaksanaan Operasional Kantor Pusat Pendidikan KP"/>
        <s v="01 - Pakaian Dinas Pegawai (59 orang x 2 stell)"/>
        <s v="Belanja Honor Operasional Satuan Kerja"/>
        <s v="01 - PPK Pusat Pendiidikan"/>
        <s v="02 - Bendahara Pengeluaran Pembantu (1 ORG x 12 BLN)"/>
        <s v="03 - Staf Pengelola Keuangan KPA ( 1 ORG x 12 BLN)"/>
        <s v="04 - Pejabat Pengadaan Barang dan Jasa (1 ORG x 12 BLN)"/>
        <s v="05 - Penyimpan BMN Pembantu (1 ORG x 12 BLN)"/>
        <s v="06 - Pengelola SAK Pembantu (1 ORG x 12 BLN)"/>
        <s v="07 - Pengelola BMN Pembantu (1 ORG x 12 BLN)"/>
        <s v="08 - Ketua Tim Penghapusan BMN"/>
        <s v="09 - Sekretaris Tim Penghapusan BMN"/>
        <s v="10 - Anggota Tim Penghapusan BMN (3 ORANG x 1 KEG)"/>
        <s v="Layanan Sarana dan Prasarana Internal[Base Line]"/>
        <s v="Layanan Sarana Internal"/>
        <s v="Peralatan Fasilitas Perkantoran Pendidikan Kelautan dan Perikanan"/>
        <s v="01 - Peralatan dan Meubelair Pusdik"/>
        <s v="Layanan Manajemen Kinerja Internal[Base Line]"/>
        <s v="Layanan Perencanaan dan Penganggaran"/>
        <s v="Pelayanan Perencanaan dan Penganggaran Internal Pendidikan Kelautan"/>
        <s v="Perencanaan Kinerja Pendidikan KP"/>
        <s v="05 - Pencetakan"/>
        <s v="01 - Perjalanan Penyusunan Perencanaan Kinerja Pendidikan KP"/>
        <s v="Sinkronisasi Kegiatan Pendidikan KP"/>
        <s v="01 - Perjalanan Sinkronisasi Kegiatan Pendidikan KP"/>
        <s v="Penyusunan Anggaran Pendidikan KP"/>
        <s v="01 - Perjalanan Penyusunan Anggaran Pendidikan KP"/>
        <s v="Rencana Kerja Pendidikan KP"/>
        <s v="01 - Perjalanan Penyusunan Rencana Kerja Pendidikan KP"/>
        <s v="Revisi Anggaran Pendidikan KP"/>
        <s v="01 - Perjalanan Revisi Anggaran Pendidikan KP"/>
        <s v="Rapat Koordinasi Teknis Pendidikan KP"/>
        <s v="06 - Perlengkapan Peserta"/>
        <s v="01 - Perjalanan Rakornis Pendidikan KP"/>
        <s v="01 - Paket Fullboard Meeting (120 Org X 2 Hari)"/>
        <s v="Studi Banding Biaya Program Studi"/>
        <s v="01 - Perjalanan Studi Banding Biaya Program Studi"/>
        <s v="Penyusunan Pedoman Standar Biaya Program Studi"/>
        <s v="01 - Perjalanan Penyusunan Standar Biaya Program Studi"/>
        <s v="Layanan Pemantauan dan Evaluasi"/>
        <s v="Pelayanan Monitoring dan Evaluasi Pendidikan Kelautan dan Perikanan"/>
        <s v="Monitoring Evaluasi Kinerja Pendidikan KP"/>
        <s v="01 - Langganan biaya aplikasi komunikasi daring (zoom/linktree/zoho)"/>
        <s v="01 - Perjalanan Monitoring Evaluasi Kinerja Pendidikan KP"/>
        <s v="Monitoring Evaluasi Kegiatan dan Anggaran Pendidikan KP dan OII"/>
        <s v="05 - Cetakan Buku Pusat Pendidikan Dalam Angka"/>
        <s v="02 - Dukungan Kegiatan Data dan Informasi Pendidikan KP"/>
        <s v="01 - Perjalanan Monitoring Evaluasi Kegiatan dan Anggaran Pendidikan KP"/>
        <s v="Monitoring Evaluasi Penyelenggaraan Pendidikan KP"/>
        <s v="01 - Perjalanan Monitoring Evaluasi Pendidikan KP"/>
        <s v="Pelayanan Pelaporan Kinerja Pendidikan Kelautan dan Perikanan"/>
        <s v="Laporan Kinerja Lingkup Pendidikan KP"/>
        <s v="01 - Perjalanan Penyusunan Laporan Kinerja"/>
        <s v="Layanan Manajemen Keuangan"/>
        <s v="Pelayanan Keuangan Pendidikan Kelautan dan Perikanan"/>
        <s v="Penyusunan Laporan Keuangan dan PIPK"/>
        <s v="01 - Penyusunan Laporan Keuangan dan PIPK"/>
        <s v="Penyusunan Sistem Pengendalian Intern Pemerintah (SPIP)"/>
        <s v="01 - Penyusunan MR dan Evaluasi SPIP"/>
        <s v="Verifikasi dan Validasi Pertanggung Jawaban Kegiatan"/>
        <s v="02 - Cetakan formulir verifikasi SPJ"/>
        <s v="03 - Penggandaan/Penjilidan"/>
        <s v="04 - Bahan Komputer"/>
        <s v="05 - ATK"/>
        <s v="01 - Perjalanan Verifikasi dan Validasi Pertanggung Jawaban Kegiatan"/>
        <s v="Pengelolaan PNBP Lingkup Satuan Pendidikan KP"/>
        <s v="02 - Penggandaan/Penjilidan"/>
        <s v="01 - Perjalanan Pengelolaan PNBP Lingkup Satuan Pendidikan KP"/>
        <s v="Pemutakhiran data Administrasi Keuangan"/>
        <s v="01 - Perjalanan Penyelesaian Administrasi Keuangan"/>
        <s v="Dukungan Kegiatan BRSDMKP"/>
        <s v="01 - Perjalanan Dukungan Kegiatan BRSDMKP"/>
        <s v="Pembinaan Pelaksanaan Kewirausahaan dan TEFA"/>
        <s v="01 - Perjalanan Pembinaan Kewirausahaan dan Tefa"/>
        <s v="Penyusunan Program dan Anggaran Pusat Pendidikan KP"/>
        <s v="Pendidikan dan Pelatihan Aparatur KP"/>
        <s v="Layanan Manajemen SDM Internal[Base Line]"/>
        <s v="Layanan Pendidikan dan Pelatihan"/>
        <s v="Aparatur KKP yang Diberikan Beasiswa"/>
        <s v="Tugas Belajar Baru"/>
        <s v="05 - Perlengkapan TPA Toefl"/>
        <s v="06 - Buku TPA Toefl"/>
        <s v="01 - Dukungan Penyelenggaraan Tugas Belajar"/>
        <s v="02 - Langganan biaya video conference"/>
        <s v="01 - Pelaksanaan TOEFL/TPA"/>
        <s v="01 - Perjalanan Koordinasi dan pengadministrasian Tugas Belajar"/>
        <s v="02 - Perjalanan Peserta Tugas Belajar"/>
        <s v="Lanjutan Tugas Belajar"/>
        <s v="01 - Paket meeting fullboard (54 org x 2 hari)"/>
        <s v="02 - Uang harian paket meeting"/>
        <s v="03 - Perjalanan peserta"/>
        <s v="Tugas Belajar Luar Negeri"/>
        <s v="01 - Dukungan Penyelenggaraan Tugas Belajar Luar Negeri"/>
        <s v="Belanja Perjalanan Dinas Biasa - Luar Negeri"/>
        <s v="01 - Perjalanan peserta tugas belajar, Koordinasi dan Pendampingan tugas belajar"/>
        <s v="Aparatur KKP yang Diberikan Izin Belajar"/>
        <s v="01 - Perjalanan Koordinasi dan pengadministrasian izin Belajar"/>
      </sharedItems>
    </cacheField>
    <cacheField name="VOL " numFmtId="0">
      <sharedItems containsString="0" containsBlank="1" containsNumber="1" containsInteger="1" minValue="0" maxValue="950"/>
    </cacheField>
    <cacheField name="SATUAN " numFmtId="0">
      <sharedItems containsBlank="1" containsMixedTypes="1" containsNumber="1" containsInteger="1" minValue="4" maxValue="4"/>
    </cacheField>
    <cacheField name="H. SATUAN " numFmtId="0">
      <sharedItems containsString="0" containsBlank="1" containsNumber="1" minValue="5" maxValue="451220000"/>
    </cacheField>
    <cacheField name="JUMLAH " numFmtId="0">
      <sharedItems containsString="0" containsBlank="1" containsNumber="1" containsInteger="1" minValue="0" maxValue="23288180000"/>
    </cacheField>
    <cacheField name="+/-" numFmtId="0">
      <sharedItems containsSemiMixedTypes="0" containsString="0" containsNumber="1" containsInteger="1" minValue="0" maxValue="7"/>
    </cacheField>
    <cacheField name="Status Revisi" numFmtId="0">
      <sharedItems containsBlank="1" containsMixedTypes="1" containsNumber="1" containsInteger="1" minValue="7" maxValue="7"/>
    </cacheField>
    <cacheField name="KOORDINATOR" numFmtId="0">
      <sharedItems containsBlank="1" containsMixedTypes="1" containsNumber="1" containsInteger="1" minValue="9" maxValue="9"/>
    </cacheField>
    <cacheField name="SUBKOORDINATOR" numFmtId="0">
      <sharedItems containsBlank="1" containsMixedTypes="1" containsNumber="1" containsInteger="1" minValue="10" maxValue="10" count="10">
        <n v="10"/>
        <m/>
        <s v="Metode dan Kurikulum"/>
        <s v="Peserta Didik dan Sarana Prasarana"/>
        <s v="Kelembagaan"/>
        <s v="Ketenagaan"/>
        <s v="Umum"/>
        <s v="Perencanaan"/>
        <s v="Evaluasi"/>
        <s v="Keuangan"/>
      </sharedItems>
    </cacheField>
    <cacheField name="Kegiatan Khusus" numFmtId="0">
      <sharedItems containsBlank="1"/>
    </cacheField>
    <cacheField name="SubKoord_Akun" numFmtId="0">
      <sharedItems containsBlank="1"/>
    </cacheField>
    <cacheField name="Akrual" numFmtId="0">
      <sharedItems containsBlank="1"/>
    </cacheField>
    <cacheField name="Pagu Minus" numFmtId="0">
      <sharedItems containsMixedTypes="1"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2">
  <r>
    <s v="032.12.DL"/>
    <s v="032.12.DL"/>
    <s v="Program Pendidikan dan Pelatihan Vokasi"/>
    <m/>
    <m/>
    <m/>
    <n v="1000000000"/>
    <s v="032.12.DL"/>
    <x v="0"/>
    <m/>
    <m/>
    <m/>
    <n v="1000000000"/>
    <n v="0"/>
    <x v="0"/>
    <x v="0"/>
    <x v="0"/>
    <x v="0"/>
    <x v="0"/>
    <s v="032.12"/>
  </r>
  <r>
    <s v="DL.2376"/>
    <s v="2376"/>
    <s v="Pendidikan Kelautan dan Perikanan"/>
    <m/>
    <m/>
    <m/>
    <n v="1000000000"/>
    <s v="2376"/>
    <x v="1"/>
    <m/>
    <m/>
    <m/>
    <n v="1000000000"/>
    <n v="0"/>
    <x v="0"/>
    <x v="0"/>
    <x v="0"/>
    <x v="0"/>
    <x v="0"/>
    <s v="DL"/>
  </r>
  <r>
    <s v="DL.2376.AFA"/>
    <s v="2376.AFA"/>
    <s v="Norma, Standard, Prosedur dan Kriteria[Base Line]"/>
    <n v="5"/>
    <s v="NSPK, Rancangan Standar, Pedoman, Standar"/>
    <m/>
    <n v="1000000000"/>
    <s v="2376.AFA"/>
    <x v="2"/>
    <n v="5"/>
    <s v="NSPK, Rancangan Standar, Pedoman, Standar"/>
    <m/>
    <n v="1000000000"/>
    <n v="0"/>
    <x v="0"/>
    <x v="0"/>
    <x v="0"/>
    <x v="0"/>
    <x v="0"/>
    <s v="DL.2376"/>
  </r>
  <r>
    <s v="DL.2376.AFA.001"/>
    <s v="2376.AFA.001"/>
    <s v="Norma, Standard, Prosedur dan Kriteria Pendidikan Kelautan dan Perikanan"/>
    <n v="5"/>
    <s v="NSPK"/>
    <m/>
    <n v="1000000000"/>
    <s v="2376.AFA.001"/>
    <x v="3"/>
    <n v="5"/>
    <s v="NSPK"/>
    <m/>
    <n v="1000000000"/>
    <n v="0"/>
    <x v="0"/>
    <x v="0"/>
    <x v="0"/>
    <x v="0"/>
    <x v="0"/>
    <s v="DL.2376.AFA"/>
  </r>
  <r>
    <s v="DL.2376.AFA.001.051"/>
    <s v="051"/>
    <s v="NSPK Metode dan Kurikulum Pendidikan KP"/>
    <m/>
    <s v=""/>
    <m/>
    <n v="186192000"/>
    <s v="051"/>
    <x v="4"/>
    <m/>
    <s v=""/>
    <m/>
    <n v="162907000"/>
    <n v="23285000"/>
    <x v="0"/>
    <x v="0"/>
    <x v="0"/>
    <x v="0"/>
    <x v="0"/>
    <s v="DL.2376.AFA.001"/>
  </r>
  <r>
    <s v="DL.2376.AFA.001.051.A"/>
    <s v="A"/>
    <s v="Bimbingan dan Pembinaan Metode dan Kurikulum"/>
    <m/>
    <m/>
    <m/>
    <n v="131673000"/>
    <s v="A"/>
    <x v="5"/>
    <m/>
    <m/>
    <m/>
    <n v="106698000"/>
    <n v="24975000"/>
    <x v="0"/>
    <x v="1"/>
    <x v="1"/>
    <x v="0"/>
    <x v="0"/>
    <s v="DL.2376.AFA.001.051"/>
  </r>
  <r>
    <s v="DL.2376.AFA.001.051.A.521211"/>
    <s v="521211"/>
    <s v="Belanja Bahan"/>
    <m/>
    <m/>
    <m/>
    <n v="48225000"/>
    <s v="521211"/>
    <x v="6"/>
    <m/>
    <m/>
    <m/>
    <n v="29250000"/>
    <n v="18975000"/>
    <x v="0"/>
    <x v="0"/>
    <x v="0"/>
    <x v="0"/>
    <x v="1"/>
    <s v="DL.2376.AFA.001.051.A"/>
  </r>
  <r>
    <s v="DL.2376.AFA.001.051.A.521211.1"/>
    <m/>
    <s v="01 - Konsumsi/bahan makanan"/>
    <n v="503"/>
    <s v="OK"/>
    <n v="75000"/>
    <n v="37725000"/>
    <m/>
    <x v="7"/>
    <n v="250"/>
    <s v="OK"/>
    <n v="75000"/>
    <n v="18750000"/>
    <n v="18975000"/>
    <x v="0"/>
    <x v="0"/>
    <x v="0"/>
    <x v="0"/>
    <x v="0"/>
    <s v="DL.2376.AFA.001.051.A.521211"/>
  </r>
  <r>
    <s v="DL.2376.AFA.001.051.A.521211.2"/>
    <m/>
    <s v="02 - Penggadaan"/>
    <n v="3"/>
    <s v="PKT"/>
    <n v="1000000"/>
    <n v="3000000"/>
    <m/>
    <x v="8"/>
    <n v="3"/>
    <s v="PKT"/>
    <n v="1000000"/>
    <n v="3000000"/>
    <n v="0"/>
    <x v="0"/>
    <x v="0"/>
    <x v="0"/>
    <x v="0"/>
    <x v="0"/>
    <s v="DL.2376.AFA.001.051.A.521211"/>
  </r>
  <r>
    <s v="DL.2376.AFA.001.051.A.521211.3"/>
    <m/>
    <s v="03 - Bahan Komputer"/>
    <n v="3"/>
    <s v="PKT"/>
    <n v="1500000"/>
    <n v="4500000"/>
    <m/>
    <x v="9"/>
    <n v="3"/>
    <s v="PKT"/>
    <n v="1500000"/>
    <n v="4500000"/>
    <n v="0"/>
    <x v="0"/>
    <x v="0"/>
    <x v="0"/>
    <x v="0"/>
    <x v="0"/>
    <s v="DL.2376.AFA.001.051.A.521211"/>
  </r>
  <r>
    <s v="DL.2376.AFA.001.051.A.521211.4"/>
    <m/>
    <s v="04 - ATK"/>
    <n v="3"/>
    <s v="PKT"/>
    <n v="1000000"/>
    <n v="3000000"/>
    <m/>
    <x v="10"/>
    <n v="3"/>
    <s v="PKT"/>
    <n v="1000000"/>
    <n v="3000000"/>
    <n v="0"/>
    <x v="0"/>
    <x v="0"/>
    <x v="0"/>
    <x v="0"/>
    <x v="0"/>
    <s v="DL.2376.AFA.001.051.A.521211"/>
  </r>
  <r>
    <s v="DL.2376.AFA.001.051.A.522151"/>
    <s v="522151"/>
    <s v="Belanja Jasa Profesi"/>
    <m/>
    <m/>
    <m/>
    <n v="16000000"/>
    <s v="522151"/>
    <x v="11"/>
    <m/>
    <m/>
    <m/>
    <n v="10000000"/>
    <n v="6000000"/>
    <x v="0"/>
    <x v="0"/>
    <x v="0"/>
    <x v="0"/>
    <x v="1"/>
    <s v="DL.2376.AFA.001.051.A"/>
  </r>
  <r>
    <s v="DL.2376.AFA.001.051.A.522151.1"/>
    <m/>
    <s v="01 - Narasumber/Pembahas"/>
    <n v="16"/>
    <s v="OJ"/>
    <n v="1000000"/>
    <n v="16000000"/>
    <m/>
    <x v="12"/>
    <n v="10"/>
    <s v="OJ"/>
    <n v="1000000"/>
    <n v="10000000"/>
    <n v="6000000"/>
    <x v="0"/>
    <x v="0"/>
    <x v="0"/>
    <x v="0"/>
    <x v="0"/>
    <s v="DL.2376.AFA.001.051.A.522151"/>
  </r>
  <r>
    <s v="DL.2376.AFA.001.051.A.524111"/>
    <s v="524111"/>
    <s v="Belanja Perjalanan Dinas Biasa"/>
    <m/>
    <m/>
    <m/>
    <n v="67448000"/>
    <s v="524111"/>
    <x v="13"/>
    <m/>
    <m/>
    <m/>
    <n v="67448000"/>
    <n v="0"/>
    <x v="0"/>
    <x v="0"/>
    <x v="0"/>
    <x v="0"/>
    <x v="1"/>
    <s v="DL.2376.AFA.001.051.A"/>
  </r>
  <r>
    <s v="DL.2376.AFA.001.051.A.524111.1"/>
    <m/>
    <s v="01 - Perjalanan Bimbingan dan Pembinaan Metode dan Kurikulum"/>
    <n v="13"/>
    <s v="OK"/>
    <n v="5188308"/>
    <n v="67448000"/>
    <m/>
    <x v="14"/>
    <n v="13"/>
    <s v="OK"/>
    <n v="5188308"/>
    <n v="67448000"/>
    <n v="0"/>
    <x v="0"/>
    <x v="0"/>
    <x v="0"/>
    <x v="0"/>
    <x v="0"/>
    <s v="DL.2376.AFA.001.051.A.524111"/>
  </r>
  <r>
    <s v="DL.2376.AFA.001.051.A.524114"/>
    <m/>
    <m/>
    <m/>
    <m/>
    <m/>
    <m/>
    <s v="524114"/>
    <x v="15"/>
    <m/>
    <m/>
    <m/>
    <n v="0"/>
    <n v="0"/>
    <x v="1"/>
    <x v="0"/>
    <x v="0"/>
    <x v="0"/>
    <x v="1"/>
    <s v="DL.2376.AFA.001.051.A"/>
  </r>
  <r>
    <s v="DL.2376.AFA.001.051.A.524114.1"/>
    <m/>
    <m/>
    <m/>
    <m/>
    <m/>
    <m/>
    <m/>
    <x v="16"/>
    <n v="0"/>
    <s v="OH"/>
    <n v="1197000"/>
    <n v="0"/>
    <n v="0"/>
    <x v="1"/>
    <x v="0"/>
    <x v="0"/>
    <x v="0"/>
    <x v="0"/>
    <s v="DL.2376.AFA.001.051.A.524114"/>
  </r>
  <r>
    <s v="DL.2376.AFA.001.051.A.524114.2"/>
    <m/>
    <m/>
    <m/>
    <m/>
    <m/>
    <m/>
    <m/>
    <x v="17"/>
    <n v="0"/>
    <s v="OH"/>
    <n v="799400"/>
    <n v="0"/>
    <n v="0"/>
    <x v="1"/>
    <x v="0"/>
    <x v="0"/>
    <x v="0"/>
    <x v="0"/>
    <s v="DL.2376.AFA.001.051.A.524114"/>
  </r>
  <r>
    <s v="DL.2376.AFA.001.051.B"/>
    <s v="B"/>
    <s v="Penyusunan NSPK Metode dan Kurikulum"/>
    <m/>
    <m/>
    <m/>
    <n v="54519000"/>
    <s v="B"/>
    <x v="18"/>
    <m/>
    <m/>
    <m/>
    <n v="56209000"/>
    <n v="-1690000"/>
    <x v="0"/>
    <x v="1"/>
    <x v="1"/>
    <x v="0"/>
    <x v="0"/>
    <s v="DL.2376.AFA.001.051"/>
  </r>
  <r>
    <s v="DL.2376.AFA.001.051.B.521211"/>
    <s v="521211"/>
    <s v="Belanja Bahan"/>
    <m/>
    <m/>
    <m/>
    <n v="17500000"/>
    <s v="521211"/>
    <x v="6"/>
    <m/>
    <m/>
    <m/>
    <n v="19190000"/>
    <n v="-1690000"/>
    <x v="0"/>
    <x v="0"/>
    <x v="0"/>
    <x v="0"/>
    <x v="1"/>
    <s v="DL.2376.AFA.001.051.B"/>
  </r>
  <r>
    <s v="DL.2376.AFA.001.051.B.521211.1"/>
    <m/>
    <s v="01 - Konsumsi/bahan makanan"/>
    <n v="140"/>
    <s v="OK"/>
    <n v="75000"/>
    <n v="10500000"/>
    <m/>
    <x v="7"/>
    <n v="100"/>
    <s v="OK"/>
    <n v="75000"/>
    <n v="7500000"/>
    <n v="3000000"/>
    <x v="0"/>
    <x v="0"/>
    <x v="0"/>
    <x v="0"/>
    <x v="0"/>
    <s v="DL.2376.AFA.001.051.B.521211"/>
  </r>
  <r>
    <s v="DL.2376.AFA.001.051.B.521211.2"/>
    <m/>
    <s v="02 - Penggadaan"/>
    <n v="2"/>
    <s v="PKT"/>
    <n v="1000000"/>
    <n v="2000000"/>
    <m/>
    <x v="8"/>
    <n v="1"/>
    <s v="PKT"/>
    <n v="750000"/>
    <n v="750000"/>
    <n v="1250000"/>
    <x v="0"/>
    <x v="0"/>
    <x v="0"/>
    <x v="0"/>
    <x v="0"/>
    <s v="DL.2376.AFA.001.051.B.521211"/>
  </r>
  <r>
    <s v="DL.2376.AFA.001.051.B.521211.3"/>
    <m/>
    <s v="03 - Bahan Komputer"/>
    <n v="2"/>
    <s v="PKT"/>
    <n v="1500000"/>
    <n v="3000000"/>
    <m/>
    <x v="9"/>
    <n v="2"/>
    <s v="PKT"/>
    <n v="1500000"/>
    <n v="3000000"/>
    <n v="0"/>
    <x v="0"/>
    <x v="0"/>
    <x v="0"/>
    <x v="0"/>
    <x v="0"/>
    <s v="DL.2376.AFA.001.051.B.521211"/>
  </r>
  <r>
    <s v="DL.2376.AFA.001.051.B.521211.4"/>
    <m/>
    <s v="04 - ATK"/>
    <n v="2"/>
    <s v="PKT"/>
    <n v="1000000"/>
    <n v="2000000"/>
    <m/>
    <x v="10"/>
    <n v="2"/>
    <s v="PKT"/>
    <n v="1000000"/>
    <n v="2000000"/>
    <n v="0"/>
    <x v="0"/>
    <x v="0"/>
    <x v="0"/>
    <x v="0"/>
    <x v="0"/>
    <s v="DL.2376.AFA.001.051.B.521211"/>
  </r>
  <r>
    <s v="DL.2376.AFA.001.051.B.521211.5"/>
    <m/>
    <m/>
    <m/>
    <m/>
    <m/>
    <m/>
    <m/>
    <x v="19"/>
    <n v="36"/>
    <s v="Eks"/>
    <n v="165000"/>
    <n v="5940000"/>
    <n v="-5940000"/>
    <x v="0"/>
    <x v="0"/>
    <x v="0"/>
    <x v="0"/>
    <x v="0"/>
    <s v="DL.2376.AFA.001.051.B.521211"/>
  </r>
  <r>
    <s v="DL.2376.AFA.001.051.B.522151"/>
    <s v="522151"/>
    <s v="Belanja Jasa Profesi"/>
    <m/>
    <m/>
    <m/>
    <n v="5000000"/>
    <s v="522151"/>
    <x v="11"/>
    <m/>
    <m/>
    <m/>
    <n v="5000000"/>
    <n v="0"/>
    <x v="0"/>
    <x v="0"/>
    <x v="0"/>
    <x v="0"/>
    <x v="1"/>
    <s v="DL.2376.AFA.001.051.B"/>
  </r>
  <r>
    <s v="DL.2376.AFA.001.051.B.522151.1"/>
    <m/>
    <s v="01 - Narasumber/Pembahas"/>
    <n v="5"/>
    <s v="OJ"/>
    <n v="1000000"/>
    <n v="5000000"/>
    <m/>
    <x v="12"/>
    <n v="5"/>
    <s v="OJ"/>
    <n v="1000000"/>
    <n v="5000000"/>
    <n v="0"/>
    <x v="0"/>
    <x v="0"/>
    <x v="0"/>
    <x v="0"/>
    <x v="0"/>
    <s v="DL.2376.AFA.001.051.B.522151"/>
  </r>
  <r>
    <s v="DL.2376.AFA.001.051.B.524111"/>
    <s v="524111"/>
    <s v="Belanja Perjalanan Dinas Biasa"/>
    <m/>
    <m/>
    <m/>
    <n v="32019000"/>
    <s v="524111"/>
    <x v="13"/>
    <m/>
    <m/>
    <m/>
    <n v="32019000"/>
    <n v="0"/>
    <x v="0"/>
    <x v="0"/>
    <x v="0"/>
    <x v="0"/>
    <x v="1"/>
    <s v="DL.2376.AFA.001.051.B"/>
  </r>
  <r>
    <s v="DL.2376.AFA.001.051.B.524111.1"/>
    <m/>
    <s v="01 - Perjalanan Fasilitasi/koordinasi Penyusunan NSPK"/>
    <n v="11"/>
    <s v="OK"/>
    <n v="2910883"/>
    <n v="32019000"/>
    <m/>
    <x v="20"/>
    <n v="11"/>
    <s v="OK"/>
    <n v="2910883"/>
    <n v="32019000"/>
    <n v="0"/>
    <x v="0"/>
    <x v="0"/>
    <x v="0"/>
    <x v="0"/>
    <x v="0"/>
    <s v="DL.2376.AFA.001.051.B.524111"/>
  </r>
  <r>
    <s v="DL.2376.AFA.001.052"/>
    <s v="052"/>
    <s v="NSPK Peserta Didik Sarana dan Prasarana Pendidikan KP"/>
    <m/>
    <s v=""/>
    <m/>
    <n v="118802000"/>
    <s v="052"/>
    <x v="21"/>
    <m/>
    <s v=""/>
    <m/>
    <n v="129552000"/>
    <n v="-10750000"/>
    <x v="0"/>
    <x v="0"/>
    <x v="0"/>
    <x v="0"/>
    <x v="0"/>
    <s v="DL.2376.AFA.001"/>
  </r>
  <r>
    <s v="DL.2376.AFA.001.052.A"/>
    <s v="A"/>
    <s v="NSPK Peserta Didik"/>
    <m/>
    <m/>
    <m/>
    <n v="35050000"/>
    <s v="A"/>
    <x v="22"/>
    <m/>
    <m/>
    <m/>
    <n v="41800000"/>
    <n v="-6750000"/>
    <x v="0"/>
    <x v="1"/>
    <x v="2"/>
    <x v="0"/>
    <x v="0"/>
    <s v="DL.2376.AFA.001.052"/>
  </r>
  <r>
    <s v="DL.2376.AFA.001.052.A.521211"/>
    <s v="521211"/>
    <s v="Belanja Bahan"/>
    <m/>
    <m/>
    <m/>
    <n v="11050000"/>
    <s v="521211"/>
    <x v="6"/>
    <m/>
    <m/>
    <m/>
    <n v="5800000"/>
    <n v="5250000"/>
    <x v="0"/>
    <x v="0"/>
    <x v="0"/>
    <x v="0"/>
    <x v="2"/>
    <s v="DL.2376.AFA.001.052.A"/>
  </r>
  <r>
    <s v="DL.2376.AFA.001.052.A.521211.1"/>
    <m/>
    <s v="01 - Konsumsi/bahan makanan"/>
    <n v="100"/>
    <s v="OK"/>
    <n v="75000"/>
    <n v="7500000"/>
    <m/>
    <x v="7"/>
    <n v="30"/>
    <s v="OK"/>
    <n v="75000"/>
    <n v="2250000"/>
    <n v="5250000"/>
    <x v="0"/>
    <x v="0"/>
    <x v="0"/>
    <x v="0"/>
    <x v="0"/>
    <s v="DL.2376.AFA.001.052.A.521211"/>
  </r>
  <r>
    <s v="DL.2376.AFA.001.052.A.521211.2"/>
    <m/>
    <s v="02 - Bahan Komputer"/>
    <n v="1"/>
    <s v="PKT"/>
    <n v="1500000"/>
    <n v="1500000"/>
    <m/>
    <x v="23"/>
    <n v="1"/>
    <s v="PKT"/>
    <n v="1500000"/>
    <n v="1500000"/>
    <n v="0"/>
    <x v="0"/>
    <x v="0"/>
    <x v="0"/>
    <x v="0"/>
    <x v="0"/>
    <s v="DL.2376.AFA.001.052.A.521211"/>
  </r>
  <r>
    <s v="DL.2376.AFA.001.052.A.521211.3"/>
    <m/>
    <s v="03 - ATK"/>
    <n v="1"/>
    <s v="PKT"/>
    <n v="1000000"/>
    <n v="1000000"/>
    <m/>
    <x v="24"/>
    <n v="1"/>
    <s v="PKT"/>
    <n v="1000000"/>
    <n v="1000000"/>
    <n v="0"/>
    <x v="0"/>
    <x v="0"/>
    <x v="0"/>
    <x v="0"/>
    <x v="0"/>
    <s v="DL.2376.AFA.001.052.A.521211"/>
  </r>
  <r>
    <s v="DL.2376.AFA.001.052.A.521211.4"/>
    <m/>
    <s v="04 - Cetak"/>
    <n v="3"/>
    <s v="Ekspl"/>
    <n v="350000"/>
    <n v="1050000"/>
    <m/>
    <x v="25"/>
    <n v="3"/>
    <s v="Ekspl"/>
    <n v="350000"/>
    <n v="1050000"/>
    <n v="0"/>
    <x v="0"/>
    <x v="0"/>
    <x v="0"/>
    <x v="0"/>
    <x v="0"/>
    <s v="DL.2376.AFA.001.052.A.521211"/>
  </r>
  <r>
    <s v="DL.2376.AFA.001.052.A.521219"/>
    <m/>
    <m/>
    <m/>
    <m/>
    <m/>
    <m/>
    <s v="521219"/>
    <x v="26"/>
    <m/>
    <m/>
    <m/>
    <n v="10000000"/>
    <n v="-10000000"/>
    <x v="0"/>
    <x v="0"/>
    <x v="0"/>
    <x v="0"/>
    <x v="2"/>
    <s v="DL.2376.AFA.001.052.A"/>
  </r>
  <r>
    <s v="DL.2376.AFA.001.052.A.521219.1"/>
    <m/>
    <m/>
    <m/>
    <m/>
    <m/>
    <m/>
    <m/>
    <x v="27"/>
    <n v="1"/>
    <s v="PKT"/>
    <n v="10000000"/>
    <n v="10000000"/>
    <n v="-10000000"/>
    <x v="0"/>
    <x v="0"/>
    <x v="0"/>
    <x v="0"/>
    <x v="0"/>
    <s v="DL.2376.AFA.001.052.A.521219"/>
  </r>
  <r>
    <s v="DL.2376.AFA.001.052.A.522151"/>
    <m/>
    <m/>
    <m/>
    <m/>
    <m/>
    <m/>
    <s v="522151"/>
    <x v="11"/>
    <m/>
    <m/>
    <m/>
    <n v="2000000"/>
    <n v="-2000000"/>
    <x v="0"/>
    <x v="0"/>
    <x v="0"/>
    <x v="0"/>
    <x v="2"/>
    <s v="DL.2376.AFA.001.052.A"/>
  </r>
  <r>
    <s v="DL.2376.AFA.001.052.A.522151.1"/>
    <m/>
    <m/>
    <m/>
    <m/>
    <m/>
    <m/>
    <m/>
    <x v="12"/>
    <n v="2"/>
    <s v="OJ"/>
    <n v="1000000"/>
    <n v="2000000"/>
    <n v="-2000000"/>
    <x v="0"/>
    <x v="0"/>
    <x v="0"/>
    <x v="0"/>
    <x v="0"/>
    <s v="DL.2376.AFA.001.052.A.522151"/>
  </r>
  <r>
    <s v="DL.2376.AFA.001.052.A.524111"/>
    <s v="524111"/>
    <s v="Belanja Perjalanan Dinas Biasa"/>
    <m/>
    <m/>
    <m/>
    <n v="24000000"/>
    <s v="524111"/>
    <x v="13"/>
    <m/>
    <m/>
    <m/>
    <n v="24000000"/>
    <n v="0"/>
    <x v="0"/>
    <x v="0"/>
    <x v="0"/>
    <x v="0"/>
    <x v="2"/>
    <s v="DL.2376.AFA.001.052.A"/>
  </r>
  <r>
    <s v="DL.2376.AFA.001.052.A.524111.1"/>
    <m/>
    <s v="01 - NSPK Peserta Didik Standar Sarana dan Prasarana Pendidikan KP"/>
    <n v="6"/>
    <s v="OK"/>
    <n v="4000000"/>
    <n v="24000000"/>
    <m/>
    <x v="28"/>
    <n v="6"/>
    <s v="OK"/>
    <n v="4000000"/>
    <n v="24000000"/>
    <n v="0"/>
    <x v="0"/>
    <x v="0"/>
    <x v="0"/>
    <x v="0"/>
    <x v="0"/>
    <s v="DL.2376.AFA.001.052.A.524111"/>
  </r>
  <r>
    <s v="DL.2376.AFA.001.052.B"/>
    <s v="B"/>
    <s v="Pengendalian Sarana Prasarana"/>
    <m/>
    <m/>
    <m/>
    <n v="83752000"/>
    <s v="B"/>
    <x v="29"/>
    <m/>
    <m/>
    <m/>
    <n v="87752000"/>
    <n v="-4000000"/>
    <x v="0"/>
    <x v="1"/>
    <x v="2"/>
    <x v="0"/>
    <x v="0"/>
    <s v="DL.2376.AFA.001.052"/>
  </r>
  <r>
    <s v="DL.2376.AFA.001.052.B.521211"/>
    <s v="521211"/>
    <s v="Belanja Bahan"/>
    <m/>
    <m/>
    <m/>
    <n v="13500000"/>
    <s v="521211"/>
    <x v="6"/>
    <m/>
    <m/>
    <m/>
    <n v="13500000"/>
    <n v="0"/>
    <x v="0"/>
    <x v="0"/>
    <x v="0"/>
    <x v="0"/>
    <x v="2"/>
    <s v="DL.2376.AFA.001.052.B"/>
  </r>
  <r>
    <s v="DL.2376.AFA.001.052.B.521211.1"/>
    <m/>
    <s v="01 - Konsumsi/bahan makanan"/>
    <n v="100"/>
    <s v="OK"/>
    <n v="75000"/>
    <n v="7500000"/>
    <m/>
    <x v="7"/>
    <n v="100"/>
    <s v="OK"/>
    <n v="75000"/>
    <n v="7500000"/>
    <n v="0"/>
    <x v="0"/>
    <x v="0"/>
    <x v="0"/>
    <x v="0"/>
    <x v="0"/>
    <s v="DL.2376.AFA.001.052.B.521211"/>
  </r>
  <r>
    <s v="DL.2376.AFA.001.052.B.521211.2"/>
    <m/>
    <s v="02 - Bahan Komputer"/>
    <n v="2"/>
    <s v="PKT"/>
    <n v="1500000"/>
    <n v="3000000"/>
    <m/>
    <x v="23"/>
    <n v="2"/>
    <s v="PKT"/>
    <n v="1500000"/>
    <n v="3000000"/>
    <n v="0"/>
    <x v="0"/>
    <x v="0"/>
    <x v="0"/>
    <x v="0"/>
    <x v="0"/>
    <s v="DL.2376.AFA.001.052.B.521211"/>
  </r>
  <r>
    <s v="DL.2376.AFA.001.052.B.521211.3"/>
    <m/>
    <s v="03 - ATK"/>
    <n v="2"/>
    <s v="PKT"/>
    <n v="1000000"/>
    <n v="2000000"/>
    <m/>
    <x v="24"/>
    <n v="2"/>
    <s v="PKT"/>
    <n v="1000000"/>
    <n v="2000000"/>
    <n v="0"/>
    <x v="0"/>
    <x v="0"/>
    <x v="0"/>
    <x v="0"/>
    <x v="0"/>
    <s v="DL.2376.AFA.001.052.B.521211"/>
  </r>
  <r>
    <s v="DL.2376.AFA.001.052.B.521211.4"/>
    <m/>
    <s v="04 - Cetakan"/>
    <n v="4"/>
    <s v="Ekspl"/>
    <n v="250000"/>
    <n v="1000000"/>
    <m/>
    <x v="30"/>
    <n v="4"/>
    <s v="Ekspl"/>
    <n v="250000"/>
    <n v="1000000"/>
    <n v="0"/>
    <x v="0"/>
    <x v="0"/>
    <x v="0"/>
    <x v="0"/>
    <x v="0"/>
    <s v="DL.2376.AFA.001.052.B.521211"/>
  </r>
  <r>
    <s v="DL.2376.AFA.001.052.B.522151"/>
    <s v="522151"/>
    <s v="Belanja Jasa Profesi"/>
    <m/>
    <m/>
    <m/>
    <n v="4000000"/>
    <s v="522151"/>
    <x v="11"/>
    <m/>
    <m/>
    <m/>
    <n v="8000000"/>
    <n v="-4000000"/>
    <x v="0"/>
    <x v="0"/>
    <x v="0"/>
    <x v="0"/>
    <x v="2"/>
    <s v="DL.2376.AFA.001.052.B"/>
  </r>
  <r>
    <s v="DL.2376.AFA.001.052.B.522151.1"/>
    <m/>
    <s v="01 - Narasumber/Pembahas"/>
    <n v="4"/>
    <s v="OJ"/>
    <n v="1000000"/>
    <n v="4000000"/>
    <m/>
    <x v="12"/>
    <n v="8"/>
    <s v="OJ"/>
    <n v="1000000"/>
    <n v="8000000"/>
    <n v="-4000000"/>
    <x v="0"/>
    <x v="0"/>
    <x v="0"/>
    <x v="0"/>
    <x v="0"/>
    <s v="DL.2376.AFA.001.052.B.522151"/>
  </r>
  <r>
    <s v="DL.2376.AFA.001.052.B.524111"/>
    <s v="524111"/>
    <s v="Belanja Perjalanan Dinas Biasa"/>
    <m/>
    <m/>
    <m/>
    <n v="66252000"/>
    <s v="524111"/>
    <x v="13"/>
    <m/>
    <m/>
    <m/>
    <n v="66252000"/>
    <n v="0"/>
    <x v="0"/>
    <x v="0"/>
    <x v="0"/>
    <x v="0"/>
    <x v="2"/>
    <s v="DL.2376.AFA.001.052.B"/>
  </r>
  <r>
    <s v="DL.2376.AFA.001.052.B.524111.1"/>
    <m/>
    <s v="01 - Perjalanan Pengendalian Sarana Prasarana"/>
    <n v="12"/>
    <s v="OK"/>
    <n v="5521000"/>
    <n v="66252000"/>
    <m/>
    <x v="31"/>
    <n v="12"/>
    <s v="OK"/>
    <n v="5521000"/>
    <n v="66252000"/>
    <n v="0"/>
    <x v="0"/>
    <x v="0"/>
    <x v="0"/>
    <x v="0"/>
    <x v="0"/>
    <s v="DL.2376.AFA.001.052.B.524111"/>
  </r>
  <r>
    <s v="DL.2376.AFA.001.053"/>
    <s v="053"/>
    <s v="NSPK Kelembagaan Pendidikan KP"/>
    <m/>
    <s v=""/>
    <m/>
    <n v="475336000"/>
    <s v="053"/>
    <x v="32"/>
    <m/>
    <s v=""/>
    <m/>
    <n v="464836000"/>
    <n v="10500000"/>
    <x v="0"/>
    <x v="0"/>
    <x v="0"/>
    <x v="0"/>
    <x v="0"/>
    <s v="DL.2376.AFA.001"/>
  </r>
  <r>
    <s v="DL.2376.AFA.001.053.A"/>
    <s v="A"/>
    <s v="Pengembangan Kelembagaan Pendidikan KP"/>
    <m/>
    <m/>
    <m/>
    <n v="404820000"/>
    <s v="A"/>
    <x v="33"/>
    <m/>
    <m/>
    <m/>
    <n v="394320000"/>
    <n v="10500000"/>
    <x v="0"/>
    <x v="2"/>
    <x v="3"/>
    <x v="0"/>
    <x v="0"/>
    <s v="DL.2376.AFA.001.053"/>
  </r>
  <r>
    <s v="DL.2376.AFA.001.053.A.521211"/>
    <s v="521211"/>
    <s v="Belanja Bahan"/>
    <m/>
    <m/>
    <m/>
    <n v="74000000"/>
    <s v="521211"/>
    <x v="6"/>
    <m/>
    <m/>
    <m/>
    <n v="32500000"/>
    <n v="41500000"/>
    <x v="0"/>
    <x v="0"/>
    <x v="0"/>
    <x v="0"/>
    <x v="3"/>
    <s v="DL.2376.AFA.001.053.A"/>
  </r>
  <r>
    <s v="DL.2376.AFA.001.053.A.521211.1"/>
    <m/>
    <s v="01 - Konsumsi/bahan makanan"/>
    <n v="200"/>
    <s v="OK"/>
    <n v="75000"/>
    <n v="15000000"/>
    <m/>
    <x v="7"/>
    <n v="200"/>
    <s v="OK"/>
    <n v="75000"/>
    <n v="15000000"/>
    <n v="0"/>
    <x v="0"/>
    <x v="0"/>
    <x v="0"/>
    <x v="0"/>
    <x v="0"/>
    <s v="DL.2376.AFA.001.053.A.521211"/>
  </r>
  <r>
    <s v="DL.2376.AFA.001.053.A.521211.2"/>
    <m/>
    <s v="02 - Penggadaan"/>
    <n v="8"/>
    <s v="PKT"/>
    <n v="1000000"/>
    <n v="8000000"/>
    <m/>
    <x v="8"/>
    <n v="5"/>
    <s v="PKT"/>
    <n v="1000000"/>
    <n v="5000000"/>
    <n v="3000000"/>
    <x v="0"/>
    <x v="0"/>
    <x v="0"/>
    <x v="0"/>
    <x v="0"/>
    <s v="DL.2376.AFA.001.053.A.521211"/>
  </r>
  <r>
    <s v="DL.2376.AFA.001.053.A.521211.3"/>
    <m/>
    <s v="03 - Bahan Komputer"/>
    <n v="8"/>
    <s v="PKT"/>
    <n v="1500000"/>
    <n v="12000000"/>
    <m/>
    <x v="9"/>
    <n v="5"/>
    <s v="PKT"/>
    <n v="1500000"/>
    <n v="7500000"/>
    <n v="4500000"/>
    <x v="0"/>
    <x v="0"/>
    <x v="0"/>
    <x v="0"/>
    <x v="0"/>
    <s v="DL.2376.AFA.001.053.A.521211"/>
  </r>
  <r>
    <s v="DL.2376.AFA.001.053.A.521211.4"/>
    <m/>
    <s v="04 - ATK"/>
    <n v="8"/>
    <s v="PKT"/>
    <n v="1000000"/>
    <n v="8000000"/>
    <m/>
    <x v="10"/>
    <n v="5"/>
    <s v="PKT"/>
    <n v="1000000"/>
    <n v="5000000"/>
    <n v="3000000"/>
    <x v="0"/>
    <x v="0"/>
    <x v="0"/>
    <x v="0"/>
    <x v="0"/>
    <s v="DL.2376.AFA.001.053.A.521211"/>
  </r>
  <r>
    <s v="DL.2376.AFA.001.053.A.521211.5"/>
    <m/>
    <s v="05 - Cetakan Kelembagaan Pendidikan Vokasi"/>
    <n v="62"/>
    <s v="Ekpl"/>
    <n v="500000"/>
    <n v="31000000"/>
    <m/>
    <x v="34"/>
    <m/>
    <m/>
    <m/>
    <m/>
    <n v="31000000"/>
    <x v="0"/>
    <x v="0"/>
    <x v="0"/>
    <x v="0"/>
    <x v="0"/>
    <s v="DL.2376.AFA.001.053.A.521211"/>
  </r>
  <r>
    <s v="DL.2376.AFA.001.053.A.521219"/>
    <m/>
    <m/>
    <m/>
    <m/>
    <m/>
    <m/>
    <s v="521219"/>
    <x v="26"/>
    <m/>
    <m/>
    <m/>
    <n v="31000000"/>
    <n v="-31000000"/>
    <x v="0"/>
    <x v="0"/>
    <x v="0"/>
    <x v="0"/>
    <x v="3"/>
    <s v="DL.2376.AFA.001.053.A"/>
  </r>
  <r>
    <s v="DL.2376.AFA.001.053.A.521219.1"/>
    <m/>
    <m/>
    <m/>
    <m/>
    <m/>
    <m/>
    <m/>
    <x v="35"/>
    <n v="1"/>
    <s v="PKT"/>
    <n v="31000000"/>
    <n v="31000000"/>
    <n v="-31000000"/>
    <x v="0"/>
    <x v="0"/>
    <x v="0"/>
    <x v="0"/>
    <x v="0"/>
    <s v="DL.2376.AFA.001.053.A.521219"/>
  </r>
  <r>
    <s v="DL.2376.AFA.001.053.A.522151"/>
    <s v="522151"/>
    <s v="Belanja Jasa Profesi"/>
    <m/>
    <m/>
    <m/>
    <n v="25200000"/>
    <s v="522151"/>
    <x v="11"/>
    <m/>
    <m/>
    <m/>
    <n v="25200000"/>
    <n v="0"/>
    <x v="0"/>
    <x v="0"/>
    <x v="0"/>
    <x v="0"/>
    <x v="3"/>
    <s v="DL.2376.AFA.001.053.A"/>
  </r>
  <r>
    <s v="DL.2376.AFA.001.053.A.522151.1"/>
    <m/>
    <s v="01 - Narasumber/Pembahas"/>
    <n v="28"/>
    <s v="OJ"/>
    <n v="900000"/>
    <n v="25200000"/>
    <m/>
    <x v="12"/>
    <n v="28"/>
    <s v="OJ"/>
    <n v="900000"/>
    <n v="25200000"/>
    <n v="0"/>
    <x v="0"/>
    <x v="0"/>
    <x v="0"/>
    <x v="0"/>
    <x v="0"/>
    <s v="DL.2376.AFA.001.053.A.522151"/>
  </r>
  <r>
    <s v="DL.2376.AFA.001.053.A.524111"/>
    <s v="524111"/>
    <s v="Belanja Perjalanan Dinas Biasa"/>
    <m/>
    <m/>
    <m/>
    <n v="304120000"/>
    <s v="524111"/>
    <x v="13"/>
    <m/>
    <m/>
    <m/>
    <n v="304120000"/>
    <n v="0"/>
    <x v="0"/>
    <x v="0"/>
    <x v="0"/>
    <x v="0"/>
    <x v="3"/>
    <s v="DL.2376.AFA.001.053.A"/>
  </r>
  <r>
    <s v="DL.2376.AFA.001.053.A.524111.1"/>
    <m/>
    <s v="01 - Perjalanan Pembentukan Kelembagaan Pendidikan KP"/>
    <n v="52"/>
    <s v="OK"/>
    <n v="5848480"/>
    <n v="304120000"/>
    <m/>
    <x v="36"/>
    <n v="52"/>
    <s v="OK"/>
    <n v="5848480"/>
    <n v="304120000"/>
    <n v="0"/>
    <x v="0"/>
    <x v="0"/>
    <x v="0"/>
    <x v="0"/>
    <x v="0"/>
    <s v="DL.2376.AFA.001.053.A.524111"/>
  </r>
  <r>
    <s v="DL.2376.AFA.001.053.A.524113"/>
    <s v="524113"/>
    <s v="Belanja Perjalanan Dinas Dalam Kota"/>
    <m/>
    <m/>
    <m/>
    <n v="1500000"/>
    <s v="524113"/>
    <x v="37"/>
    <m/>
    <m/>
    <m/>
    <n v="1500000"/>
    <n v="0"/>
    <x v="0"/>
    <x v="0"/>
    <x v="0"/>
    <x v="0"/>
    <x v="3"/>
    <s v="DL.2376.AFA.001.053.A"/>
  </r>
  <r>
    <s v="DL.2376.AFA.001.053.A.524113.1"/>
    <m/>
    <s v="01 - Transport lokal"/>
    <n v="10"/>
    <s v="OK"/>
    <n v="150000"/>
    <n v="1500000"/>
    <m/>
    <x v="38"/>
    <n v="10"/>
    <s v="OK"/>
    <n v="150000"/>
    <n v="1500000"/>
    <n v="0"/>
    <x v="0"/>
    <x v="0"/>
    <x v="0"/>
    <x v="0"/>
    <x v="0"/>
    <s v="DL.2376.AFA.001.053.A.524113"/>
  </r>
  <r>
    <s v="DL.2376.AFA.001.053.B"/>
    <s v="B"/>
    <s v="Penyusunan NSPK Kelembagaan Pendidikan"/>
    <m/>
    <m/>
    <m/>
    <n v="70516000"/>
    <s v="B"/>
    <x v="39"/>
    <m/>
    <m/>
    <m/>
    <n v="70516000"/>
    <n v="0"/>
    <x v="0"/>
    <x v="2"/>
    <x v="3"/>
    <x v="0"/>
    <x v="0"/>
    <s v="DL.2376.AFA.001.053"/>
  </r>
  <r>
    <s v="DL.2376.AFA.001.053.B.521211"/>
    <s v="521211"/>
    <s v="Belanja Bahan"/>
    <m/>
    <m/>
    <m/>
    <n v="22625000"/>
    <s v="521211"/>
    <x v="6"/>
    <m/>
    <m/>
    <m/>
    <n v="22625000"/>
    <n v="0"/>
    <x v="0"/>
    <x v="0"/>
    <x v="0"/>
    <x v="0"/>
    <x v="3"/>
    <s v="DL.2376.AFA.001.053.B"/>
  </r>
  <r>
    <s v="DL.2376.AFA.001.053.B.521211.1"/>
    <m/>
    <s v="01 - Konsumsi/bahan makanan"/>
    <n v="75"/>
    <s v="OK"/>
    <n v="75000"/>
    <n v="5625000"/>
    <m/>
    <x v="7"/>
    <n v="75"/>
    <s v="OK"/>
    <n v="75000"/>
    <n v="5625000"/>
    <n v="0"/>
    <x v="0"/>
    <x v="0"/>
    <x v="0"/>
    <x v="0"/>
    <x v="0"/>
    <s v="DL.2376.AFA.001.053.B.521211"/>
  </r>
  <r>
    <s v="DL.2376.AFA.001.053.B.521211.2"/>
    <m/>
    <s v="02 - Penggadaan"/>
    <n v="4"/>
    <s v="PKT"/>
    <n v="1500000"/>
    <n v="6000000"/>
    <m/>
    <x v="8"/>
    <n v="4"/>
    <s v="PKT"/>
    <n v="1500000"/>
    <n v="6000000"/>
    <n v="0"/>
    <x v="0"/>
    <x v="0"/>
    <x v="0"/>
    <x v="0"/>
    <x v="0"/>
    <s v="DL.2376.AFA.001.053.B.521211"/>
  </r>
  <r>
    <s v="DL.2376.AFA.001.053.B.521211.3"/>
    <m/>
    <s v="03 - Bahan Komputer"/>
    <n v="4"/>
    <s v="PKT"/>
    <n v="1500000"/>
    <n v="6000000"/>
    <m/>
    <x v="9"/>
    <n v="4"/>
    <s v="PKT"/>
    <n v="1500000"/>
    <n v="6000000"/>
    <n v="0"/>
    <x v="0"/>
    <x v="0"/>
    <x v="0"/>
    <x v="0"/>
    <x v="0"/>
    <s v="DL.2376.AFA.001.053.B.521211"/>
  </r>
  <r>
    <s v="DL.2376.AFA.001.053.B.521211.4"/>
    <m/>
    <s v="04 - ATK"/>
    <n v="5"/>
    <s v="PKT"/>
    <n v="1000000"/>
    <n v="5000000"/>
    <m/>
    <x v="10"/>
    <n v="5"/>
    <s v="PKT"/>
    <n v="1000000"/>
    <n v="5000000"/>
    <n v="0"/>
    <x v="0"/>
    <x v="0"/>
    <x v="0"/>
    <x v="0"/>
    <x v="0"/>
    <s v="DL.2376.AFA.001.053.B.521211"/>
  </r>
  <r>
    <s v="DL.2376.AFA.001.053.B.522151"/>
    <s v="522151"/>
    <s v="Belanja Jasa Profesi"/>
    <m/>
    <m/>
    <m/>
    <n v="7200000"/>
    <s v="522151"/>
    <x v="11"/>
    <m/>
    <m/>
    <m/>
    <n v="7200000"/>
    <n v="0"/>
    <x v="0"/>
    <x v="0"/>
    <x v="0"/>
    <x v="0"/>
    <x v="3"/>
    <s v="DL.2376.AFA.001.053.B"/>
  </r>
  <r>
    <s v="DL.2376.AFA.001.053.B.522151.1"/>
    <m/>
    <s v="01 - Narasumber/Pembahas"/>
    <n v="8"/>
    <s v="OJ"/>
    <n v="900000"/>
    <n v="7200000"/>
    <m/>
    <x v="12"/>
    <n v="8"/>
    <s v="OJ"/>
    <n v="900000"/>
    <n v="7200000"/>
    <n v="0"/>
    <x v="0"/>
    <x v="0"/>
    <x v="0"/>
    <x v="0"/>
    <x v="0"/>
    <s v="DL.2376.AFA.001.053.B.522151"/>
  </r>
  <r>
    <s v="DL.2376.AFA.001.053.B.524111"/>
    <s v="524111"/>
    <s v="Belanja Perjalanan Dinas Biasa"/>
    <m/>
    <m/>
    <m/>
    <n v="40691000"/>
    <s v="524111"/>
    <x v="13"/>
    <m/>
    <m/>
    <m/>
    <n v="40691000"/>
    <n v="0"/>
    <x v="0"/>
    <x v="0"/>
    <x v="0"/>
    <x v="0"/>
    <x v="3"/>
    <s v="DL.2376.AFA.001.053.B"/>
  </r>
  <r>
    <s v="DL.2376.AFA.001.053.B.524111.1"/>
    <m/>
    <s v="01 - Penyusunan NSPK Kelembagaan Pendidikan"/>
    <n v="20"/>
    <s v="OK"/>
    <n v="2034550"/>
    <n v="40691000"/>
    <m/>
    <x v="40"/>
    <n v="20"/>
    <s v="OK"/>
    <n v="2034550"/>
    <n v="40691000"/>
    <n v="0"/>
    <x v="0"/>
    <x v="0"/>
    <x v="0"/>
    <x v="0"/>
    <x v="0"/>
    <s v="DL.2376.AFA.001.053.B.524111"/>
  </r>
  <r>
    <s v="DL.2376.AFA.001.054"/>
    <s v="054"/>
    <s v="NSPK Ketenagaan Pendidikan KP"/>
    <m/>
    <s v=""/>
    <m/>
    <n v="219670000"/>
    <s v="054"/>
    <x v="41"/>
    <m/>
    <s v=""/>
    <m/>
    <n v="242705000"/>
    <n v="-23035000"/>
    <x v="0"/>
    <x v="0"/>
    <x v="0"/>
    <x v="0"/>
    <x v="0"/>
    <s v="DL.2376.AFA.001"/>
  </r>
  <r>
    <s v="DL.2376.AFA.001.054.A"/>
    <s v="A"/>
    <s v="Penyiapan Pendidik dan Tenaga Kependidikan"/>
    <m/>
    <m/>
    <m/>
    <n v="116750000"/>
    <s v="A"/>
    <x v="42"/>
    <m/>
    <m/>
    <m/>
    <n v="131785000"/>
    <n v="-15035000"/>
    <x v="0"/>
    <x v="2"/>
    <x v="4"/>
    <x v="0"/>
    <x v="0"/>
    <s v="DL.2376.AFA.001.054"/>
  </r>
  <r>
    <s v="DL.2376.AFA.001.054.A.521211"/>
    <s v="521211"/>
    <s v="Belanja Bahan"/>
    <m/>
    <m/>
    <m/>
    <n v="50750000"/>
    <s v="521211"/>
    <x v="6"/>
    <m/>
    <m/>
    <m/>
    <n v="50750000"/>
    <n v="0"/>
    <x v="0"/>
    <x v="0"/>
    <x v="0"/>
    <x v="0"/>
    <x v="4"/>
    <s v="DL.2376.AFA.001.054.A"/>
  </r>
  <r>
    <s v="DL.2376.AFA.001.054.A.521211.1"/>
    <m/>
    <s v="01 - Konsumsi/bahan makanan"/>
    <n v="250"/>
    <s v="OK"/>
    <n v="75000"/>
    <n v="18750000"/>
    <m/>
    <x v="7"/>
    <n v="250"/>
    <s v="OK"/>
    <n v="75000"/>
    <n v="18750000"/>
    <n v="0"/>
    <x v="0"/>
    <x v="0"/>
    <x v="0"/>
    <x v="0"/>
    <x v="0"/>
    <s v="DL.2376.AFA.001.054.A.521211"/>
  </r>
  <r>
    <s v="DL.2376.AFA.001.054.A.521211.2"/>
    <m/>
    <s v="02 - Penggadaan"/>
    <n v="8"/>
    <s v="PKT"/>
    <n v="1500000"/>
    <n v="12000000"/>
    <m/>
    <x v="8"/>
    <n v="8"/>
    <s v="PKT"/>
    <n v="1500000"/>
    <n v="12000000"/>
    <n v="0"/>
    <x v="0"/>
    <x v="0"/>
    <x v="0"/>
    <x v="0"/>
    <x v="0"/>
    <s v="DL.2376.AFA.001.054.A.521211"/>
  </r>
  <r>
    <s v="DL.2376.AFA.001.054.A.521211.3"/>
    <m/>
    <s v="03 - Bahan Komputer"/>
    <n v="8"/>
    <s v="PKT"/>
    <n v="1500000"/>
    <n v="12000000"/>
    <m/>
    <x v="9"/>
    <n v="8"/>
    <s v="PKT"/>
    <n v="1500000"/>
    <n v="12000000"/>
    <n v="0"/>
    <x v="0"/>
    <x v="0"/>
    <x v="0"/>
    <x v="0"/>
    <x v="0"/>
    <s v="DL.2376.AFA.001.054.A.521211"/>
  </r>
  <r>
    <s v="DL.2376.AFA.001.054.A.521211.4"/>
    <m/>
    <s v="04 - ATK"/>
    <n v="8"/>
    <s v="PKT"/>
    <n v="1000000"/>
    <n v="8000000"/>
    <m/>
    <x v="10"/>
    <n v="8"/>
    <s v="PKT"/>
    <n v="1000000"/>
    <n v="8000000"/>
    <n v="0"/>
    <x v="0"/>
    <x v="0"/>
    <x v="0"/>
    <x v="0"/>
    <x v="0"/>
    <s v="DL.2376.AFA.001.054.A.521211"/>
  </r>
  <r>
    <s v="DL.2376.AFA.001.054.A.522151"/>
    <m/>
    <m/>
    <m/>
    <m/>
    <m/>
    <m/>
    <s v="522151"/>
    <x v="11"/>
    <m/>
    <m/>
    <m/>
    <n v="0"/>
    <n v="0"/>
    <x v="0"/>
    <x v="0"/>
    <x v="0"/>
    <x v="0"/>
    <x v="4"/>
    <s v="DL.2376.AFA.001.054.A"/>
  </r>
  <r>
    <s v="DL.2376.AFA.001.054.A.522151.1"/>
    <m/>
    <m/>
    <m/>
    <m/>
    <m/>
    <m/>
    <m/>
    <x v="12"/>
    <n v="0"/>
    <s v="OJ"/>
    <n v="900000"/>
    <n v="0"/>
    <n v="0"/>
    <x v="0"/>
    <x v="0"/>
    <x v="0"/>
    <x v="0"/>
    <x v="0"/>
    <s v="DL.2376.AFA.001.054.A.522151"/>
  </r>
  <r>
    <s v="DL.2376.AFA.001.054.A.524111"/>
    <s v="524111"/>
    <s v="Belanja Perjalanan Dinas Biasa"/>
    <m/>
    <m/>
    <m/>
    <n v="66000000"/>
    <s v="524111"/>
    <x v="13"/>
    <m/>
    <m/>
    <m/>
    <n v="81035000"/>
    <n v="-15035000"/>
    <x v="0"/>
    <x v="0"/>
    <x v="0"/>
    <x v="0"/>
    <x v="4"/>
    <s v="DL.2376.AFA.001.054.A"/>
  </r>
  <r>
    <s v="DL.2376.AFA.001.054.A.524111.1"/>
    <m/>
    <s v="01 - Perjalanan Penyiapan Pendidik dan Tenaga Kependidikan"/>
    <n v="12"/>
    <s v="OK"/>
    <n v="5500000"/>
    <n v="66000000"/>
    <m/>
    <x v="43"/>
    <n v="16"/>
    <s v="OK"/>
    <n v="5064688"/>
    <n v="81035000"/>
    <n v="-15035000"/>
    <x v="0"/>
    <x v="0"/>
    <x v="0"/>
    <x v="0"/>
    <x v="0"/>
    <s v="DL.2376.AFA.001.054.A.524111"/>
  </r>
  <r>
    <s v="DL.2376.AFA.001.054.B"/>
    <s v="B"/>
    <s v="Evaluasi Beban Kerja Guru dan Dosen"/>
    <m/>
    <m/>
    <m/>
    <n v="102920000"/>
    <s v="B"/>
    <x v="44"/>
    <m/>
    <m/>
    <m/>
    <n v="110920000"/>
    <n v="-8000000"/>
    <x v="0"/>
    <x v="2"/>
    <x v="4"/>
    <x v="0"/>
    <x v="0"/>
    <s v="DL.2376.AFA.001.054"/>
  </r>
  <r>
    <s v="DL.2376.AFA.001.054.B.521211"/>
    <s v="521211"/>
    <s v="Belanja Bahan"/>
    <m/>
    <m/>
    <m/>
    <n v="23750000"/>
    <s v="521211"/>
    <x v="6"/>
    <m/>
    <m/>
    <m/>
    <n v="23750000"/>
    <n v="0"/>
    <x v="0"/>
    <x v="0"/>
    <x v="0"/>
    <x v="0"/>
    <x v="4"/>
    <s v="DL.2376.AFA.001.054.B"/>
  </r>
  <r>
    <s v="DL.2376.AFA.001.054.B.521211.1"/>
    <m/>
    <s v="01 - Konsumsi/bahan makanan"/>
    <n v="90"/>
    <s v="OK"/>
    <n v="75000"/>
    <n v="6750000"/>
    <m/>
    <x v="7"/>
    <n v="90"/>
    <s v="OK"/>
    <n v="75000"/>
    <n v="6750000"/>
    <n v="0"/>
    <x v="0"/>
    <x v="0"/>
    <x v="0"/>
    <x v="0"/>
    <x v="0"/>
    <s v="DL.2376.AFA.001.054.B.521211"/>
  </r>
  <r>
    <s v="DL.2376.AFA.001.054.B.521211.2"/>
    <m/>
    <s v="02 - Penggadaan"/>
    <n v="2"/>
    <s v="PKT"/>
    <n v="1500000"/>
    <n v="3000000"/>
    <m/>
    <x v="8"/>
    <n v="2"/>
    <s v="PKT"/>
    <n v="1500000"/>
    <n v="3000000"/>
    <n v="0"/>
    <x v="0"/>
    <x v="0"/>
    <x v="0"/>
    <x v="0"/>
    <x v="0"/>
    <s v="DL.2376.AFA.001.054.B.521211"/>
  </r>
  <r>
    <s v="DL.2376.AFA.001.054.B.521211.3"/>
    <m/>
    <s v="03 - Bahan Komputer"/>
    <n v="2"/>
    <s v="PKT"/>
    <n v="1500000"/>
    <n v="3000000"/>
    <m/>
    <x v="9"/>
    <n v="2"/>
    <s v="PKT"/>
    <n v="1500000"/>
    <n v="3000000"/>
    <n v="0"/>
    <x v="0"/>
    <x v="0"/>
    <x v="0"/>
    <x v="0"/>
    <x v="0"/>
    <s v="DL.2376.AFA.001.054.B.521211"/>
  </r>
  <r>
    <s v="DL.2376.AFA.001.054.B.521211.4"/>
    <m/>
    <s v="04 - ATK"/>
    <n v="2"/>
    <s v="PKT"/>
    <n v="1000000"/>
    <n v="2000000"/>
    <m/>
    <x v="10"/>
    <n v="2"/>
    <s v="PKT"/>
    <n v="1000000"/>
    <n v="2000000"/>
    <n v="0"/>
    <x v="0"/>
    <x v="0"/>
    <x v="0"/>
    <x v="0"/>
    <x v="0"/>
    <s v="DL.2376.AFA.001.054.B.521211"/>
  </r>
  <r>
    <s v="DL.2376.AFA.001.054.B.521211.5"/>
    <m/>
    <s v="05 - Perlengkapan Kegiatan Beban Kerja Guru dan Dosen"/>
    <n v="36"/>
    <s v="OK"/>
    <n v="250000"/>
    <n v="9000000"/>
    <m/>
    <x v="45"/>
    <n v="36"/>
    <s v="OK"/>
    <n v="250000"/>
    <n v="9000000"/>
    <n v="0"/>
    <x v="0"/>
    <x v="0"/>
    <x v="0"/>
    <x v="0"/>
    <x v="0"/>
    <s v="DL.2376.AFA.001.054.B.521211"/>
  </r>
  <r>
    <s v="DL.2376.AFA.001.054.B.522151"/>
    <s v="522151"/>
    <s v="Belanja Jasa Profesi"/>
    <m/>
    <m/>
    <m/>
    <n v="10000000"/>
    <s v="522151"/>
    <x v="11"/>
    <m/>
    <m/>
    <m/>
    <n v="18000000"/>
    <n v="-8000000"/>
    <x v="0"/>
    <x v="0"/>
    <x v="0"/>
    <x v="0"/>
    <x v="4"/>
    <s v="DL.2376.AFA.001.054.B"/>
  </r>
  <r>
    <s v="DL.2376.AFA.001.054.B.522151.1"/>
    <m/>
    <s v="01 - Narasumber/Pembahas"/>
    <n v="10"/>
    <s v="OJ"/>
    <n v="1000000"/>
    <n v="10000000"/>
    <m/>
    <x v="12"/>
    <n v="20"/>
    <s v="OJ"/>
    <n v="900000"/>
    <n v="18000000"/>
    <n v="-8000000"/>
    <x v="0"/>
    <x v="0"/>
    <x v="0"/>
    <x v="0"/>
    <x v="0"/>
    <s v="DL.2376.AFA.001.054.B.522151"/>
  </r>
  <r>
    <s v="DL.2376.AFA.001.054.B.524111"/>
    <s v="524111"/>
    <s v="Belanja Perjalanan Dinas Biasa"/>
    <m/>
    <m/>
    <m/>
    <n v="69170000"/>
    <s v="524111"/>
    <x v="13"/>
    <m/>
    <m/>
    <m/>
    <n v="69170000"/>
    <n v="0"/>
    <x v="0"/>
    <x v="0"/>
    <x v="0"/>
    <x v="0"/>
    <x v="4"/>
    <s v="DL.2376.AFA.001.054.B"/>
  </r>
  <r>
    <s v="DL.2376.AFA.001.054.B.524111.1"/>
    <m/>
    <s v="01 - Perjalanan Evaluasi Beban Kerja Guru dan Dosen"/>
    <n v="26"/>
    <s v="OK"/>
    <n v="2660417"/>
    <n v="69170000"/>
    <m/>
    <x v="46"/>
    <n v="26"/>
    <s v="OK"/>
    <n v="2660417"/>
    <n v="69170000"/>
    <n v="0"/>
    <x v="0"/>
    <x v="0"/>
    <x v="0"/>
    <x v="0"/>
    <x v="0"/>
    <s v="DL.2376.AFA.001.054.B.524111"/>
  </r>
  <r>
    <s v="032.12.WA"/>
    <s v="032.12.WA"/>
    <s v="Program Dukungan Manajemen"/>
    <m/>
    <m/>
    <m/>
    <n v="22288180000"/>
    <s v="032.12.WA"/>
    <x v="47"/>
    <m/>
    <m/>
    <m/>
    <n v="22314424000"/>
    <n v="-26244000"/>
    <x v="0"/>
    <x v="0"/>
    <x v="0"/>
    <x v="0"/>
    <x v="0"/>
    <s v="032.12"/>
  </r>
  <r>
    <s v="WA.2378"/>
    <s v="2378"/>
    <s v="Dukungan Manajemen Internal Lingkup Badan Riset dan Sumber Daya Manusia Kelautan dan Perikanan"/>
    <m/>
    <m/>
    <m/>
    <n v="13788180000"/>
    <s v="2378"/>
    <x v="48"/>
    <m/>
    <m/>
    <m/>
    <n v="13814424000"/>
    <n v="-26244000"/>
    <x v="0"/>
    <x v="0"/>
    <x v="0"/>
    <x v="0"/>
    <x v="0"/>
    <s v="WA"/>
  </r>
  <r>
    <s v="WA.2378.CAN"/>
    <s v="2378.CAN"/>
    <s v="Sarana Bidang Teknologi Informasi dan Komunikasi[Base Line]"/>
    <n v="2"/>
    <s v="Unit"/>
    <m/>
    <n v="260000000"/>
    <s v="2378.CAN"/>
    <x v="49"/>
    <n v="2"/>
    <s v="Unit"/>
    <m/>
    <n v="260000000"/>
    <n v="0"/>
    <x v="0"/>
    <x v="0"/>
    <x v="0"/>
    <x v="0"/>
    <x v="0"/>
    <s v="WA.2378"/>
  </r>
  <r>
    <s v="WA.2378.CAN.001"/>
    <s v="2378.CAN.001"/>
    <s v="Sarana Teknologi Informasi dan Komunikasi Bidang Riset dan SDM KP"/>
    <n v="2"/>
    <s v="Unit"/>
    <m/>
    <n v="260000000"/>
    <s v="2378.CAN.001"/>
    <x v="50"/>
    <n v="2"/>
    <s v="Unit"/>
    <m/>
    <n v="260000000"/>
    <n v="0"/>
    <x v="0"/>
    <x v="0"/>
    <x v="0"/>
    <x v="0"/>
    <x v="0"/>
    <s v="WA.2378.CAN"/>
  </r>
  <r>
    <s v="WA.2378.CAN.001.301"/>
    <s v="301"/>
    <s v="Sarana Teknologi Informasi dan Komunikasi (TIK) Pendidikan Kelautan dan Perikanan"/>
    <m/>
    <s v=""/>
    <m/>
    <n v="260000000"/>
    <s v="301"/>
    <x v="51"/>
    <m/>
    <s v=""/>
    <m/>
    <n v="260000000"/>
    <n v="0"/>
    <x v="0"/>
    <x v="0"/>
    <x v="0"/>
    <x v="0"/>
    <x v="0"/>
    <s v="WA.2378.CAN.001"/>
  </r>
  <r>
    <s v="WA.2378.CAN.001.301.A"/>
    <s v="A"/>
    <s v="Sarana Teknologi Informasi dan Komunikasi"/>
    <m/>
    <m/>
    <m/>
    <n v="260000000"/>
    <s v="A"/>
    <x v="52"/>
    <m/>
    <m/>
    <m/>
    <n v="260000000"/>
    <n v="0"/>
    <x v="0"/>
    <x v="3"/>
    <x v="5"/>
    <x v="0"/>
    <x v="0"/>
    <s v="WA.2378.CAN.001.301"/>
  </r>
  <r>
    <s v="WA.2378.CAN.001.301.A.532111"/>
    <s v="532111"/>
    <s v="Belanja Modal Peralatan dan Mesin"/>
    <m/>
    <m/>
    <m/>
    <n v="260000000"/>
    <s v="532111"/>
    <x v="53"/>
    <m/>
    <m/>
    <m/>
    <n v="260000000"/>
    <n v="0"/>
    <x v="0"/>
    <x v="0"/>
    <x v="0"/>
    <x v="1"/>
    <x v="5"/>
    <s v="WA.2378.CAN.001.301.A"/>
  </r>
  <r>
    <s v="WA.2378.CAN.001.301.A.532111.1"/>
    <m/>
    <s v="01 - Peralatan Teknologi Informasi dan Komunikasi Pusdik KP"/>
    <n v="1"/>
    <s v="PKT"/>
    <n v="260000000"/>
    <n v="260000000"/>
    <m/>
    <x v="54"/>
    <n v="1"/>
    <s v="PKT"/>
    <n v="260000000"/>
    <n v="260000000"/>
    <n v="0"/>
    <x v="0"/>
    <x v="0"/>
    <x v="0"/>
    <x v="0"/>
    <x v="0"/>
    <s v="WA.2378.CAN.001.301.A.532111"/>
  </r>
  <r>
    <s v="WA.2378.EBA"/>
    <s v="2378.EBA"/>
    <s v="Layanan Dukungan Manajemen Internal[Base Line]"/>
    <n v="8"/>
    <s v="Layanan, Laporan, Dokumen, Rekomendasi, Unit"/>
    <m/>
    <n v="10694573000"/>
    <s v="2378.EBA"/>
    <x v="55"/>
    <n v="8"/>
    <s v="Layanan, Laporan, Dokumen, Rekomendasi, Unit"/>
    <m/>
    <n v="11256980000"/>
    <n v="-562407000"/>
    <x v="0"/>
    <x v="0"/>
    <x v="0"/>
    <x v="0"/>
    <x v="0"/>
    <s v="WA.2378"/>
  </r>
  <r>
    <s v="WA.2378.EBA.958"/>
    <s v="2378.EBA.958"/>
    <s v="Layanan Hubungan Masyarakat"/>
    <n v="1"/>
    <s v="Layanan"/>
    <m/>
    <n v="253780000"/>
    <s v="2378.EBA.958"/>
    <x v="56"/>
    <n v="1"/>
    <s v="Layanan"/>
    <m/>
    <n v="402477000"/>
    <n v="-148697000"/>
    <x v="0"/>
    <x v="0"/>
    <x v="0"/>
    <x v="0"/>
    <x v="0"/>
    <s v="WA.2378.EBA"/>
  </r>
  <r>
    <s v="WA.2378.EBA.958.306"/>
    <s v="306"/>
    <s v="Pelayanan Kerja Sama Pendidikan Kelautan dan Perikanan"/>
    <m/>
    <s v=""/>
    <m/>
    <n v="253780000"/>
    <s v="306"/>
    <x v="57"/>
    <m/>
    <s v=""/>
    <m/>
    <n v="402477000"/>
    <n v="-148697000"/>
    <x v="0"/>
    <x v="0"/>
    <x v="0"/>
    <x v="0"/>
    <x v="0"/>
    <s v="WA.2378.EBA.958"/>
  </r>
  <r>
    <s v="WA.2378.EBA.958.306.A"/>
    <s v="A"/>
    <s v="Kerjasama Pendidikan KP"/>
    <m/>
    <m/>
    <m/>
    <n v="253780000"/>
    <s v="A"/>
    <x v="58"/>
    <m/>
    <m/>
    <m/>
    <n v="115852000"/>
    <n v="137928000"/>
    <x v="0"/>
    <x v="4"/>
    <x v="6"/>
    <x v="0"/>
    <x v="0"/>
    <s v="WA.2378.EBA.958.306"/>
  </r>
  <r>
    <s v="WA.2378.EBA.958.306.A.521211"/>
    <s v="521211"/>
    <s v="Belanja Bahan"/>
    <m/>
    <m/>
    <m/>
    <n v="39000000"/>
    <s v="521211"/>
    <x v="6"/>
    <m/>
    <m/>
    <m/>
    <n v="19500000"/>
    <n v="19500000"/>
    <x v="0"/>
    <x v="0"/>
    <x v="0"/>
    <x v="2"/>
    <x v="6"/>
    <s v="WA.2378.EBA.958.306.A"/>
  </r>
  <r>
    <s v="WA.2378.EBA.958.306.A.521211.1"/>
    <m/>
    <s v="01 - Konsumsi/bahan makanan"/>
    <n v="200"/>
    <s v="OK"/>
    <n v="75000"/>
    <n v="15000000"/>
    <m/>
    <x v="7"/>
    <n v="100"/>
    <s v="OK"/>
    <n v="75000"/>
    <n v="7500000"/>
    <n v="7500000"/>
    <x v="0"/>
    <x v="0"/>
    <x v="0"/>
    <x v="0"/>
    <x v="0"/>
    <s v="WA.2378.EBA.958.306.A.521211"/>
  </r>
  <r>
    <s v="WA.2378.EBA.958.306.A.521211.2"/>
    <m/>
    <s v="02 - Penggadaan"/>
    <n v="6"/>
    <s v="PKT"/>
    <n v="1500000"/>
    <n v="9000000"/>
    <m/>
    <x v="8"/>
    <n v="3"/>
    <s v="PKT"/>
    <n v="1500000"/>
    <n v="4500000"/>
    <n v="4500000"/>
    <x v="0"/>
    <x v="0"/>
    <x v="0"/>
    <x v="0"/>
    <x v="0"/>
    <s v="WA.2378.EBA.958.306.A.521211"/>
  </r>
  <r>
    <s v="WA.2378.EBA.958.306.A.521211.3"/>
    <m/>
    <s v="03 - Bahan Komputer"/>
    <n v="6"/>
    <s v="PKT"/>
    <n v="1500000"/>
    <n v="9000000"/>
    <m/>
    <x v="9"/>
    <n v="3"/>
    <s v="PKT"/>
    <n v="1500000"/>
    <n v="4500000"/>
    <n v="4500000"/>
    <x v="0"/>
    <x v="0"/>
    <x v="0"/>
    <x v="0"/>
    <x v="0"/>
    <s v="WA.2378.EBA.958.306.A.521211"/>
  </r>
  <r>
    <s v="WA.2378.EBA.958.306.A.521211.4"/>
    <m/>
    <s v="04 - ATK"/>
    <n v="6"/>
    <s v="PKT"/>
    <n v="1000000"/>
    <n v="6000000"/>
    <m/>
    <x v="10"/>
    <n v="3"/>
    <s v="PKT"/>
    <n v="1000000"/>
    <n v="3000000"/>
    <n v="3000000"/>
    <x v="0"/>
    <x v="0"/>
    <x v="0"/>
    <x v="0"/>
    <x v="0"/>
    <s v="WA.2378.EBA.958.306.A.521211"/>
  </r>
  <r>
    <s v="WA.2378.EBA.958.306.A.521219"/>
    <s v="521219"/>
    <s v="Belanja Barang Non Operasional Lainnya"/>
    <m/>
    <m/>
    <m/>
    <n v="9000000"/>
    <s v="521219"/>
    <x v="26"/>
    <m/>
    <m/>
    <m/>
    <n v="8500000"/>
    <n v="500000"/>
    <x v="0"/>
    <x v="0"/>
    <x v="0"/>
    <x v="2"/>
    <x v="6"/>
    <s v="WA.2378.EBA.958.306.A"/>
  </r>
  <r>
    <s v="WA.2378.EBA.958.306.A.521219.1"/>
    <m/>
    <s v="01 - Langganan biaya video conference"/>
    <n v="4"/>
    <s v="PKT"/>
    <n v="250000"/>
    <n v="1000000"/>
    <m/>
    <x v="59"/>
    <n v="2"/>
    <s v="PKT"/>
    <n v="250000"/>
    <n v="500000"/>
    <n v="500000"/>
    <x v="0"/>
    <x v="0"/>
    <x v="0"/>
    <x v="0"/>
    <x v="0"/>
    <s v="WA.2378.EBA.958.306.A.521219"/>
  </r>
  <r>
    <s v="WA.2378.EBA.958.306.A.521219.2"/>
    <m/>
    <s v="02 - Dukungan Kerjasama Pendidikan KP"/>
    <n v="1"/>
    <s v="PKT"/>
    <n v="8000000"/>
    <n v="8000000"/>
    <m/>
    <x v="60"/>
    <n v="1"/>
    <s v="PKT"/>
    <n v="8000000"/>
    <n v="8000000"/>
    <n v="0"/>
    <x v="0"/>
    <x v="0"/>
    <x v="0"/>
    <x v="0"/>
    <x v="0"/>
    <s v="WA.2378.EBA.958.306.A.521219"/>
  </r>
  <r>
    <s v="WA.2378.EBA.958.306.A.522151"/>
    <s v="522151"/>
    <s v="Belanja Jasa Profesi"/>
    <m/>
    <m/>
    <m/>
    <n v="8000000"/>
    <s v="522151"/>
    <x v="11"/>
    <m/>
    <m/>
    <m/>
    <n v="0"/>
    <n v="8000000"/>
    <x v="0"/>
    <x v="0"/>
    <x v="0"/>
    <x v="2"/>
    <x v="6"/>
    <s v="WA.2378.EBA.958.306.A"/>
  </r>
  <r>
    <s v="WA.2378.EBA.958.306.A.522151.1"/>
    <m/>
    <s v="01 - Narasumber/Pembahas"/>
    <n v="8"/>
    <s v="OJ"/>
    <n v="1000000"/>
    <n v="8000000"/>
    <m/>
    <x v="12"/>
    <n v="0"/>
    <s v="OJ"/>
    <n v="1000000"/>
    <n v="0"/>
    <n v="8000000"/>
    <x v="0"/>
    <x v="0"/>
    <x v="0"/>
    <x v="0"/>
    <x v="0"/>
    <s v="WA.2378.EBA.958.306.A.522151"/>
  </r>
  <r>
    <s v="WA.2378.EBA.958.306.A.524111"/>
    <s v="524111"/>
    <s v="Belanja Perjalanan Dinas Biasa"/>
    <m/>
    <m/>
    <m/>
    <n v="197780000"/>
    <s v="524111"/>
    <x v="13"/>
    <m/>
    <m/>
    <m/>
    <n v="87852000"/>
    <n v="109928000"/>
    <x v="0"/>
    <x v="0"/>
    <x v="0"/>
    <x v="2"/>
    <x v="6"/>
    <s v="WA.2378.EBA.958.306.A"/>
  </r>
  <r>
    <s v="WA.2378.EBA.958.306.A.524111.1"/>
    <m/>
    <s v="01 - Perjalanan Kerjasama Pendidikan KP"/>
    <n v="30"/>
    <s v="OK"/>
    <n v="6592667"/>
    <n v="197780000"/>
    <m/>
    <x v="61"/>
    <n v="15"/>
    <s v="OK"/>
    <n v="5856800"/>
    <n v="87852000"/>
    <n v="109928000"/>
    <x v="0"/>
    <x v="0"/>
    <x v="0"/>
    <x v="0"/>
    <x v="0"/>
    <s v="WA.2378.EBA.958.306.A.524111"/>
  </r>
  <r>
    <s v="WA.2378.EBA.958.306.B"/>
    <m/>
    <m/>
    <m/>
    <m/>
    <m/>
    <m/>
    <s v="B"/>
    <x v="62"/>
    <m/>
    <m/>
    <m/>
    <n v="242700000"/>
    <n v="-242700000"/>
    <x v="0"/>
    <x v="4"/>
    <x v="6"/>
    <x v="0"/>
    <x v="0"/>
    <s v="WA.2378.EBA.958.306"/>
  </r>
  <r>
    <s v="WA.2378.EBA.958.306.B.521211"/>
    <m/>
    <m/>
    <m/>
    <m/>
    <m/>
    <m/>
    <s v="521211"/>
    <x v="6"/>
    <m/>
    <m/>
    <m/>
    <n v="5500000"/>
    <n v="-5500000"/>
    <x v="0"/>
    <x v="0"/>
    <x v="0"/>
    <x v="2"/>
    <x v="6"/>
    <s v="WA.2378.EBA.958.306.B"/>
  </r>
  <r>
    <s v="WA.2378.EBA.958.306.B.521211.1"/>
    <m/>
    <m/>
    <m/>
    <m/>
    <m/>
    <m/>
    <m/>
    <x v="7"/>
    <n v="20"/>
    <s v="OK"/>
    <n v="75000"/>
    <n v="1500000"/>
    <n v="-1500000"/>
    <x v="0"/>
    <x v="0"/>
    <x v="0"/>
    <x v="0"/>
    <x v="0"/>
    <s v="WA.2378.EBA.958.306.B.521211"/>
  </r>
  <r>
    <s v="WA.2378.EBA.958.306.B.521211.2"/>
    <m/>
    <m/>
    <m/>
    <m/>
    <m/>
    <m/>
    <m/>
    <x v="8"/>
    <n v="1"/>
    <s v="PKT"/>
    <n v="1500000"/>
    <n v="1500000"/>
    <n v="-1500000"/>
    <x v="0"/>
    <x v="0"/>
    <x v="0"/>
    <x v="0"/>
    <x v="0"/>
    <s v="WA.2378.EBA.958.306.B.521211"/>
  </r>
  <r>
    <s v="WA.2378.EBA.958.306.B.521211.3"/>
    <m/>
    <m/>
    <m/>
    <m/>
    <m/>
    <m/>
    <m/>
    <x v="9"/>
    <n v="1"/>
    <s v="PKT"/>
    <n v="1500000"/>
    <n v="1500000"/>
    <n v="-1500000"/>
    <x v="0"/>
    <x v="0"/>
    <x v="0"/>
    <x v="0"/>
    <x v="0"/>
    <s v="WA.2378.EBA.958.306.B.521211"/>
  </r>
  <r>
    <s v="WA.2378.EBA.958.306.B.521211.4"/>
    <m/>
    <m/>
    <m/>
    <m/>
    <m/>
    <m/>
    <m/>
    <x v="10"/>
    <n v="1"/>
    <s v="PKT"/>
    <n v="1000000"/>
    <n v="1000000"/>
    <n v="-1000000"/>
    <x v="0"/>
    <x v="0"/>
    <x v="0"/>
    <x v="0"/>
    <x v="0"/>
    <s v="WA.2378.EBA.958.306.B.521211"/>
  </r>
  <r>
    <s v="WA.2378.EBA.958.306.B.521211.5"/>
    <m/>
    <m/>
    <m/>
    <m/>
    <m/>
    <m/>
    <m/>
    <x v="63"/>
    <n v="0"/>
    <s v="PKT"/>
    <n v="280000"/>
    <n v="0"/>
    <n v="0"/>
    <x v="0"/>
    <x v="0"/>
    <x v="0"/>
    <x v="0"/>
    <x v="0"/>
    <s v="WA.2378.EBA.958.306.B.521211"/>
  </r>
  <r>
    <s v="WA.2378.EBA.958.306.B.521219"/>
    <m/>
    <m/>
    <m/>
    <m/>
    <m/>
    <m/>
    <s v="521219"/>
    <x v="26"/>
    <m/>
    <m/>
    <m/>
    <n v="0"/>
    <n v="0"/>
    <x v="1"/>
    <x v="0"/>
    <x v="0"/>
    <x v="2"/>
    <x v="6"/>
    <s v="WA.2378.EBA.958.306.B"/>
  </r>
  <r>
    <s v="WA.2378.EBA.958.306.B.521219.1"/>
    <m/>
    <m/>
    <m/>
    <m/>
    <m/>
    <m/>
    <m/>
    <x v="59"/>
    <n v="0"/>
    <s v="PKT"/>
    <n v="250000"/>
    <n v="0"/>
    <n v="0"/>
    <x v="1"/>
    <x v="0"/>
    <x v="0"/>
    <x v="0"/>
    <x v="0"/>
    <s v="WA.2378.EBA.958.306.B.521219"/>
  </r>
  <r>
    <s v="WA.2378.EBA.958.306.B.521219.2"/>
    <m/>
    <m/>
    <m/>
    <m/>
    <m/>
    <m/>
    <m/>
    <x v="60"/>
    <n v="0"/>
    <s v="PKT"/>
    <n v="8000000"/>
    <n v="0"/>
    <n v="0"/>
    <x v="1"/>
    <x v="0"/>
    <x v="0"/>
    <x v="0"/>
    <x v="0"/>
    <s v="WA.2378.EBA.958.306.B.521219"/>
  </r>
  <r>
    <s v="WA.2378.EBA.958.306.B.522151"/>
    <m/>
    <m/>
    <m/>
    <m/>
    <m/>
    <m/>
    <s v="522151"/>
    <x v="11"/>
    <m/>
    <m/>
    <m/>
    <n v="5000000"/>
    <n v="-5000000"/>
    <x v="0"/>
    <x v="0"/>
    <x v="0"/>
    <x v="2"/>
    <x v="6"/>
    <s v="WA.2378.EBA.958.306.B"/>
  </r>
  <r>
    <s v="WA.2378.EBA.958.306.B.522151.1"/>
    <m/>
    <m/>
    <m/>
    <m/>
    <m/>
    <m/>
    <m/>
    <x v="12"/>
    <n v="5"/>
    <s v="OJ"/>
    <n v="1000000"/>
    <n v="5000000"/>
    <n v="-5000000"/>
    <x v="0"/>
    <x v="0"/>
    <x v="0"/>
    <x v="0"/>
    <x v="0"/>
    <s v="WA.2378.EBA.958.306.B.522151"/>
  </r>
  <r>
    <s v="WA.2378.EBA.958.306.B.524111"/>
    <m/>
    <m/>
    <m/>
    <m/>
    <m/>
    <m/>
    <s v="524111"/>
    <x v="13"/>
    <m/>
    <m/>
    <m/>
    <n v="232200000"/>
    <n v="-232200000"/>
    <x v="0"/>
    <x v="0"/>
    <x v="0"/>
    <x v="2"/>
    <x v="6"/>
    <s v="WA.2378.EBA.958.306.B"/>
  </r>
  <r>
    <s v="WA.2378.EBA.958.306.B.524111.1"/>
    <m/>
    <m/>
    <m/>
    <m/>
    <m/>
    <m/>
    <m/>
    <x v="64"/>
    <n v="100"/>
    <s v="OK"/>
    <n v="822000"/>
    <n v="82200000"/>
    <n v="-82200000"/>
    <x v="0"/>
    <x v="0"/>
    <x v="0"/>
    <x v="0"/>
    <x v="0"/>
    <s v="WA.2378.EBA.958.306.B.524111"/>
  </r>
  <r>
    <s v="WA.2378.EBA.958.306.B.524111.2"/>
    <m/>
    <m/>
    <m/>
    <m/>
    <m/>
    <m/>
    <m/>
    <x v="17"/>
    <n v="50"/>
    <s v="OK"/>
    <n v="3000000"/>
    <n v="150000000"/>
    <n v="-150000000"/>
    <x v="0"/>
    <x v="0"/>
    <x v="0"/>
    <x v="0"/>
    <x v="0"/>
    <s v="WA.2378.EBA.958.306.B.524111"/>
  </r>
  <r>
    <s v="WA.2378.EBA.958.306.C"/>
    <m/>
    <m/>
    <m/>
    <m/>
    <m/>
    <m/>
    <s v="C"/>
    <x v="65"/>
    <m/>
    <m/>
    <m/>
    <n v="43925000"/>
    <n v="-43925000"/>
    <x v="0"/>
    <x v="4"/>
    <x v="6"/>
    <x v="0"/>
    <x v="0"/>
    <s v="WA.2378.EBA.958.306"/>
  </r>
  <r>
    <s v="WA.2378.EBA.958.306.C.521211"/>
    <m/>
    <m/>
    <m/>
    <m/>
    <m/>
    <m/>
    <s v="521211"/>
    <x v="6"/>
    <m/>
    <m/>
    <m/>
    <n v="13700000"/>
    <n v="-13700000"/>
    <x v="0"/>
    <x v="0"/>
    <x v="0"/>
    <x v="2"/>
    <x v="6"/>
    <s v="WA.2378.EBA.958.306.C"/>
  </r>
  <r>
    <s v="WA.2378.EBA.958.306.C.521211.1"/>
    <m/>
    <m/>
    <m/>
    <m/>
    <m/>
    <m/>
    <m/>
    <x v="7"/>
    <n v="36"/>
    <s v="OK"/>
    <n v="75000"/>
    <n v="2700000"/>
    <n v="-2700000"/>
    <x v="0"/>
    <x v="0"/>
    <x v="0"/>
    <x v="0"/>
    <x v="0"/>
    <s v="WA.2378.EBA.958.306.C.521211"/>
  </r>
  <r>
    <s v="WA.2378.EBA.958.306.C.521211.2"/>
    <m/>
    <m/>
    <m/>
    <m/>
    <m/>
    <m/>
    <m/>
    <x v="8"/>
    <n v="2"/>
    <s v="PKT"/>
    <n v="1500000"/>
    <n v="3000000"/>
    <n v="-3000000"/>
    <x v="0"/>
    <x v="0"/>
    <x v="0"/>
    <x v="0"/>
    <x v="0"/>
    <s v="WA.2378.EBA.958.306.C.521211"/>
  </r>
  <r>
    <s v="WA.2378.EBA.958.306.C.521211.3"/>
    <m/>
    <m/>
    <m/>
    <m/>
    <m/>
    <m/>
    <m/>
    <x v="9"/>
    <n v="2"/>
    <s v="PKT"/>
    <n v="1500000"/>
    <n v="3000000"/>
    <n v="-3000000"/>
    <x v="0"/>
    <x v="0"/>
    <x v="0"/>
    <x v="0"/>
    <x v="0"/>
    <s v="WA.2378.EBA.958.306.C.521211"/>
  </r>
  <r>
    <s v="WA.2378.EBA.958.306.C.521211.4"/>
    <m/>
    <m/>
    <m/>
    <m/>
    <m/>
    <m/>
    <m/>
    <x v="10"/>
    <n v="2"/>
    <s v="PKT"/>
    <n v="1000000"/>
    <n v="2000000"/>
    <n v="-2000000"/>
    <x v="0"/>
    <x v="0"/>
    <x v="0"/>
    <x v="0"/>
    <x v="0"/>
    <s v="WA.2378.EBA.958.306.C.521211"/>
  </r>
  <r>
    <s v="WA.2378.EBA.958.306.C.521211.5"/>
    <m/>
    <m/>
    <m/>
    <m/>
    <m/>
    <m/>
    <m/>
    <x v="66"/>
    <n v="15"/>
    <s v="PKT"/>
    <n v="200000"/>
    <n v="3000000"/>
    <n v="-3000000"/>
    <x v="0"/>
    <x v="0"/>
    <x v="0"/>
    <x v="0"/>
    <x v="0"/>
    <s v="WA.2378.EBA.958.306.C.521211"/>
  </r>
  <r>
    <s v="WA.2378.EBA.958.306.C.521219"/>
    <m/>
    <m/>
    <m/>
    <m/>
    <m/>
    <m/>
    <s v="521219"/>
    <x v="26"/>
    <m/>
    <m/>
    <m/>
    <n v="0"/>
    <n v="0"/>
    <x v="1"/>
    <x v="0"/>
    <x v="0"/>
    <x v="2"/>
    <x v="6"/>
    <s v="WA.2378.EBA.958.306.C"/>
  </r>
  <r>
    <s v="WA.2378.EBA.958.306.C.521219.1"/>
    <m/>
    <m/>
    <m/>
    <m/>
    <m/>
    <m/>
    <m/>
    <x v="59"/>
    <n v="0"/>
    <s v="PKT"/>
    <n v="250000"/>
    <n v="0"/>
    <n v="0"/>
    <x v="1"/>
    <x v="0"/>
    <x v="0"/>
    <x v="0"/>
    <x v="0"/>
    <s v="WA.2378.EBA.958.306.C.521219"/>
  </r>
  <r>
    <s v="WA.2378.EBA.958.306.C.521219.2"/>
    <m/>
    <m/>
    <m/>
    <m/>
    <m/>
    <m/>
    <m/>
    <x v="60"/>
    <n v="0"/>
    <s v="PKT"/>
    <n v="8000000"/>
    <n v="0"/>
    <n v="0"/>
    <x v="1"/>
    <x v="0"/>
    <x v="0"/>
    <x v="0"/>
    <x v="0"/>
    <s v="WA.2378.EBA.958.306.C.521219"/>
  </r>
  <r>
    <s v="WA.2378.EBA.958.306.C.522151"/>
    <m/>
    <m/>
    <m/>
    <m/>
    <m/>
    <m/>
    <s v="522151"/>
    <x v="11"/>
    <m/>
    <m/>
    <m/>
    <n v="0"/>
    <n v="0"/>
    <x v="1"/>
    <x v="0"/>
    <x v="0"/>
    <x v="2"/>
    <x v="6"/>
    <s v="WA.2378.EBA.958.306.C"/>
  </r>
  <r>
    <s v="WA.2378.EBA.958.306.C.522151.1"/>
    <m/>
    <m/>
    <m/>
    <m/>
    <m/>
    <m/>
    <m/>
    <x v="12"/>
    <n v="0"/>
    <s v="OJ"/>
    <n v="1000000"/>
    <n v="0"/>
    <n v="0"/>
    <x v="1"/>
    <x v="0"/>
    <x v="0"/>
    <x v="0"/>
    <x v="0"/>
    <s v="WA.2378.EBA.958.306.C.522151"/>
  </r>
  <r>
    <s v="WA.2378.EBA.958.306.C.524111"/>
    <m/>
    <m/>
    <m/>
    <m/>
    <m/>
    <m/>
    <s v="524111"/>
    <x v="13"/>
    <m/>
    <m/>
    <m/>
    <n v="30225000"/>
    <n v="-30225000"/>
    <x v="0"/>
    <x v="0"/>
    <x v="0"/>
    <x v="2"/>
    <x v="6"/>
    <s v="WA.2378.EBA.958.306.C"/>
  </r>
  <r>
    <s v="WA.2378.EBA.958.306.C.524111.1"/>
    <m/>
    <m/>
    <m/>
    <m/>
    <m/>
    <m/>
    <m/>
    <x v="67"/>
    <n v="15"/>
    <s v="OK"/>
    <n v="2015000"/>
    <n v="30225000"/>
    <n v="-30225000"/>
    <x v="0"/>
    <x v="0"/>
    <x v="0"/>
    <x v="0"/>
    <x v="0"/>
    <s v="WA.2378.EBA.958.306.C.524111"/>
  </r>
  <r>
    <s v="WA.2378.EBA.962"/>
    <s v="2378.EBA.962"/>
    <s v="Layanan Umum"/>
    <n v="1"/>
    <s v="Layanan"/>
    <m/>
    <n v="1209115000"/>
    <s v="2378.EBA.962"/>
    <x v="68"/>
    <n v="1"/>
    <s v="Layanan"/>
    <m/>
    <n v="1622825000"/>
    <n v="-413710000"/>
    <x v="0"/>
    <x v="0"/>
    <x v="0"/>
    <x v="0"/>
    <x v="0"/>
    <s v="WA.2378.EBA"/>
  </r>
  <r>
    <s v="WA.2378.EBA.962.301"/>
    <s v="301"/>
    <s v="Pelayanan Tata Usaha dan Kerumahtanggaan Pendidikan Kelautan dan Perikanan"/>
    <m/>
    <s v=""/>
    <m/>
    <n v="1209115000"/>
    <s v="301"/>
    <x v="69"/>
    <m/>
    <s v=""/>
    <m/>
    <n v="1622825000"/>
    <n v="-413710000"/>
    <x v="0"/>
    <x v="0"/>
    <x v="0"/>
    <x v="0"/>
    <x v="0"/>
    <s v="WA.2378.EBA.962"/>
  </r>
  <r>
    <s v="WA.2378.EBA.962.301.A"/>
    <s v="A"/>
    <s v="Pengelolaan dan Implementasi BMN"/>
    <m/>
    <m/>
    <m/>
    <n v="72100000"/>
    <s v="A"/>
    <x v="70"/>
    <m/>
    <m/>
    <m/>
    <n v="61900000"/>
    <n v="10200000"/>
    <x v="0"/>
    <x v="3"/>
    <x v="5"/>
    <x v="0"/>
    <x v="0"/>
    <s v="WA.2378.EBA.962.301"/>
  </r>
  <r>
    <s v="WA.2378.EBA.962.301.A.521211"/>
    <s v="521211"/>
    <s v="Belanja Bahan"/>
    <m/>
    <m/>
    <m/>
    <n v="22000000"/>
    <s v="521211"/>
    <x v="6"/>
    <m/>
    <m/>
    <m/>
    <n v="15000000"/>
    <n v="7000000"/>
    <x v="0"/>
    <x v="0"/>
    <x v="0"/>
    <x v="3"/>
    <x v="5"/>
    <s v="WA.2378.EBA.962.301.A"/>
  </r>
  <r>
    <s v="WA.2378.EBA.962.301.A.521211.1"/>
    <m/>
    <s v="01 - Penggadaan"/>
    <n v="4"/>
    <s v="PKT"/>
    <n v="1500000"/>
    <n v="6000000"/>
    <m/>
    <x v="71"/>
    <n v="3"/>
    <s v="PKT"/>
    <n v="1500000"/>
    <n v="4500000"/>
    <n v="1500000"/>
    <x v="0"/>
    <x v="0"/>
    <x v="0"/>
    <x v="0"/>
    <x v="0"/>
    <s v="WA.2378.EBA.962.301.A.521211"/>
  </r>
  <r>
    <s v="WA.2378.EBA.962.301.A.521211.2"/>
    <m/>
    <s v="02 - Bahan Komputer"/>
    <n v="4"/>
    <s v="PKT"/>
    <n v="1500000"/>
    <n v="6000000"/>
    <m/>
    <x v="23"/>
    <n v="3"/>
    <s v="PKT"/>
    <n v="1500000"/>
    <n v="4500000"/>
    <n v="1500000"/>
    <x v="0"/>
    <x v="0"/>
    <x v="0"/>
    <x v="0"/>
    <x v="0"/>
    <s v="WA.2378.EBA.962.301.A.521211"/>
  </r>
  <r>
    <s v="WA.2378.EBA.962.301.A.521211.3"/>
    <m/>
    <s v="03 - ATK"/>
    <n v="4"/>
    <s v="PKT"/>
    <n v="1000000"/>
    <n v="4000000"/>
    <m/>
    <x v="24"/>
    <n v="3"/>
    <s v="PKT"/>
    <n v="1000000"/>
    <n v="3000000"/>
    <n v="1000000"/>
    <x v="0"/>
    <x v="0"/>
    <x v="0"/>
    <x v="0"/>
    <x v="0"/>
    <s v="WA.2378.EBA.962.301.A.521211"/>
  </r>
  <r>
    <s v="WA.2378.EBA.962.301.A.521211.4"/>
    <m/>
    <s v="04 - Cetakan Kegiatan Administrasi SIMAK BMN"/>
    <n v="12"/>
    <s v="Ekplr"/>
    <n v="500000"/>
    <n v="6000000"/>
    <m/>
    <x v="72"/>
    <n v="6"/>
    <s v="Ekplr"/>
    <n v="500000"/>
    <n v="3000000"/>
    <n v="3000000"/>
    <x v="0"/>
    <x v="0"/>
    <x v="0"/>
    <x v="0"/>
    <x v="0"/>
    <s v="WA.2378.EBA.962.301.A.521211"/>
  </r>
  <r>
    <s v="WA.2378.EBA.962.301.A.524111"/>
    <s v="524111"/>
    <s v="Belanja Perjalanan Dinas Biasa"/>
    <m/>
    <m/>
    <m/>
    <n v="48000000"/>
    <s v="524111"/>
    <x v="13"/>
    <m/>
    <m/>
    <m/>
    <n v="44800000"/>
    <n v="3200000"/>
    <x v="0"/>
    <x v="0"/>
    <x v="0"/>
    <x v="3"/>
    <x v="5"/>
    <s v="WA.2378.EBA.962.301.A"/>
  </r>
  <r>
    <s v="WA.2378.EBA.962.301.A.524111.1"/>
    <m/>
    <s v="01 - Perjalanan Implementasi SIMAK - BMN"/>
    <n v="12"/>
    <s v="OK"/>
    <n v="4000000"/>
    <n v="48000000"/>
    <m/>
    <x v="73"/>
    <n v="8"/>
    <s v="OK"/>
    <n v="5600000"/>
    <n v="44800000"/>
    <n v="3200000"/>
    <x v="0"/>
    <x v="0"/>
    <x v="0"/>
    <x v="0"/>
    <x v="0"/>
    <s v="WA.2378.EBA.962.301.A.524111"/>
  </r>
  <r>
    <s v="WA.2378.EBA.962.301.A.524113"/>
    <s v="524113"/>
    <s v="Belanja Perjalanan Dinas Dalam Kota"/>
    <m/>
    <m/>
    <m/>
    <n v="2100000"/>
    <s v="524113"/>
    <x v="37"/>
    <m/>
    <m/>
    <m/>
    <n v="2100000"/>
    <n v="0"/>
    <x v="0"/>
    <x v="0"/>
    <x v="0"/>
    <x v="3"/>
    <x v="5"/>
    <s v="WA.2378.EBA.962.301.A"/>
  </r>
  <r>
    <s v="WA.2378.EBA.962.301.A.524113.1"/>
    <m/>
    <s v="01 - Koordinasi Implementasi SIMAK - BMN"/>
    <n v="14"/>
    <s v="OK"/>
    <n v="150000"/>
    <n v="2100000"/>
    <m/>
    <x v="74"/>
    <n v="14"/>
    <s v="OK"/>
    <n v="150000"/>
    <n v="2100000"/>
    <n v="0"/>
    <x v="0"/>
    <x v="0"/>
    <x v="0"/>
    <x v="0"/>
    <x v="0"/>
    <s v="WA.2378.EBA.962.301.A.524113"/>
  </r>
  <r>
    <s v="WA.2378.EBA.962.301.B"/>
    <s v="B"/>
    <s v="Pembinaan dan Koordinasi Kepala Pusdik KP"/>
    <m/>
    <m/>
    <m/>
    <n v="572300000"/>
    <s v="B"/>
    <x v="75"/>
    <m/>
    <m/>
    <m/>
    <n v="498618000"/>
    <n v="73682000"/>
    <x v="0"/>
    <x v="3"/>
    <x v="5"/>
    <x v="0"/>
    <x v="0"/>
    <s v="WA.2378.EBA.962.301"/>
  </r>
  <r>
    <s v="WA.2378.EBA.962.301.B.521211"/>
    <s v="521211"/>
    <s v="Belanja Bahan"/>
    <m/>
    <m/>
    <m/>
    <n v="10000000"/>
    <s v="521211"/>
    <x v="6"/>
    <m/>
    <m/>
    <m/>
    <n v="5000000"/>
    <n v="5000000"/>
    <x v="0"/>
    <x v="0"/>
    <x v="0"/>
    <x v="3"/>
    <x v="5"/>
    <s v="WA.2378.EBA.962.301.B"/>
  </r>
  <r>
    <s v="WA.2378.EBA.962.301.B.521211.1"/>
    <m/>
    <s v="01 - Bahan Komputer"/>
    <n v="4"/>
    <s v="PKT"/>
    <n v="1500000"/>
    <n v="6000000"/>
    <m/>
    <x v="76"/>
    <n v="2"/>
    <s v="PKT"/>
    <n v="1500000"/>
    <n v="3000000"/>
    <n v="3000000"/>
    <x v="0"/>
    <x v="0"/>
    <x v="0"/>
    <x v="0"/>
    <x v="0"/>
    <s v="WA.2378.EBA.962.301.B.521211"/>
  </r>
  <r>
    <s v="WA.2378.EBA.962.301.B.521211.2"/>
    <m/>
    <s v="02 - ATK"/>
    <n v="4"/>
    <s v="PKT"/>
    <n v="1000000"/>
    <n v="4000000"/>
    <m/>
    <x v="77"/>
    <n v="2"/>
    <s v="PKT"/>
    <n v="1000000"/>
    <n v="2000000"/>
    <n v="2000000"/>
    <x v="0"/>
    <x v="0"/>
    <x v="0"/>
    <x v="0"/>
    <x v="0"/>
    <s v="WA.2378.EBA.962.301.B.521211"/>
  </r>
  <r>
    <s v="WA.2378.EBA.962.301.B.521219"/>
    <s v="521219"/>
    <s v="Belanja Barang Non Operasional Lainnya"/>
    <m/>
    <m/>
    <m/>
    <n v="7800000"/>
    <s v="521219"/>
    <x v="26"/>
    <m/>
    <m/>
    <m/>
    <n v="7800000"/>
    <n v="0"/>
    <x v="0"/>
    <x v="0"/>
    <x v="0"/>
    <x v="3"/>
    <x v="5"/>
    <s v="WA.2378.EBA.962.301.B"/>
  </r>
  <r>
    <s v="WA.2378.EBA.962.301.B.521219.1"/>
    <m/>
    <s v="01 - Langganan biaya video conference"/>
    <n v="12"/>
    <s v="PKT"/>
    <n v="650000"/>
    <n v="7800000"/>
    <m/>
    <x v="78"/>
    <n v="2"/>
    <s v="PKT"/>
    <n v="3900000"/>
    <n v="7800000"/>
    <n v="0"/>
    <x v="0"/>
    <x v="0"/>
    <x v="0"/>
    <x v="0"/>
    <x v="0"/>
    <s v="WA.2378.EBA.962.301.B.521219"/>
  </r>
  <r>
    <s v="WA.2378.EBA.962.301.B.524111"/>
    <s v="524111"/>
    <s v="Belanja Perjalanan Dinas Biasa"/>
    <m/>
    <m/>
    <m/>
    <n v="554500000"/>
    <s v="524111"/>
    <x v="13"/>
    <m/>
    <m/>
    <m/>
    <n v="485818000"/>
    <n v="68682000"/>
    <x v="0"/>
    <x v="0"/>
    <x v="0"/>
    <x v="3"/>
    <x v="5"/>
    <s v="WA.2378.EBA.962.301.B"/>
  </r>
  <r>
    <s v="WA.2378.EBA.962.301.B.524111.1"/>
    <m/>
    <s v="01 - Perjalanan Pembinaan dan Wisuda Kepala Pusdik KP"/>
    <n v="55"/>
    <s v="OK"/>
    <n v="6075000"/>
    <n v="334125000"/>
    <m/>
    <x v="79"/>
    <n v="68"/>
    <s v="OK"/>
    <n v="7144383"/>
    <n v="485818000"/>
    <n v="-151693000"/>
    <x v="0"/>
    <x v="0"/>
    <x v="0"/>
    <x v="0"/>
    <x v="0"/>
    <s v="WA.2378.EBA.962.301.B.524111"/>
  </r>
  <r>
    <s v="WA.2378.EBA.962.301.B.524111.2"/>
    <m/>
    <s v="02 - Perjalanan Koordinasi, Sinkronisasi, Wisuda dan Pendampingan Kepala Pusdik KP"/>
    <n v="36"/>
    <s v="OK"/>
    <n v="6121528"/>
    <n v="220375000"/>
    <m/>
    <x v="34"/>
    <m/>
    <m/>
    <m/>
    <n v="0"/>
    <n v="220375000"/>
    <x v="0"/>
    <x v="0"/>
    <x v="0"/>
    <x v="0"/>
    <x v="0"/>
    <s v="WA.2378.EBA.962.301.B.524111"/>
  </r>
  <r>
    <s v="WA.2378.EBA.962.301.C"/>
    <s v="C"/>
    <s v="Pengelolaan Kearsipan, Tata Naskah Dinas dan Persuratan Pusat Pendidikan KP"/>
    <m/>
    <m/>
    <m/>
    <n v="78000000"/>
    <s v="C"/>
    <x v="80"/>
    <m/>
    <m/>
    <m/>
    <n v="60500000"/>
    <n v="17500000"/>
    <x v="0"/>
    <x v="3"/>
    <x v="5"/>
    <x v="0"/>
    <x v="0"/>
    <s v="WA.2378.EBA.962.301"/>
  </r>
  <r>
    <s v="WA.2378.EBA.962.301.C.521211"/>
    <s v="521211"/>
    <s v="Belanja Bahan"/>
    <m/>
    <m/>
    <m/>
    <n v="34000000"/>
    <s v="521211"/>
    <x v="6"/>
    <m/>
    <m/>
    <m/>
    <n v="18000000"/>
    <n v="16000000"/>
    <x v="0"/>
    <x v="0"/>
    <x v="0"/>
    <x v="3"/>
    <x v="5"/>
    <s v="WA.2378.EBA.962.301.C"/>
  </r>
  <r>
    <s v="WA.2378.EBA.962.301.C.521211.1"/>
    <m/>
    <s v="01 - Penggadaan"/>
    <n v="8"/>
    <s v="PKT"/>
    <n v="1000000"/>
    <n v="8000000"/>
    <m/>
    <x v="81"/>
    <n v="4"/>
    <s v="PKT"/>
    <n v="1000000"/>
    <n v="4000000"/>
    <n v="4000000"/>
    <x v="0"/>
    <x v="0"/>
    <x v="0"/>
    <x v="0"/>
    <x v="0"/>
    <s v="WA.2378.EBA.962.301.C.521211"/>
  </r>
  <r>
    <s v="WA.2378.EBA.962.301.C.521211.2"/>
    <m/>
    <s v="02 - Bahan Komputer"/>
    <n v="8"/>
    <s v="PKT"/>
    <n v="1500000"/>
    <n v="12000000"/>
    <m/>
    <x v="23"/>
    <n v="4"/>
    <s v="PKT"/>
    <n v="1500000"/>
    <n v="6000000"/>
    <n v="6000000"/>
    <x v="0"/>
    <x v="0"/>
    <x v="0"/>
    <x v="0"/>
    <x v="0"/>
    <s v="WA.2378.EBA.962.301.C.521211"/>
  </r>
  <r>
    <s v="WA.2378.EBA.962.301.C.521211.3"/>
    <m/>
    <s v="03 - ATK"/>
    <n v="8"/>
    <s v="PKT"/>
    <n v="1000000"/>
    <n v="8000000"/>
    <m/>
    <x v="24"/>
    <n v="4"/>
    <s v="PKT"/>
    <n v="1000000"/>
    <n v="4000000"/>
    <n v="4000000"/>
    <x v="0"/>
    <x v="0"/>
    <x v="0"/>
    <x v="0"/>
    <x v="0"/>
    <s v="WA.2378.EBA.962.301.C.521211"/>
  </r>
  <r>
    <s v="WA.2378.EBA.962.301.C.521211.4"/>
    <m/>
    <s v="04 - Cetakan Kegiatan dan Laporan"/>
    <n v="12"/>
    <s v="Ekplr"/>
    <n v="500000"/>
    <n v="6000000"/>
    <m/>
    <x v="82"/>
    <n v="8"/>
    <s v="Ekplr"/>
    <n v="500000"/>
    <n v="4000000"/>
    <n v="2000000"/>
    <x v="0"/>
    <x v="0"/>
    <x v="0"/>
    <x v="0"/>
    <x v="0"/>
    <s v="WA.2378.EBA.962.301.C.521211"/>
  </r>
  <r>
    <s v="WA.2378.EBA.962.301.C.522141"/>
    <s v="522141"/>
    <s v="Belanja Sewa"/>
    <m/>
    <m/>
    <m/>
    <n v="3000000"/>
    <s v="522141"/>
    <x v="83"/>
    <m/>
    <m/>
    <m/>
    <n v="3000000"/>
    <n v="0"/>
    <x v="0"/>
    <x v="0"/>
    <x v="0"/>
    <x v="3"/>
    <x v="5"/>
    <s v="WA.2378.EBA.962.301.C"/>
  </r>
  <r>
    <s v="WA.2378.EBA.962.301.C.522141.1"/>
    <m/>
    <s v="01 - Sewa Kendaraan / Mobil (2 kali)"/>
    <n v="2"/>
    <s v="UH"/>
    <n v="1500000"/>
    <n v="3000000"/>
    <m/>
    <x v="84"/>
    <n v="2"/>
    <s v="UH"/>
    <n v="1500000"/>
    <n v="3000000"/>
    <n v="0"/>
    <x v="0"/>
    <x v="0"/>
    <x v="0"/>
    <x v="0"/>
    <x v="0"/>
    <s v="WA.2378.EBA.962.301.C.522141"/>
  </r>
  <r>
    <s v="WA.2378.EBA.962.301.C.524111"/>
    <s v="524111"/>
    <s v="Belanja Perjalanan Dinas Biasa"/>
    <m/>
    <m/>
    <m/>
    <n v="38000000"/>
    <s v="524111"/>
    <x v="13"/>
    <m/>
    <m/>
    <m/>
    <n v="38000000"/>
    <n v="0"/>
    <x v="0"/>
    <x v="0"/>
    <x v="0"/>
    <x v="3"/>
    <x v="5"/>
    <s v="WA.2378.EBA.962.301.C"/>
  </r>
  <r>
    <s v="WA.2378.EBA.962.301.C.524111.1"/>
    <m/>
    <s v="01 - Perjalanan Pengelolaan Penatausahaan Arsip dan Sinkronisasi Tata Naskah dan Persuratan"/>
    <n v="8"/>
    <s v="OK"/>
    <n v="4750000"/>
    <n v="38000000"/>
    <m/>
    <x v="85"/>
    <n v="8"/>
    <s v="OK"/>
    <n v="4750000"/>
    <n v="38000000"/>
    <n v="0"/>
    <x v="0"/>
    <x v="0"/>
    <x v="0"/>
    <x v="0"/>
    <x v="0"/>
    <s v="WA.2378.EBA.962.301.C.524111"/>
  </r>
  <r>
    <s v="WA.2378.EBA.962.301.C.524113"/>
    <s v="524113"/>
    <s v="Belanja Perjalanan Dinas Dalam Kota"/>
    <m/>
    <m/>
    <m/>
    <n v="3000000"/>
    <s v="524113"/>
    <x v="37"/>
    <m/>
    <m/>
    <m/>
    <n v="1500000"/>
    <n v="1500000"/>
    <x v="0"/>
    <x v="0"/>
    <x v="0"/>
    <x v="3"/>
    <x v="5"/>
    <s v="WA.2378.EBA.962.301.C"/>
  </r>
  <r>
    <s v="WA.2378.EBA.962.301.C.524113.1"/>
    <m/>
    <s v="01 - Perjalanan Koordinasi"/>
    <n v="20"/>
    <s v="OK"/>
    <n v="150000"/>
    <n v="3000000"/>
    <m/>
    <x v="86"/>
    <n v="10"/>
    <s v="OK"/>
    <n v="150000"/>
    <n v="1500000"/>
    <n v="1500000"/>
    <x v="0"/>
    <x v="0"/>
    <x v="0"/>
    <x v="0"/>
    <x v="0"/>
    <s v="WA.2378.EBA.962.301.C.524113"/>
  </r>
  <r>
    <s v="WA.2378.EBA.962.301.D"/>
    <s v="D"/>
    <s v="Penyusunan Bahan Tindak Lanjut dan Pemutakhiran Data"/>
    <m/>
    <m/>
    <m/>
    <n v="65000000"/>
    <s v="D"/>
    <x v="87"/>
    <m/>
    <m/>
    <m/>
    <n v="63300000"/>
    <n v="1700000"/>
    <x v="0"/>
    <x v="3"/>
    <x v="5"/>
    <x v="0"/>
    <x v="0"/>
    <s v="WA.2378.EBA.962.301"/>
  </r>
  <r>
    <s v="WA.2378.EBA.962.301.D.521211"/>
    <s v="521211"/>
    <s v="Belanja Bahan"/>
    <m/>
    <m/>
    <m/>
    <n v="22000000"/>
    <s v="521211"/>
    <x v="6"/>
    <m/>
    <m/>
    <m/>
    <n v="21500000"/>
    <n v="500000"/>
    <x v="0"/>
    <x v="0"/>
    <x v="0"/>
    <x v="3"/>
    <x v="5"/>
    <s v="WA.2378.EBA.962.301.D"/>
  </r>
  <r>
    <s v="WA.2378.EBA.962.301.D.521211.1"/>
    <m/>
    <s v="01 - Penggadaan"/>
    <n v="4"/>
    <s v="PKT"/>
    <n v="1500000"/>
    <n v="6000000"/>
    <m/>
    <x v="81"/>
    <n v="4"/>
    <s v="PKT"/>
    <n v="1500000"/>
    <n v="6000000"/>
    <n v="0"/>
    <x v="0"/>
    <x v="0"/>
    <x v="0"/>
    <x v="0"/>
    <x v="0"/>
    <s v="WA.2378.EBA.962.301.D.521211"/>
  </r>
  <r>
    <s v="WA.2378.EBA.962.301.D.521211.2"/>
    <m/>
    <s v="02 - Bahan Komputer"/>
    <n v="4"/>
    <s v="PKT"/>
    <n v="1500000"/>
    <n v="6000000"/>
    <m/>
    <x v="23"/>
    <n v="4"/>
    <s v="PKT"/>
    <n v="1500000"/>
    <n v="6000000"/>
    <n v="0"/>
    <x v="0"/>
    <x v="0"/>
    <x v="0"/>
    <x v="0"/>
    <x v="0"/>
    <s v="WA.2378.EBA.962.301.D.521211"/>
  </r>
  <r>
    <s v="WA.2378.EBA.962.301.D.521211.3"/>
    <m/>
    <s v="03 - ATK"/>
    <n v="4"/>
    <s v="PKT"/>
    <n v="1000000"/>
    <n v="4000000"/>
    <m/>
    <x v="24"/>
    <n v="4"/>
    <s v="PKT"/>
    <n v="1000000"/>
    <n v="4000000"/>
    <n v="0"/>
    <x v="0"/>
    <x v="0"/>
    <x v="0"/>
    <x v="0"/>
    <x v="0"/>
    <s v="WA.2378.EBA.962.301.D.521211"/>
  </r>
  <r>
    <s v="WA.2378.EBA.962.301.D.521211.4"/>
    <m/>
    <s v="04 - Cetakan Kegiatan dan Laporan"/>
    <n v="12"/>
    <s v="Ekplr"/>
    <n v="500000"/>
    <n v="6000000"/>
    <m/>
    <x v="82"/>
    <n v="8"/>
    <s v="Ekplr"/>
    <n v="500000"/>
    <n v="4000000"/>
    <n v="2000000"/>
    <x v="0"/>
    <x v="0"/>
    <x v="0"/>
    <x v="0"/>
    <x v="0"/>
    <s v="WA.2378.EBA.962.301.D.521211"/>
  </r>
  <r>
    <s v="WA.2378.EBA.962.301.D.521211.5"/>
    <m/>
    <m/>
    <m/>
    <m/>
    <m/>
    <m/>
    <m/>
    <x v="88"/>
    <n v="20"/>
    <s v="OK"/>
    <n v="75000"/>
    <n v="1500000"/>
    <n v="-1500000"/>
    <x v="0"/>
    <x v="0"/>
    <x v="0"/>
    <x v="0"/>
    <x v="0"/>
    <s v="WA.2378.EBA.962.301.D.521211"/>
  </r>
  <r>
    <s v="WA.2378.EBA.962.301.D.524111"/>
    <s v="524111"/>
    <s v="Belanja Perjalanan Dinas Biasa"/>
    <m/>
    <m/>
    <m/>
    <n v="40000000"/>
    <s v="524111"/>
    <x v="13"/>
    <m/>
    <m/>
    <m/>
    <n v="40000000"/>
    <n v="0"/>
    <x v="0"/>
    <x v="0"/>
    <x v="0"/>
    <x v="3"/>
    <x v="5"/>
    <s v="WA.2378.EBA.962.301.D"/>
  </r>
  <r>
    <s v="WA.2378.EBA.962.301.D.524111.1"/>
    <m/>
    <s v="01 - Perjalanan Penyusunan Bahan Tindak Lanjut dan Pemutakhiran Data"/>
    <n v="10"/>
    <s v="OK"/>
    <n v="4000000"/>
    <n v="40000000"/>
    <m/>
    <x v="89"/>
    <n v="10"/>
    <s v="OK"/>
    <n v="4000000"/>
    <n v="40000000"/>
    <n v="0"/>
    <x v="0"/>
    <x v="0"/>
    <x v="0"/>
    <x v="0"/>
    <x v="0"/>
    <s v="WA.2378.EBA.962.301.D.524111"/>
  </r>
  <r>
    <s v="WA.2378.EBA.962.301.D.524113"/>
    <s v="524113"/>
    <s v="Belanja Perjalanan Dinas Dalam Kota"/>
    <m/>
    <m/>
    <m/>
    <n v="3000000"/>
    <s v="524113"/>
    <x v="37"/>
    <m/>
    <m/>
    <m/>
    <n v="1800000"/>
    <n v="1200000"/>
    <x v="0"/>
    <x v="0"/>
    <x v="0"/>
    <x v="3"/>
    <x v="5"/>
    <s v="WA.2378.EBA.962.301.D"/>
  </r>
  <r>
    <s v="WA.2378.EBA.962.301.D.524113.1"/>
    <m/>
    <s v="01 - Perjalanan Koordinasi"/>
    <n v="20"/>
    <s v="OK"/>
    <n v="150000"/>
    <n v="3000000"/>
    <m/>
    <x v="86"/>
    <n v="12"/>
    <s v="OK"/>
    <n v="150000"/>
    <n v="1800000"/>
    <n v="1200000"/>
    <x v="0"/>
    <x v="0"/>
    <x v="0"/>
    <x v="0"/>
    <x v="0"/>
    <s v="WA.2378.EBA.962.301.D.524113"/>
  </r>
  <r>
    <s v="WA.2378.EBA.962.301.E"/>
    <s v="E"/>
    <s v="Pengelolaan Administrasi Kepegawaian Pusdik KP"/>
    <m/>
    <m/>
    <m/>
    <n v="82785000"/>
    <s v="E"/>
    <x v="90"/>
    <m/>
    <m/>
    <m/>
    <n v="150350000"/>
    <n v="-67565000"/>
    <x v="0"/>
    <x v="3"/>
    <x v="5"/>
    <x v="0"/>
    <x v="0"/>
    <s v="WA.2378.EBA.962.301"/>
  </r>
  <r>
    <s v="WA.2378.EBA.962.301.E.521211"/>
    <s v="521211"/>
    <s v="Belanja Bahan"/>
    <m/>
    <m/>
    <m/>
    <n v="22000000"/>
    <s v="521211"/>
    <x v="6"/>
    <m/>
    <m/>
    <m/>
    <n v="20500000"/>
    <n v="1500000"/>
    <x v="0"/>
    <x v="0"/>
    <x v="0"/>
    <x v="3"/>
    <x v="5"/>
    <s v="WA.2378.EBA.962.301.E"/>
  </r>
  <r>
    <s v="WA.2378.EBA.962.301.E.521211.1"/>
    <m/>
    <s v="01 - Penggadaan"/>
    <n v="4"/>
    <s v="PKT"/>
    <n v="1500000"/>
    <n v="6000000"/>
    <m/>
    <x v="81"/>
    <n v="4"/>
    <s v="PKT"/>
    <n v="1500000"/>
    <n v="6000000"/>
    <n v="0"/>
    <x v="0"/>
    <x v="0"/>
    <x v="0"/>
    <x v="0"/>
    <x v="0"/>
    <s v="WA.2378.EBA.962.301.E.521211"/>
  </r>
  <r>
    <s v="WA.2378.EBA.962.301.E.521211.2"/>
    <m/>
    <s v="02 - Bahan Komputer"/>
    <n v="4"/>
    <s v="PKT"/>
    <n v="1500000"/>
    <n v="6000000"/>
    <m/>
    <x v="23"/>
    <n v="4"/>
    <s v="PKT"/>
    <n v="1500000"/>
    <n v="6000000"/>
    <n v="0"/>
    <x v="0"/>
    <x v="0"/>
    <x v="0"/>
    <x v="0"/>
    <x v="0"/>
    <s v="WA.2378.EBA.962.301.E.521211"/>
  </r>
  <r>
    <s v="WA.2378.EBA.962.301.E.521211.3"/>
    <m/>
    <s v="03 - ATK"/>
    <n v="4"/>
    <s v="PKT"/>
    <n v="1000000"/>
    <n v="4000000"/>
    <m/>
    <x v="24"/>
    <n v="4"/>
    <s v="PKT"/>
    <n v="1000000"/>
    <n v="4000000"/>
    <n v="0"/>
    <x v="0"/>
    <x v="0"/>
    <x v="0"/>
    <x v="0"/>
    <x v="0"/>
    <s v="WA.2378.EBA.962.301.E.521211"/>
  </r>
  <r>
    <s v="WA.2378.EBA.962.301.E.521211.4"/>
    <m/>
    <s v="04 - Cetakan Kegiatan dan Laporan"/>
    <n v="24"/>
    <s v="Ekplr"/>
    <n v="250000"/>
    <n v="6000000"/>
    <m/>
    <x v="82"/>
    <n v="12"/>
    <s v="Ekplr"/>
    <n v="250000"/>
    <n v="3000000"/>
    <n v="3000000"/>
    <x v="0"/>
    <x v="0"/>
    <x v="0"/>
    <x v="0"/>
    <x v="0"/>
    <s v="WA.2378.EBA.962.301.E.521211"/>
  </r>
  <r>
    <s v="WA.2378.EBA.962.301.E.521211.5"/>
    <m/>
    <m/>
    <m/>
    <m/>
    <m/>
    <m/>
    <m/>
    <x v="88"/>
    <n v="20"/>
    <s v="OK"/>
    <n v="75000"/>
    <n v="1500000"/>
    <n v="-1500000"/>
    <x v="0"/>
    <x v="0"/>
    <x v="0"/>
    <x v="0"/>
    <x v="0"/>
    <s v="WA.2378.EBA.962.301.E.521211"/>
  </r>
  <r>
    <s v="WA.2378.EBA.962.301.E.521219"/>
    <s v="521219"/>
    <s v="Belanja Barang Non Operasional Lainnya"/>
    <m/>
    <m/>
    <m/>
    <n v="26250000"/>
    <s v="521219"/>
    <x v="26"/>
    <m/>
    <m/>
    <m/>
    <n v="26250000"/>
    <n v="0"/>
    <x v="0"/>
    <x v="0"/>
    <x v="0"/>
    <x v="3"/>
    <x v="5"/>
    <s v="WA.2378.EBA.962.301.E"/>
  </r>
  <r>
    <s v="WA.2378.EBA.962.301.E.521219.1"/>
    <m/>
    <s v="01 - Peningkatan Kapasitas Pegawai"/>
    <n v="15"/>
    <s v="OK"/>
    <n v="1750000"/>
    <n v="26250000"/>
    <m/>
    <x v="91"/>
    <n v="15"/>
    <s v="OK"/>
    <n v="1750000"/>
    <n v="26250000"/>
    <n v="0"/>
    <x v="0"/>
    <x v="0"/>
    <x v="0"/>
    <x v="0"/>
    <x v="0"/>
    <s v="WA.2378.EBA.962.301.E.521219"/>
  </r>
  <r>
    <s v="WA.2378.EBA.962.301.E.524111"/>
    <s v="524111"/>
    <s v="Belanja Perjalanan Dinas Biasa"/>
    <m/>
    <m/>
    <m/>
    <n v="32435000"/>
    <s v="524111"/>
    <x v="13"/>
    <m/>
    <m/>
    <m/>
    <n v="101500000"/>
    <n v="-69065000"/>
    <x v="0"/>
    <x v="0"/>
    <x v="0"/>
    <x v="3"/>
    <x v="5"/>
    <s v="WA.2378.EBA.962.301.E"/>
  </r>
  <r>
    <s v="WA.2378.EBA.962.301.E.524111.1"/>
    <m/>
    <s v="01 - Perjalanan Pengelolaan SDM Aparatur"/>
    <n v="12"/>
    <s v="OK"/>
    <n v="2702917"/>
    <n v="32435000"/>
    <m/>
    <x v="92"/>
    <n v="8"/>
    <s v="OK"/>
    <n v="4250000"/>
    <n v="34000000"/>
    <n v="-1565000"/>
    <x v="0"/>
    <x v="0"/>
    <x v="0"/>
    <x v="0"/>
    <x v="0"/>
    <s v="WA.2378.EBA.962.301.E.524111"/>
  </r>
  <r>
    <s v="WA.2378.EBA.962.301.E.524111.2"/>
    <m/>
    <m/>
    <m/>
    <m/>
    <m/>
    <m/>
    <m/>
    <x v="93"/>
    <n v="15"/>
    <s v="OK"/>
    <n v="4500000"/>
    <n v="67500000"/>
    <n v="-67500000"/>
    <x v="0"/>
    <x v="0"/>
    <x v="0"/>
    <x v="0"/>
    <x v="0"/>
    <s v="WA.2378.EBA.962.301.E.524111"/>
  </r>
  <r>
    <s v="WA.2378.EBA.962.301.E.524113"/>
    <s v="524113"/>
    <s v="Belanja Perjalanan Dinas Dalam Kota"/>
    <m/>
    <m/>
    <m/>
    <n v="2100000"/>
    <s v="524113"/>
    <x v="37"/>
    <m/>
    <m/>
    <m/>
    <n v="2100000"/>
    <n v="0"/>
    <x v="0"/>
    <x v="0"/>
    <x v="0"/>
    <x v="3"/>
    <x v="5"/>
    <s v="WA.2378.EBA.962.301.E"/>
  </r>
  <r>
    <s v="WA.2378.EBA.962.301.E.524113.1"/>
    <m/>
    <s v="01 - Perjalanan Koordinasi"/>
    <n v="14"/>
    <s v="OK"/>
    <n v="150000"/>
    <n v="2100000"/>
    <m/>
    <x v="86"/>
    <n v="14"/>
    <s v="OK"/>
    <n v="150000"/>
    <n v="2100000"/>
    <n v="0"/>
    <x v="0"/>
    <x v="0"/>
    <x v="0"/>
    <x v="0"/>
    <x v="0"/>
    <s v="WA.2378.EBA.962.301.E.524113"/>
  </r>
  <r>
    <s v="WA.2378.EBA.962.301.F"/>
    <s v="F"/>
    <s v="Penjaminan Mutu Kelembagaan"/>
    <m/>
    <m/>
    <m/>
    <n v="50042000"/>
    <s v="F"/>
    <x v="94"/>
    <m/>
    <m/>
    <m/>
    <n v="43742000"/>
    <n v="6300000"/>
    <x v="0"/>
    <x v="2"/>
    <x v="3"/>
    <x v="0"/>
    <x v="0"/>
    <s v="WA.2378.EBA.962.301"/>
  </r>
  <r>
    <s v="WA.2378.EBA.962.301.F.521211"/>
    <s v="521211"/>
    <s v="Belanja Bahan"/>
    <m/>
    <m/>
    <m/>
    <n v="20000000"/>
    <s v="521211"/>
    <x v="6"/>
    <m/>
    <m/>
    <m/>
    <n v="15500000"/>
    <n v="4500000"/>
    <x v="0"/>
    <x v="0"/>
    <x v="0"/>
    <x v="0"/>
    <x v="3"/>
    <s v="WA.2378.EBA.962.301.F"/>
  </r>
  <r>
    <s v="WA.2378.EBA.962.301.F.521211.1"/>
    <m/>
    <s v="01 - Konsumsi/bahan makanan"/>
    <n v="160"/>
    <s v="OK"/>
    <n v="75000"/>
    <n v="12000000"/>
    <m/>
    <x v="7"/>
    <n v="100"/>
    <s v="OK"/>
    <n v="75000"/>
    <n v="7500000"/>
    <n v="4500000"/>
    <x v="0"/>
    <x v="0"/>
    <x v="0"/>
    <x v="0"/>
    <x v="0"/>
    <s v="WA.2378.EBA.962.301.F.521211"/>
  </r>
  <r>
    <s v="WA.2378.EBA.962.301.F.521211.2"/>
    <m/>
    <s v="02 - Penggadaan"/>
    <n v="2"/>
    <s v="PKT"/>
    <n v="1500000"/>
    <n v="3000000"/>
    <m/>
    <x v="8"/>
    <n v="2"/>
    <s v="PKT"/>
    <n v="1500000"/>
    <n v="3000000"/>
    <n v="0"/>
    <x v="0"/>
    <x v="0"/>
    <x v="0"/>
    <x v="0"/>
    <x v="0"/>
    <s v="WA.2378.EBA.962.301.F.521211"/>
  </r>
  <r>
    <s v="WA.2378.EBA.962.301.F.521211.3"/>
    <m/>
    <s v="03 - Bahan Komputer"/>
    <n v="2"/>
    <s v="PKT"/>
    <n v="1500000"/>
    <n v="3000000"/>
    <m/>
    <x v="9"/>
    <n v="2"/>
    <s v="PKT"/>
    <n v="1500000"/>
    <n v="3000000"/>
    <n v="0"/>
    <x v="0"/>
    <x v="0"/>
    <x v="0"/>
    <x v="0"/>
    <x v="0"/>
    <s v="WA.2378.EBA.962.301.F.521211"/>
  </r>
  <r>
    <s v="WA.2378.EBA.962.301.F.521211.4"/>
    <m/>
    <s v="04 - ATK"/>
    <n v="2"/>
    <s v="PKT"/>
    <n v="1000000"/>
    <n v="2000000"/>
    <m/>
    <x v="10"/>
    <n v="2"/>
    <s v="PKT"/>
    <n v="1000000"/>
    <n v="2000000"/>
    <n v="0"/>
    <x v="0"/>
    <x v="0"/>
    <x v="0"/>
    <x v="0"/>
    <x v="0"/>
    <s v="WA.2378.EBA.962.301.F.521211"/>
  </r>
  <r>
    <s v="WA.2378.EBA.962.301.F.521219"/>
    <s v="521219"/>
    <s v="Belanja Barang Non Operasional Lainnya"/>
    <m/>
    <m/>
    <m/>
    <n v="3000000"/>
    <s v="521219"/>
    <x v="26"/>
    <m/>
    <m/>
    <m/>
    <n v="3000000"/>
    <n v="0"/>
    <x v="0"/>
    <x v="0"/>
    <x v="0"/>
    <x v="0"/>
    <x v="3"/>
    <s v="WA.2378.EBA.962.301.F"/>
  </r>
  <r>
    <s v="WA.2378.EBA.962.301.F.521219.1"/>
    <m/>
    <s v="01 - Langganan biaya video conference"/>
    <n v="12"/>
    <s v="PKT"/>
    <n v="250000"/>
    <n v="3000000"/>
    <m/>
    <x v="59"/>
    <n v="12"/>
    <s v="PKT"/>
    <n v="250000"/>
    <n v="3000000"/>
    <n v="0"/>
    <x v="0"/>
    <x v="0"/>
    <x v="0"/>
    <x v="0"/>
    <x v="0"/>
    <s v="WA.2378.EBA.962.301.F.521219"/>
  </r>
  <r>
    <s v="WA.2378.EBA.962.301.F.522151"/>
    <s v="522151"/>
    <s v="Belanja Jasa Profesi"/>
    <m/>
    <m/>
    <m/>
    <n v="9000000"/>
    <s v="522151"/>
    <x v="11"/>
    <m/>
    <m/>
    <m/>
    <n v="7200000"/>
    <n v="1800000"/>
    <x v="0"/>
    <x v="0"/>
    <x v="0"/>
    <x v="0"/>
    <x v="3"/>
    <s v="WA.2378.EBA.962.301.F"/>
  </r>
  <r>
    <s v="WA.2378.EBA.962.301.F.522151.1"/>
    <m/>
    <s v="01 - Narasumber/Pembahas"/>
    <n v="10"/>
    <s v="OJ"/>
    <n v="900000"/>
    <n v="9000000"/>
    <m/>
    <x v="12"/>
    <n v="8"/>
    <s v="OJ"/>
    <n v="900000"/>
    <n v="7200000"/>
    <n v="1800000"/>
    <x v="0"/>
    <x v="0"/>
    <x v="0"/>
    <x v="0"/>
    <x v="0"/>
    <s v="WA.2378.EBA.962.301.F.522151"/>
  </r>
  <r>
    <s v="WA.2378.EBA.962.301.F.524111"/>
    <s v="524111"/>
    <s v="Belanja Perjalanan Dinas Biasa"/>
    <m/>
    <m/>
    <m/>
    <n v="18042000"/>
    <s v="524111"/>
    <x v="13"/>
    <m/>
    <m/>
    <m/>
    <n v="18042000"/>
    <n v="0"/>
    <x v="0"/>
    <x v="0"/>
    <x v="0"/>
    <x v="0"/>
    <x v="3"/>
    <s v="WA.2378.EBA.962.301.F"/>
  </r>
  <r>
    <s v="WA.2378.EBA.962.301.F.524111.1"/>
    <m/>
    <s v="01 - Perjalanan Penjaminan mutu pendidikan KP"/>
    <n v="6"/>
    <s v="OK"/>
    <n v="3007000"/>
    <n v="18042000"/>
    <m/>
    <x v="95"/>
    <n v="6"/>
    <s v="OK"/>
    <n v="3007000"/>
    <n v="18042000"/>
    <n v="0"/>
    <x v="0"/>
    <x v="0"/>
    <x v="0"/>
    <x v="0"/>
    <x v="0"/>
    <s v="WA.2378.EBA.962.301.F.524111"/>
  </r>
  <r>
    <s v="WA.2378.EBA.962.301.G"/>
    <s v="G"/>
    <s v="Bimbingan Penelitian Dan Pengabdian Kepada Masyarakat"/>
    <m/>
    <m/>
    <m/>
    <n v="99334000"/>
    <s v="G"/>
    <x v="96"/>
    <m/>
    <m/>
    <m/>
    <n v="56274000"/>
    <n v="43060000"/>
    <x v="0"/>
    <x v="1"/>
    <x v="1"/>
    <x v="0"/>
    <x v="0"/>
    <s v="WA.2378.EBA.962.301"/>
  </r>
  <r>
    <s v="WA.2378.EBA.962.301.G.521211"/>
    <s v="521211"/>
    <s v="Belanja Bahan"/>
    <m/>
    <m/>
    <m/>
    <n v="24800000"/>
    <s v="521211"/>
    <x v="6"/>
    <m/>
    <m/>
    <m/>
    <n v="13250000"/>
    <n v="11550000"/>
    <x v="0"/>
    <x v="0"/>
    <x v="0"/>
    <x v="0"/>
    <x v="1"/>
    <s v="WA.2378.EBA.962.301.G"/>
  </r>
  <r>
    <s v="WA.2378.EBA.962.301.G.521211.1"/>
    <m/>
    <s v="01 - Konsumsi/bahan makanan"/>
    <n v="224"/>
    <s v="OK"/>
    <n v="75000"/>
    <n v="16800000"/>
    <m/>
    <x v="7"/>
    <n v="100"/>
    <s v="OK"/>
    <n v="75000"/>
    <n v="7500000"/>
    <n v="9300000"/>
    <x v="0"/>
    <x v="0"/>
    <x v="0"/>
    <x v="0"/>
    <x v="0"/>
    <s v="WA.2378.EBA.962.301.G.521211"/>
  </r>
  <r>
    <s v="WA.2378.EBA.962.301.G.521211.2"/>
    <m/>
    <s v="02 - Penggadaan"/>
    <n v="2"/>
    <s v="PKT"/>
    <n v="1500000"/>
    <n v="3000000"/>
    <m/>
    <x v="8"/>
    <n v="1"/>
    <s v="PKT"/>
    <n v="750000"/>
    <n v="750000"/>
    <n v="2250000"/>
    <x v="0"/>
    <x v="0"/>
    <x v="0"/>
    <x v="0"/>
    <x v="0"/>
    <s v="WA.2378.EBA.962.301.G.521211"/>
  </r>
  <r>
    <s v="WA.2378.EBA.962.301.G.521211.3"/>
    <m/>
    <s v="03 - Bahan Komputer"/>
    <n v="2"/>
    <s v="PKT"/>
    <n v="1500000"/>
    <n v="3000000"/>
    <m/>
    <x v="9"/>
    <n v="2"/>
    <s v="PKT"/>
    <n v="1500000"/>
    <n v="3000000"/>
    <n v="0"/>
    <x v="0"/>
    <x v="0"/>
    <x v="0"/>
    <x v="0"/>
    <x v="0"/>
    <s v="WA.2378.EBA.962.301.G.521211"/>
  </r>
  <r>
    <s v="WA.2378.EBA.962.301.G.521211.4"/>
    <m/>
    <s v="04 - ATK"/>
    <n v="2"/>
    <s v="PKT"/>
    <n v="1000000"/>
    <n v="2000000"/>
    <m/>
    <x v="10"/>
    <n v="2"/>
    <s v="PKT"/>
    <n v="1000000"/>
    <n v="2000000"/>
    <n v="0"/>
    <x v="0"/>
    <x v="0"/>
    <x v="0"/>
    <x v="0"/>
    <x v="0"/>
    <s v="WA.2378.EBA.962.301.G.521211"/>
  </r>
  <r>
    <s v="WA.2378.EBA.962.301.G.521219"/>
    <s v="521219"/>
    <s v="Belanja Barang Non Operasional Lainnya"/>
    <m/>
    <m/>
    <m/>
    <n v="3000000"/>
    <s v="521219"/>
    <x v="26"/>
    <m/>
    <m/>
    <m/>
    <n v="3000000"/>
    <n v="0"/>
    <x v="0"/>
    <x v="0"/>
    <x v="0"/>
    <x v="0"/>
    <x v="1"/>
    <s v="WA.2378.EBA.962.301.G"/>
  </r>
  <r>
    <s v="WA.2378.EBA.962.301.G.521219.1"/>
    <m/>
    <s v="01 - Langganan biaya video conference"/>
    <n v="12"/>
    <s v="PKT"/>
    <n v="250000"/>
    <n v="3000000"/>
    <m/>
    <x v="59"/>
    <n v="12"/>
    <s v="PKT"/>
    <n v="250000"/>
    <n v="3000000"/>
    <n v="0"/>
    <x v="0"/>
    <x v="0"/>
    <x v="0"/>
    <x v="0"/>
    <x v="0"/>
    <s v="WA.2378.EBA.962.301.G.521219"/>
  </r>
  <r>
    <s v="WA.2378.EBA.962.301.G.521219.2"/>
    <m/>
    <m/>
    <m/>
    <m/>
    <m/>
    <m/>
    <m/>
    <x v="97"/>
    <n v="0"/>
    <s v="PKT"/>
    <n v="10000000"/>
    <n v="0"/>
    <n v="0"/>
    <x v="1"/>
    <x v="0"/>
    <x v="0"/>
    <x v="0"/>
    <x v="0"/>
    <s v="WA.2378.EBA.962.301.G.521219"/>
  </r>
  <r>
    <s v="WA.2378.EBA.962.301.G.524111"/>
    <s v="524111"/>
    <s v="Belanja Perjalanan Dinas Biasa"/>
    <m/>
    <m/>
    <m/>
    <n v="71534000"/>
    <s v="524111"/>
    <x v="13"/>
    <m/>
    <m/>
    <m/>
    <n v="40024000"/>
    <n v="31510000"/>
    <x v="0"/>
    <x v="0"/>
    <x v="0"/>
    <x v="0"/>
    <x v="1"/>
    <s v="WA.2378.EBA.962.301.G"/>
  </r>
  <r>
    <s v="WA.2378.EBA.962.301.G.524111.1"/>
    <m/>
    <s v="01 - Perjalanan Bimbingan Penelitian dan Pengabdian Kepada Masyarakat"/>
    <n v="14"/>
    <s v="OK"/>
    <n v="5109636"/>
    <n v="71534000"/>
    <m/>
    <x v="98"/>
    <n v="8"/>
    <s v="OK"/>
    <n v="5003091"/>
    <n v="40024000"/>
    <n v="31510000"/>
    <x v="0"/>
    <x v="0"/>
    <x v="0"/>
    <x v="0"/>
    <x v="0"/>
    <s v="WA.2378.EBA.962.301.G.524111"/>
  </r>
  <r>
    <s v="WA.2378.EBA.962.301.H"/>
    <s v="H"/>
    <s v="Serapan  Lulusan Pendidikan KP"/>
    <m/>
    <m/>
    <m/>
    <n v="139554000"/>
    <s v="H"/>
    <x v="99"/>
    <m/>
    <m/>
    <m/>
    <n v="113349000"/>
    <n v="26205000"/>
    <x v="0"/>
    <x v="1"/>
    <x v="2"/>
    <x v="0"/>
    <x v="0"/>
    <s v="WA.2378.EBA.962.301"/>
  </r>
  <r>
    <s v="WA.2378.EBA.962.301.H.521211"/>
    <s v="521211"/>
    <s v="Belanja Bahan"/>
    <m/>
    <m/>
    <m/>
    <n v="23500000"/>
    <s v="521211"/>
    <x v="6"/>
    <m/>
    <m/>
    <m/>
    <n v="15750000"/>
    <n v="7750000"/>
    <x v="0"/>
    <x v="0"/>
    <x v="0"/>
    <x v="0"/>
    <x v="2"/>
    <s v="WA.2378.EBA.962.301.H"/>
  </r>
  <r>
    <s v="WA.2378.EBA.962.301.H.521211.1"/>
    <m/>
    <s v="01 - Konsumsi/bahan makanan"/>
    <n v="100"/>
    <s v="OK"/>
    <n v="75000"/>
    <n v="7500000"/>
    <m/>
    <x v="7"/>
    <n v="50"/>
    <s v="OK"/>
    <n v="75000"/>
    <n v="3750000"/>
    <n v="3750000"/>
    <x v="0"/>
    <x v="0"/>
    <x v="0"/>
    <x v="0"/>
    <x v="0"/>
    <s v="WA.2378.EBA.962.301.H.521211"/>
  </r>
  <r>
    <s v="WA.2378.EBA.962.301.H.521211.2"/>
    <m/>
    <s v="02 - Penggadaan"/>
    <n v="4"/>
    <s v="PKT"/>
    <n v="1500000"/>
    <n v="6000000"/>
    <m/>
    <x v="8"/>
    <n v="3"/>
    <s v="PKT"/>
    <n v="1500000"/>
    <n v="4500000"/>
    <n v="1500000"/>
    <x v="0"/>
    <x v="0"/>
    <x v="0"/>
    <x v="0"/>
    <x v="0"/>
    <s v="WA.2378.EBA.962.301.H.521211"/>
  </r>
  <r>
    <s v="WA.2378.EBA.962.301.H.521211.3"/>
    <m/>
    <s v="03 - Bahan Komputer"/>
    <n v="4"/>
    <s v="PKT"/>
    <n v="1500000"/>
    <n v="6000000"/>
    <m/>
    <x v="9"/>
    <n v="3"/>
    <s v="PKT"/>
    <n v="1500000"/>
    <n v="4500000"/>
    <n v="1500000"/>
    <x v="0"/>
    <x v="0"/>
    <x v="0"/>
    <x v="0"/>
    <x v="0"/>
    <s v="WA.2378.EBA.962.301.H.521211"/>
  </r>
  <r>
    <s v="WA.2378.EBA.962.301.H.521211.4"/>
    <m/>
    <s v="04 - ATK"/>
    <n v="4"/>
    <s v="PKT"/>
    <n v="1000000"/>
    <n v="4000000"/>
    <m/>
    <x v="10"/>
    <n v="3"/>
    <s v="PKT"/>
    <n v="1000000"/>
    <n v="3000000"/>
    <n v="1000000"/>
    <x v="0"/>
    <x v="0"/>
    <x v="0"/>
    <x v="0"/>
    <x v="0"/>
    <s v="WA.2378.EBA.962.301.H.521211"/>
  </r>
  <r>
    <s v="WA.2378.EBA.962.301.H.521219"/>
    <m/>
    <m/>
    <m/>
    <m/>
    <m/>
    <m/>
    <s v="521219"/>
    <x v="26"/>
    <m/>
    <m/>
    <m/>
    <n v="48517000"/>
    <n v="-48517000"/>
    <x v="0"/>
    <x v="0"/>
    <x v="0"/>
    <x v="0"/>
    <x v="2"/>
    <s v="WA.2378.EBA.962.301.H"/>
  </r>
  <r>
    <s v="WA.2378.EBA.962.301.H.521219.1"/>
    <m/>
    <m/>
    <m/>
    <m/>
    <m/>
    <m/>
    <m/>
    <x v="100"/>
    <n v="1"/>
    <s v="PKT"/>
    <n v="48517000"/>
    <n v="48517000"/>
    <n v="-48517000"/>
    <x v="0"/>
    <x v="0"/>
    <x v="0"/>
    <x v="0"/>
    <x v="0"/>
    <s v="WA.2378.EBA.962.301.H.521219"/>
  </r>
  <r>
    <s v="WA.2378.EBA.962.301.H.522151"/>
    <m/>
    <m/>
    <m/>
    <m/>
    <m/>
    <m/>
    <s v="522151"/>
    <x v="11"/>
    <m/>
    <m/>
    <m/>
    <n v="5000000"/>
    <n v="-5000000"/>
    <x v="0"/>
    <x v="0"/>
    <x v="0"/>
    <x v="0"/>
    <x v="2"/>
    <s v="WA.2378.EBA.962.301.H"/>
  </r>
  <r>
    <s v="WA.2378.EBA.962.301.H.522151.1"/>
    <m/>
    <m/>
    <m/>
    <m/>
    <m/>
    <m/>
    <m/>
    <x v="101"/>
    <n v="5"/>
    <s v="OJ"/>
    <n v="1000000"/>
    <n v="5000000"/>
    <n v="-5000000"/>
    <x v="0"/>
    <x v="0"/>
    <x v="0"/>
    <x v="0"/>
    <x v="0"/>
    <s v="WA.2378.EBA.962.301.H.522151"/>
  </r>
  <r>
    <s v="WA.2378.EBA.962.301.H.524111"/>
    <s v="524111"/>
    <s v="Belanja Perjalanan Dinas Biasa"/>
    <m/>
    <m/>
    <m/>
    <n v="116054000"/>
    <s v="524111"/>
    <x v="13"/>
    <m/>
    <m/>
    <m/>
    <n v="44082000"/>
    <n v="71972000"/>
    <x v="0"/>
    <x v="0"/>
    <x v="0"/>
    <x v="0"/>
    <x v="2"/>
    <s v="WA.2378.EBA.962.301.H"/>
  </r>
  <r>
    <s v="WA.2378.EBA.962.301.H.524111.1"/>
    <m/>
    <s v="01 - Perjalanan Serapan Lulusan Pendidikan KP"/>
    <n v="21"/>
    <s v="OK"/>
    <n v="5526381"/>
    <n v="116054000"/>
    <m/>
    <x v="102"/>
    <n v="8"/>
    <s v="OK"/>
    <n v="5510250"/>
    <n v="44082000"/>
    <n v="71972000"/>
    <x v="0"/>
    <x v="0"/>
    <x v="0"/>
    <x v="0"/>
    <x v="0"/>
    <s v="WA.2378.EBA.962.301.H.524111"/>
  </r>
  <r>
    <s v="WA.2378.EBA.962.301.I"/>
    <s v="I"/>
    <s v="Publikasi dan Kehumasan Pusat Pendidikan KP  (OII)"/>
    <m/>
    <m/>
    <m/>
    <n v="50000000"/>
    <s v="I"/>
    <x v="103"/>
    <m/>
    <m/>
    <m/>
    <n v="47000000"/>
    <n v="3000000"/>
    <x v="0"/>
    <x v="4"/>
    <x v="7"/>
    <x v="0"/>
    <x v="0"/>
    <s v="WA.2378.EBA.962.301"/>
  </r>
  <r>
    <s v="WA.2378.EBA.962.301.I.521211"/>
    <s v="521211"/>
    <s v="Belanja Bahan"/>
    <m/>
    <m/>
    <m/>
    <n v="15500000"/>
    <s v="521211"/>
    <x v="6"/>
    <m/>
    <m/>
    <m/>
    <n v="12500000"/>
    <n v="3000000"/>
    <x v="0"/>
    <x v="0"/>
    <x v="0"/>
    <x v="0"/>
    <x v="7"/>
    <s v="WA.2378.EBA.962.301.I"/>
  </r>
  <r>
    <s v="WA.2378.EBA.962.301.I.521211.1"/>
    <m/>
    <s v="01 - Konsumsi/bahan makanan"/>
    <n v="100"/>
    <s v="OK"/>
    <n v="75000"/>
    <n v="7500000"/>
    <m/>
    <x v="7"/>
    <n v="60"/>
    <s v="OK"/>
    <n v="75000"/>
    <n v="4500000"/>
    <n v="3000000"/>
    <x v="0"/>
    <x v="0"/>
    <x v="0"/>
    <x v="0"/>
    <x v="0"/>
    <s v="WA.2378.EBA.962.301.I.521211"/>
  </r>
  <r>
    <s v="WA.2378.EBA.962.301.I.521211.2"/>
    <m/>
    <s v="02 - Penggadaan"/>
    <n v="2"/>
    <s v="PKT"/>
    <n v="1500000"/>
    <n v="3000000"/>
    <m/>
    <x v="8"/>
    <n v="2"/>
    <s v="PKT"/>
    <n v="1500000"/>
    <n v="3000000"/>
    <n v="0"/>
    <x v="0"/>
    <x v="0"/>
    <x v="0"/>
    <x v="0"/>
    <x v="0"/>
    <s v="WA.2378.EBA.962.301.I.521211"/>
  </r>
  <r>
    <s v="WA.2378.EBA.962.301.I.521211.3"/>
    <m/>
    <s v="03 - Bahan Komputer"/>
    <n v="2"/>
    <s v="PKT"/>
    <n v="1500000"/>
    <n v="3000000"/>
    <m/>
    <x v="9"/>
    <n v="2"/>
    <s v="PKT"/>
    <n v="1500000"/>
    <n v="3000000"/>
    <n v="0"/>
    <x v="0"/>
    <x v="0"/>
    <x v="0"/>
    <x v="0"/>
    <x v="0"/>
    <s v="WA.2378.EBA.962.301.I.521211"/>
  </r>
  <r>
    <s v="WA.2378.EBA.962.301.I.521211.4"/>
    <m/>
    <s v="04 - ATK"/>
    <n v="2"/>
    <s v="PKT"/>
    <n v="1000000"/>
    <n v="2000000"/>
    <m/>
    <x v="10"/>
    <n v="2"/>
    <s v="PKT"/>
    <n v="1000000"/>
    <n v="2000000"/>
    <n v="0"/>
    <x v="0"/>
    <x v="0"/>
    <x v="0"/>
    <x v="0"/>
    <x v="0"/>
    <s v="WA.2378.EBA.962.301.I.521211"/>
  </r>
  <r>
    <s v="WA.2378.EBA.962.301.I.524111"/>
    <s v="524111"/>
    <s v="Belanja Perjalanan Dinas Biasa"/>
    <m/>
    <m/>
    <m/>
    <n v="34500000"/>
    <s v="524111"/>
    <x v="13"/>
    <m/>
    <m/>
    <m/>
    <n v="34500000"/>
    <n v="0"/>
    <x v="0"/>
    <x v="0"/>
    <x v="0"/>
    <x v="0"/>
    <x v="7"/>
    <s v="WA.2378.EBA.962.301.I"/>
  </r>
  <r>
    <s v="WA.2378.EBA.962.301.I.524111.1"/>
    <m/>
    <s v="01 - Perjalanan Kehumasan Pusat Pendidikan KP"/>
    <n v="6"/>
    <s v="OK"/>
    <n v="5750000"/>
    <n v="34500000"/>
    <m/>
    <x v="104"/>
    <n v="6"/>
    <s v="OK"/>
    <n v="5750000"/>
    <n v="34500000"/>
    <n v="0"/>
    <x v="0"/>
    <x v="0"/>
    <x v="0"/>
    <x v="0"/>
    <x v="0"/>
    <s v="WA.2378.EBA.962.301.I.524111"/>
  </r>
  <r>
    <s v="WA.2378.EBA.962.301.J"/>
    <m/>
    <m/>
    <m/>
    <m/>
    <m/>
    <m/>
    <s v="J"/>
    <x v="105"/>
    <m/>
    <m/>
    <m/>
    <n v="274569000"/>
    <n v="-274569000"/>
    <x v="0"/>
    <x v="3"/>
    <x v="5"/>
    <x v="0"/>
    <x v="0"/>
    <s v="WA.2378.EBA.962.301"/>
  </r>
  <r>
    <s v="WA.2378.EBA.962.301.J.521211"/>
    <m/>
    <m/>
    <m/>
    <m/>
    <m/>
    <m/>
    <s v="521211"/>
    <x v="6"/>
    <m/>
    <m/>
    <m/>
    <n v="76000000"/>
    <n v="-76000000"/>
    <x v="0"/>
    <x v="0"/>
    <x v="0"/>
    <x v="3"/>
    <x v="5"/>
    <s v="WA.2378.EBA.962.301.J"/>
  </r>
  <r>
    <s v="WA.2378.EBA.962.301.J.521211.1"/>
    <m/>
    <m/>
    <m/>
    <m/>
    <m/>
    <m/>
    <m/>
    <x v="106"/>
    <n v="2"/>
    <s v="PKT"/>
    <n v="32250000"/>
    <n v="64500000"/>
    <n v="-64500000"/>
    <x v="0"/>
    <x v="0"/>
    <x v="0"/>
    <x v="0"/>
    <x v="0"/>
    <s v="WA.2378.EBA.962.301.J.521211"/>
  </r>
  <r>
    <s v="WA.2378.EBA.962.301.J.521211.2"/>
    <m/>
    <m/>
    <m/>
    <m/>
    <m/>
    <m/>
    <m/>
    <x v="23"/>
    <n v="0"/>
    <s v="PKT"/>
    <n v="1500000"/>
    <n v="0"/>
    <n v="0"/>
    <x v="0"/>
    <x v="0"/>
    <x v="0"/>
    <x v="0"/>
    <x v="0"/>
    <s v="WA.2378.EBA.962.301.J.521211"/>
  </r>
  <r>
    <s v="WA.2378.EBA.962.301.J.521211.3"/>
    <m/>
    <m/>
    <m/>
    <m/>
    <m/>
    <m/>
    <m/>
    <x v="24"/>
    <n v="1"/>
    <s v="PKT"/>
    <n v="1000000"/>
    <n v="1000000"/>
    <n v="-1000000"/>
    <x v="0"/>
    <x v="0"/>
    <x v="0"/>
    <x v="0"/>
    <x v="0"/>
    <s v="WA.2378.EBA.962.301.J.521211"/>
  </r>
  <r>
    <s v="WA.2378.EBA.962.301.J.521211.4"/>
    <m/>
    <m/>
    <m/>
    <m/>
    <m/>
    <m/>
    <m/>
    <x v="82"/>
    <n v="1"/>
    <s v="PKT"/>
    <n v="1500000"/>
    <n v="1500000"/>
    <n v="-1500000"/>
    <x v="0"/>
    <x v="0"/>
    <x v="0"/>
    <x v="0"/>
    <x v="0"/>
    <s v="WA.2378.EBA.962.301.J.521211"/>
  </r>
  <r>
    <s v="WA.2378.EBA.962.301.J.521211.5"/>
    <m/>
    <m/>
    <m/>
    <m/>
    <m/>
    <m/>
    <m/>
    <x v="107"/>
    <n v="120"/>
    <s v="PKT"/>
    <n v="75000"/>
    <n v="9000000"/>
    <n v="-9000000"/>
    <x v="0"/>
    <x v="0"/>
    <x v="0"/>
    <x v="0"/>
    <x v="0"/>
    <s v="WA.2378.EBA.962.301.J.521211"/>
  </r>
  <r>
    <s v="WA.2378.EBA.962.301.J.522141"/>
    <m/>
    <m/>
    <m/>
    <m/>
    <m/>
    <m/>
    <s v="522141"/>
    <x v="83"/>
    <m/>
    <m/>
    <m/>
    <n v="53038000"/>
    <n v="-53038000"/>
    <x v="0"/>
    <x v="0"/>
    <x v="0"/>
    <x v="3"/>
    <x v="5"/>
    <s v="WA.2378.EBA.962.301.J"/>
  </r>
  <r>
    <s v="WA.2378.EBA.962.301.J.522141.1"/>
    <m/>
    <m/>
    <m/>
    <m/>
    <m/>
    <m/>
    <m/>
    <x v="108"/>
    <n v="4"/>
    <s v="Hari"/>
    <n v="11500000"/>
    <n v="46000000"/>
    <n v="-46000000"/>
    <x v="0"/>
    <x v="0"/>
    <x v="0"/>
    <x v="0"/>
    <x v="0"/>
    <s v="WA.2378.EBA.962.301.J.522141"/>
  </r>
  <r>
    <s v="WA.2378.EBA.962.301.J.522141.2"/>
    <m/>
    <m/>
    <m/>
    <m/>
    <m/>
    <m/>
    <m/>
    <x v="109"/>
    <n v="2"/>
    <s v="Hari"/>
    <n v="3519000"/>
    <n v="7038000"/>
    <n v="-7038000"/>
    <x v="0"/>
    <x v="0"/>
    <x v="0"/>
    <x v="0"/>
    <x v="0"/>
    <s v="WA.2378.EBA.962.301.J.522141"/>
  </r>
  <r>
    <s v="WA.2378.EBA.962.301.J.522191"/>
    <m/>
    <m/>
    <m/>
    <m/>
    <m/>
    <m/>
    <s v="522191"/>
    <x v="110"/>
    <m/>
    <m/>
    <m/>
    <n v="60000000"/>
    <n v="-60000000"/>
    <x v="0"/>
    <x v="0"/>
    <x v="0"/>
    <x v="3"/>
    <x v="5"/>
    <s v="WA.2378.EBA.962.301.J"/>
  </r>
  <r>
    <s v="WA.2378.EBA.962.301.J.522191.1"/>
    <m/>
    <m/>
    <m/>
    <m/>
    <m/>
    <m/>
    <m/>
    <x v="111"/>
    <n v="2"/>
    <s v="PKT"/>
    <n v="30000000"/>
    <n v="60000000"/>
    <n v="-60000000"/>
    <x v="0"/>
    <x v="0"/>
    <x v="0"/>
    <x v="0"/>
    <x v="0"/>
    <s v="WA.2378.EBA.962.301.J.522191"/>
  </r>
  <r>
    <s v="WA.2378.EBA.962.301.J.524111"/>
    <m/>
    <m/>
    <m/>
    <m/>
    <m/>
    <m/>
    <s v="524111"/>
    <x v="13"/>
    <m/>
    <m/>
    <m/>
    <n v="7756000"/>
    <n v="-7756000"/>
    <x v="0"/>
    <x v="0"/>
    <x v="0"/>
    <x v="3"/>
    <x v="5"/>
    <s v="WA.2378.EBA.962.301.J"/>
  </r>
  <r>
    <s v="WA.2378.EBA.962.301.J.524111.1"/>
    <m/>
    <m/>
    <m/>
    <m/>
    <m/>
    <m/>
    <m/>
    <x v="112"/>
    <n v="4"/>
    <s v="OK"/>
    <n v="1939000"/>
    <n v="7756000"/>
    <n v="-7756000"/>
    <x v="0"/>
    <x v="0"/>
    <x v="0"/>
    <x v="0"/>
    <x v="0"/>
    <s v="WA.2378.EBA.962.301.J.524111"/>
  </r>
  <r>
    <s v="WA.2378.EBA.962.301.J.524119"/>
    <m/>
    <m/>
    <m/>
    <m/>
    <m/>
    <m/>
    <s v="524119"/>
    <x v="113"/>
    <m/>
    <m/>
    <m/>
    <n v="77775000"/>
    <n v="-77775000"/>
    <x v="0"/>
    <x v="0"/>
    <x v="0"/>
    <x v="3"/>
    <x v="5"/>
    <s v="WA.2378.EBA.962.301.J"/>
  </r>
  <r>
    <s v="WA.2378.EBA.962.301.J.524119.1"/>
    <m/>
    <m/>
    <m/>
    <m/>
    <m/>
    <m/>
    <m/>
    <x v="114"/>
    <n v="75"/>
    <s v="OH"/>
    <n v="693000"/>
    <n v="51975000"/>
    <n v="-51975000"/>
    <x v="0"/>
    <x v="0"/>
    <x v="0"/>
    <x v="0"/>
    <x v="0"/>
    <s v="WA.2378.EBA.962.301.J.524119"/>
  </r>
  <r>
    <s v="WA.2378.EBA.962.301.J.524119.2"/>
    <m/>
    <m/>
    <m/>
    <m/>
    <m/>
    <m/>
    <m/>
    <x v="115"/>
    <n v="150"/>
    <s v="OH"/>
    <n v="130000"/>
    <n v="19500000"/>
    <n v="-19500000"/>
    <x v="0"/>
    <x v="0"/>
    <x v="0"/>
    <x v="0"/>
    <x v="0"/>
    <s v="WA.2378.EBA.962.301.J.524119"/>
  </r>
  <r>
    <s v="WA.2378.EBA.962.301.J.524119.3"/>
    <m/>
    <m/>
    <m/>
    <m/>
    <m/>
    <m/>
    <m/>
    <x v="116"/>
    <n v="60"/>
    <s v="OH"/>
    <n v="105000"/>
    <n v="6300000"/>
    <n v="-6300000"/>
    <x v="0"/>
    <x v="0"/>
    <x v="0"/>
    <x v="0"/>
    <x v="0"/>
    <s v="WA.2378.EBA.962.301.J.524119"/>
  </r>
  <r>
    <s v="WA.2378.EBA.962.301.K"/>
    <m/>
    <m/>
    <m/>
    <m/>
    <m/>
    <m/>
    <s v="K"/>
    <x v="117"/>
    <m/>
    <m/>
    <m/>
    <n v="72800000"/>
    <n v="-72800000"/>
    <x v="0"/>
    <x v="1"/>
    <x v="1"/>
    <x v="0"/>
    <x v="0"/>
    <s v="WA.2378.EBA.962.301"/>
  </r>
  <r>
    <s v="WA.2378.EBA.962.301.K.521211"/>
    <m/>
    <m/>
    <m/>
    <m/>
    <m/>
    <m/>
    <s v="521211"/>
    <x v="6"/>
    <m/>
    <m/>
    <m/>
    <n v="8500000"/>
    <n v="-8500000"/>
    <x v="0"/>
    <x v="0"/>
    <x v="0"/>
    <x v="0"/>
    <x v="1"/>
    <s v="WA.2378.EBA.962.301.K"/>
  </r>
  <r>
    <s v="WA.2378.EBA.962.301.K.521211.1"/>
    <m/>
    <m/>
    <m/>
    <m/>
    <m/>
    <m/>
    <m/>
    <x v="7"/>
    <n v="40"/>
    <s v="OK"/>
    <n v="75000"/>
    <n v="3000000"/>
    <n v="-3000000"/>
    <x v="0"/>
    <x v="0"/>
    <x v="0"/>
    <x v="0"/>
    <x v="0"/>
    <s v="WA.2378.EBA.962.301.K.521211"/>
  </r>
  <r>
    <s v="WA.2378.EBA.962.301.K.521211.2"/>
    <m/>
    <m/>
    <m/>
    <m/>
    <m/>
    <m/>
    <m/>
    <x v="118"/>
    <n v="2"/>
    <s v="PKT"/>
    <n v="1000000"/>
    <n v="2000000"/>
    <n v="-2000000"/>
    <x v="0"/>
    <x v="0"/>
    <x v="0"/>
    <x v="0"/>
    <x v="0"/>
    <s v="WA.2378.EBA.962.301.K.521211"/>
  </r>
  <r>
    <s v="WA.2378.EBA.962.301.K.521211.3"/>
    <m/>
    <m/>
    <m/>
    <m/>
    <m/>
    <m/>
    <m/>
    <x v="9"/>
    <n v="1"/>
    <s v="PKT"/>
    <n v="1500000"/>
    <n v="1500000"/>
    <n v="-1500000"/>
    <x v="0"/>
    <x v="0"/>
    <x v="0"/>
    <x v="0"/>
    <x v="0"/>
    <s v="WA.2378.EBA.962.301.K.521211"/>
  </r>
  <r>
    <s v="WA.2378.EBA.962.301.K.521211.4"/>
    <m/>
    <m/>
    <m/>
    <m/>
    <m/>
    <m/>
    <m/>
    <x v="10"/>
    <n v="2"/>
    <s v="PKT"/>
    <n v="1000000"/>
    <n v="2000000"/>
    <n v="-2000000"/>
    <x v="0"/>
    <x v="0"/>
    <x v="0"/>
    <x v="0"/>
    <x v="0"/>
    <s v="WA.2378.EBA.962.301.K.521211"/>
  </r>
  <r>
    <s v="WA.2378.EBA.962.301.K.521211.5"/>
    <m/>
    <m/>
    <m/>
    <m/>
    <m/>
    <m/>
    <m/>
    <x v="119"/>
    <n v="0"/>
    <s v="PKT"/>
    <n v="150000"/>
    <n v="0"/>
    <n v="0"/>
    <x v="0"/>
    <x v="0"/>
    <x v="0"/>
    <x v="0"/>
    <x v="0"/>
    <s v="WA.2378.EBA.962.301.K.521211"/>
  </r>
  <r>
    <s v="WA.2378.EBA.962.301.K.521213"/>
    <m/>
    <m/>
    <m/>
    <m/>
    <m/>
    <m/>
    <s v="521213"/>
    <x v="120"/>
    <m/>
    <m/>
    <m/>
    <n v="0"/>
    <n v="0"/>
    <x v="0"/>
    <x v="0"/>
    <x v="0"/>
    <x v="0"/>
    <x v="1"/>
    <s v="WA.2378.EBA.962.301.K"/>
  </r>
  <r>
    <s v="WA.2378.EBA.962.301.K.521213.1"/>
    <m/>
    <m/>
    <m/>
    <m/>
    <m/>
    <m/>
    <m/>
    <x v="121"/>
    <n v="0"/>
    <s v="OH"/>
    <n v="80000"/>
    <n v="0"/>
    <n v="0"/>
    <x v="0"/>
    <x v="0"/>
    <x v="0"/>
    <x v="0"/>
    <x v="0"/>
    <s v="WA.2378.EBA.962.301.K.521213"/>
  </r>
  <r>
    <s v="WA.2378.EBA.962.301.K.522151"/>
    <m/>
    <m/>
    <m/>
    <m/>
    <m/>
    <m/>
    <s v="522151"/>
    <x v="11"/>
    <m/>
    <m/>
    <m/>
    <n v="5000000"/>
    <n v="-5000000"/>
    <x v="0"/>
    <x v="0"/>
    <x v="0"/>
    <x v="0"/>
    <x v="1"/>
    <s v="WA.2378.EBA.962.301.K"/>
  </r>
  <r>
    <s v="WA.2378.EBA.962.301.K.522151.1"/>
    <m/>
    <m/>
    <m/>
    <m/>
    <m/>
    <m/>
    <m/>
    <x v="12"/>
    <n v="5"/>
    <s v="OJ"/>
    <n v="1000000"/>
    <n v="5000000"/>
    <n v="-5000000"/>
    <x v="0"/>
    <x v="0"/>
    <x v="0"/>
    <x v="0"/>
    <x v="0"/>
    <s v="WA.2378.EBA.962.301.K.522151"/>
  </r>
  <r>
    <s v="WA.2378.EBA.962.301.K.524111"/>
    <m/>
    <m/>
    <m/>
    <m/>
    <m/>
    <m/>
    <s v="524111"/>
    <x v="13"/>
    <m/>
    <m/>
    <m/>
    <n v="59300000"/>
    <n v="-59300000"/>
    <x v="0"/>
    <x v="0"/>
    <x v="0"/>
    <x v="0"/>
    <x v="1"/>
    <s v="WA.2378.EBA.962.301.K"/>
  </r>
  <r>
    <s v="WA.2378.EBA.962.301.K.524111.1"/>
    <m/>
    <m/>
    <m/>
    <m/>
    <m/>
    <m/>
    <m/>
    <x v="122"/>
    <n v="10"/>
    <s v="OK"/>
    <n v="5930000"/>
    <n v="59300000"/>
    <n v="-59300000"/>
    <x v="0"/>
    <x v="0"/>
    <x v="0"/>
    <x v="0"/>
    <x v="0"/>
    <s v="WA.2378.EBA.962.301.K.524111"/>
  </r>
  <r>
    <s v="WA.2378.EBA.962.301.K.524113"/>
    <m/>
    <m/>
    <m/>
    <m/>
    <m/>
    <m/>
    <s v="524113"/>
    <x v="37"/>
    <m/>
    <m/>
    <m/>
    <n v="0"/>
    <n v="0"/>
    <x v="0"/>
    <x v="0"/>
    <x v="0"/>
    <x v="0"/>
    <x v="1"/>
    <s v="WA.2378.EBA.962.301.K"/>
  </r>
  <r>
    <s v="WA.2378.EBA.962.301.K.524113.1"/>
    <m/>
    <m/>
    <m/>
    <m/>
    <m/>
    <m/>
    <m/>
    <x v="122"/>
    <n v="0"/>
    <s v="OK"/>
    <n v="150000"/>
    <n v="0"/>
    <n v="0"/>
    <x v="0"/>
    <x v="0"/>
    <x v="0"/>
    <x v="0"/>
    <x v="0"/>
    <s v="WA.2378.EBA.962.301.K.524113"/>
  </r>
  <r>
    <s v="WA.2378.EBA.962.301.L"/>
    <m/>
    <m/>
    <m/>
    <m/>
    <m/>
    <m/>
    <s v="L"/>
    <x v="123"/>
    <m/>
    <m/>
    <m/>
    <n v="42762000"/>
    <n v="-42762000"/>
    <x v="0"/>
    <x v="1"/>
    <x v="2"/>
    <x v="0"/>
    <x v="0"/>
    <s v="WA.2378.EBA.962.301"/>
  </r>
  <r>
    <s v="WA.2378.EBA.962.301.L.521211"/>
    <m/>
    <m/>
    <m/>
    <m/>
    <m/>
    <m/>
    <s v="521211"/>
    <x v="6"/>
    <m/>
    <m/>
    <m/>
    <n v="0"/>
    <n v="0"/>
    <x v="0"/>
    <x v="0"/>
    <x v="0"/>
    <x v="0"/>
    <x v="2"/>
    <s v="WA.2378.EBA.962.301.L"/>
  </r>
  <r>
    <s v="WA.2378.EBA.962.301.L.521211.1"/>
    <m/>
    <m/>
    <m/>
    <m/>
    <m/>
    <m/>
    <m/>
    <x v="7"/>
    <n v="0"/>
    <s v="OK"/>
    <n v="75000"/>
    <n v="0"/>
    <n v="0"/>
    <x v="0"/>
    <x v="0"/>
    <x v="0"/>
    <x v="0"/>
    <x v="0"/>
    <s v="WA.2378.EBA.962.301.L.521211"/>
  </r>
  <r>
    <s v="WA.2378.EBA.962.301.L.524111"/>
    <m/>
    <m/>
    <m/>
    <m/>
    <m/>
    <m/>
    <s v="524111"/>
    <x v="13"/>
    <m/>
    <m/>
    <m/>
    <n v="42762000"/>
    <n v="-42762000"/>
    <x v="0"/>
    <x v="0"/>
    <x v="0"/>
    <x v="0"/>
    <x v="2"/>
    <s v="WA.2378.EBA.962.301.L"/>
  </r>
  <r>
    <s v="WA.2378.EBA.962.301.L.524111.1"/>
    <m/>
    <m/>
    <m/>
    <m/>
    <m/>
    <m/>
    <m/>
    <x v="124"/>
    <n v="5"/>
    <s v="OK"/>
    <n v="8552528"/>
    <n v="42762000"/>
    <n v="-42762000"/>
    <x v="0"/>
    <x v="0"/>
    <x v="0"/>
    <x v="0"/>
    <x v="0"/>
    <s v="WA.2378.EBA.962.301.L.524111"/>
  </r>
  <r>
    <s v="WA.2378.EBA.962.301.M"/>
    <m/>
    <m/>
    <m/>
    <m/>
    <m/>
    <m/>
    <s v="M"/>
    <x v="125"/>
    <m/>
    <m/>
    <m/>
    <n v="72788000"/>
    <n v="-72788000"/>
    <x v="0"/>
    <x v="3"/>
    <x v="5"/>
    <x v="0"/>
    <x v="0"/>
    <s v="WA.2378.EBA.962.301"/>
  </r>
  <r>
    <s v="WA.2378.EBA.962.301.M.521211"/>
    <m/>
    <m/>
    <m/>
    <m/>
    <m/>
    <m/>
    <s v="521211"/>
    <x v="6"/>
    <m/>
    <m/>
    <m/>
    <n v="7750000"/>
    <n v="-7750000"/>
    <x v="0"/>
    <x v="0"/>
    <x v="0"/>
    <x v="3"/>
    <x v="5"/>
    <s v="WA.2378.EBA.962.301.M"/>
  </r>
  <r>
    <s v="WA.2378.EBA.962.301.M.521211.1"/>
    <m/>
    <m/>
    <m/>
    <m/>
    <m/>
    <m/>
    <m/>
    <x v="7"/>
    <n v="50"/>
    <s v="OK"/>
    <n v="75000"/>
    <n v="3750000"/>
    <n v="-3750000"/>
    <x v="0"/>
    <x v="0"/>
    <x v="0"/>
    <x v="0"/>
    <x v="0"/>
    <s v="WA.2378.EBA.962.301.M.521211"/>
  </r>
  <r>
    <s v="WA.2378.EBA.962.301.M.521211.2"/>
    <m/>
    <m/>
    <m/>
    <m/>
    <m/>
    <m/>
    <m/>
    <x v="118"/>
    <n v="1"/>
    <s v="PKT"/>
    <n v="1500000"/>
    <n v="1500000"/>
    <n v="-1500000"/>
    <x v="0"/>
    <x v="0"/>
    <x v="0"/>
    <x v="0"/>
    <x v="0"/>
    <s v="WA.2378.EBA.962.301.M.521211"/>
  </r>
  <r>
    <s v="WA.2378.EBA.962.301.M.521211.3"/>
    <m/>
    <m/>
    <m/>
    <m/>
    <m/>
    <m/>
    <m/>
    <x v="9"/>
    <n v="1"/>
    <s v="PKT"/>
    <n v="1500000"/>
    <n v="1500000"/>
    <n v="-1500000"/>
    <x v="0"/>
    <x v="0"/>
    <x v="0"/>
    <x v="0"/>
    <x v="0"/>
    <s v="WA.2378.EBA.962.301.M.521211"/>
  </r>
  <r>
    <s v="WA.2378.EBA.962.301.M.521211.4"/>
    <m/>
    <m/>
    <m/>
    <m/>
    <m/>
    <m/>
    <m/>
    <x v="10"/>
    <n v="1"/>
    <s v="PKT"/>
    <n v="1000000"/>
    <n v="1000000"/>
    <n v="-1000000"/>
    <x v="0"/>
    <x v="0"/>
    <x v="0"/>
    <x v="0"/>
    <x v="0"/>
    <s v="WA.2378.EBA.962.301.M.521211"/>
  </r>
  <r>
    <s v="WA.2378.EBA.962.301.M.524111"/>
    <m/>
    <m/>
    <m/>
    <m/>
    <m/>
    <m/>
    <s v="524111"/>
    <x v="13"/>
    <m/>
    <m/>
    <m/>
    <n v="5000000"/>
    <n v="-5000000"/>
    <x v="0"/>
    <x v="0"/>
    <x v="0"/>
    <x v="3"/>
    <x v="5"/>
    <s v="WA.2378.EBA.962.301.M"/>
  </r>
  <r>
    <s v="WA.2378.EBA.962.301.M.524111.1"/>
    <m/>
    <m/>
    <m/>
    <m/>
    <m/>
    <m/>
    <m/>
    <x v="122"/>
    <n v="10"/>
    <s v="OK"/>
    <n v="500000"/>
    <n v="5000000"/>
    <n v="-5000000"/>
    <x v="0"/>
    <x v="0"/>
    <x v="0"/>
    <x v="0"/>
    <x v="0"/>
    <s v="WA.2378.EBA.962.301.M.524111"/>
  </r>
  <r>
    <s v="WA.2378.EBA.962.301.M.524119"/>
    <m/>
    <m/>
    <m/>
    <m/>
    <m/>
    <m/>
    <s v="524119"/>
    <x v="113"/>
    <m/>
    <m/>
    <m/>
    <n v="60038000"/>
    <n v="-60038000"/>
    <x v="0"/>
    <x v="0"/>
    <x v="0"/>
    <x v="3"/>
    <x v="5"/>
    <s v="WA.2378.EBA.962.301.M"/>
  </r>
  <r>
    <s v="WA.2378.EBA.962.301.M.524119.1"/>
    <m/>
    <m/>
    <m/>
    <m/>
    <m/>
    <m/>
    <m/>
    <x v="126"/>
    <n v="54"/>
    <s v="OH"/>
    <n v="822000"/>
    <n v="44388000"/>
    <n v="-44388000"/>
    <x v="0"/>
    <x v="0"/>
    <x v="0"/>
    <x v="0"/>
    <x v="0"/>
    <s v="WA.2378.EBA.962.301.M.524119"/>
  </r>
  <r>
    <s v="WA.2378.EBA.962.301.M.524119.2"/>
    <m/>
    <m/>
    <m/>
    <m/>
    <m/>
    <m/>
    <m/>
    <x v="127"/>
    <n v="81"/>
    <s v="OH"/>
    <n v="150000"/>
    <n v="12150000"/>
    <n v="-12150000"/>
    <x v="0"/>
    <x v="0"/>
    <x v="0"/>
    <x v="0"/>
    <x v="0"/>
    <s v="WA.2378.EBA.962.301.M.524119"/>
  </r>
  <r>
    <s v="WA.2378.EBA.962.301.M.524119.3"/>
    <m/>
    <m/>
    <m/>
    <m/>
    <m/>
    <m/>
    <m/>
    <x v="128"/>
    <n v="10"/>
    <s v="OH"/>
    <n v="350000"/>
    <n v="3500000"/>
    <n v="-3500000"/>
    <x v="0"/>
    <x v="0"/>
    <x v="0"/>
    <x v="0"/>
    <x v="0"/>
    <s v="WA.2378.EBA.962.301.M.524119"/>
  </r>
  <r>
    <s v="WA.2378.EBA.962.301.N"/>
    <m/>
    <m/>
    <m/>
    <m/>
    <m/>
    <m/>
    <s v="N"/>
    <x v="129"/>
    <m/>
    <m/>
    <m/>
    <n v="0"/>
    <n v="0"/>
    <x v="1"/>
    <x v="1"/>
    <x v="2"/>
    <x v="0"/>
    <x v="0"/>
    <s v="WA.2378.EBA.962.301"/>
  </r>
  <r>
    <s v="WA.2378.EBA.962.301.N.521219"/>
    <m/>
    <m/>
    <m/>
    <m/>
    <m/>
    <m/>
    <s v="521219"/>
    <x v="26"/>
    <m/>
    <m/>
    <m/>
    <n v="0"/>
    <n v="0"/>
    <x v="1"/>
    <x v="0"/>
    <x v="0"/>
    <x v="0"/>
    <x v="2"/>
    <s v="WA.2378.EBA.962.301.N"/>
  </r>
  <r>
    <s v="WA.2378.EBA.962.301.N.521219.1"/>
    <m/>
    <m/>
    <m/>
    <m/>
    <m/>
    <m/>
    <m/>
    <x v="130"/>
    <n v="0"/>
    <s v="PKT"/>
    <n v="25000000"/>
    <n v="0"/>
    <n v="0"/>
    <x v="1"/>
    <x v="0"/>
    <x v="0"/>
    <x v="0"/>
    <x v="0"/>
    <s v="WA.2378.EBA.962.301.N.521219"/>
  </r>
  <r>
    <s v="WA.2378.EBA.962.301.N.522151"/>
    <m/>
    <m/>
    <m/>
    <m/>
    <m/>
    <m/>
    <s v="522151"/>
    <x v="11"/>
    <m/>
    <m/>
    <m/>
    <n v="0"/>
    <n v="0"/>
    <x v="0"/>
    <x v="0"/>
    <x v="0"/>
    <x v="0"/>
    <x v="2"/>
    <s v="WA.2378.EBA.962.301.N"/>
  </r>
  <r>
    <s v="WA.2378.EBA.962.301.N.522151.1"/>
    <m/>
    <m/>
    <m/>
    <m/>
    <m/>
    <m/>
    <m/>
    <x v="12"/>
    <n v="0"/>
    <s v="OJ"/>
    <n v="900000"/>
    <n v="0"/>
    <n v="0"/>
    <x v="1"/>
    <x v="0"/>
    <x v="0"/>
    <x v="0"/>
    <x v="0"/>
    <s v="WA.2378.EBA.962.301.N.522151"/>
  </r>
  <r>
    <s v="WA.2378.EBA.962.301.O"/>
    <m/>
    <m/>
    <m/>
    <m/>
    <m/>
    <m/>
    <s v="O"/>
    <x v="131"/>
    <m/>
    <m/>
    <m/>
    <n v="64873000"/>
    <n v="-64873000"/>
    <x v="0"/>
    <x v="2"/>
    <x v="4"/>
    <x v="0"/>
    <x v="0"/>
    <s v="WA.2378.EBA.962.301"/>
  </r>
  <r>
    <s v="WA.2378.EBA.962.301.O.522151"/>
    <m/>
    <m/>
    <m/>
    <m/>
    <m/>
    <m/>
    <s v="522151"/>
    <x v="11"/>
    <m/>
    <m/>
    <m/>
    <n v="18000000"/>
    <n v="-18000000"/>
    <x v="0"/>
    <x v="0"/>
    <x v="0"/>
    <x v="0"/>
    <x v="4"/>
    <s v="WA.2378.EBA.962.301.O"/>
  </r>
  <r>
    <s v="WA.2378.EBA.962.301.O.522151.1"/>
    <m/>
    <m/>
    <m/>
    <m/>
    <m/>
    <m/>
    <m/>
    <x v="12"/>
    <n v="20"/>
    <s v="OJ"/>
    <n v="900000"/>
    <n v="18000000"/>
    <n v="-18000000"/>
    <x v="0"/>
    <x v="0"/>
    <x v="0"/>
    <x v="0"/>
    <x v="0"/>
    <s v="WA.2378.EBA.962.301.O.522151"/>
  </r>
  <r>
    <s v="WA.2378.EBA.962.301.O.524111"/>
    <m/>
    <m/>
    <m/>
    <m/>
    <m/>
    <m/>
    <s v="524111"/>
    <x v="13"/>
    <m/>
    <m/>
    <m/>
    <n v="46873000"/>
    <n v="-46873000"/>
    <x v="0"/>
    <x v="0"/>
    <x v="0"/>
    <x v="0"/>
    <x v="4"/>
    <s v="WA.2378.EBA.962.301.O"/>
  </r>
  <r>
    <s v="WA.2378.EBA.962.301.O.524111.1"/>
    <m/>
    <m/>
    <m/>
    <m/>
    <m/>
    <m/>
    <m/>
    <x v="43"/>
    <n v="8"/>
    <s v="OK"/>
    <n v="5859125"/>
    <n v="46873000"/>
    <n v="-46873000"/>
    <x v="0"/>
    <x v="0"/>
    <x v="0"/>
    <x v="0"/>
    <x v="0"/>
    <s v="WA.2378.EBA.962.301.O.524111"/>
  </r>
  <r>
    <s v="WA.2378.EBA.994"/>
    <s v="2378.EBA.994"/>
    <s v="Layanan Perkantoran"/>
    <n v="1"/>
    <s v="Layanan"/>
    <m/>
    <n v="9231678000"/>
    <s v="2378.EBA.994"/>
    <x v="132"/>
    <n v="1"/>
    <s v="Layanan"/>
    <m/>
    <n v="9231678000"/>
    <n v="0"/>
    <x v="0"/>
    <x v="0"/>
    <x v="0"/>
    <x v="0"/>
    <x v="0"/>
    <s v="WA.2378.EBA"/>
  </r>
  <r>
    <s v="WA.2378.EBA.994.001"/>
    <s v="001"/>
    <s v="Gaji dan Tunjangan"/>
    <m/>
    <s v=""/>
    <m/>
    <n v="7036020000"/>
    <s v="001"/>
    <x v="133"/>
    <m/>
    <s v=""/>
    <m/>
    <n v="7036020000"/>
    <n v="0"/>
    <x v="0"/>
    <x v="0"/>
    <x v="0"/>
    <x v="0"/>
    <x v="0"/>
    <s v="WA.2378.EBA.994"/>
  </r>
  <r>
    <s v="WA.2378.EBA.994.001.DB"/>
    <s v="DB"/>
    <s v="Gaji dan Tunjangan Pusat Pendidikan KP"/>
    <m/>
    <m/>
    <m/>
    <n v="7036020000"/>
    <s v="DB"/>
    <x v="134"/>
    <m/>
    <m/>
    <m/>
    <n v="7036020000"/>
    <n v="0"/>
    <x v="0"/>
    <x v="3"/>
    <x v="8"/>
    <x v="0"/>
    <x v="0"/>
    <s v="WA.2378.EBA.994.001"/>
  </r>
  <r>
    <s v="WA.2378.EBA.994.001.DB.511111"/>
    <s v="511111"/>
    <s v="Belanja Gaji Pokok PNS"/>
    <m/>
    <m/>
    <m/>
    <n v="2390272000"/>
    <s v="511111"/>
    <x v="135"/>
    <m/>
    <m/>
    <m/>
    <n v="2390272000"/>
    <n v="0"/>
    <x v="0"/>
    <x v="0"/>
    <x v="0"/>
    <x v="4"/>
    <x v="8"/>
    <s v="WA.2378.EBA.994.001.DB"/>
  </r>
  <r>
    <s v="WA.2378.EBA.994.001.DB.511111.1"/>
    <m/>
    <s v="01 - Belanja Gaji Pokok PNS"/>
    <n v="14"/>
    <s v="bln"/>
    <n v="170733715"/>
    <n v="2390272000"/>
    <m/>
    <x v="136"/>
    <n v="14"/>
    <s v="bln"/>
    <n v="170733715"/>
    <n v="2390272000"/>
    <n v="0"/>
    <x v="0"/>
    <x v="0"/>
    <x v="0"/>
    <x v="0"/>
    <x v="0"/>
    <s v="WA.2378.EBA.994.001.DB.511111"/>
  </r>
  <r>
    <s v="WA.2378.EBA.994.001.DB.511119"/>
    <s v="511119"/>
    <s v="Belanja Pembulatan Gaji PNS"/>
    <m/>
    <m/>
    <m/>
    <n v="109000"/>
    <s v="511119"/>
    <x v="137"/>
    <m/>
    <m/>
    <m/>
    <n v="109000"/>
    <n v="0"/>
    <x v="0"/>
    <x v="0"/>
    <x v="0"/>
    <x v="4"/>
    <x v="8"/>
    <s v="WA.2378.EBA.994.001.DB"/>
  </r>
  <r>
    <s v="WA.2378.EBA.994.001.DB.511119.1"/>
    <m/>
    <s v="01 - Belanja Pembulatan Gaji PNS"/>
    <n v="14"/>
    <s v="bln"/>
    <n v="7786"/>
    <n v="109000"/>
    <m/>
    <x v="138"/>
    <n v="14"/>
    <s v="bln"/>
    <n v="7786"/>
    <n v="109000"/>
    <n v="0"/>
    <x v="0"/>
    <x v="0"/>
    <x v="0"/>
    <x v="0"/>
    <x v="0"/>
    <s v="WA.2378.EBA.994.001.DB.511119"/>
  </r>
  <r>
    <s v="WA.2378.EBA.994.001.DB.511121"/>
    <s v="511121"/>
    <s v="Belanja Tunj. Suami/Istri PNS"/>
    <m/>
    <m/>
    <m/>
    <n v="163168000"/>
    <s v="511121"/>
    <x v="139"/>
    <m/>
    <m/>
    <m/>
    <n v="163168000"/>
    <n v="0"/>
    <x v="0"/>
    <x v="0"/>
    <x v="0"/>
    <x v="4"/>
    <x v="8"/>
    <s v="WA.2378.EBA.994.001.DB"/>
  </r>
  <r>
    <s v="WA.2378.EBA.994.001.DB.511121.1"/>
    <m/>
    <s v="01 - Belanja Tunj. Suami/Istri PNS"/>
    <n v="14"/>
    <s v="bln"/>
    <n v="11654858"/>
    <n v="163168000"/>
    <m/>
    <x v="140"/>
    <n v="14"/>
    <s v="bln"/>
    <n v="11654858"/>
    <n v="163168000"/>
    <n v="0"/>
    <x v="0"/>
    <x v="0"/>
    <x v="0"/>
    <x v="0"/>
    <x v="0"/>
    <s v="WA.2378.EBA.994.001.DB.511121"/>
  </r>
  <r>
    <s v="WA.2378.EBA.994.001.DB.511122"/>
    <s v="511122"/>
    <s v="Belanja Tunj. Anak PNS"/>
    <m/>
    <m/>
    <m/>
    <n v="57444000"/>
    <s v="511122"/>
    <x v="141"/>
    <m/>
    <m/>
    <m/>
    <n v="57444000"/>
    <n v="0"/>
    <x v="0"/>
    <x v="0"/>
    <x v="0"/>
    <x v="4"/>
    <x v="8"/>
    <s v="WA.2378.EBA.994.001.DB"/>
  </r>
  <r>
    <s v="WA.2378.EBA.994.001.DB.511122.1"/>
    <m/>
    <s v="01 - Belanja Tunj. Anak PNS"/>
    <n v="14"/>
    <s v="bln"/>
    <n v="4103143"/>
    <n v="57444000"/>
    <m/>
    <x v="142"/>
    <n v="14"/>
    <s v="bln"/>
    <n v="4103143"/>
    <n v="57444000"/>
    <n v="0"/>
    <x v="0"/>
    <x v="0"/>
    <x v="0"/>
    <x v="0"/>
    <x v="0"/>
    <s v="WA.2378.EBA.994.001.DB.511122"/>
  </r>
  <r>
    <s v="WA.2378.EBA.994.001.DB.511123"/>
    <s v="511123"/>
    <s v="Belanja Tunj. Struktural PNS"/>
    <m/>
    <m/>
    <m/>
    <n v="136220000"/>
    <s v="511123"/>
    <x v="143"/>
    <m/>
    <m/>
    <m/>
    <n v="136220000"/>
    <n v="0"/>
    <x v="0"/>
    <x v="0"/>
    <x v="0"/>
    <x v="4"/>
    <x v="8"/>
    <s v="WA.2378.EBA.994.001.DB"/>
  </r>
  <r>
    <s v="WA.2378.EBA.994.001.DB.511123.1"/>
    <m/>
    <s v="01 - Belanja Tunj. Struktural PNS"/>
    <n v="14"/>
    <s v="bln"/>
    <n v="9730000"/>
    <n v="136220000"/>
    <m/>
    <x v="144"/>
    <n v="14"/>
    <s v="bln"/>
    <n v="9730000"/>
    <n v="136220000"/>
    <n v="0"/>
    <x v="0"/>
    <x v="0"/>
    <x v="0"/>
    <x v="0"/>
    <x v="0"/>
    <s v="WA.2378.EBA.994.001.DB.511123"/>
  </r>
  <r>
    <s v="WA.2378.EBA.994.001.DB.511124"/>
    <s v="511124"/>
    <s v="Belanja Tunj. Fungsional PNS"/>
    <m/>
    <m/>
    <m/>
    <n v="198366000"/>
    <s v="511124"/>
    <x v="145"/>
    <m/>
    <m/>
    <m/>
    <n v="198366000"/>
    <n v="0"/>
    <x v="0"/>
    <x v="0"/>
    <x v="0"/>
    <x v="4"/>
    <x v="8"/>
    <s v="WA.2378.EBA.994.001.DB"/>
  </r>
  <r>
    <s v="WA.2378.EBA.994.001.DB.511124.1"/>
    <m/>
    <s v="01 - Belanja Tunj. Fungsional PNS"/>
    <n v="14"/>
    <s v="bln"/>
    <n v="14169000"/>
    <n v="198366000"/>
    <m/>
    <x v="146"/>
    <n v="14"/>
    <s v="bln"/>
    <n v="14169000"/>
    <n v="198366000"/>
    <n v="0"/>
    <x v="0"/>
    <x v="0"/>
    <x v="0"/>
    <x v="0"/>
    <x v="0"/>
    <s v="WA.2378.EBA.994.001.DB.511124"/>
  </r>
  <r>
    <s v="WA.2378.EBA.994.001.DB.511125"/>
    <s v="511125"/>
    <s v="Belanja Tunj. PPh PNS"/>
    <m/>
    <m/>
    <m/>
    <n v="13346000"/>
    <s v="511125"/>
    <x v="147"/>
    <m/>
    <m/>
    <m/>
    <n v="13346000"/>
    <n v="0"/>
    <x v="0"/>
    <x v="0"/>
    <x v="0"/>
    <x v="4"/>
    <x v="8"/>
    <s v="WA.2378.EBA.994.001.DB"/>
  </r>
  <r>
    <s v="WA.2378.EBA.994.001.DB.511125.1"/>
    <m/>
    <s v="01 - Belanja Tunj. PPh PNS"/>
    <n v="14"/>
    <s v="bln"/>
    <n v="953357"/>
    <n v="13346000"/>
    <m/>
    <x v="148"/>
    <n v="14"/>
    <s v="bln"/>
    <n v="953357"/>
    <n v="13346000"/>
    <n v="0"/>
    <x v="0"/>
    <x v="0"/>
    <x v="0"/>
    <x v="0"/>
    <x v="0"/>
    <s v="WA.2378.EBA.994.001.DB.511125"/>
  </r>
  <r>
    <s v="WA.2378.EBA.994.001.DB.511126"/>
    <s v="511126"/>
    <s v="Belanja Tunj. Beras PNS"/>
    <m/>
    <m/>
    <m/>
    <n v="113636000"/>
    <s v="511126"/>
    <x v="149"/>
    <m/>
    <m/>
    <m/>
    <n v="113636000"/>
    <n v="0"/>
    <x v="0"/>
    <x v="0"/>
    <x v="0"/>
    <x v="4"/>
    <x v="8"/>
    <s v="WA.2378.EBA.994.001.DB"/>
  </r>
  <r>
    <s v="WA.2378.EBA.994.001.DB.511126.1"/>
    <m/>
    <s v="01 - Belanja Tunj. Beras PNS"/>
    <n v="1"/>
    <s v="thn"/>
    <n v="113636000"/>
    <n v="113636000"/>
    <m/>
    <x v="150"/>
    <n v="1"/>
    <s v="thn"/>
    <n v="113636000"/>
    <n v="113636000"/>
    <n v="0"/>
    <x v="0"/>
    <x v="0"/>
    <x v="0"/>
    <x v="0"/>
    <x v="0"/>
    <s v="WA.2378.EBA.994.001.DB.511126"/>
  </r>
  <r>
    <s v="WA.2378.EBA.994.001.DB.511129"/>
    <s v="511129"/>
    <s v="Belanja Uang Makan PNS"/>
    <m/>
    <m/>
    <m/>
    <n v="451220000"/>
    <s v="511129"/>
    <x v="151"/>
    <m/>
    <m/>
    <m/>
    <n v="451220000"/>
    <n v="0"/>
    <x v="0"/>
    <x v="0"/>
    <x v="0"/>
    <x v="4"/>
    <x v="8"/>
    <s v="WA.2378.EBA.994.001.DB"/>
  </r>
  <r>
    <s v="WA.2378.EBA.994.001.DB.511129.1"/>
    <m/>
    <s v="01 - Belanja Uang Makan PNS"/>
    <n v="1"/>
    <s v="thn"/>
    <n v="451220000"/>
    <n v="451220000"/>
    <m/>
    <x v="152"/>
    <n v="1"/>
    <s v="thn"/>
    <n v="451220000"/>
    <n v="451220000"/>
    <n v="0"/>
    <x v="0"/>
    <x v="0"/>
    <x v="0"/>
    <x v="0"/>
    <x v="0"/>
    <s v="WA.2378.EBA.994.001.DB.511129"/>
  </r>
  <r>
    <s v="WA.2378.EBA.994.001.DB.511151"/>
    <s v="511151"/>
    <s v="Belanja Tunjangan Umum PNS"/>
    <m/>
    <m/>
    <m/>
    <n v="81480000"/>
    <s v="511151"/>
    <x v="153"/>
    <m/>
    <m/>
    <m/>
    <n v="81480000"/>
    <n v="0"/>
    <x v="0"/>
    <x v="0"/>
    <x v="0"/>
    <x v="4"/>
    <x v="8"/>
    <s v="WA.2378.EBA.994.001.DB"/>
  </r>
  <r>
    <s v="WA.2378.EBA.994.001.DB.511151.1"/>
    <m/>
    <s v="01 - Belanja Tunjangan Umum PNS"/>
    <n v="14"/>
    <s v="bln"/>
    <n v="5820000"/>
    <n v="81480000"/>
    <m/>
    <x v="154"/>
    <n v="14"/>
    <s v="bln"/>
    <n v="5820000"/>
    <n v="81480000"/>
    <n v="0"/>
    <x v="0"/>
    <x v="0"/>
    <x v="0"/>
    <x v="0"/>
    <x v="0"/>
    <s v="WA.2378.EBA.994.001.DB.511151"/>
  </r>
  <r>
    <s v="WA.2378.EBA.994.001.DB.512211"/>
    <s v="512211"/>
    <s v="Belanja Uang Lembur"/>
    <m/>
    <m/>
    <m/>
    <n v="173032000"/>
    <s v="512211"/>
    <x v="155"/>
    <m/>
    <m/>
    <m/>
    <n v="173032000"/>
    <n v="0"/>
    <x v="0"/>
    <x v="0"/>
    <x v="0"/>
    <x v="4"/>
    <x v="8"/>
    <s v="WA.2378.EBA.994.001.DB"/>
  </r>
  <r>
    <s v="WA.2378.EBA.994.001.DB.512211.1"/>
    <m/>
    <s v="01 - Uang Lembur dan Uang Makan Lembur"/>
    <n v="1"/>
    <s v="thn"/>
    <n v="173032000"/>
    <n v="173032000"/>
    <m/>
    <x v="156"/>
    <n v="1"/>
    <s v="thn"/>
    <n v="173032000"/>
    <n v="173032000"/>
    <n v="0"/>
    <x v="0"/>
    <x v="0"/>
    <x v="0"/>
    <x v="0"/>
    <x v="0"/>
    <s v="WA.2378.EBA.994.001.DB.512211"/>
  </r>
  <r>
    <s v="WA.2378.EBA.994.001.DB.512411"/>
    <s v="512411"/>
    <s v="Belanja Pegawai (Tunjangan Khusus/Kegiatan/Kinerja)"/>
    <m/>
    <m/>
    <m/>
    <n v="3257727000"/>
    <s v="512411"/>
    <x v="157"/>
    <m/>
    <m/>
    <m/>
    <n v="3257727000"/>
    <n v="0"/>
    <x v="0"/>
    <x v="0"/>
    <x v="0"/>
    <x v="4"/>
    <x v="8"/>
    <s v="WA.2378.EBA.994.001.DB"/>
  </r>
  <r>
    <s v="WA.2378.EBA.994.001.DB.512411.1"/>
    <m/>
    <s v="01 - Belanja Pegawai (Tunjangan Khusus/Kegiatan/Kinerja)"/>
    <n v="14"/>
    <s v="bln"/>
    <n v="232694790"/>
    <n v="3257727000"/>
    <m/>
    <x v="158"/>
    <n v="14"/>
    <s v="bln"/>
    <n v="232694790"/>
    <n v="3257727000"/>
    <n v="0"/>
    <x v="0"/>
    <x v="0"/>
    <x v="0"/>
    <x v="0"/>
    <x v="0"/>
    <s v="WA.2378.EBA.994.001.DB.512411"/>
  </r>
  <r>
    <s v="WA.2378.EBA.994.002"/>
    <s v="002"/>
    <s v="Operasional dan Pemeliharaan Kantor"/>
    <m/>
    <s v=""/>
    <m/>
    <n v="2195658000"/>
    <s v="002"/>
    <x v="159"/>
    <m/>
    <s v=""/>
    <m/>
    <n v="2195658000"/>
    <n v="0"/>
    <x v="0"/>
    <x v="0"/>
    <x v="0"/>
    <x v="0"/>
    <x v="0"/>
    <s v="WA.2378.EBA.994"/>
  </r>
  <r>
    <s v="WA.2378.EBA.994.002.GA"/>
    <s v="GA"/>
    <s v="Operasional dan Pemeliharaan Kantor Pusat Pendidikan KP"/>
    <m/>
    <m/>
    <m/>
    <n v="1410100000"/>
    <s v="GA"/>
    <x v="160"/>
    <m/>
    <m/>
    <m/>
    <n v="1552900000"/>
    <n v="-142800000"/>
    <x v="0"/>
    <x v="3"/>
    <x v="5"/>
    <x v="0"/>
    <x v="0"/>
    <s v="WA.2378.EBA.994.002"/>
  </r>
  <r>
    <s v="WA.2378.EBA.994.002.GA.521111"/>
    <s v="521111"/>
    <s v="Belanja Keperluan Perkantoran"/>
    <m/>
    <m/>
    <m/>
    <n v="1099590000"/>
    <s v="521111"/>
    <x v="161"/>
    <m/>
    <m/>
    <m/>
    <n v="1276040000"/>
    <n v="-176450000"/>
    <x v="0"/>
    <x v="0"/>
    <x v="0"/>
    <x v="5"/>
    <x v="5"/>
    <s v="WA.2378.EBA.994.002.GA"/>
  </r>
  <r>
    <s v="WA.2378.EBA.994.002.GA.521111.1"/>
    <m/>
    <s v="01 - Keperluan sehari hari perkantoran"/>
    <n v="60"/>
    <s v="OT"/>
    <n v="1500000"/>
    <n v="90000000"/>
    <m/>
    <x v="162"/>
    <n v="60"/>
    <s v="OT"/>
    <n v="1487500"/>
    <n v="89250000"/>
    <n v="750000"/>
    <x v="0"/>
    <x v="0"/>
    <x v="0"/>
    <x v="0"/>
    <x v="0"/>
    <s v="WA.2378.EBA.994.002.GA.521111"/>
  </r>
  <r>
    <s v="WA.2378.EBA.994.002.GA.521111.2"/>
    <m/>
    <s v="02 - Jamuan"/>
    <n v="1"/>
    <s v="thn"/>
    <n v="63386000"/>
    <n v="63386000"/>
    <m/>
    <x v="163"/>
    <n v="1"/>
    <s v="thn"/>
    <n v="63386000"/>
    <n v="63386000"/>
    <n v="0"/>
    <x v="0"/>
    <x v="0"/>
    <x v="0"/>
    <x v="0"/>
    <x v="0"/>
    <s v="WA.2378.EBA.994.002.GA.521111"/>
  </r>
  <r>
    <s v="WA.2378.EBA.994.002.GA.521111.3"/>
    <m/>
    <s v="03 - Pramubakti (12 org x 12 bulan)"/>
    <n v="144"/>
    <s v="OB"/>
    <n v="5100000"/>
    <n v="734400000"/>
    <m/>
    <x v="164"/>
    <n v="156"/>
    <s v="OB"/>
    <n v="5100000"/>
    <n v="795600000"/>
    <n v="-61200000"/>
    <x v="0"/>
    <x v="0"/>
    <x v="0"/>
    <x v="0"/>
    <x v="0"/>
    <s v="WA.2378.EBA.994.002.GA.521111"/>
  </r>
  <r>
    <s v="WA.2378.EBA.994.002.GA.521111.4"/>
    <m/>
    <s v="04 - Pengemudi (1 org x 12 bulan)"/>
    <n v="12"/>
    <s v="OB"/>
    <n v="5600000"/>
    <n v="67200000"/>
    <m/>
    <x v="165"/>
    <n v="13"/>
    <s v="OB"/>
    <n v="5600000"/>
    <n v="72800000"/>
    <n v="-5600000"/>
    <x v="0"/>
    <x v="0"/>
    <x v="0"/>
    <x v="0"/>
    <x v="0"/>
    <s v="WA.2378.EBA.994.002.GA.521111"/>
  </r>
  <r>
    <s v="WA.2378.EBA.994.002.GA.521111.5"/>
    <m/>
    <s v="05 - BPJS Ketenagakerjaan Pengemudi dan Pramubhakti"/>
    <n v="11"/>
    <s v="Bulan"/>
    <n v="400000"/>
    <n v="4400000"/>
    <m/>
    <x v="166"/>
    <n v="12"/>
    <s v="Bulan"/>
    <n v="400000"/>
    <n v="4800000"/>
    <n v="-400000"/>
    <x v="0"/>
    <x v="0"/>
    <x v="0"/>
    <x v="0"/>
    <x v="0"/>
    <s v="WA.2378.EBA.994.002.GA.521111"/>
  </r>
  <r>
    <s v="WA.2378.EBA.994.002.GA.521111.6"/>
    <m/>
    <s v="06 - Pencetakan/Publikasi"/>
    <n v="70"/>
    <s v="Ekspl"/>
    <n v="500000"/>
    <n v="35000000"/>
    <m/>
    <x v="167"/>
    <n v="1"/>
    <s v="thn"/>
    <n v="130000000"/>
    <n v="130000000"/>
    <n v="-95000000"/>
    <x v="0"/>
    <x v="0"/>
    <x v="0"/>
    <x v="0"/>
    <x v="0"/>
    <s v="WA.2378.EBA.994.002.GA.521111"/>
  </r>
  <r>
    <s v="WA.2378.EBA.994.002.GA.521111.7"/>
    <m/>
    <s v="07 - Langganan Majalah dan Surat Kabar"/>
    <n v="12"/>
    <s v="Bulan"/>
    <n v="750000"/>
    <n v="9000000"/>
    <m/>
    <x v="34"/>
    <m/>
    <m/>
    <m/>
    <m/>
    <n v="9000000"/>
    <x v="0"/>
    <x v="0"/>
    <x v="0"/>
    <x v="0"/>
    <x v="0"/>
    <s v="WA.2378.EBA.994.002.GA.521111"/>
  </r>
  <r>
    <s v="WA.2378.EBA.994.002.GA.521111.8"/>
    <m/>
    <s v="08 - Langganan biaya video conference dan Zoho"/>
    <n v="12"/>
    <s v="Bulan"/>
    <n v="1325000"/>
    <n v="15900000"/>
    <m/>
    <x v="168"/>
    <n v="12"/>
    <s v="Bulan"/>
    <n v="1325000"/>
    <n v="15900000"/>
    <n v="0"/>
    <x v="0"/>
    <x v="0"/>
    <x v="0"/>
    <x v="0"/>
    <x v="0"/>
    <s v="WA.2378.EBA.994.002.GA.521111"/>
  </r>
  <r>
    <s v="WA.2378.EBA.994.002.GA.521111.9"/>
    <m/>
    <s v="09 - Estetika Kantor dan Pengharum Ruangan"/>
    <n v="12"/>
    <s v="Bulan"/>
    <n v="3000000"/>
    <n v="36000000"/>
    <m/>
    <x v="169"/>
    <n v="12"/>
    <s v="Bulan"/>
    <n v="5000000"/>
    <n v="60000000"/>
    <n v="-24000000"/>
    <x v="0"/>
    <x v="0"/>
    <x v="0"/>
    <x v="0"/>
    <x v="0"/>
    <s v="WA.2378.EBA.994.002.GA.521111"/>
  </r>
  <r>
    <s v="WA.2378.EBA.994.002.GA.521111.10"/>
    <m/>
    <s v="10 - Uang Lembur PPNPN"/>
    <n v="1"/>
    <s v="thn"/>
    <n v="44304000"/>
    <n v="44304000"/>
    <m/>
    <x v="170"/>
    <n v="1"/>
    <s v="thn"/>
    <n v="44304000"/>
    <n v="44304000"/>
    <n v="0"/>
    <x v="0"/>
    <x v="0"/>
    <x v="0"/>
    <x v="0"/>
    <x v="0"/>
    <s v="WA.2378.EBA.994.002.GA.521111"/>
  </r>
  <r>
    <s v="WA.2378.EBA.994.002.GA.521131"/>
    <s v="521131"/>
    <s v="Belanja Barang Operasional - Penanganan Pandemi COVID-19"/>
    <m/>
    <m/>
    <m/>
    <n v="103250000"/>
    <s v="521131"/>
    <x v="171"/>
    <m/>
    <m/>
    <m/>
    <n v="69600000"/>
    <n v="33650000"/>
    <x v="0"/>
    <x v="0"/>
    <x v="0"/>
    <x v="5"/>
    <x v="5"/>
    <s v="WA.2378.EBA.994.002.GA"/>
  </r>
  <r>
    <s v="WA.2378.EBA.994.002.GA.521131.1"/>
    <m/>
    <s v="01 - Masker, hand sanitizer, desinfektan, multivitami/suplemen (59 peg x 7 kali)"/>
    <n v="413"/>
    <s v="OK"/>
    <n v="250000"/>
    <n v="103250000"/>
    <m/>
    <x v="172"/>
    <n v="696"/>
    <s v="OB"/>
    <n v="100000"/>
    <n v="69600000"/>
    <n v="33650000"/>
    <x v="0"/>
    <x v="0"/>
    <x v="0"/>
    <x v="0"/>
    <x v="0"/>
    <s v="WA.2378.EBA.994.002.GA.521131"/>
  </r>
  <r>
    <s v="WA.2378.EBA.994.002.GA.521811"/>
    <s v="521811"/>
    <s v="Belanja Barang Persediaan Barang Konsumsi"/>
    <m/>
    <m/>
    <m/>
    <n v="207260000"/>
    <s v="521811"/>
    <x v="173"/>
    <m/>
    <m/>
    <m/>
    <n v="207260000"/>
    <n v="0"/>
    <x v="0"/>
    <x v="0"/>
    <x v="0"/>
    <x v="0"/>
    <x v="5"/>
    <s v="WA.2378.EBA.994.002.GA"/>
  </r>
  <r>
    <s v="WA.2378.EBA.994.002.GA.521811.1"/>
    <m/>
    <s v="01 - ATK"/>
    <n v="48"/>
    <s v="PKT"/>
    <n v="1000000"/>
    <n v="48000000"/>
    <m/>
    <x v="174"/>
    <n v="48"/>
    <s v="PKT"/>
    <n v="1000000"/>
    <n v="48000000"/>
    <n v="0"/>
    <x v="0"/>
    <x v="0"/>
    <x v="0"/>
    <x v="0"/>
    <x v="0"/>
    <s v="WA.2378.EBA.994.002.GA.521811"/>
  </r>
  <r>
    <s v="WA.2378.EBA.994.002.GA.521811.2"/>
    <m/>
    <s v="02 - Bahan Komputer"/>
    <n v="48"/>
    <s v="PKT"/>
    <n v="1500000"/>
    <n v="72000000"/>
    <m/>
    <x v="23"/>
    <n v="48"/>
    <s v="PKT"/>
    <n v="1500000"/>
    <n v="72000000"/>
    <n v="0"/>
    <x v="0"/>
    <x v="0"/>
    <x v="0"/>
    <x v="0"/>
    <x v="0"/>
    <s v="WA.2378.EBA.994.002.GA.521811"/>
  </r>
  <r>
    <s v="WA.2378.EBA.994.002.GA.521811.3"/>
    <m/>
    <s v="03 - Kertas Fotocopy A4"/>
    <n v="192"/>
    <s v="PKT"/>
    <n v="50000"/>
    <n v="9600000"/>
    <m/>
    <x v="175"/>
    <n v="192"/>
    <s v="PKT"/>
    <n v="50000"/>
    <n v="9600000"/>
    <n v="0"/>
    <x v="0"/>
    <x v="0"/>
    <x v="0"/>
    <x v="0"/>
    <x v="0"/>
    <s v="WA.2378.EBA.994.002.GA.521811"/>
  </r>
  <r>
    <s v="WA.2378.EBA.994.002.GA.521811.4"/>
    <m/>
    <s v="04 - Kertas Fotocopy F4"/>
    <n v="192"/>
    <s v="PKT"/>
    <n v="55000"/>
    <n v="10560000"/>
    <m/>
    <x v="176"/>
    <n v="192"/>
    <s v="PKT"/>
    <n v="55000"/>
    <n v="10560000"/>
    <n v="0"/>
    <x v="0"/>
    <x v="0"/>
    <x v="0"/>
    <x v="0"/>
    <x v="0"/>
    <s v="WA.2378.EBA.994.002.GA.521811"/>
  </r>
  <r>
    <s v="WA.2378.EBA.994.002.GA.521811.5"/>
    <m/>
    <s v="05 - Kertas Kop A4 (4 warna)"/>
    <n v="60"/>
    <s v="rim"/>
    <n v="220000"/>
    <n v="13200000"/>
    <m/>
    <x v="177"/>
    <n v="60"/>
    <s v="rim"/>
    <n v="220000"/>
    <n v="13200000"/>
    <n v="0"/>
    <x v="0"/>
    <x v="0"/>
    <x v="0"/>
    <x v="0"/>
    <x v="0"/>
    <s v="WA.2378.EBA.994.002.GA.521811"/>
  </r>
  <r>
    <s v="WA.2378.EBA.994.002.GA.521811.6"/>
    <m/>
    <s v="06 - Kertas Kop F4 (4 warna)"/>
    <n v="60"/>
    <s v="rim"/>
    <n v="240000"/>
    <n v="14400000"/>
    <m/>
    <x v="178"/>
    <n v="60"/>
    <s v="rim"/>
    <n v="240000"/>
    <n v="14400000"/>
    <n v="0"/>
    <x v="0"/>
    <x v="0"/>
    <x v="0"/>
    <x v="0"/>
    <x v="0"/>
    <s v="WA.2378.EBA.994.002.GA.521811"/>
  </r>
  <r>
    <s v="WA.2378.EBA.994.002.GA.521811.7"/>
    <m/>
    <s v="07 - Amplop Kop Besar"/>
    <n v="950"/>
    <s v="LBR"/>
    <n v="5000"/>
    <n v="4750000"/>
    <m/>
    <x v="179"/>
    <n v="950"/>
    <s v="LBR"/>
    <n v="5000"/>
    <n v="4750000"/>
    <n v="0"/>
    <x v="0"/>
    <x v="0"/>
    <x v="0"/>
    <x v="0"/>
    <x v="0"/>
    <s v="WA.2378.EBA.994.002.GA.521811"/>
  </r>
  <r>
    <s v="WA.2378.EBA.994.002.GA.521811.8"/>
    <m/>
    <s v="08 - Amplop Kop Kecil"/>
    <n v="50"/>
    <s v="box"/>
    <n v="220000"/>
    <n v="11000000"/>
    <m/>
    <x v="180"/>
    <n v="50"/>
    <s v="box"/>
    <n v="220000"/>
    <n v="11000000"/>
    <n v="0"/>
    <x v="0"/>
    <x v="0"/>
    <x v="0"/>
    <x v="0"/>
    <x v="0"/>
    <s v="WA.2378.EBA.994.002.GA.521811"/>
  </r>
  <r>
    <s v="WA.2378.EBA.994.002.GA.521811.9"/>
    <m/>
    <s v="09 - Map Pusdik KP"/>
    <n v="950"/>
    <s v="LBR"/>
    <n v="25000"/>
    <n v="23750000"/>
    <m/>
    <x v="181"/>
    <n v="950"/>
    <s v="LBR"/>
    <n v="25000"/>
    <n v="23750000"/>
    <n v="0"/>
    <x v="0"/>
    <x v="0"/>
    <x v="0"/>
    <x v="0"/>
    <x v="0"/>
    <s v="WA.2378.EBA.994.002.GA.521811"/>
  </r>
  <r>
    <s v="WA.2378.EBA.994.002.GB"/>
    <s v="GB"/>
    <s v="Langganan Daya dan Jasa Pusat Pendidikan KP"/>
    <m/>
    <m/>
    <m/>
    <n v="150000000"/>
    <s v="GB"/>
    <x v="182"/>
    <m/>
    <m/>
    <m/>
    <n v="119000000"/>
    <n v="31000000"/>
    <x v="0"/>
    <x v="3"/>
    <x v="5"/>
    <x v="0"/>
    <x v="0"/>
    <s v="WA.2378.EBA.994.002"/>
  </r>
  <r>
    <s v="WA.2378.EBA.994.002.GB.521114"/>
    <s v="521114"/>
    <s v="Belanja Pengiriman Surat Dinas Pos Pusat"/>
    <m/>
    <m/>
    <m/>
    <n v="30000000"/>
    <s v="521114"/>
    <x v="183"/>
    <m/>
    <m/>
    <m/>
    <n v="9000000"/>
    <n v="21000000"/>
    <x v="0"/>
    <x v="0"/>
    <x v="0"/>
    <x v="5"/>
    <x v="5"/>
    <s v="WA.2378.EBA.994.002.GB"/>
  </r>
  <r>
    <s v="WA.2378.EBA.994.002.GB.521114.1"/>
    <m/>
    <s v="01 - Pengiriman surat dan dokumen/barang lainnya"/>
    <n v="12"/>
    <s v="Bulan"/>
    <n v="2500000"/>
    <n v="30000000"/>
    <m/>
    <x v="184"/>
    <n v="12"/>
    <s v="Bulan"/>
    <n v="750000"/>
    <n v="9000000"/>
    <n v="21000000"/>
    <x v="0"/>
    <x v="0"/>
    <x v="0"/>
    <x v="0"/>
    <x v="0"/>
    <s v="WA.2378.EBA.994.002.GB.521114"/>
  </r>
  <r>
    <s v="WA.2378.EBA.994.002.GB.522141"/>
    <s v="522141"/>
    <s v="Belanja Sewa"/>
    <m/>
    <m/>
    <m/>
    <n v="120000000"/>
    <s v="522141"/>
    <x v="83"/>
    <m/>
    <m/>
    <m/>
    <n v="110000000"/>
    <n v="10000000"/>
    <x v="0"/>
    <x v="0"/>
    <x v="0"/>
    <x v="5"/>
    <x v="5"/>
    <s v="WA.2378.EBA.994.002.GB"/>
  </r>
  <r>
    <s v="WA.2378.EBA.994.002.GB.522141.1"/>
    <m/>
    <s v="01 - Sewa Mesin Photocopy"/>
    <n v="12"/>
    <s v="Bulan"/>
    <n v="5000000"/>
    <n v="60000000"/>
    <m/>
    <x v="185"/>
    <n v="12"/>
    <s v="Bulan"/>
    <n v="5000000"/>
    <n v="60000000"/>
    <n v="0"/>
    <x v="0"/>
    <x v="0"/>
    <x v="0"/>
    <x v="0"/>
    <x v="0"/>
    <s v="WA.2378.EBA.994.002.GB.522141"/>
  </r>
  <r>
    <s v="WA.2378.EBA.994.002.GB.522141.2"/>
    <m/>
    <s v="02 - Sewa Ruang Arsip dan Penyimpanan BMN"/>
    <n v="1"/>
    <s v="thn"/>
    <n v="60000000"/>
    <n v="60000000"/>
    <m/>
    <x v="186"/>
    <n v="1"/>
    <s v="thn"/>
    <n v="50000000"/>
    <n v="50000000"/>
    <n v="10000000"/>
    <x v="0"/>
    <x v="0"/>
    <x v="0"/>
    <x v="0"/>
    <x v="0"/>
    <s v="WA.2378.EBA.994.002.GB.522141"/>
  </r>
  <r>
    <s v="WA.2378.EBA.994.002.GC"/>
    <s v="GC"/>
    <s v="Pemeliharaan Kantor Pusat Pendidikan KP"/>
    <m/>
    <m/>
    <m/>
    <n v="498162000"/>
    <s v="GC"/>
    <x v="187"/>
    <m/>
    <m/>
    <m/>
    <n v="386362000"/>
    <n v="111800000"/>
    <x v="0"/>
    <x v="3"/>
    <x v="5"/>
    <x v="0"/>
    <x v="0"/>
    <s v="WA.2378.EBA.994.002"/>
  </r>
  <r>
    <s v="WA.2378.EBA.994.002.GC.523121"/>
    <s v="523121"/>
    <s v="Belanja Pemeliharaan Peralatan dan Mesin"/>
    <m/>
    <m/>
    <m/>
    <n v="462162000"/>
    <s v="523121"/>
    <x v="188"/>
    <m/>
    <m/>
    <m/>
    <n v="350362000"/>
    <n v="111800000"/>
    <x v="0"/>
    <x v="0"/>
    <x v="0"/>
    <x v="5"/>
    <x v="5"/>
    <s v="WA.2378.EBA.994.002.GC"/>
  </r>
  <r>
    <s v="WA.2378.EBA.994.002.GC.523121.1"/>
    <m/>
    <s v="01 - Pemeliharaan dan Operasional Kendaraan Pejabat Eselon II"/>
    <n v="1"/>
    <s v="Unit"/>
    <n v="38730000"/>
    <n v="38730000"/>
    <m/>
    <x v="189"/>
    <n v="1"/>
    <s v="Unit"/>
    <n v="38730000"/>
    <n v="38730000"/>
    <n v="0"/>
    <x v="0"/>
    <x v="0"/>
    <x v="0"/>
    <x v="0"/>
    <x v="0"/>
    <s v="WA.2378.EBA.994.002.GC.523121"/>
  </r>
  <r>
    <s v="WA.2378.EBA.994.002.GC.523121.2"/>
    <m/>
    <s v="02 - Pemeliharaan dan Operasional Kendaraan Roda 4"/>
    <n v="8"/>
    <s v=" Unit"/>
    <n v="32850000"/>
    <n v="262800000"/>
    <m/>
    <x v="190"/>
    <n v="6"/>
    <s v="Unit"/>
    <n v="25000000"/>
    <n v="150000000"/>
    <n v="112800000"/>
    <x v="0"/>
    <x v="0"/>
    <x v="0"/>
    <x v="0"/>
    <x v="0"/>
    <s v="WA.2378.EBA.994.002.GC.523121"/>
  </r>
  <r>
    <s v="WA.2378.EBA.994.002.GC.523121.3"/>
    <m/>
    <s v="03 - Pemeliharaan dan Operasional Kendaraan Roda Dua"/>
    <n v="5"/>
    <s v="Unit"/>
    <n v="3640000"/>
    <n v="18200000"/>
    <m/>
    <x v="191"/>
    <n v="5"/>
    <s v="Unit"/>
    <n v="3640000"/>
    <n v="18200000"/>
    <n v="0"/>
    <x v="0"/>
    <x v="0"/>
    <x v="0"/>
    <x v="0"/>
    <x v="0"/>
    <s v="WA.2378.EBA.994.002.GC.523121"/>
  </r>
  <r>
    <s v="WA.2378.EBA.994.002.GC.523121.4"/>
    <m/>
    <s v="04 - Laptop/Notebook"/>
    <n v="30"/>
    <s v="Unit"/>
    <n v="730000"/>
    <n v="21900000"/>
    <m/>
    <x v="192"/>
    <n v="30"/>
    <s v="Unit"/>
    <n v="730000"/>
    <n v="21900000"/>
    <n v="0"/>
    <x v="0"/>
    <x v="0"/>
    <x v="0"/>
    <x v="0"/>
    <x v="0"/>
    <s v="WA.2378.EBA.994.002.GC.523121"/>
  </r>
  <r>
    <s v="WA.2378.EBA.994.002.GC.523121.5"/>
    <m/>
    <s v="05 - Komputer PC"/>
    <n v="35"/>
    <s v="Unit"/>
    <n v="730000"/>
    <n v="25550000"/>
    <m/>
    <x v="193"/>
    <n v="35"/>
    <s v="Unit"/>
    <n v="730000"/>
    <n v="25550000"/>
    <n v="0"/>
    <x v="0"/>
    <x v="0"/>
    <x v="0"/>
    <x v="0"/>
    <x v="0"/>
    <s v="WA.2378.EBA.994.002.GC.523121"/>
  </r>
  <r>
    <s v="WA.2378.EBA.994.002.GC.523121.6"/>
    <m/>
    <s v="06 - Printer"/>
    <n v="40"/>
    <s v="Unit"/>
    <n v="690000"/>
    <n v="27600000"/>
    <m/>
    <x v="194"/>
    <n v="40"/>
    <s v="Unit"/>
    <n v="690000"/>
    <n v="27600000"/>
    <n v="0"/>
    <x v="0"/>
    <x v="0"/>
    <x v="0"/>
    <x v="0"/>
    <x v="0"/>
    <s v="WA.2378.EBA.994.002.GC.523121"/>
  </r>
  <r>
    <s v="WA.2378.EBA.994.002.GC.523121.7"/>
    <m/>
    <s v="07 - LCD"/>
    <n v="3"/>
    <s v="Unit"/>
    <n v="3500000"/>
    <n v="10500000"/>
    <m/>
    <x v="195"/>
    <n v="3"/>
    <s v="Unit"/>
    <n v="3500000"/>
    <n v="10500000"/>
    <n v="0"/>
    <x v="0"/>
    <x v="0"/>
    <x v="0"/>
    <x v="0"/>
    <x v="0"/>
    <s v="WA.2378.EBA.994.002.GC.523121"/>
  </r>
  <r>
    <s v="WA.2378.EBA.994.002.GC.523121.8"/>
    <m/>
    <s v="08 - Kamera"/>
    <n v="6"/>
    <s v="Unit"/>
    <n v="470000"/>
    <n v="2820000"/>
    <m/>
    <x v="196"/>
    <n v="6"/>
    <s v="Unit"/>
    <n v="470000"/>
    <n v="2820000"/>
    <n v="0"/>
    <x v="0"/>
    <x v="0"/>
    <x v="0"/>
    <x v="0"/>
    <x v="0"/>
    <s v="WA.2378.EBA.994.002.GC.523121"/>
  </r>
  <r>
    <s v="WA.2378.EBA.994.002.GC.523121.9"/>
    <m/>
    <s v="09 - Perawatan Barang Inventaris Kantor"/>
    <n v="1"/>
    <s v="thn"/>
    <n v="54062000"/>
    <n v="54062000"/>
    <m/>
    <x v="197"/>
    <n v="1"/>
    <s v="thn"/>
    <n v="55062000"/>
    <n v="55062000"/>
    <n v="-1000000"/>
    <x v="0"/>
    <x v="0"/>
    <x v="0"/>
    <x v="0"/>
    <x v="0"/>
    <s v="WA.2378.EBA.994.002.GC.523121"/>
  </r>
  <r>
    <s v="WA.2378.EBA.994.002.GC.523199"/>
    <s v="523199"/>
    <s v="Belanja Pemeliharaan Lainnya"/>
    <m/>
    <m/>
    <m/>
    <n v="36000000"/>
    <s v="523199"/>
    <x v="198"/>
    <m/>
    <m/>
    <m/>
    <n v="36000000"/>
    <n v="0"/>
    <x v="0"/>
    <x v="0"/>
    <x v="0"/>
    <x v="5"/>
    <x v="5"/>
    <s v="WA.2378.EBA.994.002.GC"/>
  </r>
  <r>
    <s v="WA.2378.EBA.994.002.GC.523199.1"/>
    <m/>
    <s v="01 - Pemeliharaan Aquarium (2 unit)"/>
    <n v="24"/>
    <s v="UB"/>
    <n v="1500000"/>
    <n v="36000000"/>
    <m/>
    <x v="199"/>
    <n v="24"/>
    <s v="UB"/>
    <n v="1500000"/>
    <n v="36000000"/>
    <n v="0"/>
    <x v="0"/>
    <x v="0"/>
    <x v="0"/>
    <x v="0"/>
    <x v="0"/>
    <s v="WA.2378.EBA.994.002.GC.523199"/>
  </r>
  <r>
    <s v="WA.2378.EBA.994.002.GD"/>
    <s v="GD"/>
    <s v="Pembayaran Pelaksanaan Operasional Kantor Pusat Pendidikan KP"/>
    <m/>
    <m/>
    <m/>
    <n v="137396000"/>
    <s v="GD"/>
    <x v="200"/>
    <m/>
    <m/>
    <m/>
    <n v="137396000"/>
    <n v="0"/>
    <x v="0"/>
    <x v="3"/>
    <x v="5"/>
    <x v="0"/>
    <x v="0"/>
    <s v="WA.2378.EBA.994.002"/>
  </r>
  <r>
    <s v="WA.2378.EBA.994.002.GD.521111"/>
    <s v="521111"/>
    <s v="Belanja Keperluan Perkantoran"/>
    <m/>
    <m/>
    <m/>
    <n v="79060000"/>
    <s v="521111"/>
    <x v="161"/>
    <m/>
    <m/>
    <m/>
    <n v="79060000"/>
    <n v="0"/>
    <x v="0"/>
    <x v="0"/>
    <x v="0"/>
    <x v="5"/>
    <x v="5"/>
    <s v="WA.2378.EBA.994.002.GD"/>
  </r>
  <r>
    <s v="WA.2378.EBA.994.002.GD.521111.1"/>
    <m/>
    <s v="01 - Pakaian Dinas Pegawai (59 orang x 2 stell)"/>
    <n v="118"/>
    <s v="Stel"/>
    <n v="670000"/>
    <n v="79060000"/>
    <m/>
    <x v="201"/>
    <n v="118"/>
    <s v="Stel"/>
    <n v="670000"/>
    <n v="79060000"/>
    <n v="0"/>
    <x v="0"/>
    <x v="0"/>
    <x v="0"/>
    <x v="0"/>
    <x v="0"/>
    <s v="WA.2378.EBA.994.002.GD.521111"/>
  </r>
  <r>
    <s v="WA.2378.EBA.994.002.GD.521115"/>
    <s v="521115"/>
    <s v="Belanja Honor Operasional Satuan Kerja"/>
    <m/>
    <m/>
    <m/>
    <n v="58336000"/>
    <s v="521115"/>
    <x v="202"/>
    <m/>
    <m/>
    <m/>
    <n v="58336000"/>
    <n v="0"/>
    <x v="0"/>
    <x v="0"/>
    <x v="0"/>
    <x v="5"/>
    <x v="5"/>
    <s v="WA.2378.EBA.994.002.GD"/>
  </r>
  <r>
    <s v="WA.2378.EBA.994.002.GD.521115.1"/>
    <m/>
    <s v="01 - PPK Pusat Pendiidikan"/>
    <n v="12"/>
    <s v="OB"/>
    <n v="2920000"/>
    <n v="35040000"/>
    <m/>
    <x v="203"/>
    <n v="12"/>
    <s v="OB"/>
    <n v="2920000"/>
    <n v="35040000"/>
    <n v="0"/>
    <x v="0"/>
    <x v="0"/>
    <x v="0"/>
    <x v="0"/>
    <x v="0"/>
    <s v="WA.2378.EBA.994.002.GD.521115"/>
  </r>
  <r>
    <s v="WA.2378.EBA.994.002.GD.521115.2"/>
    <m/>
    <s v="02 - Bendahara Pengeluaran Pembantu (1 ORG x 12 BLN)"/>
    <n v="12"/>
    <s v="OB"/>
    <n v="324000"/>
    <n v="3888000"/>
    <m/>
    <x v="204"/>
    <n v="12"/>
    <s v="OB"/>
    <n v="324000"/>
    <n v="3888000"/>
    <n v="0"/>
    <x v="0"/>
    <x v="0"/>
    <x v="0"/>
    <x v="0"/>
    <x v="0"/>
    <s v="WA.2378.EBA.994.002.GD.521115"/>
  </r>
  <r>
    <s v="WA.2378.EBA.994.002.GD.521115.3"/>
    <m/>
    <s v="03 - Staf Pengelola Keuangan KPA ( 1 ORG x 12 BLN)"/>
    <n v="12"/>
    <s v="OB"/>
    <n v="324000"/>
    <n v="3888000"/>
    <m/>
    <x v="205"/>
    <n v="12"/>
    <s v="OB"/>
    <n v="324000"/>
    <n v="3888000"/>
    <n v="0"/>
    <x v="0"/>
    <x v="0"/>
    <x v="0"/>
    <x v="0"/>
    <x v="0"/>
    <s v="WA.2378.EBA.994.002.GD.521115"/>
  </r>
  <r>
    <s v="WA.2378.EBA.994.002.GD.521115.4"/>
    <m/>
    <s v="04 - Pejabat Pengadaan Barang dan Jasa (1 ORG x 12 BLN)"/>
    <n v="12"/>
    <s v="OB"/>
    <n v="680000"/>
    <n v="8160000"/>
    <m/>
    <x v="206"/>
    <n v="12"/>
    <s v="OB"/>
    <n v="680000"/>
    <n v="8160000"/>
    <n v="0"/>
    <x v="0"/>
    <x v="0"/>
    <x v="0"/>
    <x v="0"/>
    <x v="0"/>
    <s v="WA.2378.EBA.994.002.GD.521115"/>
  </r>
  <r>
    <s v="WA.2378.EBA.994.002.GD.521115.5"/>
    <m/>
    <s v="05 - Penyimpan BMN Pembantu (1 ORG x 12 BLN)"/>
    <n v="12"/>
    <s v="OB"/>
    <n v="200000"/>
    <n v="2400000"/>
    <m/>
    <x v="207"/>
    <n v="12"/>
    <s v="OB"/>
    <n v="200000"/>
    <n v="2400000"/>
    <n v="0"/>
    <x v="0"/>
    <x v="0"/>
    <x v="0"/>
    <x v="0"/>
    <x v="0"/>
    <s v="WA.2378.EBA.994.002.GD.521115"/>
  </r>
  <r>
    <s v="WA.2378.EBA.994.002.GD.521115.6"/>
    <m/>
    <s v="06 - Pengelola SAK Pembantu (1 ORG x 12 BLN)"/>
    <n v="12"/>
    <s v="OB"/>
    <n v="80000"/>
    <n v="960000"/>
    <m/>
    <x v="208"/>
    <n v="12"/>
    <s v="OB"/>
    <n v="80000"/>
    <n v="960000"/>
    <n v="0"/>
    <x v="0"/>
    <x v="0"/>
    <x v="0"/>
    <x v="0"/>
    <x v="0"/>
    <s v="WA.2378.EBA.994.002.GD.521115"/>
  </r>
  <r>
    <s v="WA.2378.EBA.994.002.GD.521115.7"/>
    <m/>
    <s v="07 - Pengelola BMN Pembantu (1 ORG x 12 BLN)"/>
    <n v="12"/>
    <s v="OB"/>
    <n v="200000"/>
    <n v="2400000"/>
    <m/>
    <x v="209"/>
    <n v="12"/>
    <s v="OB"/>
    <n v="200000"/>
    <n v="2400000"/>
    <n v="0"/>
    <x v="0"/>
    <x v="0"/>
    <x v="0"/>
    <x v="0"/>
    <x v="0"/>
    <s v="WA.2378.EBA.994.002.GD.521115"/>
  </r>
  <r>
    <s v="WA.2378.EBA.994.002.GD.521115.8"/>
    <m/>
    <s v="08 - Ketua Tim Penghapusan BMN"/>
    <n v="1"/>
    <s v="OK"/>
    <n v="400000"/>
    <n v="400000"/>
    <m/>
    <x v="210"/>
    <n v="1"/>
    <s v="OK"/>
    <n v="400000"/>
    <n v="400000"/>
    <n v="0"/>
    <x v="0"/>
    <x v="0"/>
    <x v="0"/>
    <x v="0"/>
    <x v="0"/>
    <s v="WA.2378.EBA.994.002.GD.521115"/>
  </r>
  <r>
    <s v="WA.2378.EBA.994.002.GD.521115.9"/>
    <m/>
    <s v="09 - Sekretaris Tim Penghapusan BMN"/>
    <n v="1"/>
    <s v="OK"/>
    <n v="300000"/>
    <n v="300000"/>
    <m/>
    <x v="211"/>
    <n v="1"/>
    <s v="OK"/>
    <n v="300000"/>
    <n v="300000"/>
    <n v="0"/>
    <x v="0"/>
    <x v="0"/>
    <x v="0"/>
    <x v="0"/>
    <x v="0"/>
    <s v="WA.2378.EBA.994.002.GD.521115"/>
  </r>
  <r>
    <s v="WA.2378.EBA.994.002.GD.521115.10"/>
    <m/>
    <s v="10 - Anggota Tim Penghapusan BMN (3 ORANG x 1 KEG)"/>
    <n v="3"/>
    <s v="OK"/>
    <n v="300000"/>
    <n v="900000"/>
    <m/>
    <x v="212"/>
    <n v="3"/>
    <s v="OK"/>
    <n v="300000"/>
    <n v="900000"/>
    <n v="0"/>
    <x v="0"/>
    <x v="0"/>
    <x v="0"/>
    <x v="0"/>
    <x v="0"/>
    <s v="WA.2378.EBA.994.002.GD.521115"/>
  </r>
  <r>
    <s v="WA.2378.EBB"/>
    <s v="2378.EBB"/>
    <s v="Layanan Sarana dan Prasarana Internal[Base Line]"/>
    <n v="3"/>
    <s v="Unit, m2, Paket"/>
    <m/>
    <n v="200000000"/>
    <s v="2378.EBB"/>
    <x v="213"/>
    <n v="3"/>
    <s v="Unit, m2, Paket"/>
    <m/>
    <n v="200000000"/>
    <n v="0"/>
    <x v="0"/>
    <x v="0"/>
    <x v="0"/>
    <x v="0"/>
    <x v="0"/>
    <s v="WA.2378"/>
  </r>
  <r>
    <s v="WA.2378.EBB.951"/>
    <s v="2378.EBB.951"/>
    <s v="Layanan Sarana Internal"/>
    <n v="2"/>
    <s v="Unit"/>
    <m/>
    <n v="200000000"/>
    <s v="2378.EBB.951"/>
    <x v="214"/>
    <n v="2"/>
    <s v="Unit"/>
    <m/>
    <n v="200000000"/>
    <n v="0"/>
    <x v="0"/>
    <x v="0"/>
    <x v="0"/>
    <x v="0"/>
    <x v="0"/>
    <s v="WA.2378.EBB"/>
  </r>
  <r>
    <s v="WA.2378.EBB.951.303"/>
    <s v="303"/>
    <s v="Peralatan Fasilitas Perkantoran Pendidikan Kelautan dan Perikanan"/>
    <m/>
    <s v=""/>
    <m/>
    <n v="200000000"/>
    <s v="303"/>
    <x v="215"/>
    <m/>
    <s v=""/>
    <m/>
    <n v="200000000"/>
    <n v="0"/>
    <x v="0"/>
    <x v="0"/>
    <x v="0"/>
    <x v="0"/>
    <x v="0"/>
    <s v="WA.2378.EBB.951"/>
  </r>
  <r>
    <s v="WA.2378.EBB.951.303.A"/>
    <s v="A"/>
    <s v="Peralatan Fasilitas Perkantoran Pendidikan Kelautan dan Perikanan"/>
    <m/>
    <m/>
    <m/>
    <n v="200000000"/>
    <s v="A"/>
    <x v="215"/>
    <m/>
    <m/>
    <m/>
    <n v="200000000"/>
    <n v="0"/>
    <x v="0"/>
    <x v="3"/>
    <x v="5"/>
    <x v="0"/>
    <x v="0"/>
    <s v="WA.2378.EBB.951.303"/>
  </r>
  <r>
    <s v="WA.2378.EBB.951.303.A.532111"/>
    <s v="532111"/>
    <s v="Belanja Modal Peralatan dan Mesin"/>
    <m/>
    <m/>
    <m/>
    <n v="200000000"/>
    <s v="532111"/>
    <x v="53"/>
    <m/>
    <m/>
    <m/>
    <n v="200000000"/>
    <n v="0"/>
    <x v="0"/>
    <x v="0"/>
    <x v="0"/>
    <x v="1"/>
    <x v="5"/>
    <s v="WA.2378.EBB.951.303.A"/>
  </r>
  <r>
    <s v="WA.2378.EBB.951.303.A.532111.1"/>
    <m/>
    <s v="01 - Peralatan dan Meubelair Pusdik"/>
    <n v="1"/>
    <s v="PKT"/>
    <n v="200000000"/>
    <n v="200000000"/>
    <m/>
    <x v="216"/>
    <n v="1"/>
    <s v="PKT"/>
    <n v="200000000"/>
    <n v="200000000"/>
    <n v="0"/>
    <x v="0"/>
    <x v="0"/>
    <x v="0"/>
    <x v="0"/>
    <x v="0"/>
    <s v="WA.2378.EBB.951.303.A.532111"/>
  </r>
  <r>
    <s v="WA.2378.EBD"/>
    <s v="2378.EBD"/>
    <s v="Layanan Manajemen Kinerja Internal[Base Line]"/>
    <n v="7"/>
    <s v="Dokumen, Layanan, Laporan, Rekomendasi"/>
    <m/>
    <n v="2633607000"/>
    <s v="2378.EBD"/>
    <x v="217"/>
    <n v="7"/>
    <s v="Dokumen, Layanan, Laporan, Rekomendasi"/>
    <m/>
    <n v="2097444000"/>
    <n v="536163000"/>
    <x v="0"/>
    <x v="0"/>
    <x v="0"/>
    <x v="0"/>
    <x v="0"/>
    <s v="WA.2378"/>
  </r>
  <r>
    <s v="WA.2378.EBD.952"/>
    <s v="2378.EBD.952"/>
    <s v="Layanan Perencanaan dan Penganggaran"/>
    <n v="2"/>
    <s v="Dokumen"/>
    <m/>
    <n v="1331072000"/>
    <s v="2378.EBD.952"/>
    <x v="218"/>
    <n v="2"/>
    <s v="Dokumen"/>
    <m/>
    <n v="1043234000"/>
    <n v="287838000"/>
    <x v="0"/>
    <x v="0"/>
    <x v="0"/>
    <x v="0"/>
    <x v="0"/>
    <s v="WA.2378.EBD"/>
  </r>
  <r>
    <s v="WA.2378.EBD.952.301"/>
    <s v="301"/>
    <s v="Pelayanan Perencanaan dan Penganggaran Internal Pendidikan Kelautan"/>
    <m/>
    <s v=""/>
    <m/>
    <n v="1331072000"/>
    <s v="301"/>
    <x v="219"/>
    <m/>
    <s v=""/>
    <m/>
    <n v="1043234000"/>
    <n v="287838000"/>
    <x v="0"/>
    <x v="0"/>
    <x v="0"/>
    <x v="0"/>
    <x v="0"/>
    <s v="WA.2378.EBD.952"/>
  </r>
  <r>
    <s v="WA.2378.EBD.952.301.A"/>
    <s v="A"/>
    <s v="Perencanaan Kinerja Pendidikan KP"/>
    <m/>
    <m/>
    <m/>
    <n v="189750000"/>
    <s v="A"/>
    <x v="220"/>
    <m/>
    <m/>
    <m/>
    <n v="83822000"/>
    <n v="105928000"/>
    <x v="0"/>
    <x v="4"/>
    <x v="6"/>
    <x v="0"/>
    <x v="0"/>
    <s v="WA.2378.EBD.952.301"/>
  </r>
  <r>
    <s v="WA.2378.EBD.952.301.A.521211"/>
    <s v="521211"/>
    <s v="Belanja Bahan"/>
    <m/>
    <m/>
    <m/>
    <n v="58750000"/>
    <s v="521211"/>
    <x v="6"/>
    <m/>
    <m/>
    <m/>
    <n v="26000000"/>
    <n v="32750000"/>
    <x v="0"/>
    <x v="0"/>
    <x v="0"/>
    <x v="6"/>
    <x v="6"/>
    <s v="WA.2378.EBD.952.301.A"/>
  </r>
  <r>
    <s v="WA.2378.EBD.952.301.A.521211.1"/>
    <m/>
    <s v="01 - Konsumsi/bahan makanan"/>
    <n v="230"/>
    <s v="OK"/>
    <n v="75000"/>
    <n v="17250000"/>
    <m/>
    <x v="7"/>
    <n v="100"/>
    <s v="OK"/>
    <n v="75000"/>
    <n v="7500000"/>
    <n v="9750000"/>
    <x v="0"/>
    <x v="0"/>
    <x v="0"/>
    <x v="0"/>
    <x v="0"/>
    <s v="WA.2378.EBD.952.301.A.521211"/>
  </r>
  <r>
    <s v="WA.2378.EBD.952.301.A.521211.2"/>
    <m/>
    <s v="02 - Penggadaan"/>
    <n v="8"/>
    <s v="PKT"/>
    <n v="1500000"/>
    <n v="12000000"/>
    <m/>
    <x v="8"/>
    <n v="4"/>
    <s v="PKT"/>
    <n v="1500000"/>
    <n v="6000000"/>
    <n v="6000000"/>
    <x v="0"/>
    <x v="0"/>
    <x v="0"/>
    <x v="0"/>
    <x v="0"/>
    <s v="WA.2378.EBD.952.301.A.521211"/>
  </r>
  <r>
    <s v="WA.2378.EBD.952.301.A.521211.3"/>
    <m/>
    <s v="03 - Bahan Komputer"/>
    <n v="8"/>
    <s v="PKT"/>
    <n v="1500000"/>
    <n v="12000000"/>
    <m/>
    <x v="9"/>
    <n v="4"/>
    <s v="PKT"/>
    <n v="1500000"/>
    <n v="6000000"/>
    <n v="6000000"/>
    <x v="0"/>
    <x v="0"/>
    <x v="0"/>
    <x v="0"/>
    <x v="0"/>
    <s v="WA.2378.EBD.952.301.A.521211"/>
  </r>
  <r>
    <s v="WA.2378.EBD.952.301.A.521211.4"/>
    <m/>
    <s v="04 - ATK"/>
    <n v="8"/>
    <s v="PKT"/>
    <n v="1000000"/>
    <n v="8000000"/>
    <m/>
    <x v="10"/>
    <n v="4"/>
    <s v="PKT"/>
    <n v="1000000"/>
    <n v="4000000"/>
    <n v="4000000"/>
    <x v="0"/>
    <x v="0"/>
    <x v="0"/>
    <x v="0"/>
    <x v="0"/>
    <s v="WA.2378.EBD.952.301.A.521211"/>
  </r>
  <r>
    <s v="WA.2378.EBD.952.301.A.521211.5"/>
    <m/>
    <s v="05 - Pencetakan"/>
    <n v="38"/>
    <s v="Ekspl"/>
    <n v="250000"/>
    <n v="9500000"/>
    <m/>
    <x v="221"/>
    <n v="10"/>
    <s v="Ekspl"/>
    <n v="250000"/>
    <n v="2500000"/>
    <n v="7000000"/>
    <x v="0"/>
    <x v="0"/>
    <x v="0"/>
    <x v="0"/>
    <x v="0"/>
    <s v="WA.2378.EBD.952.301.A.521211"/>
  </r>
  <r>
    <s v="WA.2378.EBD.952.301.A.521219"/>
    <s v="521219"/>
    <s v="Belanja Barang Non Operasional Lainnya"/>
    <m/>
    <m/>
    <m/>
    <n v="1000000"/>
    <s v="521219"/>
    <x v="26"/>
    <m/>
    <m/>
    <m/>
    <n v="1000000"/>
    <n v="0"/>
    <x v="0"/>
    <x v="0"/>
    <x v="0"/>
    <x v="6"/>
    <x v="6"/>
    <s v="WA.2378.EBD.952.301.A"/>
  </r>
  <r>
    <s v="WA.2378.EBD.952.301.A.521219.1"/>
    <m/>
    <s v="01 - Langganan biaya video conference"/>
    <n v="4"/>
    <s v="PKT"/>
    <n v="250000"/>
    <n v="1000000"/>
    <m/>
    <x v="59"/>
    <n v="4"/>
    <s v="PKT"/>
    <n v="250000"/>
    <n v="1000000"/>
    <n v="0"/>
    <x v="0"/>
    <x v="0"/>
    <x v="0"/>
    <x v="0"/>
    <x v="0"/>
    <s v="WA.2378.EBD.952.301.A.521219"/>
  </r>
  <r>
    <s v="WA.2378.EBD.952.301.A.524111"/>
    <s v="524111"/>
    <s v="Belanja Perjalanan Dinas Biasa"/>
    <m/>
    <m/>
    <m/>
    <n v="130000000"/>
    <s v="524111"/>
    <x v="13"/>
    <m/>
    <m/>
    <m/>
    <n v="56822000"/>
    <n v="73178000"/>
    <x v="0"/>
    <x v="0"/>
    <x v="0"/>
    <x v="6"/>
    <x v="6"/>
    <s v="WA.2378.EBD.952.301.A"/>
  </r>
  <r>
    <s v="WA.2378.EBD.952.301.A.524111.1"/>
    <m/>
    <s v="01 - Perjalanan Penyusunan Perencanaan Kinerja Pendidikan KP"/>
    <n v="25"/>
    <s v="OK"/>
    <n v="5200000"/>
    <n v="130000000"/>
    <m/>
    <x v="222"/>
    <n v="10"/>
    <s v="OK"/>
    <n v="5682200"/>
    <n v="56822000"/>
    <n v="73178000"/>
    <x v="0"/>
    <x v="0"/>
    <x v="0"/>
    <x v="0"/>
    <x v="0"/>
    <s v="WA.2378.EBD.952.301.A.524111"/>
  </r>
  <r>
    <s v="WA.2378.EBD.952.301.B"/>
    <s v="B"/>
    <s v="Sinkronisasi Kegiatan Pendidikan KP"/>
    <m/>
    <m/>
    <m/>
    <n v="190250000"/>
    <s v="B"/>
    <x v="223"/>
    <m/>
    <m/>
    <m/>
    <n v="107500000"/>
    <n v="82750000"/>
    <x v="0"/>
    <x v="4"/>
    <x v="6"/>
    <x v="0"/>
    <x v="0"/>
    <s v="WA.2378.EBD.952.301"/>
  </r>
  <r>
    <s v="WA.2378.EBD.952.301.B.521211"/>
    <s v="521211"/>
    <s v="Belanja Bahan"/>
    <m/>
    <m/>
    <m/>
    <n v="68250000"/>
    <s v="521211"/>
    <x v="6"/>
    <m/>
    <m/>
    <m/>
    <n v="24500000"/>
    <n v="43750000"/>
    <x v="0"/>
    <x v="0"/>
    <x v="0"/>
    <x v="6"/>
    <x v="6"/>
    <s v="WA.2378.EBD.952.301.B"/>
  </r>
  <r>
    <s v="WA.2378.EBD.952.301.B.521211.1"/>
    <m/>
    <s v="01 - Konsumsi/bahan makanan"/>
    <n v="350"/>
    <s v="OK"/>
    <n v="75000"/>
    <n v="26250000"/>
    <m/>
    <x v="7"/>
    <n v="80"/>
    <s v="OK"/>
    <n v="75000"/>
    <n v="6000000"/>
    <n v="20250000"/>
    <x v="0"/>
    <x v="0"/>
    <x v="0"/>
    <x v="0"/>
    <x v="0"/>
    <s v="WA.2378.EBD.952.301.B.521211"/>
  </r>
  <r>
    <s v="WA.2378.EBD.952.301.B.521211.2"/>
    <m/>
    <s v="02 - Penggadaan"/>
    <n v="8"/>
    <s v="PKT"/>
    <n v="1500000"/>
    <n v="12000000"/>
    <m/>
    <x v="8"/>
    <n v="4"/>
    <s v="PKT"/>
    <n v="1500000"/>
    <n v="6000000"/>
    <n v="6000000"/>
    <x v="0"/>
    <x v="0"/>
    <x v="0"/>
    <x v="0"/>
    <x v="0"/>
    <s v="WA.2378.EBD.952.301.B.521211"/>
  </r>
  <r>
    <s v="WA.2378.EBD.952.301.B.521211.3"/>
    <m/>
    <s v="03 - Bahan Komputer"/>
    <n v="8"/>
    <s v="PKT"/>
    <n v="1500000"/>
    <n v="12000000"/>
    <m/>
    <x v="9"/>
    <n v="4"/>
    <s v="PKT"/>
    <n v="1500000"/>
    <n v="6000000"/>
    <n v="6000000"/>
    <x v="0"/>
    <x v="0"/>
    <x v="0"/>
    <x v="0"/>
    <x v="0"/>
    <s v="WA.2378.EBD.952.301.B.521211"/>
  </r>
  <r>
    <s v="WA.2378.EBD.952.301.B.521211.4"/>
    <m/>
    <s v="04 - ATK"/>
    <n v="8"/>
    <s v="PKT"/>
    <n v="1000000"/>
    <n v="8000000"/>
    <m/>
    <x v="10"/>
    <n v="4"/>
    <s v="PKT"/>
    <n v="1000000"/>
    <n v="4000000"/>
    <n v="4000000"/>
    <x v="0"/>
    <x v="0"/>
    <x v="0"/>
    <x v="0"/>
    <x v="0"/>
    <s v="WA.2378.EBD.952.301.B.521211"/>
  </r>
  <r>
    <s v="WA.2378.EBD.952.301.B.521211.5"/>
    <m/>
    <s v="05 - Pencetakan"/>
    <n v="40"/>
    <s v="Ekspl"/>
    <n v="250000"/>
    <n v="10000000"/>
    <m/>
    <x v="221"/>
    <n v="10"/>
    <s v="Ekspl"/>
    <n v="250000"/>
    <n v="2500000"/>
    <n v="7500000"/>
    <x v="0"/>
    <x v="0"/>
    <x v="0"/>
    <x v="0"/>
    <x v="0"/>
    <s v="WA.2378.EBD.952.301.B.521211"/>
  </r>
  <r>
    <s v="WA.2378.EBD.952.301.B.521219"/>
    <s v="521219"/>
    <s v="Belanja Barang Non Operasional Lainnya"/>
    <m/>
    <m/>
    <m/>
    <n v="1000000"/>
    <s v="521219"/>
    <x v="26"/>
    <m/>
    <m/>
    <m/>
    <n v="1000000"/>
    <n v="0"/>
    <x v="0"/>
    <x v="0"/>
    <x v="0"/>
    <x v="6"/>
    <x v="6"/>
    <s v="WA.2378.EBD.952.301.B"/>
  </r>
  <r>
    <s v="WA.2378.EBD.952.301.B.521219.1"/>
    <m/>
    <s v="01 - Langganan biaya video conference"/>
    <n v="4"/>
    <s v="PKT"/>
    <n v="250000"/>
    <n v="1000000"/>
    <m/>
    <x v="59"/>
    <n v="4"/>
    <s v="PKT"/>
    <n v="250000"/>
    <n v="1000000"/>
    <n v="0"/>
    <x v="0"/>
    <x v="0"/>
    <x v="0"/>
    <x v="0"/>
    <x v="0"/>
    <s v="WA.2378.EBD.952.301.B.521219"/>
  </r>
  <r>
    <s v="WA.2378.EBD.952.301.B.522151"/>
    <s v="522151"/>
    <s v="Belanja Jasa Profesi"/>
    <m/>
    <m/>
    <m/>
    <n v="4000000"/>
    <s v="522151"/>
    <x v="11"/>
    <m/>
    <m/>
    <m/>
    <n v="4000000"/>
    <n v="0"/>
    <x v="0"/>
    <x v="0"/>
    <x v="0"/>
    <x v="6"/>
    <x v="6"/>
    <s v="WA.2378.EBD.952.301.B"/>
  </r>
  <r>
    <s v="WA.2378.EBD.952.301.B.522151.1"/>
    <m/>
    <s v="01 - Narasumber/Pembahas"/>
    <n v="4"/>
    <s v="OJ"/>
    <n v="1000000"/>
    <n v="4000000"/>
    <m/>
    <x v="12"/>
    <n v="4"/>
    <s v="OJ"/>
    <n v="1000000"/>
    <n v="4000000"/>
    <n v="0"/>
    <x v="0"/>
    <x v="0"/>
    <x v="0"/>
    <x v="0"/>
    <x v="0"/>
    <s v="WA.2378.EBD.952.301.B.522151"/>
  </r>
  <r>
    <s v="WA.2378.EBD.952.301.B.524111"/>
    <s v="524111"/>
    <s v="Belanja Perjalanan Dinas Biasa"/>
    <m/>
    <m/>
    <m/>
    <n v="117000000"/>
    <s v="524111"/>
    <x v="13"/>
    <m/>
    <m/>
    <m/>
    <n v="78000000"/>
    <n v="39000000"/>
    <x v="0"/>
    <x v="0"/>
    <x v="0"/>
    <x v="6"/>
    <x v="6"/>
    <s v="WA.2378.EBD.952.301.B"/>
  </r>
  <r>
    <s v="WA.2378.EBD.952.301.B.524111.1"/>
    <m/>
    <s v="01 - Perjalanan Sinkronisasi Kegiatan Pendidikan KP"/>
    <n v="18"/>
    <s v="OK"/>
    <n v="6500000"/>
    <n v="117000000"/>
    <m/>
    <x v="224"/>
    <n v="12"/>
    <s v="OK"/>
    <n v="6500000"/>
    <n v="78000000"/>
    <n v="39000000"/>
    <x v="0"/>
    <x v="0"/>
    <x v="0"/>
    <x v="0"/>
    <x v="0"/>
    <s v="WA.2378.EBD.952.301.B.524111"/>
  </r>
  <r>
    <s v="WA.2378.EBD.952.301.C"/>
    <s v="C"/>
    <s v="Penyusunan Anggaran Pendidikan KP"/>
    <m/>
    <m/>
    <m/>
    <n v="178435000"/>
    <s v="C"/>
    <x v="225"/>
    <m/>
    <m/>
    <m/>
    <n v="73082000"/>
    <n v="105353000"/>
    <x v="0"/>
    <x v="4"/>
    <x v="6"/>
    <x v="0"/>
    <x v="0"/>
    <s v="WA.2378.EBD.952.301"/>
  </r>
  <r>
    <s v="WA.2378.EBD.952.301.C.521211"/>
    <s v="521211"/>
    <s v="Belanja Bahan"/>
    <m/>
    <m/>
    <m/>
    <n v="52000000"/>
    <s v="521211"/>
    <x v="6"/>
    <m/>
    <m/>
    <m/>
    <n v="26000000"/>
    <n v="26000000"/>
    <x v="0"/>
    <x v="0"/>
    <x v="0"/>
    <x v="6"/>
    <x v="6"/>
    <s v="WA.2378.EBD.952.301.C"/>
  </r>
  <r>
    <s v="WA.2378.EBD.952.301.C.521211.1"/>
    <m/>
    <s v="01 - Konsumsi/bahan makanan"/>
    <n v="200"/>
    <s v="OK"/>
    <n v="75000"/>
    <n v="15000000"/>
    <m/>
    <x v="7"/>
    <n v="100"/>
    <s v="OK"/>
    <n v="75000"/>
    <n v="7500000"/>
    <n v="7500000"/>
    <x v="0"/>
    <x v="0"/>
    <x v="0"/>
    <x v="0"/>
    <x v="0"/>
    <s v="WA.2378.EBD.952.301.C.521211"/>
  </r>
  <r>
    <s v="WA.2378.EBD.952.301.C.521211.2"/>
    <m/>
    <s v="02 - Penggadaan"/>
    <n v="8"/>
    <s v="PKT"/>
    <n v="1500000"/>
    <n v="12000000"/>
    <m/>
    <x v="8"/>
    <n v="4"/>
    <s v="PKT"/>
    <n v="1500000"/>
    <n v="6000000"/>
    <n v="6000000"/>
    <x v="0"/>
    <x v="0"/>
    <x v="0"/>
    <x v="0"/>
    <x v="0"/>
    <s v="WA.2378.EBD.952.301.C.521211"/>
  </r>
  <r>
    <s v="WA.2378.EBD.952.301.C.521211.3"/>
    <m/>
    <s v="03 - Bahan Komputer"/>
    <n v="8"/>
    <s v="PKT"/>
    <n v="1500000"/>
    <n v="12000000"/>
    <m/>
    <x v="9"/>
    <n v="4"/>
    <s v="PKT"/>
    <n v="1500000"/>
    <n v="6000000"/>
    <n v="6000000"/>
    <x v="0"/>
    <x v="0"/>
    <x v="0"/>
    <x v="0"/>
    <x v="0"/>
    <s v="WA.2378.EBD.952.301.C.521211"/>
  </r>
  <r>
    <s v="WA.2378.EBD.952.301.C.521211.4"/>
    <m/>
    <s v="04 - ATK"/>
    <n v="8"/>
    <s v="PKT"/>
    <n v="1000000"/>
    <n v="8000000"/>
    <m/>
    <x v="10"/>
    <n v="4"/>
    <s v="PKT"/>
    <n v="1000000"/>
    <n v="4000000"/>
    <n v="4000000"/>
    <x v="0"/>
    <x v="0"/>
    <x v="0"/>
    <x v="0"/>
    <x v="0"/>
    <s v="WA.2378.EBD.952.301.C.521211"/>
  </r>
  <r>
    <s v="WA.2378.EBD.952.301.C.521211.5"/>
    <m/>
    <s v="05 - Pencetakan"/>
    <n v="20"/>
    <s v="Ekspl"/>
    <n v="250000"/>
    <n v="5000000"/>
    <m/>
    <x v="221"/>
    <n v="10"/>
    <s v="Ekspl"/>
    <n v="250000"/>
    <n v="2500000"/>
    <n v="2500000"/>
    <x v="0"/>
    <x v="0"/>
    <x v="0"/>
    <x v="0"/>
    <x v="0"/>
    <s v="WA.2378.EBD.952.301.C.521211"/>
  </r>
  <r>
    <s v="WA.2378.EBD.952.301.C.521219"/>
    <s v="521219"/>
    <s v="Belanja Barang Non Operasional Lainnya"/>
    <m/>
    <m/>
    <m/>
    <n v="1000000"/>
    <s v="521219"/>
    <x v="26"/>
    <m/>
    <m/>
    <m/>
    <n v="1000000"/>
    <n v="0"/>
    <x v="0"/>
    <x v="0"/>
    <x v="0"/>
    <x v="6"/>
    <x v="6"/>
    <s v="WA.2378.EBD.952.301.C"/>
  </r>
  <r>
    <s v="WA.2378.EBD.952.301.C.521219.1"/>
    <m/>
    <s v="01 - Langganan biaya video conference"/>
    <n v="4"/>
    <s v="PKT"/>
    <n v="250000"/>
    <n v="1000000"/>
    <m/>
    <x v="59"/>
    <n v="4"/>
    <s v="PKT"/>
    <n v="250000"/>
    <n v="1000000"/>
    <n v="0"/>
    <x v="0"/>
    <x v="0"/>
    <x v="0"/>
    <x v="0"/>
    <x v="0"/>
    <s v="WA.2378.EBD.952.301.C.521219"/>
  </r>
  <r>
    <s v="WA.2378.EBD.952.301.C.522151"/>
    <s v="522151"/>
    <s v="Belanja Jasa Profesi"/>
    <m/>
    <m/>
    <m/>
    <n v="8000000"/>
    <s v="522151"/>
    <x v="11"/>
    <m/>
    <m/>
    <m/>
    <n v="4000000"/>
    <n v="4000000"/>
    <x v="0"/>
    <x v="0"/>
    <x v="0"/>
    <x v="6"/>
    <x v="6"/>
    <s v="WA.2378.EBD.952.301.C"/>
  </r>
  <r>
    <s v="WA.2378.EBD.952.301.C.522151.1"/>
    <m/>
    <s v="01 - Narasumber/Pembahas"/>
    <n v="8"/>
    <s v="OJ"/>
    <n v="1000000"/>
    <n v="8000000"/>
    <m/>
    <x v="12"/>
    <n v="4"/>
    <s v="OJ"/>
    <n v="1000000"/>
    <n v="4000000"/>
    <n v="4000000"/>
    <x v="0"/>
    <x v="0"/>
    <x v="0"/>
    <x v="0"/>
    <x v="0"/>
    <s v="WA.2378.EBD.952.301.C.522151"/>
  </r>
  <r>
    <s v="WA.2378.EBD.952.301.C.524111"/>
    <s v="524111"/>
    <s v="Belanja Perjalanan Dinas Biasa"/>
    <m/>
    <m/>
    <m/>
    <n v="117435000"/>
    <s v="524111"/>
    <x v="13"/>
    <m/>
    <m/>
    <m/>
    <n v="42082000"/>
    <n v="75353000"/>
    <x v="0"/>
    <x v="0"/>
    <x v="0"/>
    <x v="6"/>
    <x v="6"/>
    <s v="WA.2378.EBD.952.301.C"/>
  </r>
  <r>
    <s v="WA.2378.EBD.952.301.C.524111.1"/>
    <m/>
    <s v="01 - Perjalanan Penyusunan Anggaran Pendidikan KP"/>
    <n v="20"/>
    <s v="OK"/>
    <n v="5871750"/>
    <n v="117435000"/>
    <m/>
    <x v="226"/>
    <n v="10"/>
    <s v="OK"/>
    <n v="4208250"/>
    <n v="42082000"/>
    <n v="75353000"/>
    <x v="0"/>
    <x v="0"/>
    <x v="0"/>
    <x v="0"/>
    <x v="0"/>
    <s v="WA.2378.EBD.952.301.C.524111"/>
  </r>
  <r>
    <s v="WA.2378.EBD.952.301.D"/>
    <s v="D"/>
    <s v="Rencana Kerja Pendidikan KP"/>
    <m/>
    <m/>
    <m/>
    <n v="186750000"/>
    <s v="D"/>
    <x v="227"/>
    <m/>
    <m/>
    <m/>
    <n v="47750000"/>
    <n v="139000000"/>
    <x v="0"/>
    <x v="4"/>
    <x v="6"/>
    <x v="0"/>
    <x v="0"/>
    <s v="WA.2378.EBD.952.301"/>
  </r>
  <r>
    <s v="WA.2378.EBD.952.301.D.521211"/>
    <s v="521211"/>
    <s v="Belanja Bahan"/>
    <m/>
    <m/>
    <m/>
    <n v="49250000"/>
    <s v="521211"/>
    <x v="6"/>
    <m/>
    <m/>
    <m/>
    <n v="19750000"/>
    <n v="29500000"/>
    <x v="0"/>
    <x v="0"/>
    <x v="0"/>
    <x v="6"/>
    <x v="6"/>
    <s v="WA.2378.EBD.952.301.D"/>
  </r>
  <r>
    <s v="WA.2378.EBD.952.301.D.521211.1"/>
    <m/>
    <s v="01 - Konsumsi/bahan makanan"/>
    <n v="230"/>
    <s v="OK"/>
    <n v="75000"/>
    <n v="17250000"/>
    <m/>
    <x v="7"/>
    <n v="50"/>
    <s v="OK"/>
    <n v="75000"/>
    <n v="3750000"/>
    <n v="13500000"/>
    <x v="0"/>
    <x v="0"/>
    <x v="0"/>
    <x v="0"/>
    <x v="0"/>
    <s v="WA.2378.EBD.952.301.D.521211"/>
  </r>
  <r>
    <s v="WA.2378.EBD.952.301.D.521211.2"/>
    <m/>
    <s v="02 - Penggadaan"/>
    <n v="8"/>
    <s v="PKT"/>
    <n v="1500000"/>
    <n v="12000000"/>
    <m/>
    <x v="8"/>
    <n v="4"/>
    <s v="PKT"/>
    <n v="1500000"/>
    <n v="6000000"/>
    <n v="6000000"/>
    <x v="0"/>
    <x v="0"/>
    <x v="0"/>
    <x v="0"/>
    <x v="0"/>
    <s v="WA.2378.EBD.952.301.D.521211"/>
  </r>
  <r>
    <s v="WA.2378.EBD.952.301.D.521211.3"/>
    <m/>
    <s v="03 - Bahan Komputer"/>
    <n v="8"/>
    <s v="PKT"/>
    <n v="1500000"/>
    <n v="12000000"/>
    <m/>
    <x v="9"/>
    <n v="4"/>
    <s v="PKT"/>
    <n v="1500000"/>
    <n v="6000000"/>
    <n v="6000000"/>
    <x v="0"/>
    <x v="0"/>
    <x v="0"/>
    <x v="0"/>
    <x v="0"/>
    <s v="WA.2378.EBD.952.301.D.521211"/>
  </r>
  <r>
    <s v="WA.2378.EBD.952.301.D.521211.4"/>
    <m/>
    <s v="04 - ATK"/>
    <n v="8"/>
    <s v="PKT"/>
    <n v="1000000"/>
    <n v="8000000"/>
    <m/>
    <x v="10"/>
    <n v="4"/>
    <s v="PKT"/>
    <n v="1000000"/>
    <n v="4000000"/>
    <n v="4000000"/>
    <x v="0"/>
    <x v="0"/>
    <x v="0"/>
    <x v="0"/>
    <x v="0"/>
    <s v="WA.2378.EBD.952.301.D.521211"/>
  </r>
  <r>
    <s v="WA.2378.EBD.952.301.D.524111"/>
    <s v="524111"/>
    <s v="Belanja Perjalanan Dinas Biasa"/>
    <m/>
    <m/>
    <m/>
    <n v="137500000"/>
    <s v="524111"/>
    <x v="13"/>
    <m/>
    <m/>
    <m/>
    <n v="28000000"/>
    <n v="109500000"/>
    <x v="0"/>
    <x v="0"/>
    <x v="0"/>
    <x v="6"/>
    <x v="6"/>
    <s v="WA.2378.EBD.952.301.D"/>
  </r>
  <r>
    <s v="WA.2378.EBD.952.301.D.524111.1"/>
    <m/>
    <s v="01 - Perjalanan Penyusunan Rencana Kerja Pendidikan KP"/>
    <n v="25"/>
    <s v="OK"/>
    <n v="5500000"/>
    <n v="137500000"/>
    <m/>
    <x v="228"/>
    <n v="8"/>
    <s v="OK"/>
    <n v="3500000"/>
    <n v="28000000"/>
    <n v="109500000"/>
    <x v="0"/>
    <x v="0"/>
    <x v="0"/>
    <x v="0"/>
    <x v="0"/>
    <s v="WA.2378.EBD.952.301.D.524111"/>
  </r>
  <r>
    <s v="WA.2378.EBD.952.301.E"/>
    <s v="E"/>
    <s v="Revisi Anggaran Pendidikan KP"/>
    <m/>
    <m/>
    <m/>
    <n v="165187000"/>
    <s v="E"/>
    <x v="229"/>
    <m/>
    <m/>
    <m/>
    <n v="39296000"/>
    <n v="125891000"/>
    <x v="0"/>
    <x v="4"/>
    <x v="6"/>
    <x v="0"/>
    <x v="0"/>
    <s v="WA.2378.EBD.952.301"/>
  </r>
  <r>
    <s v="WA.2378.EBD.952.301.E.521211"/>
    <s v="521211"/>
    <s v="Belanja Bahan"/>
    <m/>
    <m/>
    <m/>
    <n v="29250000"/>
    <s v="521211"/>
    <x v="6"/>
    <m/>
    <m/>
    <m/>
    <n v="19000000"/>
    <n v="10250000"/>
    <x v="0"/>
    <x v="0"/>
    <x v="0"/>
    <x v="6"/>
    <x v="6"/>
    <s v="WA.2378.EBD.952.301.E"/>
  </r>
  <r>
    <s v="WA.2378.EBD.952.301.E.521211.1"/>
    <m/>
    <s v="01 - Konsumsi/bahan makanan"/>
    <n v="70"/>
    <s v="OK"/>
    <n v="75000"/>
    <n v="5250000"/>
    <m/>
    <x v="7"/>
    <n v="40"/>
    <s v="OK"/>
    <n v="75000"/>
    <n v="3000000"/>
    <n v="2250000"/>
    <x v="0"/>
    <x v="0"/>
    <x v="0"/>
    <x v="0"/>
    <x v="0"/>
    <s v="WA.2378.EBD.952.301.E.521211"/>
  </r>
  <r>
    <s v="WA.2378.EBD.952.301.E.521211.2"/>
    <m/>
    <s v="02 - Penggadaan"/>
    <n v="6"/>
    <s v="PKT"/>
    <n v="1500000"/>
    <n v="9000000"/>
    <m/>
    <x v="8"/>
    <n v="4"/>
    <s v="PKT"/>
    <n v="1500000"/>
    <n v="6000000"/>
    <n v="3000000"/>
    <x v="0"/>
    <x v="0"/>
    <x v="0"/>
    <x v="0"/>
    <x v="0"/>
    <s v="WA.2378.EBD.952.301.E.521211"/>
  </r>
  <r>
    <s v="WA.2378.EBD.952.301.E.521211.3"/>
    <m/>
    <s v="03 - Bahan Komputer"/>
    <n v="6"/>
    <s v="PKT"/>
    <n v="1500000"/>
    <n v="9000000"/>
    <m/>
    <x v="9"/>
    <n v="4"/>
    <s v="PKT"/>
    <n v="1500000"/>
    <n v="6000000"/>
    <n v="3000000"/>
    <x v="0"/>
    <x v="0"/>
    <x v="0"/>
    <x v="0"/>
    <x v="0"/>
    <s v="WA.2378.EBD.952.301.E.521211"/>
  </r>
  <r>
    <s v="WA.2378.EBD.952.301.E.521211.4"/>
    <m/>
    <s v="04 - ATK"/>
    <n v="6"/>
    <s v="PKT"/>
    <n v="1000000"/>
    <n v="6000000"/>
    <m/>
    <x v="10"/>
    <n v="4"/>
    <s v="PKT"/>
    <n v="1000000"/>
    <n v="4000000"/>
    <n v="2000000"/>
    <x v="0"/>
    <x v="0"/>
    <x v="0"/>
    <x v="0"/>
    <x v="0"/>
    <s v="WA.2378.EBD.952.301.E.521211"/>
  </r>
  <r>
    <s v="WA.2378.EBD.952.301.E.524111"/>
    <s v="524111"/>
    <s v="Belanja Perjalanan Dinas Biasa"/>
    <m/>
    <m/>
    <m/>
    <n v="135937000"/>
    <s v="524111"/>
    <x v="13"/>
    <m/>
    <m/>
    <m/>
    <n v="20296000"/>
    <n v="115641000"/>
    <x v="0"/>
    <x v="0"/>
    <x v="0"/>
    <x v="6"/>
    <x v="6"/>
    <s v="WA.2378.EBD.952.301.E"/>
  </r>
  <r>
    <s v="WA.2378.EBD.952.301.E.524111.1"/>
    <m/>
    <s v="01 - Perjalanan Revisi Anggaran Pendidikan KP"/>
    <n v="25"/>
    <s v="OK"/>
    <n v="5437480"/>
    <n v="135937000"/>
    <m/>
    <x v="230"/>
    <n v="8"/>
    <s v="OK"/>
    <n v="2537000"/>
    <n v="20296000"/>
    <n v="115641000"/>
    <x v="0"/>
    <x v="0"/>
    <x v="0"/>
    <x v="0"/>
    <x v="0"/>
    <s v="WA.2378.EBD.952.301.E.524111"/>
  </r>
  <r>
    <s v="WA.2378.EBD.952.301.F"/>
    <s v="F"/>
    <s v="Rapat Kerja Teknis Pendidikan KP"/>
    <m/>
    <m/>
    <m/>
    <n v="420700000"/>
    <s v="F"/>
    <x v="231"/>
    <m/>
    <m/>
    <m/>
    <n v="420700000"/>
    <n v="0"/>
    <x v="0"/>
    <x v="4"/>
    <x v="6"/>
    <x v="0"/>
    <x v="0"/>
    <s v="WA.2378.EBD.952.301"/>
  </r>
  <r>
    <s v="WA.2378.EBD.952.301.F.521211"/>
    <s v="521211"/>
    <s v="Belanja Bahan"/>
    <m/>
    <m/>
    <m/>
    <n v="42900000"/>
    <s v="521211"/>
    <x v="6"/>
    <m/>
    <m/>
    <m/>
    <n v="42900000"/>
    <n v="0"/>
    <x v="0"/>
    <x v="0"/>
    <x v="0"/>
    <x v="6"/>
    <x v="6"/>
    <s v="WA.2378.EBD.952.301.F"/>
  </r>
  <r>
    <s v="WA.2378.EBD.952.301.F.521211.1"/>
    <m/>
    <s v="01 - Konsumsi/bahan makanan"/>
    <n v="100"/>
    <s v="OK"/>
    <n v="75000"/>
    <n v="7500000"/>
    <m/>
    <x v="7"/>
    <n v="100"/>
    <s v="OK"/>
    <n v="75000"/>
    <n v="7500000"/>
    <n v="0"/>
    <x v="0"/>
    <x v="0"/>
    <x v="0"/>
    <x v="0"/>
    <x v="0"/>
    <s v="WA.2378.EBD.952.301.F.521211"/>
  </r>
  <r>
    <s v="WA.2378.EBD.952.301.F.521211.2"/>
    <m/>
    <s v="02 - Penggadaan"/>
    <n v="2"/>
    <s v="PKT"/>
    <n v="1500000"/>
    <n v="3000000"/>
    <m/>
    <x v="8"/>
    <n v="2"/>
    <s v="PKT"/>
    <n v="1500000"/>
    <n v="3000000"/>
    <n v="0"/>
    <x v="0"/>
    <x v="0"/>
    <x v="0"/>
    <x v="0"/>
    <x v="0"/>
    <s v="WA.2378.EBD.952.301.F.521211"/>
  </r>
  <r>
    <s v="WA.2378.EBD.952.301.F.521211.3"/>
    <m/>
    <s v="03 - Bahan Komputer"/>
    <n v="2"/>
    <s v="PKT"/>
    <n v="1500000"/>
    <n v="3000000"/>
    <m/>
    <x v="9"/>
    <n v="2"/>
    <s v="PKT"/>
    <n v="1500000"/>
    <n v="3000000"/>
    <n v="0"/>
    <x v="0"/>
    <x v="0"/>
    <x v="0"/>
    <x v="0"/>
    <x v="0"/>
    <s v="WA.2378.EBD.952.301.F.521211"/>
  </r>
  <r>
    <s v="WA.2378.EBD.952.301.F.521211.4"/>
    <m/>
    <s v="04 - ATK"/>
    <n v="2"/>
    <s v="PKT"/>
    <n v="1000000"/>
    <n v="2000000"/>
    <m/>
    <x v="10"/>
    <n v="2"/>
    <s v="PKT"/>
    <n v="1000000"/>
    <n v="2000000"/>
    <n v="0"/>
    <x v="0"/>
    <x v="0"/>
    <x v="0"/>
    <x v="0"/>
    <x v="0"/>
    <s v="WA.2378.EBD.952.301.F.521211"/>
  </r>
  <r>
    <s v="WA.2378.EBD.952.301.F.521211.5"/>
    <m/>
    <s v="05 - Cetakan"/>
    <n v="20"/>
    <s v="Ekspl"/>
    <n v="250000"/>
    <n v="5000000"/>
    <m/>
    <x v="66"/>
    <n v="20"/>
    <s v="Ekspl"/>
    <n v="250000"/>
    <n v="5000000"/>
    <n v="0"/>
    <x v="0"/>
    <x v="0"/>
    <x v="0"/>
    <x v="0"/>
    <x v="0"/>
    <s v="WA.2378.EBD.952.301.F.521211"/>
  </r>
  <r>
    <s v="WA.2378.EBD.952.301.F.521211.6"/>
    <m/>
    <s v="06 - Perlengkapan Peserta"/>
    <n v="80"/>
    <s v="OK"/>
    <n v="280000"/>
    <n v="22400000"/>
    <m/>
    <x v="232"/>
    <n v="80"/>
    <s v="OK"/>
    <n v="280000"/>
    <n v="22400000"/>
    <n v="0"/>
    <x v="0"/>
    <x v="0"/>
    <x v="0"/>
    <x v="0"/>
    <x v="0"/>
    <s v="WA.2378.EBD.952.301.F.521211"/>
  </r>
  <r>
    <s v="WA.2378.EBD.952.301.F.522151"/>
    <s v="522151"/>
    <s v="Belanja Jasa Profesi"/>
    <m/>
    <m/>
    <m/>
    <n v="16000000"/>
    <s v="522151"/>
    <x v="11"/>
    <m/>
    <m/>
    <m/>
    <n v="16000000"/>
    <n v="0"/>
    <x v="0"/>
    <x v="0"/>
    <x v="0"/>
    <x v="6"/>
    <x v="6"/>
    <s v="WA.2378.EBD.952.301.F"/>
  </r>
  <r>
    <s v="WA.2378.EBD.952.301.F.522151.1"/>
    <m/>
    <s v="01 - Narasumber/Pembahas"/>
    <n v="16"/>
    <s v="OJ"/>
    <n v="1000000"/>
    <n v="16000000"/>
    <m/>
    <x v="12"/>
    <n v="16"/>
    <s v="OJ"/>
    <n v="1000000"/>
    <n v="16000000"/>
    <n v="0"/>
    <x v="0"/>
    <x v="0"/>
    <x v="0"/>
    <x v="0"/>
    <x v="0"/>
    <s v="WA.2378.EBD.952.301.F.522151"/>
  </r>
  <r>
    <s v="WA.2378.EBD.952.301.F.524111"/>
    <s v="524111"/>
    <s v="Belanja Perjalanan Dinas Biasa"/>
    <m/>
    <m/>
    <m/>
    <n v="15000000"/>
    <s v="524111"/>
    <x v="13"/>
    <m/>
    <m/>
    <m/>
    <n v="15000000"/>
    <n v="0"/>
    <x v="0"/>
    <x v="0"/>
    <x v="0"/>
    <x v="6"/>
    <x v="6"/>
    <s v="WA.2378.EBD.952.301.F"/>
  </r>
  <r>
    <s v="WA.2378.EBD.952.301.F.524111.1"/>
    <m/>
    <s v="01 - Perjalanan Persiapan Rateknis Pendidikan KP"/>
    <n v="2"/>
    <s v="OK"/>
    <n v="7500000"/>
    <n v="15000000"/>
    <m/>
    <x v="233"/>
    <n v="2"/>
    <s v="OK"/>
    <n v="7500000"/>
    <n v="15000000"/>
    <n v="0"/>
    <x v="0"/>
    <x v="0"/>
    <x v="0"/>
    <x v="0"/>
    <x v="0"/>
    <s v="WA.2378.EBD.952.301.F.524111"/>
  </r>
  <r>
    <s v="WA.2378.EBD.952.301.F.524119"/>
    <s v="524119"/>
    <s v="Belanja Perjalanan Dinas Paket Meeting Luar Kota"/>
    <m/>
    <m/>
    <m/>
    <n v="346800000"/>
    <s v="524119"/>
    <x v="113"/>
    <m/>
    <m/>
    <m/>
    <n v="346800000"/>
    <n v="0"/>
    <x v="0"/>
    <x v="0"/>
    <x v="0"/>
    <x v="6"/>
    <x v="6"/>
    <s v="WA.2378.EBD.952.301.F"/>
  </r>
  <r>
    <s v="WA.2378.EBD.952.301.F.524119.1"/>
    <m/>
    <s v="01 - Paket Fullboard Meeting (80 Org X 2 Hari)"/>
    <n v="160"/>
    <s v="OH"/>
    <n v="825000"/>
    <n v="132000000"/>
    <m/>
    <x v="234"/>
    <n v="160"/>
    <s v="OH"/>
    <n v="933000"/>
    <n v="149280000"/>
    <n v="-17280000"/>
    <x v="0"/>
    <x v="0"/>
    <x v="0"/>
    <x v="0"/>
    <x v="0"/>
    <s v="WA.2378.EBD.952.301.F.524119"/>
  </r>
  <r>
    <s v="WA.2378.EBD.952.301.F.524119.2"/>
    <m/>
    <s v="02 - Uang Harian Fullboard Meeting (80 orang x 3 Hari)"/>
    <n v="240"/>
    <s v="OH"/>
    <n v="145000"/>
    <n v="34800000"/>
    <m/>
    <x v="235"/>
    <n v="0"/>
    <s v="OH"/>
    <n v="145000"/>
    <n v="0"/>
    <n v="34800000"/>
    <x v="0"/>
    <x v="0"/>
    <x v="0"/>
    <x v="0"/>
    <x v="0"/>
    <s v="WA.2378.EBD.952.301.F.524119"/>
  </r>
  <r>
    <s v="WA.2378.EBD.952.301.F.524119.3"/>
    <m/>
    <s v="03 - Perjalanan Fullboard Meeting"/>
    <n v="30"/>
    <s v="OK"/>
    <n v="6000000"/>
    <n v="180000000"/>
    <m/>
    <x v="236"/>
    <n v="35"/>
    <s v="OK"/>
    <n v="5643429"/>
    <n v="197520000"/>
    <n v="-17520000"/>
    <x v="0"/>
    <x v="0"/>
    <x v="0"/>
    <x v="0"/>
    <x v="0"/>
    <s v="WA.2378.EBD.952.301.F.524119"/>
  </r>
  <r>
    <s v="WA.2378.EBD.952.301.G"/>
    <m/>
    <m/>
    <m/>
    <m/>
    <m/>
    <m/>
    <s v="G"/>
    <x v="237"/>
    <m/>
    <m/>
    <m/>
    <n v="45400000"/>
    <n v="-45400000"/>
    <x v="0"/>
    <x v="4"/>
    <x v="6"/>
    <x v="0"/>
    <x v="0"/>
    <s v="WA.2378.EBD.952.301"/>
  </r>
  <r>
    <s v="WA.2378.EBD.952.301.G.521211"/>
    <m/>
    <m/>
    <m/>
    <m/>
    <m/>
    <m/>
    <s v="521211"/>
    <x v="6"/>
    <m/>
    <m/>
    <m/>
    <n v="4000000"/>
    <n v="-4000000"/>
    <x v="0"/>
    <x v="0"/>
    <x v="0"/>
    <x v="6"/>
    <x v="6"/>
    <s v="WA.2378.EBD.952.301.G"/>
  </r>
  <r>
    <s v="WA.2378.EBD.952.301.G.521211.1"/>
    <m/>
    <m/>
    <m/>
    <m/>
    <m/>
    <m/>
    <m/>
    <x v="7"/>
    <n v="0"/>
    <s v="OK"/>
    <n v="75000"/>
    <n v="0"/>
    <n v="0"/>
    <x v="1"/>
    <x v="0"/>
    <x v="0"/>
    <x v="0"/>
    <x v="0"/>
    <s v="WA.2378.EBD.952.301.G.521211"/>
  </r>
  <r>
    <s v="WA.2378.EBD.952.301.G.521211.2"/>
    <m/>
    <m/>
    <m/>
    <m/>
    <m/>
    <m/>
    <m/>
    <x v="8"/>
    <n v="1"/>
    <s v="PKT"/>
    <n v="1500000"/>
    <n v="1500000"/>
    <n v="-1500000"/>
    <x v="0"/>
    <x v="0"/>
    <x v="0"/>
    <x v="0"/>
    <x v="0"/>
    <s v="WA.2378.EBD.952.301.G.521211"/>
  </r>
  <r>
    <s v="WA.2378.EBD.952.301.G.521211.3"/>
    <m/>
    <m/>
    <m/>
    <m/>
    <m/>
    <m/>
    <m/>
    <x v="9"/>
    <n v="1"/>
    <s v="PKT"/>
    <n v="1500000"/>
    <n v="1500000"/>
    <n v="-1500000"/>
    <x v="0"/>
    <x v="0"/>
    <x v="0"/>
    <x v="0"/>
    <x v="0"/>
    <s v="WA.2378.EBD.952.301.G.521211"/>
  </r>
  <r>
    <s v="WA.2378.EBD.952.301.G.521211.4"/>
    <m/>
    <m/>
    <m/>
    <m/>
    <m/>
    <m/>
    <m/>
    <x v="10"/>
    <n v="1"/>
    <s v="PKT"/>
    <n v="1000000"/>
    <n v="1000000"/>
    <n v="-1000000"/>
    <x v="0"/>
    <x v="0"/>
    <x v="0"/>
    <x v="0"/>
    <x v="0"/>
    <s v="WA.2378.EBD.952.301.G.521211"/>
  </r>
  <r>
    <s v="WA.2378.EBD.952.301.G.521211.5"/>
    <m/>
    <m/>
    <m/>
    <m/>
    <m/>
    <m/>
    <m/>
    <x v="66"/>
    <n v="0"/>
    <s v="Ekspl"/>
    <n v="250000"/>
    <n v="0"/>
    <n v="0"/>
    <x v="1"/>
    <x v="0"/>
    <x v="0"/>
    <x v="0"/>
    <x v="0"/>
    <s v="WA.2378.EBD.952.301.G.521211"/>
  </r>
  <r>
    <s v="WA.2378.EBD.952.301.G.521211.6"/>
    <m/>
    <m/>
    <m/>
    <m/>
    <m/>
    <m/>
    <m/>
    <x v="232"/>
    <n v="0"/>
    <s v="OK"/>
    <n v="280000"/>
    <n v="0"/>
    <n v="0"/>
    <x v="1"/>
    <x v="0"/>
    <x v="0"/>
    <x v="0"/>
    <x v="0"/>
    <s v="WA.2378.EBD.952.301.G.521211"/>
  </r>
  <r>
    <s v="WA.2378.EBD.952.301.G.522151"/>
    <m/>
    <m/>
    <m/>
    <m/>
    <m/>
    <m/>
    <s v="522151"/>
    <x v="11"/>
    <m/>
    <m/>
    <m/>
    <n v="0"/>
    <n v="0"/>
    <x v="0"/>
    <x v="0"/>
    <x v="0"/>
    <x v="6"/>
    <x v="6"/>
    <s v="WA.2378.EBD.952.301.G"/>
  </r>
  <r>
    <s v="WA.2378.EBD.952.301.G.522151.1"/>
    <m/>
    <m/>
    <m/>
    <m/>
    <m/>
    <m/>
    <m/>
    <x v="12"/>
    <n v="0"/>
    <s v="OJ"/>
    <n v="1000000"/>
    <n v="0"/>
    <n v="0"/>
    <x v="1"/>
    <x v="0"/>
    <x v="0"/>
    <x v="0"/>
    <x v="0"/>
    <s v="WA.2378.EBD.952.301.G.522151"/>
  </r>
  <r>
    <s v="WA.2378.EBD.952.301.G.524111"/>
    <m/>
    <m/>
    <m/>
    <m/>
    <m/>
    <m/>
    <s v="524111"/>
    <x v="13"/>
    <m/>
    <m/>
    <m/>
    <n v="41400000"/>
    <n v="-41400000"/>
    <x v="0"/>
    <x v="0"/>
    <x v="0"/>
    <x v="6"/>
    <x v="6"/>
    <s v="WA.2378.EBD.952.301.G"/>
  </r>
  <r>
    <s v="WA.2378.EBD.952.301.G.524111.1"/>
    <m/>
    <m/>
    <m/>
    <m/>
    <m/>
    <m/>
    <m/>
    <x v="238"/>
    <n v="6"/>
    <s v="OK"/>
    <n v="6900000"/>
    <n v="41400000"/>
    <n v="-41400000"/>
    <x v="0"/>
    <x v="0"/>
    <x v="0"/>
    <x v="0"/>
    <x v="0"/>
    <s v="WA.2378.EBD.952.301.G.524111"/>
  </r>
  <r>
    <s v="WA.2378.EBD.952.301.G.524119"/>
    <m/>
    <m/>
    <m/>
    <m/>
    <m/>
    <m/>
    <s v="524119"/>
    <x v="113"/>
    <m/>
    <m/>
    <m/>
    <n v="0"/>
    <n v="0"/>
    <x v="0"/>
    <x v="0"/>
    <x v="0"/>
    <x v="6"/>
    <x v="6"/>
    <s v="WA.2378.EBD.952.301.G"/>
  </r>
  <r>
    <s v="WA.2378.EBD.952.301.G.524119.1"/>
    <m/>
    <m/>
    <m/>
    <m/>
    <m/>
    <m/>
    <m/>
    <x v="234"/>
    <n v="0"/>
    <s v="OH"/>
    <n v="933000"/>
    <n v="0"/>
    <n v="0"/>
    <x v="1"/>
    <x v="0"/>
    <x v="0"/>
    <x v="0"/>
    <x v="0"/>
    <s v="WA.2378.EBD.952.301.G.524119"/>
  </r>
  <r>
    <s v="WA.2378.EBD.952.301.G.524119.2"/>
    <m/>
    <m/>
    <m/>
    <m/>
    <m/>
    <m/>
    <m/>
    <x v="235"/>
    <n v="0"/>
    <s v="OH"/>
    <n v="145000"/>
    <n v="0"/>
    <n v="0"/>
    <x v="1"/>
    <x v="0"/>
    <x v="0"/>
    <x v="0"/>
    <x v="0"/>
    <s v="WA.2378.EBD.952.301.G.524119"/>
  </r>
  <r>
    <s v="WA.2378.EBD.952.301.G.524119.3"/>
    <m/>
    <m/>
    <m/>
    <m/>
    <m/>
    <m/>
    <m/>
    <x v="236"/>
    <n v="0"/>
    <s v="OK"/>
    <n v="5643429"/>
    <n v="0"/>
    <n v="0"/>
    <x v="1"/>
    <x v="0"/>
    <x v="0"/>
    <x v="0"/>
    <x v="0"/>
    <s v="WA.2378.EBD.952.301.G.524119"/>
  </r>
  <r>
    <s v="WA.2378.EBD.952.301.H"/>
    <m/>
    <m/>
    <m/>
    <m/>
    <m/>
    <m/>
    <s v="H"/>
    <x v="239"/>
    <m/>
    <m/>
    <m/>
    <n v="192004000"/>
    <n v="-192004000"/>
    <x v="0"/>
    <x v="4"/>
    <x v="6"/>
    <x v="0"/>
    <x v="0"/>
    <s v="WA.2378.EBD.952.301"/>
  </r>
  <r>
    <s v="WA.2378.EBD.952.301.H.521211"/>
    <m/>
    <m/>
    <m/>
    <m/>
    <m/>
    <m/>
    <s v="521211"/>
    <x v="6"/>
    <m/>
    <m/>
    <m/>
    <n v="18380000"/>
    <n v="-18380000"/>
    <x v="0"/>
    <x v="0"/>
    <x v="0"/>
    <x v="6"/>
    <x v="6"/>
    <s v="WA.2378.EBD.952.301.H"/>
  </r>
  <r>
    <s v="WA.2378.EBD.952.301.H.521211.1"/>
    <m/>
    <m/>
    <m/>
    <m/>
    <m/>
    <m/>
    <m/>
    <x v="7"/>
    <n v="20"/>
    <s v="OK"/>
    <n v="75000"/>
    <n v="1500000"/>
    <n v="-1500000"/>
    <x v="0"/>
    <x v="0"/>
    <x v="0"/>
    <x v="0"/>
    <x v="0"/>
    <s v="WA.2378.EBD.952.301.H.521211"/>
  </r>
  <r>
    <s v="WA.2378.EBD.952.301.H.521211.2"/>
    <m/>
    <m/>
    <m/>
    <m/>
    <m/>
    <m/>
    <m/>
    <x v="8"/>
    <n v="1"/>
    <s v="PKT"/>
    <n v="1500000"/>
    <n v="1500000"/>
    <n v="-1500000"/>
    <x v="0"/>
    <x v="0"/>
    <x v="0"/>
    <x v="0"/>
    <x v="0"/>
    <s v="WA.2378.EBD.952.301.H.521211"/>
  </r>
  <r>
    <s v="WA.2378.EBD.952.301.H.521211.3"/>
    <m/>
    <m/>
    <m/>
    <m/>
    <m/>
    <m/>
    <m/>
    <x v="9"/>
    <n v="1"/>
    <s v="PKT"/>
    <n v="1500000"/>
    <n v="1500000"/>
    <n v="-1500000"/>
    <x v="0"/>
    <x v="0"/>
    <x v="0"/>
    <x v="0"/>
    <x v="0"/>
    <s v="WA.2378.EBD.952.301.H.521211"/>
  </r>
  <r>
    <s v="WA.2378.EBD.952.301.H.521211.4"/>
    <m/>
    <m/>
    <m/>
    <m/>
    <m/>
    <m/>
    <m/>
    <x v="10"/>
    <n v="1"/>
    <s v="PKT"/>
    <n v="1000000"/>
    <n v="1000000"/>
    <n v="-1000000"/>
    <x v="0"/>
    <x v="0"/>
    <x v="0"/>
    <x v="0"/>
    <x v="0"/>
    <s v="WA.2378.EBD.952.301.H.521211"/>
  </r>
  <r>
    <s v="WA.2378.EBD.952.301.H.521211.5"/>
    <m/>
    <m/>
    <m/>
    <m/>
    <m/>
    <m/>
    <m/>
    <x v="66"/>
    <n v="0"/>
    <s v="Ekspl"/>
    <n v="250000"/>
    <n v="0"/>
    <n v="0"/>
    <x v="1"/>
    <x v="0"/>
    <x v="0"/>
    <x v="0"/>
    <x v="0"/>
    <s v="WA.2378.EBD.952.301.H.521211"/>
  </r>
  <r>
    <s v="WA.2378.EBD.952.301.H.521211.6"/>
    <m/>
    <m/>
    <m/>
    <m/>
    <m/>
    <m/>
    <m/>
    <x v="232"/>
    <n v="46"/>
    <s v="OK"/>
    <n v="280000"/>
    <n v="12880000"/>
    <n v="-12880000"/>
    <x v="0"/>
    <x v="0"/>
    <x v="0"/>
    <x v="0"/>
    <x v="0"/>
    <s v="WA.2378.EBD.952.301.H.521211"/>
  </r>
  <r>
    <s v="WA.2378.EBD.952.301.H.522151"/>
    <m/>
    <m/>
    <m/>
    <m/>
    <m/>
    <m/>
    <s v="522151"/>
    <x v="11"/>
    <m/>
    <m/>
    <m/>
    <n v="8000000"/>
    <n v="-8000000"/>
    <x v="0"/>
    <x v="0"/>
    <x v="0"/>
    <x v="6"/>
    <x v="6"/>
    <s v="WA.2378.EBD.952.301.H"/>
  </r>
  <r>
    <s v="WA.2378.EBD.952.301.H.522151.1"/>
    <m/>
    <m/>
    <m/>
    <m/>
    <m/>
    <m/>
    <m/>
    <x v="12"/>
    <n v="8"/>
    <s v="OJ"/>
    <n v="1000000"/>
    <n v="8000000"/>
    <n v="-8000000"/>
    <x v="0"/>
    <x v="0"/>
    <x v="0"/>
    <x v="0"/>
    <x v="0"/>
    <s v="WA.2378.EBD.952.301.H.522151"/>
  </r>
  <r>
    <s v="WA.2378.EBD.952.301.H.524111"/>
    <m/>
    <m/>
    <m/>
    <m/>
    <m/>
    <m/>
    <s v="524111"/>
    <x v="13"/>
    <m/>
    <m/>
    <m/>
    <n v="0"/>
    <n v="0"/>
    <x v="0"/>
    <x v="0"/>
    <x v="0"/>
    <x v="6"/>
    <x v="6"/>
    <s v="WA.2378.EBD.952.301.H"/>
  </r>
  <r>
    <s v="WA.2378.EBD.952.301.H.524111.1"/>
    <m/>
    <m/>
    <m/>
    <m/>
    <m/>
    <m/>
    <m/>
    <x v="233"/>
    <n v="0"/>
    <s v="OK"/>
    <n v="7500000"/>
    <n v="0"/>
    <n v="0"/>
    <x v="1"/>
    <x v="0"/>
    <x v="0"/>
    <x v="0"/>
    <x v="0"/>
    <s v="WA.2378.EBD.952.301.H.524111"/>
  </r>
  <r>
    <s v="WA.2378.EBD.952.301.H.524119"/>
    <m/>
    <m/>
    <m/>
    <m/>
    <m/>
    <m/>
    <s v="524119"/>
    <x v="113"/>
    <m/>
    <m/>
    <m/>
    <n v="165624000"/>
    <n v="-165624000"/>
    <x v="0"/>
    <x v="0"/>
    <x v="0"/>
    <x v="6"/>
    <x v="6"/>
    <s v="WA.2378.EBD.952.301.H"/>
  </r>
  <r>
    <s v="WA.2378.EBD.952.301.H.524119.1"/>
    <m/>
    <m/>
    <m/>
    <m/>
    <m/>
    <m/>
    <m/>
    <x v="240"/>
    <n v="92"/>
    <s v="OH"/>
    <n v="822000"/>
    <n v="75624000"/>
    <n v="-75624000"/>
    <x v="0"/>
    <x v="0"/>
    <x v="0"/>
    <x v="0"/>
    <x v="0"/>
    <s v="WA.2378.EBD.952.301.H.524119"/>
  </r>
  <r>
    <s v="WA.2378.EBD.952.301.H.524119.2"/>
    <m/>
    <m/>
    <m/>
    <m/>
    <m/>
    <m/>
    <m/>
    <x v="235"/>
    <n v="0"/>
    <s v="OH"/>
    <n v="145000"/>
    <n v="0"/>
    <n v="0"/>
    <x v="1"/>
    <x v="0"/>
    <x v="0"/>
    <x v="0"/>
    <x v="0"/>
    <s v="WA.2378.EBD.952.301.H.524119"/>
  </r>
  <r>
    <s v="WA.2378.EBD.952.301.H.524119.3"/>
    <m/>
    <m/>
    <m/>
    <m/>
    <m/>
    <m/>
    <m/>
    <x v="236"/>
    <n v="30"/>
    <s v="OK"/>
    <n v="3000000"/>
    <n v="90000000"/>
    <n v="-90000000"/>
    <x v="0"/>
    <x v="0"/>
    <x v="0"/>
    <x v="0"/>
    <x v="0"/>
    <s v="WA.2378.EBD.952.301.H.524119"/>
  </r>
  <r>
    <s v="WA.2378.EBD.952.301.I"/>
    <m/>
    <m/>
    <m/>
    <m/>
    <m/>
    <m/>
    <s v="I"/>
    <x v="241"/>
    <m/>
    <m/>
    <m/>
    <n v="33680000"/>
    <n v="-33680000"/>
    <x v="0"/>
    <x v="4"/>
    <x v="6"/>
    <x v="0"/>
    <x v="0"/>
    <s v="WA.2378.EBD.952.301"/>
  </r>
  <r>
    <s v="WA.2378.EBD.952.301.I.521211"/>
    <m/>
    <m/>
    <m/>
    <m/>
    <m/>
    <m/>
    <s v="521211"/>
    <x v="6"/>
    <m/>
    <m/>
    <m/>
    <n v="9500000"/>
    <n v="-9500000"/>
    <x v="0"/>
    <x v="0"/>
    <x v="0"/>
    <x v="6"/>
    <x v="6"/>
    <s v="WA.2378.EBD.952.301.I"/>
  </r>
  <r>
    <s v="WA.2378.EBD.952.301.I.521211.1"/>
    <m/>
    <m/>
    <m/>
    <m/>
    <m/>
    <m/>
    <m/>
    <x v="7"/>
    <n v="20"/>
    <s v="OK"/>
    <n v="75000"/>
    <n v="1500000"/>
    <n v="-1500000"/>
    <x v="0"/>
    <x v="0"/>
    <x v="0"/>
    <x v="0"/>
    <x v="0"/>
    <s v="WA.2378.EBD.952.301.I.521211"/>
  </r>
  <r>
    <s v="WA.2378.EBD.952.301.I.521211.2"/>
    <m/>
    <m/>
    <m/>
    <m/>
    <m/>
    <m/>
    <m/>
    <x v="8"/>
    <n v="1"/>
    <s v="PKT"/>
    <n v="1500000"/>
    <n v="1500000"/>
    <n v="-1500000"/>
    <x v="0"/>
    <x v="0"/>
    <x v="0"/>
    <x v="0"/>
    <x v="0"/>
    <s v="WA.2378.EBD.952.301.I.521211"/>
  </r>
  <r>
    <s v="WA.2378.EBD.952.301.I.521211.3"/>
    <m/>
    <m/>
    <m/>
    <m/>
    <m/>
    <m/>
    <m/>
    <x v="9"/>
    <n v="1"/>
    <s v="PKT"/>
    <n v="1500000"/>
    <n v="1500000"/>
    <n v="-1500000"/>
    <x v="0"/>
    <x v="0"/>
    <x v="0"/>
    <x v="0"/>
    <x v="0"/>
    <s v="WA.2378.EBD.952.301.I.521211"/>
  </r>
  <r>
    <s v="WA.2378.EBD.952.301.I.521211.4"/>
    <m/>
    <m/>
    <m/>
    <m/>
    <m/>
    <m/>
    <m/>
    <x v="10"/>
    <n v="1"/>
    <s v="PKT"/>
    <n v="1000000"/>
    <n v="1000000"/>
    <n v="-1000000"/>
    <x v="0"/>
    <x v="0"/>
    <x v="0"/>
    <x v="0"/>
    <x v="0"/>
    <s v="WA.2378.EBD.952.301.I.521211"/>
  </r>
  <r>
    <s v="WA.2378.EBD.952.301.I.521211.5"/>
    <m/>
    <m/>
    <m/>
    <m/>
    <m/>
    <m/>
    <m/>
    <x v="66"/>
    <n v="20"/>
    <s v="Ekspl"/>
    <n v="200000"/>
    <n v="4000000"/>
    <n v="-4000000"/>
    <x v="0"/>
    <x v="0"/>
    <x v="0"/>
    <x v="0"/>
    <x v="0"/>
    <s v="WA.2378.EBD.952.301.I.521211"/>
  </r>
  <r>
    <s v="WA.2378.EBD.952.301.I.521211.6"/>
    <m/>
    <m/>
    <m/>
    <m/>
    <m/>
    <m/>
    <m/>
    <x v="232"/>
    <n v="0"/>
    <s v="OK"/>
    <n v="280000"/>
    <n v="0"/>
    <n v="0"/>
    <x v="1"/>
    <x v="0"/>
    <x v="0"/>
    <x v="0"/>
    <x v="0"/>
    <s v="WA.2378.EBD.952.301.I.521211"/>
  </r>
  <r>
    <s v="WA.2378.EBD.952.301.I.522151"/>
    <m/>
    <m/>
    <m/>
    <m/>
    <m/>
    <m/>
    <s v="522151"/>
    <x v="11"/>
    <m/>
    <m/>
    <m/>
    <n v="0"/>
    <n v="0"/>
    <x v="0"/>
    <x v="0"/>
    <x v="0"/>
    <x v="6"/>
    <x v="6"/>
    <s v="WA.2378.EBD.952.301.I"/>
  </r>
  <r>
    <s v="WA.2378.EBD.952.301.I.522151.1"/>
    <m/>
    <m/>
    <m/>
    <m/>
    <m/>
    <m/>
    <m/>
    <x v="12"/>
    <n v="0"/>
    <s v="OJ"/>
    <n v="1000000"/>
    <n v="0"/>
    <n v="0"/>
    <x v="1"/>
    <x v="0"/>
    <x v="0"/>
    <x v="0"/>
    <x v="0"/>
    <s v="WA.2378.EBD.952.301.I.522151"/>
  </r>
  <r>
    <s v="WA.2378.EBD.952.301.I.524111"/>
    <m/>
    <m/>
    <m/>
    <m/>
    <m/>
    <m/>
    <s v="524111"/>
    <x v="13"/>
    <m/>
    <m/>
    <m/>
    <n v="24180000"/>
    <n v="-24180000"/>
    <x v="0"/>
    <x v="0"/>
    <x v="0"/>
    <x v="6"/>
    <x v="6"/>
    <s v="WA.2378.EBD.952.301.I"/>
  </r>
  <r>
    <s v="WA.2378.EBD.952.301.I.524111.1"/>
    <m/>
    <m/>
    <m/>
    <m/>
    <m/>
    <m/>
    <m/>
    <x v="242"/>
    <n v="12"/>
    <s v="OK"/>
    <n v="2015000"/>
    <n v="24180000"/>
    <n v="-24180000"/>
    <x v="0"/>
    <x v="0"/>
    <x v="0"/>
    <x v="0"/>
    <x v="0"/>
    <s v="WA.2378.EBD.952.301.I.524111"/>
  </r>
  <r>
    <s v="WA.2378.EBD.953"/>
    <s v="2378.EBD.953"/>
    <s v="Layanan Pemantauan dan Evaluasi"/>
    <n v="2"/>
    <s v="Dokumen"/>
    <m/>
    <n v="773732000"/>
    <s v="2378.EBD.953"/>
    <x v="243"/>
    <n v="2"/>
    <s v="Dokumen"/>
    <m/>
    <n v="520689000"/>
    <n v="253043000"/>
    <x v="0"/>
    <x v="0"/>
    <x v="0"/>
    <x v="0"/>
    <x v="0"/>
    <s v="WA.2378.EBD"/>
  </r>
  <r>
    <s v="WA.2378.EBD.953.301"/>
    <s v="301"/>
    <s v="Pelayanan Monitoring dan Evaluasi Pendidikan Kelautan dan Perikanan"/>
    <m/>
    <s v=""/>
    <m/>
    <n v="669421000"/>
    <s v="301"/>
    <x v="244"/>
    <m/>
    <s v=""/>
    <m/>
    <n v="427378000"/>
    <n v="242043000"/>
    <x v="0"/>
    <x v="0"/>
    <x v="0"/>
    <x v="0"/>
    <x v="0"/>
    <s v="WA.2378.EBD.953"/>
  </r>
  <r>
    <s v="WA.2378.EBD.953.301.A"/>
    <s v="A"/>
    <s v="Monitoring Evaluasi Kinerja Pendidikan KP"/>
    <m/>
    <m/>
    <m/>
    <n v="150075000"/>
    <s v="A"/>
    <x v="245"/>
    <m/>
    <m/>
    <m/>
    <n v="84097000"/>
    <n v="65978000"/>
    <x v="0"/>
    <x v="4"/>
    <x v="7"/>
    <x v="0"/>
    <x v="0"/>
    <s v="WA.2378.EBD.953.301"/>
  </r>
  <r>
    <s v="WA.2378.EBD.953.301.A.521211"/>
    <s v="521211"/>
    <s v="Belanja Bahan"/>
    <m/>
    <m/>
    <m/>
    <n v="40000000"/>
    <s v="521211"/>
    <x v="6"/>
    <m/>
    <m/>
    <m/>
    <n v="22500000"/>
    <n v="17500000"/>
    <x v="0"/>
    <x v="0"/>
    <x v="0"/>
    <x v="0"/>
    <x v="7"/>
    <s v="WA.2378.EBD.953.301.A"/>
  </r>
  <r>
    <s v="WA.2378.EBD.953.301.A.521211.1"/>
    <m/>
    <s v="01 - Konsumsi/bahan makanan"/>
    <n v="280"/>
    <s v="OK"/>
    <n v="75000"/>
    <n v="21000000"/>
    <m/>
    <x v="7"/>
    <n v="100"/>
    <s v="OK"/>
    <n v="75000"/>
    <n v="7500000"/>
    <n v="13500000"/>
    <x v="0"/>
    <x v="0"/>
    <x v="0"/>
    <x v="0"/>
    <x v="0"/>
    <s v="WA.2378.EBD.953.301.A.521211"/>
  </r>
  <r>
    <s v="WA.2378.EBD.953.301.A.521211.2"/>
    <m/>
    <s v="02 - Penggadaan"/>
    <n v="4"/>
    <s v="PKT"/>
    <n v="1500000"/>
    <n v="6000000"/>
    <m/>
    <x v="8"/>
    <n v="3"/>
    <s v="PKT"/>
    <n v="1500000"/>
    <n v="4500000"/>
    <n v="1500000"/>
    <x v="0"/>
    <x v="0"/>
    <x v="0"/>
    <x v="0"/>
    <x v="0"/>
    <s v="WA.2378.EBD.953.301.A.521211"/>
  </r>
  <r>
    <s v="WA.2378.EBD.953.301.A.521211.3"/>
    <m/>
    <s v="03 - Bahan Komputer"/>
    <n v="4"/>
    <s v="PKT"/>
    <n v="1500000"/>
    <n v="6000000"/>
    <m/>
    <x v="9"/>
    <n v="3"/>
    <s v="PKT"/>
    <n v="1500000"/>
    <n v="4500000"/>
    <n v="1500000"/>
    <x v="0"/>
    <x v="0"/>
    <x v="0"/>
    <x v="0"/>
    <x v="0"/>
    <s v="WA.2378.EBD.953.301.A.521211"/>
  </r>
  <r>
    <s v="WA.2378.EBD.953.301.A.521211.4"/>
    <m/>
    <s v="04 - ATK"/>
    <n v="4"/>
    <s v="PKT"/>
    <n v="1000000"/>
    <n v="4000000"/>
    <m/>
    <x v="10"/>
    <n v="3"/>
    <s v="PKT"/>
    <n v="1000000"/>
    <n v="3000000"/>
    <n v="1000000"/>
    <x v="0"/>
    <x v="0"/>
    <x v="0"/>
    <x v="0"/>
    <x v="0"/>
    <s v="WA.2378.EBD.953.301.A.521211"/>
  </r>
  <r>
    <s v="WA.2378.EBD.953.301.A.521211.5"/>
    <m/>
    <s v="05 - Pencetakan"/>
    <n v="12"/>
    <s v="Ekspl"/>
    <n v="250000"/>
    <n v="3000000"/>
    <m/>
    <x v="221"/>
    <n v="12"/>
    <s v="Ekspl"/>
    <n v="250000"/>
    <n v="3000000"/>
    <n v="0"/>
    <x v="0"/>
    <x v="0"/>
    <x v="0"/>
    <x v="0"/>
    <x v="0"/>
    <s v="WA.2378.EBD.953.301.A.521211"/>
  </r>
  <r>
    <s v="WA.2378.EBD.953.301.A.521219"/>
    <s v="521219"/>
    <s v="Belanja Barang Non Operasional Lainnya"/>
    <m/>
    <m/>
    <m/>
    <n v="1000000"/>
    <s v="521219"/>
    <x v="26"/>
    <m/>
    <m/>
    <m/>
    <n v="1000000"/>
    <n v="0"/>
    <x v="0"/>
    <x v="0"/>
    <x v="0"/>
    <x v="0"/>
    <x v="7"/>
    <s v="WA.2378.EBD.953.301.A"/>
  </r>
  <r>
    <s v="WA.2378.EBD.953.301.A.521219.1"/>
    <m/>
    <s v="01 - Langganan biaya aplikasi komunikasi daring (zoom/linktree/zoho)"/>
    <n v="4"/>
    <s v="PKT"/>
    <n v="250000"/>
    <n v="1000000"/>
    <m/>
    <x v="246"/>
    <n v="4"/>
    <s v="PKT"/>
    <n v="250000"/>
    <n v="1000000"/>
    <n v="0"/>
    <x v="0"/>
    <x v="0"/>
    <x v="0"/>
    <x v="0"/>
    <x v="0"/>
    <s v="WA.2378.EBD.953.301.A.521219"/>
  </r>
  <r>
    <s v="WA.2378.EBD.953.301.A.524111"/>
    <s v="524111"/>
    <s v="Belanja Perjalanan Dinas Biasa"/>
    <m/>
    <m/>
    <m/>
    <n v="109075000"/>
    <s v="524111"/>
    <x v="13"/>
    <m/>
    <m/>
    <m/>
    <n v="60597000"/>
    <n v="48478000"/>
    <x v="0"/>
    <x v="0"/>
    <x v="0"/>
    <x v="0"/>
    <x v="7"/>
    <s v="WA.2378.EBD.953.301.A"/>
  </r>
  <r>
    <s v="WA.2378.EBD.953.301.A.524111.1"/>
    <m/>
    <s v="01 - Perjalanan Monitoring Evaluasi Kinerja Pendidikan KP"/>
    <n v="18"/>
    <s v="OK"/>
    <n v="6059723"/>
    <n v="109075000"/>
    <m/>
    <x v="247"/>
    <n v="10"/>
    <s v="OK"/>
    <n v="6059723"/>
    <n v="60597000"/>
    <n v="48478000"/>
    <x v="0"/>
    <x v="0"/>
    <x v="0"/>
    <x v="0"/>
    <x v="0"/>
    <s v="WA.2378.EBD.953.301.A.524111"/>
  </r>
  <r>
    <s v="WA.2378.EBD.953.301.B"/>
    <s v="B"/>
    <s v="Monitoring Evaluasi Kegiatan dan Anggaran Pendidikan KP dan OII"/>
    <m/>
    <m/>
    <m/>
    <n v="188806000"/>
    <s v="B"/>
    <x v="248"/>
    <m/>
    <m/>
    <m/>
    <n v="117153000"/>
    <n v="71653000"/>
    <x v="0"/>
    <x v="4"/>
    <x v="7"/>
    <x v="0"/>
    <x v="0"/>
    <s v="WA.2378.EBD.953.301"/>
  </r>
  <r>
    <s v="WA.2378.EBD.953.301.B.521211"/>
    <s v="521211"/>
    <s v="Belanja Bahan"/>
    <m/>
    <m/>
    <m/>
    <n v="33500000"/>
    <s v="521211"/>
    <x v="6"/>
    <m/>
    <m/>
    <m/>
    <n v="23000000"/>
    <n v="10500000"/>
    <x v="0"/>
    <x v="0"/>
    <x v="0"/>
    <x v="0"/>
    <x v="7"/>
    <s v="WA.2378.EBD.953.301.B"/>
  </r>
  <r>
    <s v="WA.2378.EBD.953.301.B.521211.1"/>
    <m/>
    <s v="01 - Konsumsi/bahan makanan"/>
    <n v="180"/>
    <s v="OK"/>
    <n v="75000"/>
    <n v="13500000"/>
    <m/>
    <x v="7"/>
    <n v="100"/>
    <s v="OK"/>
    <n v="75000"/>
    <n v="7500000"/>
    <n v="6000000"/>
    <x v="0"/>
    <x v="0"/>
    <x v="0"/>
    <x v="0"/>
    <x v="0"/>
    <s v="WA.2378.EBD.953.301.B.521211"/>
  </r>
  <r>
    <s v="WA.2378.EBD.953.301.B.521211.2"/>
    <m/>
    <s v="02 - Penggadaan"/>
    <n v="4"/>
    <s v="PKT"/>
    <n v="1500000"/>
    <n v="6000000"/>
    <m/>
    <x v="8"/>
    <n v="3"/>
    <s v="PKT"/>
    <n v="1500000"/>
    <n v="4500000"/>
    <n v="1500000"/>
    <x v="0"/>
    <x v="0"/>
    <x v="0"/>
    <x v="0"/>
    <x v="0"/>
    <s v="WA.2378.EBD.953.301.B.521211"/>
  </r>
  <r>
    <s v="WA.2378.EBD.953.301.B.521211.3"/>
    <m/>
    <s v="03 - Bahan Komputer"/>
    <n v="4"/>
    <s v="PKT"/>
    <n v="1500000"/>
    <n v="6000000"/>
    <m/>
    <x v="9"/>
    <n v="3"/>
    <s v="PKT"/>
    <n v="1500000"/>
    <n v="4500000"/>
    <n v="1500000"/>
    <x v="0"/>
    <x v="0"/>
    <x v="0"/>
    <x v="0"/>
    <x v="0"/>
    <s v="WA.2378.EBD.953.301.B.521211"/>
  </r>
  <r>
    <s v="WA.2378.EBD.953.301.B.521211.4"/>
    <m/>
    <s v="04 - ATK"/>
    <n v="4"/>
    <s v="PKT"/>
    <n v="1000000"/>
    <n v="4000000"/>
    <m/>
    <x v="10"/>
    <n v="3"/>
    <s v="PKT"/>
    <n v="1000000"/>
    <n v="3000000"/>
    <n v="1000000"/>
    <x v="0"/>
    <x v="0"/>
    <x v="0"/>
    <x v="0"/>
    <x v="0"/>
    <s v="WA.2378.EBD.953.301.B.521211"/>
  </r>
  <r>
    <s v="WA.2378.EBD.953.301.B.521211.5"/>
    <m/>
    <s v="05 - Cetakan Buku Pusat Pendidikan Dalam Angka"/>
    <n v="8"/>
    <s v="Ekspl"/>
    <n v="500000"/>
    <n v="4000000"/>
    <m/>
    <x v="249"/>
    <n v="7"/>
    <s v="Ekspl"/>
    <n v="500000"/>
    <n v="3500000"/>
    <n v="500000"/>
    <x v="0"/>
    <x v="0"/>
    <x v="0"/>
    <x v="0"/>
    <x v="0"/>
    <s v="WA.2378.EBD.953.301.B.521211"/>
  </r>
  <r>
    <s v="WA.2378.EBD.953.301.B.521219"/>
    <s v="521219"/>
    <s v="Belanja Barang Non Operasional Lainnya"/>
    <m/>
    <m/>
    <m/>
    <n v="31000000"/>
    <s v="521219"/>
    <x v="26"/>
    <m/>
    <m/>
    <m/>
    <n v="31000000"/>
    <n v="0"/>
    <x v="0"/>
    <x v="0"/>
    <x v="0"/>
    <x v="0"/>
    <x v="7"/>
    <s v="WA.2378.EBD.953.301.B"/>
  </r>
  <r>
    <s v="WA.2378.EBD.953.301.B.521219.1"/>
    <m/>
    <s v="01 - Langganan biaya aplikasi komunikasi daring (zoom/linktree/zoho)"/>
    <n v="4"/>
    <s v="PKT"/>
    <n v="250000"/>
    <n v="1000000"/>
    <m/>
    <x v="246"/>
    <n v="4"/>
    <s v="PKT"/>
    <n v="250000"/>
    <n v="1000000"/>
    <n v="0"/>
    <x v="0"/>
    <x v="0"/>
    <x v="0"/>
    <x v="0"/>
    <x v="0"/>
    <s v="WA.2378.EBD.953.301.B.521219"/>
  </r>
  <r>
    <s v="WA.2378.EBD.953.301.B.521219.2"/>
    <m/>
    <s v="02 - Dukungan Kegiatan Data dan Informasi Pendidikan KP"/>
    <n v="2"/>
    <s v="PKT"/>
    <n v="15000000"/>
    <n v="30000000"/>
    <m/>
    <x v="250"/>
    <n v="2"/>
    <s v="PKT"/>
    <n v="15000000"/>
    <n v="30000000"/>
    <n v="0"/>
    <x v="0"/>
    <x v="0"/>
    <x v="0"/>
    <x v="0"/>
    <x v="0"/>
    <s v="WA.2378.EBD.953.301.B.521219"/>
  </r>
  <r>
    <s v="WA.2378.EBD.953.301.B.522151"/>
    <s v="522151"/>
    <s v="Belanja Jasa Profesi"/>
    <m/>
    <m/>
    <m/>
    <n v="10000000"/>
    <s v="522151"/>
    <x v="11"/>
    <m/>
    <m/>
    <m/>
    <n v="6000000"/>
    <n v="4000000"/>
    <x v="0"/>
    <x v="0"/>
    <x v="0"/>
    <x v="0"/>
    <x v="7"/>
    <s v="WA.2378.EBD.953.301.B"/>
  </r>
  <r>
    <s v="WA.2378.EBD.953.301.B.522151.1"/>
    <m/>
    <s v="01 - Narasumber/Pembahas"/>
    <n v="10"/>
    <s v="OJ"/>
    <n v="1000000"/>
    <n v="10000000"/>
    <m/>
    <x v="12"/>
    <n v="6"/>
    <s v="OJ"/>
    <n v="1000000"/>
    <n v="6000000"/>
    <n v="4000000"/>
    <x v="0"/>
    <x v="0"/>
    <x v="0"/>
    <x v="0"/>
    <x v="0"/>
    <s v="WA.2378.EBD.953.301.B.522151"/>
  </r>
  <r>
    <s v="WA.2378.EBD.953.301.B.524111"/>
    <s v="524111"/>
    <s v="Belanja Perjalanan Dinas Biasa"/>
    <m/>
    <m/>
    <m/>
    <n v="114306000"/>
    <s v="524111"/>
    <x v="13"/>
    <m/>
    <m/>
    <m/>
    <n v="57153000"/>
    <n v="57153000"/>
    <x v="0"/>
    <x v="0"/>
    <x v="0"/>
    <x v="0"/>
    <x v="7"/>
    <s v="WA.2378.EBD.953.301.B"/>
  </r>
  <r>
    <s v="WA.2378.EBD.953.301.B.524111.1"/>
    <m/>
    <s v="01 - Perjalanan Monitoring Evaluasi Kegiatan dan Anggaran Pendidikan KP"/>
    <n v="20"/>
    <s v="OK"/>
    <n v="5715300"/>
    <n v="114306000"/>
    <m/>
    <x v="251"/>
    <n v="10"/>
    <s v="OK"/>
    <n v="5715300"/>
    <n v="57153000"/>
    <n v="57153000"/>
    <x v="0"/>
    <x v="0"/>
    <x v="0"/>
    <x v="0"/>
    <x v="0"/>
    <s v="WA.2378.EBD.953.301.B.524111"/>
  </r>
  <r>
    <s v="WA.2378.EBD.953.301.C"/>
    <s v="C"/>
    <s v="Monitoring Evaluasi Penyelenggaraan Pendidikan KP"/>
    <m/>
    <m/>
    <m/>
    <n v="330540000"/>
    <s v="C"/>
    <x v="252"/>
    <m/>
    <m/>
    <m/>
    <n v="226128000"/>
    <n v="104412000"/>
    <x v="0"/>
    <x v="4"/>
    <x v="7"/>
    <x v="0"/>
    <x v="0"/>
    <s v="WA.2378.EBD.953.301"/>
  </r>
  <r>
    <s v="WA.2378.EBD.953.301.C.521211"/>
    <s v="521211"/>
    <s v="Belanja Bahan"/>
    <m/>
    <m/>
    <m/>
    <n v="46000000"/>
    <s v="521211"/>
    <x v="6"/>
    <m/>
    <m/>
    <m/>
    <n v="23500000"/>
    <n v="22500000"/>
    <x v="0"/>
    <x v="0"/>
    <x v="0"/>
    <x v="0"/>
    <x v="7"/>
    <s v="WA.2378.EBD.953.301.C"/>
  </r>
  <r>
    <s v="WA.2378.EBD.953.301.C.521211.1"/>
    <m/>
    <s v="01 - Konsumsi/bahan makanan"/>
    <n v="280"/>
    <s v="OK"/>
    <n v="75000"/>
    <n v="21000000"/>
    <m/>
    <x v="7"/>
    <n v="100"/>
    <s v="OK"/>
    <n v="75000"/>
    <n v="7500000"/>
    <n v="13500000"/>
    <x v="0"/>
    <x v="0"/>
    <x v="0"/>
    <x v="0"/>
    <x v="0"/>
    <s v="WA.2378.EBD.953.301.C.521211"/>
  </r>
  <r>
    <s v="WA.2378.EBD.953.301.C.521211.2"/>
    <m/>
    <s v="02 - Penggadaan"/>
    <n v="5"/>
    <s v="PKT"/>
    <n v="1500000"/>
    <n v="7500000"/>
    <m/>
    <x v="8"/>
    <n v="3"/>
    <s v="PKT"/>
    <n v="1500000"/>
    <n v="4500000"/>
    <n v="3000000"/>
    <x v="0"/>
    <x v="0"/>
    <x v="0"/>
    <x v="0"/>
    <x v="0"/>
    <s v="WA.2378.EBD.953.301.C.521211"/>
  </r>
  <r>
    <s v="WA.2378.EBD.953.301.C.521211.3"/>
    <m/>
    <s v="03 - Bahan Komputer"/>
    <n v="4"/>
    <s v="PKT"/>
    <n v="1500000"/>
    <n v="6000000"/>
    <m/>
    <x v="9"/>
    <n v="3"/>
    <s v="PKT"/>
    <n v="1500000"/>
    <n v="4500000"/>
    <n v="1500000"/>
    <x v="0"/>
    <x v="0"/>
    <x v="0"/>
    <x v="0"/>
    <x v="0"/>
    <s v="WA.2378.EBD.953.301.C.521211"/>
  </r>
  <r>
    <s v="WA.2378.EBD.953.301.C.521211.4"/>
    <m/>
    <s v="04 - ATK"/>
    <n v="4"/>
    <s v="PKT"/>
    <n v="1000000"/>
    <n v="4000000"/>
    <m/>
    <x v="10"/>
    <n v="3"/>
    <s v="PKT"/>
    <n v="1000000"/>
    <n v="3000000"/>
    <n v="1000000"/>
    <x v="0"/>
    <x v="0"/>
    <x v="0"/>
    <x v="0"/>
    <x v="0"/>
    <s v="WA.2378.EBD.953.301.C.521211"/>
  </r>
  <r>
    <s v="WA.2378.EBD.953.301.C.521211.5"/>
    <m/>
    <s v="05 - Pencetakan"/>
    <n v="30"/>
    <s v="Ekspl"/>
    <n v="250000"/>
    <n v="7500000"/>
    <m/>
    <x v="221"/>
    <n v="16"/>
    <s v="Ekspl"/>
    <n v="250000"/>
    <n v="4000000"/>
    <n v="3500000"/>
    <x v="0"/>
    <x v="0"/>
    <x v="0"/>
    <x v="0"/>
    <x v="0"/>
    <s v="WA.2378.EBD.953.301.C.521211"/>
  </r>
  <r>
    <s v="WA.2378.EBD.953.301.C.521219"/>
    <s v="521219"/>
    <s v="Belanja Barang Non Operasional Lainnya"/>
    <m/>
    <m/>
    <m/>
    <n v="1000000"/>
    <s v="521219"/>
    <x v="26"/>
    <m/>
    <m/>
    <m/>
    <n v="1000000"/>
    <n v="0"/>
    <x v="0"/>
    <x v="0"/>
    <x v="0"/>
    <x v="0"/>
    <x v="7"/>
    <s v="WA.2378.EBD.953.301.C"/>
  </r>
  <r>
    <s v="WA.2378.EBD.953.301.C.521219.1"/>
    <m/>
    <s v="01 - Langganan biaya aplikasi komunikasi daring (zoom/linktree/zoho)"/>
    <n v="4"/>
    <s v="PKT"/>
    <n v="250000"/>
    <n v="1000000"/>
    <m/>
    <x v="246"/>
    <n v="4"/>
    <s v="PKT"/>
    <n v="250000"/>
    <n v="1000000"/>
    <n v="0"/>
    <x v="0"/>
    <x v="0"/>
    <x v="0"/>
    <x v="0"/>
    <x v="0"/>
    <s v="WA.2378.EBD.953.301.C.521219"/>
  </r>
  <r>
    <s v="WA.2378.EBD.953.301.C.524111"/>
    <s v="524111"/>
    <s v="Belanja Perjalanan Dinas Biasa"/>
    <m/>
    <m/>
    <m/>
    <n v="283540000"/>
    <s v="524111"/>
    <x v="13"/>
    <m/>
    <m/>
    <m/>
    <n v="201628000"/>
    <n v="81912000"/>
    <x v="0"/>
    <x v="0"/>
    <x v="0"/>
    <x v="0"/>
    <x v="7"/>
    <s v="WA.2378.EBD.953.301.C"/>
  </r>
  <r>
    <s v="WA.2378.EBD.953.301.C.524111.1"/>
    <m/>
    <s v="01 - Perjalanan Monitoring Evaluasi Pendidikan KP"/>
    <n v="45"/>
    <s v="OK"/>
    <n v="6300889"/>
    <n v="283540000"/>
    <m/>
    <x v="253"/>
    <n v="32"/>
    <s v="OK"/>
    <n v="6300889"/>
    <n v="201628000"/>
    <n v="81912000"/>
    <x v="0"/>
    <x v="0"/>
    <x v="0"/>
    <x v="0"/>
    <x v="0"/>
    <s v="WA.2378.EBD.953.301.C.524111"/>
  </r>
  <r>
    <s v="WA.2378.EBD.953.302"/>
    <s v="302"/>
    <s v="Pelayanan Pelaporan Kinerja Pendidikan Kelautan dan Perikanan"/>
    <m/>
    <s v=""/>
    <m/>
    <n v="104311000"/>
    <s v="302"/>
    <x v="254"/>
    <m/>
    <s v=""/>
    <m/>
    <n v="93311000"/>
    <n v="11000000"/>
    <x v="0"/>
    <x v="0"/>
    <x v="0"/>
    <x v="0"/>
    <x v="0"/>
    <s v="WA.2378.EBD.953"/>
  </r>
  <r>
    <s v="WA.2378.EBD.953.302.A"/>
    <s v="A"/>
    <s v="Laporan Kinerja Lingkup Pendidikan KP"/>
    <m/>
    <m/>
    <m/>
    <n v="104311000"/>
    <s v="A"/>
    <x v="255"/>
    <m/>
    <m/>
    <m/>
    <n v="93311000"/>
    <n v="11000000"/>
    <x v="0"/>
    <x v="4"/>
    <x v="7"/>
    <x v="0"/>
    <x v="0"/>
    <s v="WA.2378.EBD.953.302"/>
  </r>
  <r>
    <s v="WA.2378.EBD.953.302.A.521211"/>
    <s v="521211"/>
    <s v="Belanja Bahan"/>
    <m/>
    <m/>
    <m/>
    <n v="35500000"/>
    <s v="521211"/>
    <x v="6"/>
    <m/>
    <m/>
    <m/>
    <n v="24500000"/>
    <n v="11000000"/>
    <x v="0"/>
    <x v="0"/>
    <x v="0"/>
    <x v="0"/>
    <x v="7"/>
    <s v="WA.2378.EBD.953.302.A"/>
  </r>
  <r>
    <s v="WA.2378.EBD.953.302.A.521211.1"/>
    <m/>
    <s v="01 - Konsumsi/bahan makanan"/>
    <n v="180"/>
    <s v="OK"/>
    <n v="75000"/>
    <n v="13500000"/>
    <m/>
    <x v="7"/>
    <n v="100"/>
    <s v="OK"/>
    <n v="75000"/>
    <n v="7500000"/>
    <n v="6000000"/>
    <x v="0"/>
    <x v="0"/>
    <x v="0"/>
    <x v="0"/>
    <x v="0"/>
    <s v="WA.2378.EBD.953.302.A.521211"/>
  </r>
  <r>
    <s v="WA.2378.EBD.953.302.A.521211.2"/>
    <m/>
    <s v="02 - Penggadaan"/>
    <n v="4"/>
    <s v="PKT"/>
    <n v="1500000"/>
    <n v="6000000"/>
    <m/>
    <x v="8"/>
    <n v="3"/>
    <s v="PKT"/>
    <n v="1500000"/>
    <n v="4500000"/>
    <n v="1500000"/>
    <x v="0"/>
    <x v="0"/>
    <x v="0"/>
    <x v="0"/>
    <x v="0"/>
    <s v="WA.2378.EBD.953.302.A.521211"/>
  </r>
  <r>
    <s v="WA.2378.EBD.953.302.A.521211.3"/>
    <m/>
    <s v="03 - Bahan Komputer"/>
    <n v="4"/>
    <s v="PKT"/>
    <n v="1500000"/>
    <n v="6000000"/>
    <m/>
    <x v="9"/>
    <n v="3"/>
    <s v="PKT"/>
    <n v="1500000"/>
    <n v="4500000"/>
    <n v="1500000"/>
    <x v="0"/>
    <x v="0"/>
    <x v="0"/>
    <x v="0"/>
    <x v="0"/>
    <s v="WA.2378.EBD.953.302.A.521211"/>
  </r>
  <r>
    <s v="WA.2378.EBD.953.302.A.521211.4"/>
    <m/>
    <s v="04 - ATK"/>
    <n v="4"/>
    <s v="PKT"/>
    <n v="1000000"/>
    <n v="4000000"/>
    <m/>
    <x v="10"/>
    <n v="3"/>
    <s v="PKT"/>
    <n v="1000000"/>
    <n v="3000000"/>
    <n v="1000000"/>
    <x v="0"/>
    <x v="0"/>
    <x v="0"/>
    <x v="0"/>
    <x v="0"/>
    <s v="WA.2378.EBD.953.302.A.521211"/>
  </r>
  <r>
    <s v="WA.2378.EBD.953.302.A.521211.5"/>
    <m/>
    <s v="05 - Cetakan"/>
    <n v="12"/>
    <s v="Ekspl"/>
    <n v="500000"/>
    <n v="6000000"/>
    <m/>
    <x v="66"/>
    <n v="10"/>
    <s v="Ekspl"/>
    <n v="500000"/>
    <n v="5000000"/>
    <n v="1000000"/>
    <x v="0"/>
    <x v="0"/>
    <x v="0"/>
    <x v="0"/>
    <x v="0"/>
    <s v="WA.2378.EBD.953.302.A.521211"/>
  </r>
  <r>
    <s v="WA.2378.EBD.953.302.A.524111"/>
    <s v="524111"/>
    <s v="Belanja Perjalanan Dinas Biasa"/>
    <m/>
    <m/>
    <m/>
    <n v="68811000"/>
    <s v="524111"/>
    <x v="13"/>
    <m/>
    <m/>
    <m/>
    <n v="68811000"/>
    <n v="0"/>
    <x v="0"/>
    <x v="0"/>
    <x v="0"/>
    <x v="0"/>
    <x v="7"/>
    <s v="WA.2378.EBD.953.302.A"/>
  </r>
  <r>
    <s v="WA.2378.EBD.953.302.A.524111.1"/>
    <m/>
    <s v="01 - Perjalanan Penyusunan Laporan Kinerja"/>
    <n v="15"/>
    <s v="OK"/>
    <n v="4587400"/>
    <n v="68811000"/>
    <m/>
    <x v="256"/>
    <n v="15"/>
    <s v="OK"/>
    <n v="4587400"/>
    <n v="68811000"/>
    <n v="0"/>
    <x v="0"/>
    <x v="0"/>
    <x v="0"/>
    <x v="0"/>
    <x v="0"/>
    <s v="WA.2378.EBD.953.302.A.524111"/>
  </r>
  <r>
    <s v="WA.2378.EBD.955"/>
    <s v="2378.EBD.955"/>
    <s v="Layanan Manajemen Keuangan"/>
    <n v="1"/>
    <s v="Dokumen"/>
    <m/>
    <n v="528803000"/>
    <s v="2378.EBD.955"/>
    <x v="257"/>
    <n v="1"/>
    <s v="Dokumen"/>
    <m/>
    <n v="533521000"/>
    <n v="-4718000"/>
    <x v="0"/>
    <x v="0"/>
    <x v="0"/>
    <x v="0"/>
    <x v="0"/>
    <s v="WA.2378.EBD"/>
  </r>
  <r>
    <s v="WA.2378.EBD.955.301"/>
    <s v="301"/>
    <s v="Pelayanan Keuangan Pendidikan Kelautan dan Perikanan"/>
    <m/>
    <s v=""/>
    <m/>
    <n v="528803000"/>
    <s v="301"/>
    <x v="258"/>
    <m/>
    <s v=""/>
    <m/>
    <n v="533521000"/>
    <n v="-4718000"/>
    <x v="0"/>
    <x v="0"/>
    <x v="0"/>
    <x v="0"/>
    <x v="0"/>
    <s v="WA.2378.EBD.955"/>
  </r>
  <r>
    <s v="WA.2378.EBD.955.301.A"/>
    <s v="A"/>
    <s v="Penyusunan Laporan Keuangan dan PIPK"/>
    <m/>
    <m/>
    <m/>
    <n v="60878000"/>
    <s v="A"/>
    <x v="259"/>
    <m/>
    <m/>
    <m/>
    <n v="42660000"/>
    <n v="18218000"/>
    <x v="0"/>
    <x v="3"/>
    <x v="8"/>
    <x v="0"/>
    <x v="0"/>
    <s v="WA.2378.EBD.955.301"/>
  </r>
  <r>
    <s v="WA.2378.EBD.955.301.A.521211"/>
    <s v="521211"/>
    <s v="Belanja Bahan"/>
    <m/>
    <m/>
    <m/>
    <n v="19750000"/>
    <s v="521211"/>
    <x v="6"/>
    <m/>
    <m/>
    <m/>
    <n v="14250000"/>
    <n v="5500000"/>
    <x v="0"/>
    <x v="0"/>
    <x v="0"/>
    <x v="7"/>
    <x v="8"/>
    <s v="WA.2378.EBD.955.301.A"/>
  </r>
  <r>
    <s v="WA.2378.EBD.955.301.A.521211.1"/>
    <m/>
    <s v="01 - Konsumsi/bahan makanan"/>
    <n v="50"/>
    <s v="OK"/>
    <n v="75000"/>
    <n v="3750000"/>
    <m/>
    <x v="7"/>
    <n v="30"/>
    <s v="OK"/>
    <n v="75000"/>
    <n v="2250000"/>
    <n v="1500000"/>
    <x v="0"/>
    <x v="0"/>
    <x v="0"/>
    <x v="0"/>
    <x v="0"/>
    <s v="WA.2378.EBD.955.301.A.521211"/>
  </r>
  <r>
    <s v="WA.2378.EBD.955.301.A.521211.2"/>
    <m/>
    <s v="02 - Penggadaan"/>
    <n v="4"/>
    <s v="PKT"/>
    <n v="1500000"/>
    <n v="6000000"/>
    <m/>
    <x v="8"/>
    <n v="3"/>
    <s v="PKT"/>
    <n v="1500000"/>
    <n v="4500000"/>
    <n v="1500000"/>
    <x v="0"/>
    <x v="0"/>
    <x v="0"/>
    <x v="0"/>
    <x v="0"/>
    <s v="WA.2378.EBD.955.301.A.521211"/>
  </r>
  <r>
    <s v="WA.2378.EBD.955.301.A.521211.3"/>
    <m/>
    <s v="03 - Bahan Komputer"/>
    <n v="4"/>
    <s v="PKT"/>
    <n v="1500000"/>
    <n v="6000000"/>
    <m/>
    <x v="9"/>
    <n v="3"/>
    <s v="PKT"/>
    <n v="1500000"/>
    <n v="4500000"/>
    <n v="1500000"/>
    <x v="0"/>
    <x v="0"/>
    <x v="0"/>
    <x v="0"/>
    <x v="0"/>
    <s v="WA.2378.EBD.955.301.A.521211"/>
  </r>
  <r>
    <s v="WA.2378.EBD.955.301.A.521211.4"/>
    <m/>
    <s v="04 - ATK"/>
    <n v="4"/>
    <s v="PKT"/>
    <n v="1000000"/>
    <n v="4000000"/>
    <m/>
    <x v="10"/>
    <n v="3"/>
    <s v="PKT"/>
    <n v="1000000"/>
    <n v="3000000"/>
    <n v="1000000"/>
    <x v="0"/>
    <x v="0"/>
    <x v="0"/>
    <x v="0"/>
    <x v="0"/>
    <s v="WA.2378.EBD.955.301.A.521211"/>
  </r>
  <r>
    <s v="WA.2378.EBD.955.301.A.524111"/>
    <s v="524111"/>
    <s v="Belanja Perjalanan Dinas Biasa"/>
    <m/>
    <m/>
    <m/>
    <n v="37528000"/>
    <s v="524111"/>
    <x v="13"/>
    <m/>
    <m/>
    <m/>
    <n v="24810000"/>
    <n v="12718000"/>
    <x v="0"/>
    <x v="0"/>
    <x v="0"/>
    <x v="7"/>
    <x v="8"/>
    <s v="WA.2378.EBD.955.301.A"/>
  </r>
  <r>
    <s v="WA.2378.EBD.955.301.A.524111.1"/>
    <m/>
    <s v="01 - Penyusunan Program dan Anggaran Lingkup Pusdik KP"/>
    <n v="10"/>
    <s v="OK"/>
    <n v="3752800"/>
    <n v="37528000"/>
    <m/>
    <x v="260"/>
    <n v="6"/>
    <s v="OK"/>
    <n v="4135000"/>
    <n v="24810000"/>
    <n v="12718000"/>
    <x v="0"/>
    <x v="0"/>
    <x v="0"/>
    <x v="0"/>
    <x v="0"/>
    <s v="WA.2378.EBD.955.301.A.524111"/>
  </r>
  <r>
    <s v="WA.2378.EBD.955.301.A.524113"/>
    <s v="524113"/>
    <s v="Belanja Perjalanan Dinas Dalam Kota"/>
    <m/>
    <m/>
    <m/>
    <n v="3600000"/>
    <s v="524113"/>
    <x v="37"/>
    <m/>
    <m/>
    <m/>
    <n v="3600000"/>
    <n v="0"/>
    <x v="0"/>
    <x v="0"/>
    <x v="0"/>
    <x v="7"/>
    <x v="8"/>
    <s v="WA.2378.EBD.955.301.A"/>
  </r>
  <r>
    <s v="WA.2378.EBD.955.301.A.524113.1"/>
    <m/>
    <s v="01 - Transport Lokal"/>
    <n v="24"/>
    <s v="OK"/>
    <n v="150000"/>
    <n v="3600000"/>
    <m/>
    <x v="38"/>
    <n v="24"/>
    <s v="OK"/>
    <n v="150000"/>
    <n v="3600000"/>
    <n v="0"/>
    <x v="0"/>
    <x v="0"/>
    <x v="0"/>
    <x v="0"/>
    <x v="0"/>
    <s v="WA.2378.EBD.955.301.A.524113"/>
  </r>
  <r>
    <s v="WA.2378.EBD.955.301.B"/>
    <s v="B"/>
    <s v="Penyusunan Sistem Pengendalian Intern Pemerintah (SPIP)"/>
    <m/>
    <m/>
    <m/>
    <n v="52320000"/>
    <s v="B"/>
    <x v="261"/>
    <m/>
    <m/>
    <m/>
    <n v="47600000"/>
    <n v="4720000"/>
    <x v="0"/>
    <x v="3"/>
    <x v="8"/>
    <x v="0"/>
    <x v="0"/>
    <s v="WA.2378.EBD.955.301"/>
  </r>
  <r>
    <s v="WA.2378.EBD.955.301.B.521211"/>
    <s v="521211"/>
    <s v="Belanja Bahan"/>
    <m/>
    <m/>
    <m/>
    <n v="19000000"/>
    <s v="521211"/>
    <x v="6"/>
    <m/>
    <m/>
    <m/>
    <n v="19000000"/>
    <n v="0"/>
    <x v="0"/>
    <x v="0"/>
    <x v="0"/>
    <x v="7"/>
    <x v="8"/>
    <s v="WA.2378.EBD.955.301.B"/>
  </r>
  <r>
    <s v="WA.2378.EBD.955.301.B.521211.1"/>
    <m/>
    <s v="01 - Konsumsi/bahan makanan"/>
    <n v="40"/>
    <s v="OK"/>
    <n v="75000"/>
    <n v="3000000"/>
    <m/>
    <x v="7"/>
    <n v="40"/>
    <s v="OK"/>
    <n v="75000"/>
    <n v="3000000"/>
    <n v="0"/>
    <x v="0"/>
    <x v="0"/>
    <x v="0"/>
    <x v="0"/>
    <x v="0"/>
    <s v="WA.2378.EBD.955.301.B.521211"/>
  </r>
  <r>
    <s v="WA.2378.EBD.955.301.B.521211.2"/>
    <m/>
    <s v="02 - Penggadaan"/>
    <n v="4"/>
    <s v="PKT"/>
    <n v="1500000"/>
    <n v="6000000"/>
    <m/>
    <x v="8"/>
    <n v="4"/>
    <s v="PKT"/>
    <n v="1500000"/>
    <n v="6000000"/>
    <n v="0"/>
    <x v="0"/>
    <x v="0"/>
    <x v="0"/>
    <x v="0"/>
    <x v="0"/>
    <s v="WA.2378.EBD.955.301.B.521211"/>
  </r>
  <r>
    <s v="WA.2378.EBD.955.301.B.521211.3"/>
    <m/>
    <s v="03 - Bahan Komputer"/>
    <n v="4"/>
    <s v="PKT"/>
    <n v="1500000"/>
    <n v="6000000"/>
    <m/>
    <x v="9"/>
    <n v="4"/>
    <s v="PKT"/>
    <n v="1500000"/>
    <n v="6000000"/>
    <n v="0"/>
    <x v="0"/>
    <x v="0"/>
    <x v="0"/>
    <x v="0"/>
    <x v="0"/>
    <s v="WA.2378.EBD.955.301.B.521211"/>
  </r>
  <r>
    <s v="WA.2378.EBD.955.301.B.521211.4"/>
    <m/>
    <s v="04 - ATK"/>
    <n v="4"/>
    <s v="PKT"/>
    <n v="1000000"/>
    <n v="4000000"/>
    <m/>
    <x v="10"/>
    <n v="4"/>
    <s v="PKT"/>
    <n v="1000000"/>
    <n v="4000000"/>
    <n v="0"/>
    <x v="0"/>
    <x v="0"/>
    <x v="0"/>
    <x v="0"/>
    <x v="0"/>
    <s v="WA.2378.EBD.955.301.B.521211"/>
  </r>
  <r>
    <s v="WA.2378.EBD.955.301.B.524111"/>
    <s v="524111"/>
    <s v="Belanja Perjalanan Dinas Biasa"/>
    <m/>
    <m/>
    <m/>
    <n v="32120000"/>
    <s v="524111"/>
    <x v="13"/>
    <m/>
    <m/>
    <m/>
    <n v="28000000"/>
    <n v="4120000"/>
    <x v="0"/>
    <x v="0"/>
    <x v="0"/>
    <x v="7"/>
    <x v="8"/>
    <s v="WA.2378.EBD.955.301.B"/>
  </r>
  <r>
    <s v="WA.2378.EBD.955.301.B.524111.1"/>
    <m/>
    <s v="01 - Evaluasi dan Penyusunan SPIP MR"/>
    <n v="10"/>
    <s v="OK"/>
    <n v="3212000"/>
    <n v="32120000"/>
    <m/>
    <x v="262"/>
    <n v="16"/>
    <s v="OK"/>
    <n v="1750000"/>
    <n v="28000000"/>
    <n v="4120000"/>
    <x v="0"/>
    <x v="0"/>
    <x v="0"/>
    <x v="0"/>
    <x v="0"/>
    <s v="WA.2378.EBD.955.301.B.524111"/>
  </r>
  <r>
    <s v="WA.2378.EBD.955.301.B.524113"/>
    <s v="524113"/>
    <s v="Belanja Perjalanan Dinas Dalam Kota"/>
    <m/>
    <m/>
    <m/>
    <n v="1200000"/>
    <s v="524113"/>
    <x v="37"/>
    <m/>
    <m/>
    <m/>
    <n v="600000"/>
    <n v="600000"/>
    <x v="0"/>
    <x v="0"/>
    <x v="0"/>
    <x v="7"/>
    <x v="8"/>
    <s v="WA.2378.EBD.955.301.B"/>
  </r>
  <r>
    <s v="WA.2378.EBD.955.301.B.524113.1"/>
    <m/>
    <s v="01 - Transport Lokal"/>
    <n v="8"/>
    <s v="OK"/>
    <n v="150000"/>
    <n v="1200000"/>
    <m/>
    <x v="38"/>
    <n v="4"/>
    <s v="OK"/>
    <n v="150000"/>
    <n v="600000"/>
    <n v="600000"/>
    <x v="0"/>
    <x v="0"/>
    <x v="0"/>
    <x v="0"/>
    <x v="0"/>
    <s v="WA.2378.EBD.955.301.B.524113"/>
  </r>
  <r>
    <s v="WA.2378.EBD.955.301.C"/>
    <s v="C"/>
    <s v="Verifikasi dan Validasi Pertanggung Jawaban Kegiatan"/>
    <m/>
    <m/>
    <m/>
    <n v="70870000"/>
    <s v="C"/>
    <x v="263"/>
    <m/>
    <m/>
    <m/>
    <n v="74300000"/>
    <n v="-3430000"/>
    <x v="0"/>
    <x v="3"/>
    <x v="8"/>
    <x v="0"/>
    <x v="0"/>
    <s v="WA.2378.EBD.955.301"/>
  </r>
  <r>
    <s v="WA.2378.EBD.955.301.C.521211"/>
    <s v="521211"/>
    <s v="Belanja Bahan"/>
    <m/>
    <m/>
    <m/>
    <n v="28750000"/>
    <s v="521211"/>
    <x v="6"/>
    <m/>
    <m/>
    <m/>
    <n v="28750000"/>
    <n v="0"/>
    <x v="0"/>
    <x v="0"/>
    <x v="0"/>
    <x v="7"/>
    <x v="8"/>
    <s v="WA.2378.EBD.955.301.C"/>
  </r>
  <r>
    <s v="WA.2378.EBD.955.301.C.521211.1"/>
    <m/>
    <s v="01 - Konsumsi/bahan makanan"/>
    <n v="50"/>
    <s v="OK"/>
    <n v="75000"/>
    <n v="3750000"/>
    <m/>
    <x v="7"/>
    <n v="50"/>
    <s v="OK"/>
    <n v="75000"/>
    <n v="3750000"/>
    <n v="0"/>
    <x v="0"/>
    <x v="0"/>
    <x v="0"/>
    <x v="0"/>
    <x v="0"/>
    <s v="WA.2378.EBD.955.301.C.521211"/>
  </r>
  <r>
    <s v="WA.2378.EBD.955.301.C.521211.2"/>
    <m/>
    <s v="02 - Cetakan formulir verifikasi SPJ"/>
    <n v="6"/>
    <s v="Ekspl"/>
    <n v="1500000"/>
    <n v="9000000"/>
    <m/>
    <x v="264"/>
    <n v="6"/>
    <s v="PKT"/>
    <n v="1500000"/>
    <n v="9000000"/>
    <n v="0"/>
    <x v="0"/>
    <x v="0"/>
    <x v="0"/>
    <x v="0"/>
    <x v="0"/>
    <s v="WA.2378.EBD.955.301.C.521211"/>
  </r>
  <r>
    <s v="WA.2378.EBD.955.301.C.521211.3"/>
    <m/>
    <s v="03 - Penggandaan/Penjilidan"/>
    <n v="4"/>
    <s v="PKT"/>
    <n v="1500000"/>
    <n v="6000000"/>
    <m/>
    <x v="265"/>
    <n v="4"/>
    <s v="PKT"/>
    <n v="1500000"/>
    <n v="6000000"/>
    <n v="0"/>
    <x v="0"/>
    <x v="0"/>
    <x v="0"/>
    <x v="0"/>
    <x v="0"/>
    <s v="WA.2378.EBD.955.301.C.521211"/>
  </r>
  <r>
    <s v="WA.2378.EBD.955.301.C.521211.4"/>
    <m/>
    <s v="04 - Bahan Komputer"/>
    <n v="4"/>
    <s v="PKT"/>
    <n v="1500000"/>
    <n v="6000000"/>
    <m/>
    <x v="266"/>
    <n v="4"/>
    <s v="PKT"/>
    <n v="1500000"/>
    <n v="6000000"/>
    <n v="0"/>
    <x v="0"/>
    <x v="0"/>
    <x v="0"/>
    <x v="0"/>
    <x v="0"/>
    <s v="WA.2378.EBD.955.301.C.521211"/>
  </r>
  <r>
    <s v="WA.2378.EBD.955.301.C.521211.5"/>
    <m/>
    <s v="05 - ATK"/>
    <n v="4"/>
    <s v="PKT"/>
    <n v="1000000"/>
    <n v="4000000"/>
    <m/>
    <x v="267"/>
    <n v="4"/>
    <s v="PKT"/>
    <n v="1000000"/>
    <n v="4000000"/>
    <n v="0"/>
    <x v="0"/>
    <x v="0"/>
    <x v="0"/>
    <x v="0"/>
    <x v="0"/>
    <s v="WA.2378.EBD.955.301.C.521211"/>
  </r>
  <r>
    <s v="WA.2378.EBD.955.301.C.524111"/>
    <s v="524111"/>
    <s v="Belanja Perjalanan Dinas Biasa"/>
    <m/>
    <m/>
    <m/>
    <n v="40320000"/>
    <s v="524111"/>
    <x v="13"/>
    <m/>
    <m/>
    <m/>
    <n v="43750000"/>
    <n v="-3430000"/>
    <x v="0"/>
    <x v="0"/>
    <x v="0"/>
    <x v="7"/>
    <x v="8"/>
    <s v="WA.2378.EBD.955.301.C"/>
  </r>
  <r>
    <s v="WA.2378.EBD.955.301.C.524111.1"/>
    <m/>
    <s v="01 - Perjalanan Verifikasi dan Validasi Pertanggung Jawaban Kegiatan"/>
    <n v="10"/>
    <s v="OK"/>
    <n v="4032000"/>
    <n v="40320000"/>
    <m/>
    <x v="268"/>
    <n v="25"/>
    <s v="OK"/>
    <n v="1750000"/>
    <n v="43750000"/>
    <n v="-3430000"/>
    <x v="0"/>
    <x v="0"/>
    <x v="0"/>
    <x v="0"/>
    <x v="0"/>
    <s v="WA.2378.EBD.955.301.C.524111"/>
  </r>
  <r>
    <s v="WA.2378.EBD.955.301.C.524113"/>
    <s v="524113"/>
    <s v="Belanja Perjalanan Dinas Dalam Kota"/>
    <m/>
    <m/>
    <m/>
    <n v="1800000"/>
    <s v="524113"/>
    <x v="37"/>
    <m/>
    <m/>
    <m/>
    <n v="1800000"/>
    <n v="0"/>
    <x v="0"/>
    <x v="0"/>
    <x v="0"/>
    <x v="7"/>
    <x v="8"/>
    <s v="WA.2378.EBD.955.301.C"/>
  </r>
  <r>
    <s v="WA.2378.EBD.955.301.C.524113.1"/>
    <m/>
    <s v="01 - Transport Lokal"/>
    <n v="12"/>
    <s v="OK"/>
    <n v="150000"/>
    <n v="1800000"/>
    <m/>
    <x v="38"/>
    <n v="12"/>
    <s v="OK"/>
    <n v="150000"/>
    <n v="1800000"/>
    <n v="0"/>
    <x v="0"/>
    <x v="0"/>
    <x v="0"/>
    <x v="0"/>
    <x v="0"/>
    <s v="WA.2378.EBD.955.301.C.524113"/>
  </r>
  <r>
    <s v="WA.2378.EBD.955.301.D"/>
    <s v="D"/>
    <s v="Pengelolaan PNBP Lingkup Satuan Pendidikan KP"/>
    <m/>
    <m/>
    <m/>
    <n v="51379000"/>
    <s v="D"/>
    <x v="269"/>
    <m/>
    <m/>
    <m/>
    <n v="64008000"/>
    <n v="-12629000"/>
    <x v="0"/>
    <x v="3"/>
    <x v="8"/>
    <x v="0"/>
    <x v="0"/>
    <s v="WA.2378.EBD.955.301"/>
  </r>
  <r>
    <s v="WA.2378.EBD.955.301.D.521211"/>
    <s v="521211"/>
    <s v="Belanja Bahan"/>
    <m/>
    <m/>
    <m/>
    <n v="28500000"/>
    <s v="521211"/>
    <x v="6"/>
    <m/>
    <m/>
    <m/>
    <n v="20500000"/>
    <n v="8000000"/>
    <x v="0"/>
    <x v="0"/>
    <x v="0"/>
    <x v="7"/>
    <x v="8"/>
    <s v="WA.2378.EBD.955.301.D"/>
  </r>
  <r>
    <s v="WA.2378.EBD.955.301.D.521211.1"/>
    <m/>
    <s v="01 - Konsumsi/bahan makanan"/>
    <n v="60"/>
    <s v="OK"/>
    <n v="75000"/>
    <n v="4500000"/>
    <m/>
    <x v="7"/>
    <n v="60"/>
    <s v="OK"/>
    <n v="75000"/>
    <n v="4500000"/>
    <n v="0"/>
    <x v="0"/>
    <x v="0"/>
    <x v="0"/>
    <x v="0"/>
    <x v="0"/>
    <s v="WA.2378.EBD.955.301.D.521211"/>
  </r>
  <r>
    <s v="WA.2378.EBD.955.301.D.521211.2"/>
    <m/>
    <s v="02 - Penggandaan/Penjilidan"/>
    <n v="6"/>
    <s v="PKT"/>
    <n v="1500000"/>
    <n v="9000000"/>
    <m/>
    <x v="270"/>
    <n v="4"/>
    <s v="PKT"/>
    <n v="1500000"/>
    <n v="6000000"/>
    <n v="3000000"/>
    <x v="0"/>
    <x v="0"/>
    <x v="0"/>
    <x v="0"/>
    <x v="0"/>
    <s v="WA.2378.EBD.955.301.D.521211"/>
  </r>
  <r>
    <s v="WA.2378.EBD.955.301.D.521211.3"/>
    <m/>
    <s v="03 - Bahan Komputer"/>
    <n v="6"/>
    <s v="PKT"/>
    <n v="1500000"/>
    <n v="9000000"/>
    <m/>
    <x v="9"/>
    <n v="4"/>
    <s v="PKT"/>
    <n v="1500000"/>
    <n v="6000000"/>
    <n v="3000000"/>
    <x v="0"/>
    <x v="0"/>
    <x v="0"/>
    <x v="0"/>
    <x v="0"/>
    <s v="WA.2378.EBD.955.301.D.521211"/>
  </r>
  <r>
    <s v="WA.2378.EBD.955.301.D.521211.4"/>
    <m/>
    <s v="04 - ATK"/>
    <n v="6"/>
    <s v="PKT"/>
    <n v="1000000"/>
    <n v="6000000"/>
    <m/>
    <x v="10"/>
    <n v="4"/>
    <s v="PKT"/>
    <n v="1000000"/>
    <n v="4000000"/>
    <n v="2000000"/>
    <x v="0"/>
    <x v="0"/>
    <x v="0"/>
    <x v="0"/>
    <x v="0"/>
    <s v="WA.2378.EBD.955.301.D.521211"/>
  </r>
  <r>
    <s v="WA.2378.EBD.955.301.D.524111"/>
    <s v="524111"/>
    <s v="Belanja Perjalanan Dinas Biasa"/>
    <m/>
    <m/>
    <m/>
    <n v="21379000"/>
    <s v="524111"/>
    <x v="13"/>
    <m/>
    <m/>
    <m/>
    <n v="42758000"/>
    <n v="-21379000"/>
    <x v="0"/>
    <x v="0"/>
    <x v="0"/>
    <x v="7"/>
    <x v="8"/>
    <s v="WA.2378.EBD.955.301.D"/>
  </r>
  <r>
    <s v="WA.2378.EBD.955.301.D.524111.1"/>
    <m/>
    <s v="01 - Perjalanan Pengelolaan PNBP Lingkup Satuan Pendidikan KP"/>
    <n v="4"/>
    <s v="OK"/>
    <n v="5344800"/>
    <n v="21379000"/>
    <m/>
    <x v="271"/>
    <n v="8"/>
    <s v="OK"/>
    <n v="5344800"/>
    <n v="42758000"/>
    <n v="-21379000"/>
    <x v="0"/>
    <x v="0"/>
    <x v="0"/>
    <x v="0"/>
    <x v="0"/>
    <s v="WA.2378.EBD.955.301.D.524111"/>
  </r>
  <r>
    <s v="WA.2378.EBD.955.301.D.524113"/>
    <s v="524113"/>
    <s v="Belanja Perjalanan Dinas Dalam Kota"/>
    <m/>
    <m/>
    <m/>
    <n v="1500000"/>
    <s v="524113"/>
    <x v="37"/>
    <m/>
    <m/>
    <m/>
    <n v="750000"/>
    <n v="750000"/>
    <x v="0"/>
    <x v="0"/>
    <x v="0"/>
    <x v="7"/>
    <x v="8"/>
    <s v="WA.2378.EBD.955.301.D"/>
  </r>
  <r>
    <s v="WA.2378.EBD.955.301.D.524113.1"/>
    <m/>
    <s v="01 - Transport Lokal"/>
    <n v="10"/>
    <s v="OK"/>
    <n v="150000"/>
    <n v="1500000"/>
    <m/>
    <x v="38"/>
    <n v="5"/>
    <s v="OK"/>
    <n v="150000"/>
    <n v="750000"/>
    <n v="750000"/>
    <x v="0"/>
    <x v="0"/>
    <x v="0"/>
    <x v="0"/>
    <x v="0"/>
    <s v="WA.2378.EBD.955.301.D.524113"/>
  </r>
  <r>
    <s v="WA.2378.EBD.955.301.E"/>
    <s v="E"/>
    <s v="Pemutakhiran data Administrasi Keuangan"/>
    <m/>
    <m/>
    <m/>
    <n v="64553000"/>
    <s v="E"/>
    <x v="272"/>
    <m/>
    <m/>
    <m/>
    <n v="49250000"/>
    <n v="15303000"/>
    <x v="0"/>
    <x v="3"/>
    <x v="8"/>
    <x v="0"/>
    <x v="0"/>
    <s v="WA.2378.EBD.955.301"/>
  </r>
  <r>
    <s v="WA.2378.EBD.955.301.E.521211"/>
    <s v="521211"/>
    <s v="Belanja Bahan"/>
    <m/>
    <m/>
    <m/>
    <n v="27750000"/>
    <s v="521211"/>
    <x v="6"/>
    <m/>
    <m/>
    <m/>
    <n v="17750000"/>
    <n v="10000000"/>
    <x v="0"/>
    <x v="0"/>
    <x v="0"/>
    <x v="7"/>
    <x v="8"/>
    <s v="WA.2378.EBD.955.301.E"/>
  </r>
  <r>
    <s v="WA.2378.EBD.955.301.E.521211.1"/>
    <m/>
    <s v="01 - Konsumsi/bahan makanan"/>
    <n v="50"/>
    <s v="OK"/>
    <n v="75000"/>
    <n v="3750000"/>
    <m/>
    <x v="7"/>
    <n v="50"/>
    <s v="OK"/>
    <n v="75000"/>
    <n v="3750000"/>
    <n v="0"/>
    <x v="0"/>
    <x v="0"/>
    <x v="0"/>
    <x v="0"/>
    <x v="0"/>
    <s v="WA.2378.EBD.955.301.E.521211"/>
  </r>
  <r>
    <s v="WA.2378.EBD.955.301.E.521211.2"/>
    <m/>
    <s v="02 - Penggandaan/Penjilidan"/>
    <n v="6"/>
    <s v="PKT"/>
    <n v="1500000"/>
    <n v="9000000"/>
    <m/>
    <x v="270"/>
    <n v="4"/>
    <s v="PKT"/>
    <n v="1500000"/>
    <n v="6000000"/>
    <n v="3000000"/>
    <x v="0"/>
    <x v="0"/>
    <x v="0"/>
    <x v="0"/>
    <x v="0"/>
    <s v="WA.2378.EBD.955.301.E.521211"/>
  </r>
  <r>
    <s v="WA.2378.EBD.955.301.E.521211.3"/>
    <m/>
    <s v="03 - Bahan Komputer"/>
    <n v="6"/>
    <s v="PKT"/>
    <n v="1500000"/>
    <n v="9000000"/>
    <m/>
    <x v="9"/>
    <n v="4"/>
    <s v="PKT"/>
    <n v="1500000"/>
    <n v="6000000"/>
    <n v="3000000"/>
    <x v="0"/>
    <x v="0"/>
    <x v="0"/>
    <x v="0"/>
    <x v="0"/>
    <s v="WA.2378.EBD.955.301.E.521211"/>
  </r>
  <r>
    <s v="WA.2378.EBD.955.301.E.521211.4"/>
    <m/>
    <s v="04 - ATK"/>
    <n v="6"/>
    <s v="PKT"/>
    <n v="1000000"/>
    <n v="6000000"/>
    <m/>
    <x v="10"/>
    <n v="2"/>
    <s v="PKT"/>
    <n v="1000000"/>
    <n v="2000000"/>
    <n v="4000000"/>
    <x v="0"/>
    <x v="0"/>
    <x v="0"/>
    <x v="0"/>
    <x v="0"/>
    <s v="WA.2378.EBD.955.301.E.521211"/>
  </r>
  <r>
    <s v="WA.2378.EBD.955.301.E.524111"/>
    <s v="524111"/>
    <s v="Belanja Perjalanan Dinas Biasa"/>
    <m/>
    <m/>
    <m/>
    <n v="35003000"/>
    <s v="524111"/>
    <x v="13"/>
    <m/>
    <m/>
    <m/>
    <n v="31500000"/>
    <n v="3503000"/>
    <x v="0"/>
    <x v="0"/>
    <x v="0"/>
    <x v="7"/>
    <x v="8"/>
    <s v="WA.2378.EBD.955.301.E"/>
  </r>
  <r>
    <s v="WA.2378.EBD.955.301.E.524111.1"/>
    <m/>
    <s v="01 - Perjalanan Penyelesaian Administrasi Keuangan"/>
    <n v="10"/>
    <s v="OK"/>
    <n v="3500333"/>
    <n v="35003000"/>
    <m/>
    <x v="273"/>
    <n v="18"/>
    <s v="OK"/>
    <n v="1750000"/>
    <n v="31500000"/>
    <n v="3503000"/>
    <x v="0"/>
    <x v="0"/>
    <x v="0"/>
    <x v="0"/>
    <x v="0"/>
    <s v="WA.2378.EBD.955.301.E.524111"/>
  </r>
  <r>
    <s v="WA.2378.EBD.955.301.E.524113"/>
    <s v="524113"/>
    <s v="Belanja Perjalanan Dinas Dalam Kota"/>
    <m/>
    <m/>
    <m/>
    <n v="1800000"/>
    <s v="524113"/>
    <x v="37"/>
    <m/>
    <m/>
    <m/>
    <n v="0"/>
    <n v="1800000"/>
    <x v="0"/>
    <x v="0"/>
    <x v="0"/>
    <x v="7"/>
    <x v="8"/>
    <s v="WA.2378.EBD.955.301.E"/>
  </r>
  <r>
    <s v="WA.2378.EBD.955.301.E.524113.1"/>
    <m/>
    <s v="01 - Transport Lokal"/>
    <n v="12"/>
    <s v="OK"/>
    <n v="150000"/>
    <n v="1800000"/>
    <m/>
    <x v="38"/>
    <n v="0"/>
    <s v="OK"/>
    <n v="150000"/>
    <n v="0"/>
    <n v="1800000"/>
    <x v="0"/>
    <x v="0"/>
    <x v="0"/>
    <x v="0"/>
    <x v="0"/>
    <s v="WA.2378.EBD.955.301.E.524113"/>
  </r>
  <r>
    <s v="WA.2378.EBD.955.301.F"/>
    <s v="F"/>
    <s v="Dukungan Kegiatan BRSDMKP"/>
    <m/>
    <m/>
    <m/>
    <n v="150000000"/>
    <s v="F"/>
    <x v="274"/>
    <m/>
    <m/>
    <m/>
    <n v="150000000"/>
    <n v="0"/>
    <x v="0"/>
    <x v="3"/>
    <x v="8"/>
    <x v="0"/>
    <x v="0"/>
    <s v="WA.2378.EBD.955.301"/>
  </r>
  <r>
    <s v="WA.2378.EBD.955.301.F.521211"/>
    <s v="521211"/>
    <s v="Belanja Bahan"/>
    <m/>
    <m/>
    <m/>
    <n v="13000000"/>
    <s v="521211"/>
    <x v="6"/>
    <m/>
    <m/>
    <m/>
    <n v="13000000"/>
    <n v="0"/>
    <x v="0"/>
    <x v="0"/>
    <x v="0"/>
    <x v="7"/>
    <x v="8"/>
    <s v="WA.2378.EBD.955.301.F"/>
  </r>
  <r>
    <s v="WA.2378.EBD.955.301.F.521211.1"/>
    <m/>
    <s v="01 - Konsumsi/bahan makanan"/>
    <n v="120"/>
    <s v="OK"/>
    <n v="75000"/>
    <n v="9000000"/>
    <m/>
    <x v="7"/>
    <n v="120"/>
    <s v="OK"/>
    <n v="75000"/>
    <n v="9000000"/>
    <n v="0"/>
    <x v="0"/>
    <x v="0"/>
    <x v="0"/>
    <x v="0"/>
    <x v="0"/>
    <s v="WA.2378.EBD.955.301.F.521211"/>
  </r>
  <r>
    <s v="WA.2378.EBD.955.301.F.521211.2"/>
    <m/>
    <s v="02 - Penggandaan/Penjilidan"/>
    <n v="1"/>
    <s v="PKT"/>
    <n v="1500000"/>
    <n v="1500000"/>
    <m/>
    <x v="270"/>
    <n v="1"/>
    <s v="PKT"/>
    <n v="1500000"/>
    <n v="1500000"/>
    <n v="0"/>
    <x v="0"/>
    <x v="0"/>
    <x v="0"/>
    <x v="0"/>
    <x v="0"/>
    <s v="WA.2378.EBD.955.301.F.521211"/>
  </r>
  <r>
    <s v="WA.2378.EBD.955.301.F.521211.3"/>
    <m/>
    <s v="03 - Bahan Komputer"/>
    <n v="1"/>
    <s v="PKT"/>
    <n v="1500000"/>
    <n v="1500000"/>
    <m/>
    <x v="9"/>
    <n v="1"/>
    <s v="PKT"/>
    <n v="1500000"/>
    <n v="1500000"/>
    <n v="0"/>
    <x v="0"/>
    <x v="0"/>
    <x v="0"/>
    <x v="0"/>
    <x v="0"/>
    <s v="WA.2378.EBD.955.301.F.521211"/>
  </r>
  <r>
    <s v="WA.2378.EBD.955.301.F.521211.4"/>
    <m/>
    <s v="04 - ATK"/>
    <n v="1"/>
    <s v="PKT"/>
    <n v="1000000"/>
    <n v="1000000"/>
    <m/>
    <x v="10"/>
    <n v="1"/>
    <s v="PKT"/>
    <n v="1000000"/>
    <n v="1000000"/>
    <n v="0"/>
    <x v="0"/>
    <x v="0"/>
    <x v="0"/>
    <x v="0"/>
    <x v="0"/>
    <s v="WA.2378.EBD.955.301.F.521211"/>
  </r>
  <r>
    <s v="WA.2378.EBD.955.301.F.522151"/>
    <s v="522151"/>
    <s v="Belanja Jasa Profesi"/>
    <m/>
    <m/>
    <m/>
    <n v="10000000"/>
    <s v="522151"/>
    <x v="11"/>
    <m/>
    <m/>
    <m/>
    <n v="10000000"/>
    <n v="0"/>
    <x v="0"/>
    <x v="0"/>
    <x v="0"/>
    <x v="7"/>
    <x v="8"/>
    <s v="WA.2378.EBD.955.301.F"/>
  </r>
  <r>
    <s v="WA.2378.EBD.955.301.F.522151.1"/>
    <m/>
    <s v="01 - Narasumber/Pembahas"/>
    <n v="10"/>
    <s v="OJ"/>
    <n v="1000000"/>
    <n v="10000000"/>
    <m/>
    <x v="12"/>
    <n v="10"/>
    <s v="OJ"/>
    <n v="1000000"/>
    <n v="10000000"/>
    <n v="0"/>
    <x v="0"/>
    <x v="0"/>
    <x v="0"/>
    <x v="0"/>
    <x v="0"/>
    <s v="WA.2378.EBD.955.301.F.522151"/>
  </r>
  <r>
    <s v="WA.2378.EBD.955.301.F.524111"/>
    <s v="524111"/>
    <s v="Belanja Perjalanan Dinas Biasa"/>
    <m/>
    <m/>
    <m/>
    <n v="127000000"/>
    <s v="524111"/>
    <x v="13"/>
    <m/>
    <m/>
    <m/>
    <n v="127000000"/>
    <n v="0"/>
    <x v="0"/>
    <x v="0"/>
    <x v="0"/>
    <x v="7"/>
    <x v="8"/>
    <s v="WA.2378.EBD.955.301.F"/>
  </r>
  <r>
    <s v="WA.2378.EBD.955.301.F.524111.1"/>
    <m/>
    <s v="01 - Perjalanan Dukungan Kegiatan BRSDMKP"/>
    <n v="20"/>
    <s v="OK"/>
    <n v="6350000"/>
    <n v="127000000"/>
    <m/>
    <x v="275"/>
    <n v="20"/>
    <s v="OK"/>
    <n v="6350000"/>
    <n v="127000000"/>
    <n v="0"/>
    <x v="0"/>
    <x v="0"/>
    <x v="0"/>
    <x v="0"/>
    <x v="0"/>
    <s v="WA.2378.EBD.955.301.F.524111"/>
  </r>
  <r>
    <s v="WA.2378.EBD.955.301.G"/>
    <s v="G"/>
    <s v="Pembinaan Pelaksanaan Kewirausahaan dan TEFA"/>
    <m/>
    <m/>
    <m/>
    <n v="78803000"/>
    <s v="G"/>
    <x v="276"/>
    <m/>
    <m/>
    <m/>
    <n v="59553000"/>
    <n v="19250000"/>
    <x v="0"/>
    <x v="1"/>
    <x v="1"/>
    <x v="0"/>
    <x v="0"/>
    <s v="WA.2378.EBD.955.301"/>
  </r>
  <r>
    <s v="WA.2378.EBD.955.301.G.521211"/>
    <s v="521211"/>
    <s v="Belanja Bahan"/>
    <m/>
    <m/>
    <m/>
    <n v="15500000"/>
    <s v="521211"/>
    <x v="6"/>
    <m/>
    <m/>
    <m/>
    <n v="13250000"/>
    <n v="2250000"/>
    <x v="0"/>
    <x v="0"/>
    <x v="0"/>
    <x v="0"/>
    <x v="1"/>
    <s v="WA.2378.EBD.955.301.G"/>
  </r>
  <r>
    <s v="WA.2378.EBD.955.301.G.521211.1"/>
    <m/>
    <s v="01 - Konsumsi/bahan makanan"/>
    <n v="100"/>
    <s v="OK"/>
    <n v="75000"/>
    <n v="7500000"/>
    <m/>
    <x v="7"/>
    <n v="100"/>
    <s v="OK"/>
    <n v="75000"/>
    <n v="7500000"/>
    <n v="0"/>
    <x v="0"/>
    <x v="0"/>
    <x v="0"/>
    <x v="0"/>
    <x v="0"/>
    <s v="WA.2378.EBD.955.301.G.521211"/>
  </r>
  <r>
    <s v="WA.2378.EBD.955.301.G.521211.2"/>
    <m/>
    <s v="02 - Penggandaan/Penjilidan"/>
    <n v="2"/>
    <s v="PKT"/>
    <n v="1500000"/>
    <n v="3000000"/>
    <m/>
    <x v="270"/>
    <n v="1"/>
    <s v="PKT"/>
    <n v="750000"/>
    <n v="750000"/>
    <n v="2250000"/>
    <x v="0"/>
    <x v="0"/>
    <x v="0"/>
    <x v="0"/>
    <x v="0"/>
    <s v="WA.2378.EBD.955.301.G.521211"/>
  </r>
  <r>
    <s v="WA.2378.EBD.955.301.G.521211.3"/>
    <m/>
    <s v="03 - Bahan Komputer"/>
    <n v="2"/>
    <s v="PKT"/>
    <n v="1500000"/>
    <n v="3000000"/>
    <m/>
    <x v="9"/>
    <n v="2"/>
    <s v="PKT"/>
    <n v="1500000"/>
    <n v="3000000"/>
    <n v="0"/>
    <x v="0"/>
    <x v="0"/>
    <x v="0"/>
    <x v="0"/>
    <x v="0"/>
    <s v="WA.2378.EBD.955.301.G.521211"/>
  </r>
  <r>
    <s v="WA.2378.EBD.955.301.G.521211.4"/>
    <m/>
    <s v="04 - ATK"/>
    <n v="2"/>
    <s v="PKT"/>
    <n v="1000000"/>
    <n v="2000000"/>
    <m/>
    <x v="10"/>
    <n v="2"/>
    <s v="PKT"/>
    <n v="1000000"/>
    <n v="2000000"/>
    <n v="0"/>
    <x v="0"/>
    <x v="0"/>
    <x v="0"/>
    <x v="0"/>
    <x v="0"/>
    <s v="WA.2378.EBD.955.301.G.521211"/>
  </r>
  <r>
    <s v="WA.2378.EBD.955.301.G.522151"/>
    <s v="522151"/>
    <s v="Belanja Jasa Profesi"/>
    <m/>
    <m/>
    <m/>
    <n v="20000000"/>
    <s v="522151"/>
    <x v="11"/>
    <m/>
    <m/>
    <m/>
    <n v="3000000"/>
    <n v="17000000"/>
    <x v="0"/>
    <x v="0"/>
    <x v="0"/>
    <x v="0"/>
    <x v="1"/>
    <s v="WA.2378.EBD.955.301.G"/>
  </r>
  <r>
    <s v="WA.2378.EBD.955.301.G.522151.1"/>
    <m/>
    <s v="01 - Narasumber/Pembahas"/>
    <n v="20"/>
    <s v="OJ"/>
    <n v="1000000"/>
    <n v="20000000"/>
    <m/>
    <x v="12"/>
    <n v="3"/>
    <s v="OJ"/>
    <n v="1000000"/>
    <n v="3000000"/>
    <n v="17000000"/>
    <x v="0"/>
    <x v="0"/>
    <x v="0"/>
    <x v="0"/>
    <x v="0"/>
    <s v="WA.2378.EBD.955.301.G.522151"/>
  </r>
  <r>
    <s v="WA.2378.EBD.955.301.G.524111"/>
    <s v="524111"/>
    <s v="Belanja Perjalanan Dinas Biasa"/>
    <m/>
    <m/>
    <m/>
    <n v="43303000"/>
    <s v="524111"/>
    <x v="13"/>
    <m/>
    <m/>
    <m/>
    <n v="43303000"/>
    <n v="0"/>
    <x v="0"/>
    <x v="0"/>
    <x v="0"/>
    <x v="0"/>
    <x v="1"/>
    <s v="WA.2378.EBD.955.301.G"/>
  </r>
  <r>
    <s v="WA.2378.EBD.955.301.G.524111.1"/>
    <m/>
    <s v="01 - Perjalanan Pembinaan Kewirausahaan dan Tefa"/>
    <n v="10"/>
    <s v="OK"/>
    <n v="4330300"/>
    <n v="43303000"/>
    <m/>
    <x v="277"/>
    <n v="10"/>
    <s v="OK"/>
    <n v="4330300"/>
    <n v="43303000"/>
    <n v="0"/>
    <x v="0"/>
    <x v="0"/>
    <x v="0"/>
    <x v="0"/>
    <x v="0"/>
    <s v="WA.2378.EBD.955.301.G.524111"/>
  </r>
  <r>
    <s v="WA.2378.EBD.955.301.H"/>
    <m/>
    <m/>
    <m/>
    <m/>
    <m/>
    <m/>
    <s v="H"/>
    <x v="278"/>
    <m/>
    <m/>
    <m/>
    <n v="46150000"/>
    <n v="-46150000"/>
    <x v="0"/>
    <x v="3"/>
    <x v="8"/>
    <x v="0"/>
    <x v="0"/>
    <s v="WA.2378.EBD.955.301"/>
  </r>
  <r>
    <s v="WA.2378.EBD.955.301.H.521211"/>
    <m/>
    <m/>
    <m/>
    <m/>
    <m/>
    <m/>
    <s v="521211"/>
    <x v="6"/>
    <m/>
    <m/>
    <m/>
    <n v="10250000"/>
    <n v="-10250000"/>
    <x v="0"/>
    <x v="0"/>
    <x v="0"/>
    <x v="7"/>
    <x v="8"/>
    <s v="WA.2378.EBD.955.301.H"/>
  </r>
  <r>
    <s v="WA.2378.EBD.955.301.H.521211.1"/>
    <m/>
    <m/>
    <m/>
    <m/>
    <m/>
    <m/>
    <m/>
    <x v="7"/>
    <n v="30"/>
    <s v="OK"/>
    <n v="75000"/>
    <n v="2250000"/>
    <n v="-2250000"/>
    <x v="0"/>
    <x v="0"/>
    <x v="0"/>
    <x v="0"/>
    <x v="0"/>
    <s v="WA.2378.EBD.955.301.H.521211"/>
  </r>
  <r>
    <s v="WA.2378.EBD.955.301.H.521211.2"/>
    <m/>
    <m/>
    <m/>
    <m/>
    <m/>
    <m/>
    <m/>
    <x v="270"/>
    <n v="2"/>
    <s v="PKT"/>
    <n v="1500000"/>
    <n v="3000000"/>
    <n v="-3000000"/>
    <x v="0"/>
    <x v="0"/>
    <x v="0"/>
    <x v="0"/>
    <x v="0"/>
    <s v="WA.2378.EBD.955.301.H.521211"/>
  </r>
  <r>
    <s v="WA.2378.EBD.955.301.H.521211.3"/>
    <m/>
    <m/>
    <m/>
    <m/>
    <m/>
    <m/>
    <m/>
    <x v="9"/>
    <n v="2"/>
    <s v="PKT"/>
    <n v="1500000"/>
    <n v="3000000"/>
    <n v="-3000000"/>
    <x v="0"/>
    <x v="0"/>
    <x v="0"/>
    <x v="0"/>
    <x v="0"/>
    <s v="WA.2378.EBD.955.301.H.521211"/>
  </r>
  <r>
    <s v="WA.2378.EBD.955.301.H.521211.4"/>
    <m/>
    <m/>
    <m/>
    <m/>
    <m/>
    <m/>
    <m/>
    <x v="10"/>
    <n v="2"/>
    <s v="PKT"/>
    <n v="1000000"/>
    <n v="2000000"/>
    <n v="-2000000"/>
    <x v="0"/>
    <x v="0"/>
    <x v="0"/>
    <x v="0"/>
    <x v="0"/>
    <s v="WA.2378.EBD.955.301.H.521211"/>
  </r>
  <r>
    <s v="WA.2378.EBD.955.301.H.524111"/>
    <m/>
    <m/>
    <m/>
    <m/>
    <m/>
    <m/>
    <s v="524111"/>
    <x v="13"/>
    <m/>
    <m/>
    <m/>
    <n v="35000000"/>
    <n v="-35000000"/>
    <x v="0"/>
    <x v="0"/>
    <x v="0"/>
    <x v="7"/>
    <x v="8"/>
    <s v="WA.2378.EBD.955.301.H"/>
  </r>
  <r>
    <s v="WA.2378.EBD.955.301.H.524111.1"/>
    <m/>
    <m/>
    <m/>
    <m/>
    <m/>
    <m/>
    <m/>
    <x v="226"/>
    <n v="10"/>
    <s v="OK"/>
    <n v="3500000"/>
    <n v="35000000"/>
    <n v="-35000000"/>
    <x v="0"/>
    <x v="0"/>
    <x v="0"/>
    <x v="0"/>
    <x v="0"/>
    <s v="WA.2378.EBD.955.301.H.524111"/>
  </r>
  <r>
    <s v="WA.2378.EBD.955.301.H.524113"/>
    <m/>
    <m/>
    <m/>
    <m/>
    <m/>
    <m/>
    <s v="524113"/>
    <x v="37"/>
    <m/>
    <m/>
    <m/>
    <n v="900000"/>
    <n v="-900000"/>
    <x v="0"/>
    <x v="0"/>
    <x v="0"/>
    <x v="7"/>
    <x v="8"/>
    <s v="WA.2378.EBD.955.301.H"/>
  </r>
  <r>
    <s v="WA.2378.EBD.955.301.H.524113.1"/>
    <m/>
    <m/>
    <m/>
    <m/>
    <m/>
    <m/>
    <m/>
    <x v="38"/>
    <n v="6"/>
    <s v="OK"/>
    <n v="150000"/>
    <n v="900000"/>
    <n v="-900000"/>
    <x v="0"/>
    <x v="0"/>
    <x v="0"/>
    <x v="0"/>
    <x v="0"/>
    <s v="WA.2378.EBD.955.301.H.524113"/>
  </r>
  <r>
    <s v="WA.4345"/>
    <s v="4345"/>
    <s v="Pendidikan dan Pelatihan Aparatur KP"/>
    <m/>
    <m/>
    <m/>
    <n v="8500000000"/>
    <s v="4345"/>
    <x v="279"/>
    <m/>
    <m/>
    <m/>
    <n v="8500000000"/>
    <n v="0"/>
    <x v="0"/>
    <x v="0"/>
    <x v="0"/>
    <x v="0"/>
    <x v="0"/>
    <s v="WA"/>
  </r>
  <r>
    <s v="WA.4345.EBC"/>
    <s v="4345.EBC"/>
    <s v="Layanan Manajemen SDM Internal[Base Line]"/>
    <n v="235"/>
    <s v="Orang, Layanan, Rekomendasi"/>
    <m/>
    <n v="8500000000"/>
    <s v="4345.EBC"/>
    <x v="280"/>
    <n v="235"/>
    <s v="Orang, Layanan, Rekomendasi"/>
    <m/>
    <n v="8500000000"/>
    <n v="0"/>
    <x v="0"/>
    <x v="0"/>
    <x v="0"/>
    <x v="0"/>
    <x v="0"/>
    <s v="WA.4345"/>
  </r>
  <r>
    <s v="WA.4345.EBC.996"/>
    <s v="4345.EBC.996"/>
    <s v="Layanan Pendidikan dan Pelatihan"/>
    <n v="235"/>
    <s v="Orang"/>
    <m/>
    <n v="8500000000"/>
    <s v="4345.EBC.996"/>
    <x v="281"/>
    <n v="235"/>
    <s v="Orang"/>
    <m/>
    <n v="8500000000"/>
    <n v="0"/>
    <x v="0"/>
    <x v="0"/>
    <x v="0"/>
    <x v="0"/>
    <x v="0"/>
    <s v="WA.4345.EBC"/>
  </r>
  <r>
    <s v="WA.4345.EBC.996.301"/>
    <s v="301"/>
    <s v="Aparatur KKP yang Diberikan Beasiswa"/>
    <m/>
    <s v=""/>
    <m/>
    <n v="8408830000"/>
    <s v="301"/>
    <x v="282"/>
    <m/>
    <s v=""/>
    <m/>
    <n v="8408830000"/>
    <n v="0"/>
    <x v="0"/>
    <x v="0"/>
    <x v="0"/>
    <x v="0"/>
    <x v="0"/>
    <s v="WA.4345.EBC.996"/>
  </r>
  <r>
    <s v="WA.4345.EBC.996.301.A"/>
    <s v="A"/>
    <s v="Tugas Belajar Baru"/>
    <m/>
    <m/>
    <m/>
    <n v="2523377000"/>
    <s v="A"/>
    <x v="283"/>
    <m/>
    <m/>
    <m/>
    <n v="2523377000"/>
    <n v="0"/>
    <x v="0"/>
    <x v="4"/>
    <x v="6"/>
    <x v="0"/>
    <x v="0"/>
    <s v="WA.4345.EBC.996.301"/>
  </r>
  <r>
    <s v="WA.4345.EBC.996.301.A.521211"/>
    <s v="521211"/>
    <s v="Belanja Bahan"/>
    <m/>
    <m/>
    <m/>
    <n v="129600000"/>
    <s v="521211"/>
    <x v="6"/>
    <m/>
    <m/>
    <m/>
    <n v="129600000"/>
    <n v="0"/>
    <x v="0"/>
    <x v="0"/>
    <x v="0"/>
    <x v="8"/>
    <x v="6"/>
    <s v="WA.4345.EBC.996.301.A"/>
  </r>
  <r>
    <s v="WA.4345.EBC.996.301.A.521211.1"/>
    <m/>
    <s v="01 - Konsumsi/bahan makanan"/>
    <n v="400"/>
    <s v="OK"/>
    <n v="70000"/>
    <n v="28000000"/>
    <m/>
    <x v="7"/>
    <n v="400"/>
    <s v="OK"/>
    <n v="70000"/>
    <n v="28000000"/>
    <n v="0"/>
    <x v="0"/>
    <x v="0"/>
    <x v="0"/>
    <x v="0"/>
    <x v="0"/>
    <s v="WA.4345.EBC.996.301.A.521211"/>
  </r>
  <r>
    <s v="WA.4345.EBC.996.301.A.521211.2"/>
    <m/>
    <s v="02 - Penggadaan"/>
    <n v="8"/>
    <s v="PKT"/>
    <n v="1500000"/>
    <n v="12000000"/>
    <m/>
    <x v="8"/>
    <n v="8"/>
    <s v="PKT"/>
    <n v="1500000"/>
    <n v="12000000"/>
    <n v="0"/>
    <x v="0"/>
    <x v="0"/>
    <x v="0"/>
    <x v="0"/>
    <x v="0"/>
    <s v="WA.4345.EBC.996.301.A.521211"/>
  </r>
  <r>
    <s v="WA.4345.EBC.996.301.A.521211.3"/>
    <m/>
    <s v="03 - Bahan Komputer"/>
    <n v="8"/>
    <s v="PKT"/>
    <n v="1500000"/>
    <n v="12000000"/>
    <m/>
    <x v="9"/>
    <n v="8"/>
    <s v="PKT"/>
    <n v="1500000"/>
    <n v="12000000"/>
    <n v="0"/>
    <x v="0"/>
    <x v="0"/>
    <x v="0"/>
    <x v="0"/>
    <x v="0"/>
    <s v="WA.4345.EBC.996.301.A.521211"/>
  </r>
  <r>
    <s v="WA.4345.EBC.996.301.A.521211.4"/>
    <m/>
    <s v="04 - ATK"/>
    <n v="8"/>
    <s v="PKT"/>
    <n v="1000000"/>
    <n v="8000000"/>
    <m/>
    <x v="10"/>
    <n v="8"/>
    <s v="PKT"/>
    <n v="1000000"/>
    <n v="8000000"/>
    <n v="0"/>
    <x v="0"/>
    <x v="0"/>
    <x v="0"/>
    <x v="0"/>
    <x v="0"/>
    <s v="WA.4345.EBC.996.301.A.521211"/>
  </r>
  <r>
    <s v="WA.4345.EBC.996.301.A.521211.5"/>
    <m/>
    <s v="05 - Perlengkapan TPA Toefl"/>
    <n v="120"/>
    <s v="ok"/>
    <n v="280000"/>
    <n v="33600000"/>
    <m/>
    <x v="284"/>
    <n v="120"/>
    <s v="ok"/>
    <n v="280000"/>
    <n v="33600000"/>
    <n v="0"/>
    <x v="0"/>
    <x v="0"/>
    <x v="0"/>
    <x v="0"/>
    <x v="0"/>
    <s v="WA.4345.EBC.996.301.A.521211"/>
  </r>
  <r>
    <s v="WA.4345.EBC.996.301.A.521211.6"/>
    <m/>
    <s v="06 - Buku TPA Toefl"/>
    <n v="90"/>
    <s v="Ekspl"/>
    <n v="400000"/>
    <n v="36000000"/>
    <m/>
    <x v="285"/>
    <n v="90"/>
    <s v="Ekspl"/>
    <n v="400000"/>
    <n v="36000000"/>
    <n v="0"/>
    <x v="0"/>
    <x v="0"/>
    <x v="0"/>
    <x v="0"/>
    <x v="0"/>
    <s v="WA.4345.EBC.996.301.A.521211"/>
  </r>
  <r>
    <s v="WA.4345.EBC.996.301.A.521219"/>
    <s v="521219"/>
    <s v="Belanja Barang Non Operasional Lainnya"/>
    <m/>
    <m/>
    <m/>
    <n v="2072227000"/>
    <s v="521219"/>
    <x v="26"/>
    <m/>
    <m/>
    <m/>
    <n v="2072227000"/>
    <n v="0"/>
    <x v="0"/>
    <x v="0"/>
    <x v="0"/>
    <x v="8"/>
    <x v="6"/>
    <s v="WA.4345.EBC.996.301.A"/>
  </r>
  <r>
    <s v="WA.4345.EBC.996.301.A.521219.1"/>
    <m/>
    <s v="01 - Dukungan Penyelenggaraan Tugas Belajar"/>
    <n v="89"/>
    <s v="OK"/>
    <n v="23280641"/>
    <n v="2071977000"/>
    <m/>
    <x v="286"/>
    <n v="89"/>
    <s v="OK"/>
    <n v="23280641"/>
    <n v="2071977000"/>
    <n v="0"/>
    <x v="0"/>
    <x v="0"/>
    <x v="0"/>
    <x v="0"/>
    <x v="0"/>
    <s v="WA.4345.EBC.996.301.A.521219"/>
  </r>
  <r>
    <s v="WA.4345.EBC.996.301.A.521219.2"/>
    <m/>
    <s v="02 - Langganan biaya video conference"/>
    <n v="1"/>
    <s v="PKT"/>
    <n v="250000"/>
    <n v="250000"/>
    <m/>
    <x v="287"/>
    <n v="1"/>
    <s v="PKT"/>
    <n v="250000"/>
    <n v="250000"/>
    <n v="0"/>
    <x v="0"/>
    <x v="0"/>
    <x v="0"/>
    <x v="0"/>
    <x v="0"/>
    <s v="WA.4345.EBC.996.301.A.521219"/>
  </r>
  <r>
    <s v="WA.4345.EBC.996.301.A.522151"/>
    <s v="522151"/>
    <s v="Belanja Jasa Profesi"/>
    <m/>
    <m/>
    <m/>
    <n v="10000000"/>
    <s v="522151"/>
    <x v="11"/>
    <m/>
    <m/>
    <m/>
    <n v="10000000"/>
    <n v="0"/>
    <x v="0"/>
    <x v="0"/>
    <x v="0"/>
    <x v="8"/>
    <x v="6"/>
    <s v="WA.4345.EBC.996.301.A"/>
  </r>
  <r>
    <s v="WA.4345.EBC.996.301.A.522151.1"/>
    <m/>
    <s v="01 - Narasumber/Pembahas"/>
    <n v="10"/>
    <s v="OJ"/>
    <n v="1000000"/>
    <n v="10000000"/>
    <m/>
    <x v="12"/>
    <n v="10"/>
    <s v="OJ"/>
    <n v="1000000"/>
    <n v="10000000"/>
    <n v="0"/>
    <x v="0"/>
    <x v="0"/>
    <x v="0"/>
    <x v="0"/>
    <x v="0"/>
    <s v="WA.4345.EBC.996.301.A.522151"/>
  </r>
  <r>
    <s v="WA.4345.EBC.996.301.A.522191"/>
    <s v="522191"/>
    <s v="Belanja Jasa Lainnya"/>
    <m/>
    <m/>
    <m/>
    <n v="76950000"/>
    <s v="522191"/>
    <x v="110"/>
    <m/>
    <m/>
    <m/>
    <n v="76950000"/>
    <n v="0"/>
    <x v="0"/>
    <x v="0"/>
    <x v="0"/>
    <x v="8"/>
    <x v="6"/>
    <s v="WA.4345.EBC.996.301.A"/>
  </r>
  <r>
    <s v="WA.4345.EBC.996.301.A.522191.1"/>
    <m/>
    <s v="01 - Pelaksanaan TOEFL/TPA"/>
    <n v="90"/>
    <s v="OK"/>
    <n v="855000"/>
    <n v="76950000"/>
    <m/>
    <x v="288"/>
    <n v="90"/>
    <s v="OK"/>
    <n v="855000"/>
    <n v="76950000"/>
    <n v="0"/>
    <x v="0"/>
    <x v="0"/>
    <x v="0"/>
    <x v="0"/>
    <x v="0"/>
    <s v="WA.4345.EBC.996.301.A.522191"/>
  </r>
  <r>
    <s v="WA.4345.EBC.996.301.A.524111"/>
    <s v="524111"/>
    <s v="Belanja Perjalanan Dinas Biasa"/>
    <m/>
    <m/>
    <m/>
    <n v="234600000"/>
    <s v="524111"/>
    <x v="13"/>
    <m/>
    <m/>
    <m/>
    <n v="234600000"/>
    <n v="0"/>
    <x v="0"/>
    <x v="0"/>
    <x v="0"/>
    <x v="8"/>
    <x v="6"/>
    <s v="WA.4345.EBC.996.301.A"/>
  </r>
  <r>
    <s v="WA.4345.EBC.996.301.A.524111.1"/>
    <m/>
    <s v="01 - Perjalanan Koordinasi dan pengadministrasian Tugas Belajar"/>
    <n v="20"/>
    <s v="OK"/>
    <n v="5500000"/>
    <n v="110000000"/>
    <m/>
    <x v="289"/>
    <n v="20"/>
    <s v="OK"/>
    <n v="5500000"/>
    <n v="110000000"/>
    <n v="0"/>
    <x v="0"/>
    <x v="0"/>
    <x v="0"/>
    <x v="0"/>
    <x v="0"/>
    <s v="WA.4345.EBC.996.301.A.524111"/>
  </r>
  <r>
    <s v="WA.4345.EBC.996.301.A.524111.2"/>
    <m/>
    <s v="02 - Perjalanan Peserta Tugas Belajar"/>
    <n v="89"/>
    <s v="OK"/>
    <n v="1400000"/>
    <n v="124600000"/>
    <m/>
    <x v="290"/>
    <n v="89"/>
    <s v="OK"/>
    <n v="1400000"/>
    <n v="124600000"/>
    <n v="0"/>
    <x v="0"/>
    <x v="0"/>
    <x v="0"/>
    <x v="0"/>
    <x v="0"/>
    <s v="WA.4345.EBC.996.301.A.524111"/>
  </r>
  <r>
    <s v="WA.4345.EBC.996.301.B"/>
    <s v="B"/>
    <s v="Lanjutan Tugas Belajar"/>
    <m/>
    <m/>
    <m/>
    <n v="5699412000"/>
    <s v="B"/>
    <x v="291"/>
    <m/>
    <m/>
    <m/>
    <n v="5699412000"/>
    <n v="0"/>
    <x v="0"/>
    <x v="4"/>
    <x v="6"/>
    <x v="0"/>
    <x v="0"/>
    <s v="WA.4345.EBC.996.301"/>
  </r>
  <r>
    <s v="WA.4345.EBC.996.301.B.521211"/>
    <s v="521211"/>
    <s v="Belanja Bahan"/>
    <m/>
    <m/>
    <m/>
    <n v="64620000"/>
    <s v="521211"/>
    <x v="6"/>
    <m/>
    <m/>
    <m/>
    <n v="64620000"/>
    <n v="0"/>
    <x v="0"/>
    <x v="0"/>
    <x v="0"/>
    <x v="8"/>
    <x v="6"/>
    <s v="WA.4345.EBC.996.301.B"/>
  </r>
  <r>
    <s v="WA.4345.EBC.996.301.B.521211.1"/>
    <m/>
    <s v="01 - Konsumsi/bahan makanan"/>
    <n v="100"/>
    <s v="OK"/>
    <n v="70000"/>
    <n v="7000000"/>
    <m/>
    <x v="7"/>
    <n v="100"/>
    <s v="OK"/>
    <n v="70000"/>
    <n v="7000000"/>
    <n v="0"/>
    <x v="0"/>
    <x v="0"/>
    <x v="0"/>
    <x v="0"/>
    <x v="0"/>
    <s v="WA.4345.EBC.996.301.B.521211"/>
  </r>
  <r>
    <s v="WA.4345.EBC.996.301.B.521211.2"/>
    <m/>
    <s v="02 - Penggadaan"/>
    <n v="8"/>
    <s v="PKT"/>
    <n v="1500000"/>
    <n v="12000000"/>
    <m/>
    <x v="8"/>
    <n v="8"/>
    <s v="PKT"/>
    <n v="1500000"/>
    <n v="12000000"/>
    <n v="0"/>
    <x v="0"/>
    <x v="0"/>
    <x v="0"/>
    <x v="0"/>
    <x v="0"/>
    <s v="WA.4345.EBC.996.301.B.521211"/>
  </r>
  <r>
    <s v="WA.4345.EBC.996.301.B.521211.3"/>
    <m/>
    <s v="03 - Bahan Komputer"/>
    <n v="8"/>
    <s v="PKT"/>
    <n v="1500000"/>
    <n v="12000000"/>
    <m/>
    <x v="9"/>
    <n v="8"/>
    <s v="PKT"/>
    <n v="1500000"/>
    <n v="12000000"/>
    <n v="0"/>
    <x v="0"/>
    <x v="0"/>
    <x v="0"/>
    <x v="0"/>
    <x v="0"/>
    <s v="WA.4345.EBC.996.301.B.521211"/>
  </r>
  <r>
    <s v="WA.4345.EBC.996.301.B.521211.4"/>
    <m/>
    <s v="04 - ATK"/>
    <n v="8"/>
    <s v="PKT"/>
    <n v="1000000"/>
    <n v="8000000"/>
    <m/>
    <x v="10"/>
    <n v="8"/>
    <s v="PKT"/>
    <n v="1000000"/>
    <n v="8000000"/>
    <n v="0"/>
    <x v="0"/>
    <x v="0"/>
    <x v="0"/>
    <x v="0"/>
    <x v="0"/>
    <s v="WA.4345.EBC.996.301.B.521211"/>
  </r>
  <r>
    <s v="WA.4345.EBC.996.301.B.521211.5"/>
    <m/>
    <s v="05 - Cetakan"/>
    <n v="30"/>
    <s v="Ekspl"/>
    <n v="350000"/>
    <n v="10500000"/>
    <m/>
    <x v="66"/>
    <n v="30"/>
    <s v="Ekspl"/>
    <n v="350000"/>
    <n v="10500000"/>
    <n v="0"/>
    <x v="0"/>
    <x v="0"/>
    <x v="0"/>
    <x v="0"/>
    <x v="0"/>
    <s v="WA.4345.EBC.996.301.B.521211"/>
  </r>
  <r>
    <s v="WA.4345.EBC.996.301.B.521211.6"/>
    <m/>
    <s v="06 - Perlengkapan Peserta"/>
    <n v="54"/>
    <s v="Org"/>
    <n v="280000"/>
    <n v="15120000"/>
    <m/>
    <x v="232"/>
    <n v="54"/>
    <s v="Org"/>
    <n v="280000"/>
    <n v="15120000"/>
    <n v="0"/>
    <x v="0"/>
    <x v="0"/>
    <x v="0"/>
    <x v="0"/>
    <x v="0"/>
    <s v="WA.4345.EBC.996.301.B.521211"/>
  </r>
  <r>
    <s v="WA.4345.EBC.996.301.B.521219"/>
    <s v="521219"/>
    <s v="Belanja Barang Non Operasional Lainnya"/>
    <m/>
    <m/>
    <m/>
    <n v="5257592000"/>
    <s v="521219"/>
    <x v="26"/>
    <m/>
    <m/>
    <m/>
    <n v="5257592000"/>
    <n v="0"/>
    <x v="0"/>
    <x v="0"/>
    <x v="0"/>
    <x v="8"/>
    <x v="6"/>
    <s v="WA.4345.EBC.996.301.B"/>
  </r>
  <r>
    <s v="WA.4345.EBC.996.301.B.521219.1"/>
    <m/>
    <s v="01 - Dukungan Penyelenggaraan Tugas Belajar"/>
    <n v="101"/>
    <s v="OK"/>
    <n v="52047941"/>
    <n v="5256842000"/>
    <m/>
    <x v="286"/>
    <n v="101"/>
    <s v="OK"/>
    <n v="52047941"/>
    <n v="5256842000"/>
    <n v="0"/>
    <x v="0"/>
    <x v="0"/>
    <x v="0"/>
    <x v="0"/>
    <x v="0"/>
    <s v="WA.4345.EBC.996.301.B.521219"/>
  </r>
  <r>
    <s v="WA.4345.EBC.996.301.B.521219.2"/>
    <m/>
    <s v="02 - Langganan biaya video conference"/>
    <n v="3"/>
    <s v="PKT"/>
    <n v="250000"/>
    <n v="750000"/>
    <m/>
    <x v="287"/>
    <n v="3"/>
    <s v="PKT"/>
    <n v="250000"/>
    <n v="750000"/>
    <n v="0"/>
    <x v="0"/>
    <x v="0"/>
    <x v="0"/>
    <x v="0"/>
    <x v="0"/>
    <s v="WA.4345.EBC.996.301.B.521219"/>
  </r>
  <r>
    <s v="WA.4345.EBC.996.301.B.522151"/>
    <s v="522151"/>
    <s v="Belanja Jasa Profesi"/>
    <m/>
    <m/>
    <m/>
    <n v="20000000"/>
    <s v="522151"/>
    <x v="11"/>
    <m/>
    <m/>
    <m/>
    <n v="20000000"/>
    <n v="0"/>
    <x v="0"/>
    <x v="0"/>
    <x v="0"/>
    <x v="8"/>
    <x v="6"/>
    <s v="WA.4345.EBC.996.301.B"/>
  </r>
  <r>
    <s v="WA.4345.EBC.996.301.B.522151.1"/>
    <m/>
    <s v="01 - Narasumber/Pembahas"/>
    <n v="20"/>
    <s v="OJ"/>
    <n v="1000000"/>
    <n v="20000000"/>
    <m/>
    <x v="12"/>
    <n v="20"/>
    <s v="OJ"/>
    <n v="1000000"/>
    <n v="20000000"/>
    <n v="0"/>
    <x v="0"/>
    <x v="0"/>
    <x v="0"/>
    <x v="0"/>
    <x v="0"/>
    <s v="WA.4345.EBC.996.301.B.522151"/>
  </r>
  <r>
    <s v="WA.4345.EBC.996.301.B.524111"/>
    <s v="524111"/>
    <s v="Belanja Perjalanan Dinas Biasa"/>
    <m/>
    <m/>
    <m/>
    <n v="152000000"/>
    <s v="524111"/>
    <x v="13"/>
    <m/>
    <m/>
    <m/>
    <n v="152000000"/>
    <n v="0"/>
    <x v="0"/>
    <x v="0"/>
    <x v="0"/>
    <x v="8"/>
    <x v="6"/>
    <s v="WA.4345.EBC.996.301.B"/>
  </r>
  <r>
    <s v="WA.4345.EBC.996.301.B.524111.1"/>
    <m/>
    <s v="01 - Perjalanan Koordinasi dan pengadministrasian Tugas Belajar"/>
    <n v="20"/>
    <s v="OK"/>
    <n v="5500000"/>
    <n v="110000000"/>
    <m/>
    <x v="289"/>
    <n v="20"/>
    <s v="OK"/>
    <n v="5500000"/>
    <n v="110000000"/>
    <n v="0"/>
    <x v="0"/>
    <x v="0"/>
    <x v="0"/>
    <x v="0"/>
    <x v="0"/>
    <s v="WA.4345.EBC.996.301.B.524111"/>
  </r>
  <r>
    <s v="WA.4345.EBC.996.301.B.524111.2"/>
    <m/>
    <s v="02 - Perjalanan Peserta Tugas Belajar"/>
    <n v="28"/>
    <s v="OK"/>
    <n v="1500000"/>
    <n v="42000000"/>
    <m/>
    <x v="290"/>
    <n v="28"/>
    <s v="OK"/>
    <n v="1500000"/>
    <n v="42000000"/>
    <n v="0"/>
    <x v="0"/>
    <x v="0"/>
    <x v="0"/>
    <x v="0"/>
    <x v="0"/>
    <s v="WA.4345.EBC.996.301.B.524111"/>
  </r>
  <r>
    <s v="WA.4345.EBC.996.301.B.524119"/>
    <s v="524119"/>
    <s v="Belanja Perjalanan Dinas Paket Meeting Luar Kota"/>
    <m/>
    <m/>
    <m/>
    <n v="205200000"/>
    <s v="524119"/>
    <x v="113"/>
    <m/>
    <m/>
    <m/>
    <n v="205200000"/>
    <n v="0"/>
    <x v="0"/>
    <x v="0"/>
    <x v="0"/>
    <x v="8"/>
    <x v="6"/>
    <s v="WA.4345.EBC.996.301.B"/>
  </r>
  <r>
    <s v="WA.4345.EBC.996.301.B.524119.1"/>
    <m/>
    <s v="01 - Paket meeting fullboard (54 org x 2 hari)"/>
    <n v="108"/>
    <s v="OH"/>
    <n v="850000"/>
    <n v="91800000"/>
    <m/>
    <x v="292"/>
    <n v="108"/>
    <s v="OH"/>
    <n v="850000"/>
    <n v="91800000"/>
    <n v="0"/>
    <x v="0"/>
    <x v="0"/>
    <x v="0"/>
    <x v="0"/>
    <x v="0"/>
    <s v="WA.4345.EBC.996.301.B.524119"/>
  </r>
  <r>
    <s v="WA.4345.EBC.996.301.B.524119.2"/>
    <m/>
    <s v="02 - Uang harian paket meeting"/>
    <n v="54"/>
    <s v="OK"/>
    <n v="450000"/>
    <n v="24300000"/>
    <m/>
    <x v="293"/>
    <n v="54"/>
    <s v="OK"/>
    <n v="450000"/>
    <n v="24300000"/>
    <n v="0"/>
    <x v="0"/>
    <x v="0"/>
    <x v="0"/>
    <x v="0"/>
    <x v="0"/>
    <s v="WA.4345.EBC.996.301.B.524119"/>
  </r>
  <r>
    <s v="WA.4345.EBC.996.301.B.524119.3"/>
    <m/>
    <s v="03 - Perjalanan peserta"/>
    <n v="54"/>
    <s v="OK"/>
    <n v="1650000"/>
    <n v="89100000"/>
    <m/>
    <x v="294"/>
    <n v="54"/>
    <s v="OK"/>
    <n v="1650000"/>
    <n v="89100000"/>
    <n v="0"/>
    <x v="0"/>
    <x v="0"/>
    <x v="0"/>
    <x v="0"/>
    <x v="0"/>
    <s v="WA.4345.EBC.996.301.B.524119"/>
  </r>
  <r>
    <s v="WA.4345.EBC.996.301.C"/>
    <s v="C"/>
    <s v="Tugas Belajar Luar Negeri"/>
    <m/>
    <m/>
    <m/>
    <n v="186041000"/>
    <s v="C"/>
    <x v="295"/>
    <m/>
    <m/>
    <m/>
    <n v="186041000"/>
    <n v="0"/>
    <x v="0"/>
    <x v="4"/>
    <x v="6"/>
    <x v="0"/>
    <x v="0"/>
    <s v="WA.4345.EBC.996.301"/>
  </r>
  <r>
    <s v="WA.4345.EBC.996.301.C.521211"/>
    <s v="521211"/>
    <s v="Belanja Bahan"/>
    <m/>
    <m/>
    <m/>
    <n v="24000000"/>
    <s v="521211"/>
    <x v="6"/>
    <m/>
    <m/>
    <m/>
    <n v="24000000"/>
    <n v="0"/>
    <x v="0"/>
    <x v="0"/>
    <x v="0"/>
    <x v="8"/>
    <x v="6"/>
    <s v="WA.4345.EBC.996.301.C"/>
  </r>
  <r>
    <s v="WA.4345.EBC.996.301.C.521211.1"/>
    <m/>
    <s v="01 - Penggadaan"/>
    <n v="6"/>
    <s v="PKT"/>
    <n v="1500000"/>
    <n v="9000000"/>
    <m/>
    <x v="81"/>
    <n v="6"/>
    <s v="PKT"/>
    <n v="1500000"/>
    <n v="9000000"/>
    <n v="0"/>
    <x v="0"/>
    <x v="0"/>
    <x v="0"/>
    <x v="0"/>
    <x v="0"/>
    <s v="WA.4345.EBC.996.301.C.521211"/>
  </r>
  <r>
    <s v="WA.4345.EBC.996.301.C.521211.2"/>
    <m/>
    <s v="02 - Bahan Komputer"/>
    <n v="6"/>
    <s v="PKT"/>
    <n v="1500000"/>
    <n v="9000000"/>
    <m/>
    <x v="23"/>
    <n v="6"/>
    <s v="PKT"/>
    <n v="1500000"/>
    <n v="9000000"/>
    <n v="0"/>
    <x v="0"/>
    <x v="0"/>
    <x v="0"/>
    <x v="0"/>
    <x v="0"/>
    <s v="WA.4345.EBC.996.301.C.521211"/>
  </r>
  <r>
    <s v="WA.4345.EBC.996.301.C.521211.3"/>
    <m/>
    <s v="03 - ATK"/>
    <n v="6"/>
    <s v="PKT"/>
    <n v="1000000"/>
    <n v="6000000"/>
    <m/>
    <x v="24"/>
    <n v="6"/>
    <s v="PKT"/>
    <n v="1000000"/>
    <n v="6000000"/>
    <n v="0"/>
    <x v="0"/>
    <x v="0"/>
    <x v="0"/>
    <x v="0"/>
    <x v="0"/>
    <s v="WA.4345.EBC.996.301.C.521211"/>
  </r>
  <r>
    <s v="WA.4345.EBC.996.301.C.521219"/>
    <s v="521219"/>
    <s v="Belanja Barang Non Operasional Lainnya"/>
    <m/>
    <m/>
    <m/>
    <n v="20000000"/>
    <s v="521219"/>
    <x v="26"/>
    <m/>
    <m/>
    <m/>
    <n v="20000000"/>
    <n v="0"/>
    <x v="0"/>
    <x v="0"/>
    <x v="0"/>
    <x v="8"/>
    <x v="6"/>
    <s v="WA.4345.EBC.996.301.C"/>
  </r>
  <r>
    <s v="WA.4345.EBC.996.301.C.521219.1"/>
    <m/>
    <s v="01 - Dukungan Penyelenggaraan Tugas Belajar Luar Negeri"/>
    <n v="2"/>
    <s v="OK"/>
    <n v="10000000"/>
    <n v="20000000"/>
    <m/>
    <x v="296"/>
    <n v="2"/>
    <s v="OK"/>
    <n v="10000000"/>
    <n v="20000000"/>
    <n v="0"/>
    <x v="0"/>
    <x v="0"/>
    <x v="0"/>
    <x v="0"/>
    <x v="0"/>
    <s v="WA.4345.EBC.996.301.C.521219"/>
  </r>
  <r>
    <s v="WA.4345.EBC.996.301.C.524211"/>
    <s v="524211"/>
    <s v="Belanja Perjalanan Dinas Biasa - Luar Negeri"/>
    <m/>
    <m/>
    <m/>
    <n v="142041000"/>
    <s v="524211"/>
    <x v="297"/>
    <m/>
    <m/>
    <m/>
    <n v="142041000"/>
    <n v="0"/>
    <x v="0"/>
    <x v="0"/>
    <x v="0"/>
    <x v="8"/>
    <x v="6"/>
    <s v="WA.4345.EBC.996.301.C"/>
  </r>
  <r>
    <s v="WA.4345.EBC.996.301.C.524211.1"/>
    <m/>
    <s v="01 - Perjalanan peserta tugas belajar, Koordinasi dan Pendampingan tugas belajar"/>
    <n v="3"/>
    <s v="OK"/>
    <n v="47347000"/>
    <n v="142041000"/>
    <m/>
    <x v="298"/>
    <n v="3"/>
    <s v="OK"/>
    <n v="47347000"/>
    <n v="142041000"/>
    <n v="0"/>
    <x v="0"/>
    <x v="0"/>
    <x v="0"/>
    <x v="0"/>
    <x v="0"/>
    <s v="WA.4345.EBC.996.301.C.524211"/>
  </r>
  <r>
    <s v="WA.4345.EBC.996.302"/>
    <s v="302"/>
    <s v="Aparatur KKP yang Diberikan Izin Belajar"/>
    <m/>
    <s v=""/>
    <m/>
    <n v="91170000"/>
    <s v="302"/>
    <x v="299"/>
    <m/>
    <s v=""/>
    <m/>
    <n v="91170000"/>
    <n v="0"/>
    <x v="0"/>
    <x v="0"/>
    <x v="0"/>
    <x v="0"/>
    <x v="0"/>
    <s v="WA.4345.EBC.996"/>
  </r>
  <r>
    <s v="WA.4345.EBC.996.302.A"/>
    <s v="A"/>
    <s v="Aparatur KKP yang Diberikan Izin Belajar"/>
    <m/>
    <m/>
    <m/>
    <n v="91170000"/>
    <s v="A"/>
    <x v="299"/>
    <m/>
    <m/>
    <m/>
    <n v="91170000"/>
    <n v="0"/>
    <x v="0"/>
    <x v="4"/>
    <x v="6"/>
    <x v="0"/>
    <x v="0"/>
    <s v="WA.4345.EBC.996.302"/>
  </r>
  <r>
    <s v="WA.4345.EBC.996.302.A.521211"/>
    <s v="521211"/>
    <s v="Belanja Bahan"/>
    <m/>
    <m/>
    <m/>
    <n v="39000000"/>
    <s v="521211"/>
    <x v="6"/>
    <m/>
    <m/>
    <m/>
    <n v="39000000"/>
    <n v="0"/>
    <x v="0"/>
    <x v="0"/>
    <x v="0"/>
    <x v="8"/>
    <x v="6"/>
    <s v="WA.4345.EBC.996.302.A"/>
  </r>
  <r>
    <s v="WA.4345.EBC.996.302.A.521211.1"/>
    <m/>
    <s v="01 - Konsumsi/bahan makanan"/>
    <n v="100"/>
    <s v="OK"/>
    <n v="70000"/>
    <n v="7000000"/>
    <m/>
    <x v="7"/>
    <n v="100"/>
    <s v="OK"/>
    <n v="70000"/>
    <n v="7000000"/>
    <n v="0"/>
    <x v="0"/>
    <x v="0"/>
    <x v="0"/>
    <x v="0"/>
    <x v="0"/>
    <s v="WA.4345.EBC.996.302.A.521211"/>
  </r>
  <r>
    <s v="WA.4345.EBC.996.302.A.521211.2"/>
    <m/>
    <s v="02 - Penggadaan"/>
    <n v="8"/>
    <s v="PKT"/>
    <n v="1500000"/>
    <n v="12000000"/>
    <m/>
    <x v="8"/>
    <n v="8"/>
    <s v="PKT"/>
    <n v="1500000"/>
    <n v="12000000"/>
    <n v="0"/>
    <x v="0"/>
    <x v="0"/>
    <x v="0"/>
    <x v="0"/>
    <x v="0"/>
    <s v="WA.4345.EBC.996.302.A.521211"/>
  </r>
  <r>
    <s v="WA.4345.EBC.996.302.A.521211.3"/>
    <m/>
    <s v="03 - Bahan Komputer"/>
    <n v="8"/>
    <s v="PKT"/>
    <n v="1500000"/>
    <n v="12000000"/>
    <m/>
    <x v="9"/>
    <n v="8"/>
    <s v="PKT"/>
    <n v="1500000"/>
    <n v="12000000"/>
    <n v="0"/>
    <x v="0"/>
    <x v="0"/>
    <x v="0"/>
    <x v="0"/>
    <x v="0"/>
    <s v="WA.4345.EBC.996.302.A.521211"/>
  </r>
  <r>
    <s v="WA.4345.EBC.996.302.A.521211.4"/>
    <m/>
    <s v="04 - ATK"/>
    <n v="8"/>
    <s v="PKT"/>
    <n v="1000000"/>
    <n v="8000000"/>
    <m/>
    <x v="10"/>
    <n v="8"/>
    <s v="PKT"/>
    <n v="1000000"/>
    <n v="8000000"/>
    <n v="0"/>
    <x v="0"/>
    <x v="0"/>
    <x v="0"/>
    <x v="0"/>
    <x v="0"/>
    <s v="WA.4345.EBC.996.302.A.521211"/>
  </r>
  <r>
    <s v="WA.4345.EBC.996.302.A.524111"/>
    <s v="524111"/>
    <s v="Belanja Perjalanan Dinas Biasa"/>
    <m/>
    <m/>
    <m/>
    <n v="52170000"/>
    <s v="524111"/>
    <x v="13"/>
    <m/>
    <m/>
    <m/>
    <n v="52170000"/>
    <n v="0"/>
    <x v="0"/>
    <x v="0"/>
    <x v="0"/>
    <x v="8"/>
    <x v="6"/>
    <s v="WA.4345.EBC.996.302.A"/>
  </r>
  <r>
    <s v="WA.4345.EBC.996.302.A.524111.1"/>
    <m/>
    <s v="01 - Perjalanan Koordinasi dan pengadministrasian izin Belajar"/>
    <n v="10"/>
    <s v="OK"/>
    <n v="5217000"/>
    <n v="52170000"/>
    <m/>
    <x v="300"/>
    <n v="10"/>
    <s v="OK"/>
    <n v="5217000"/>
    <n v="52170000"/>
    <n v="0"/>
    <x v="0"/>
    <x v="0"/>
    <x v="0"/>
    <x v="0"/>
    <x v="0"/>
    <s v="WA.4345.EBC.996.302.A.52411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1">
  <r>
    <m/>
    <n v="1"/>
    <n v="2"/>
    <n v="3"/>
    <n v="4"/>
    <n v="5"/>
    <n v="6"/>
    <x v="0"/>
    <x v="0"/>
    <n v="3"/>
    <n v="4"/>
    <n v="5"/>
    <n v="6"/>
    <n v="7"/>
    <n v="7"/>
    <n v="9"/>
    <x v="0"/>
    <m/>
    <m/>
    <e v="#REF!"/>
    <e v="#REF!"/>
  </r>
  <r>
    <m/>
    <m/>
    <s v="PUSAT PENDIDIKAN KELAUTAN DAN PERIKANAN"/>
    <m/>
    <m/>
    <m/>
    <n v="23288180000"/>
    <x v="1"/>
    <x v="1"/>
    <m/>
    <m/>
    <m/>
    <n v="23288180000"/>
    <n v="0"/>
    <m/>
    <m/>
    <x v="1"/>
    <m/>
    <m/>
    <e v="#REF!"/>
    <e v="#REF!"/>
  </r>
  <r>
    <s v="032.12.DL"/>
    <s v="032.12.DL"/>
    <s v="Program Pendidikan dan Pelatihan Vokasi"/>
    <m/>
    <m/>
    <m/>
    <n v="1000000000"/>
    <x v="2"/>
    <x v="2"/>
    <m/>
    <m/>
    <m/>
    <n v="1000000000"/>
    <n v="0"/>
    <m/>
    <m/>
    <x v="1"/>
    <m/>
    <m/>
    <e v="#REF!"/>
    <e v="#REF!"/>
  </r>
  <r>
    <s v="DL.2376"/>
    <s v="2376"/>
    <s v="Pendidikan Kelautan dan Perikanan"/>
    <m/>
    <m/>
    <m/>
    <n v="1000000000"/>
    <x v="3"/>
    <x v="3"/>
    <m/>
    <m/>
    <m/>
    <n v="1000000000"/>
    <n v="0"/>
    <m/>
    <m/>
    <x v="1"/>
    <m/>
    <m/>
    <e v="#REF!"/>
    <e v="#REF!"/>
  </r>
  <r>
    <s v="DL.2376.AFA"/>
    <s v="2376.AFA"/>
    <s v="Norma, Standard, Prosedur dan Kriteria[Base Line]"/>
    <n v="5"/>
    <s v="NSPK, Rancangan Standar, Pedoman, Standar"/>
    <m/>
    <n v="1000000000"/>
    <x v="4"/>
    <x v="4"/>
    <n v="5"/>
    <s v="NSPK, Rancangan Standar, Pedoman, Standar"/>
    <m/>
    <n v="1000000000"/>
    <n v="0"/>
    <m/>
    <m/>
    <x v="1"/>
    <m/>
    <m/>
    <e v="#REF!"/>
    <e v="#REF!"/>
  </r>
  <r>
    <s v="DL.2376.AFA.001"/>
    <s v="2376.AFA.001"/>
    <s v="Norma, Standard, Prosedur dan Kriteria Pendidikan Kelautan dan Perikanan"/>
    <n v="5"/>
    <s v="NSPK"/>
    <m/>
    <n v="1000000000"/>
    <x v="5"/>
    <x v="5"/>
    <n v="5"/>
    <s v="NSPK"/>
    <m/>
    <n v="1000000000"/>
    <n v="0"/>
    <m/>
    <m/>
    <x v="1"/>
    <m/>
    <m/>
    <e v="#REF!"/>
    <e v="#REF!"/>
  </r>
  <r>
    <s v="DL.2376.AFA.001.051"/>
    <s v="051"/>
    <s v="NSPK Metode dan Kurikulum Pendidikan KP"/>
    <m/>
    <s v=""/>
    <m/>
    <n v="186192000"/>
    <x v="6"/>
    <x v="6"/>
    <m/>
    <s v=""/>
    <m/>
    <n v="186192000"/>
    <n v="0"/>
    <m/>
    <m/>
    <x v="1"/>
    <m/>
    <m/>
    <e v="#REF!"/>
    <e v="#REF!"/>
  </r>
  <r>
    <s v="DL.2376.AFA.001.051.A"/>
    <s v="A"/>
    <s v="Bimbingan dan Pembinaan Metode dan Kurikulum"/>
    <m/>
    <m/>
    <m/>
    <n v="131673000"/>
    <x v="7"/>
    <x v="7"/>
    <m/>
    <m/>
    <m/>
    <n v="131673000"/>
    <n v="0"/>
    <m/>
    <s v="Penyelenggaraan Pendidikan"/>
    <x v="2"/>
    <m/>
    <m/>
    <e v="#REF!"/>
    <e v="#REF!"/>
  </r>
  <r>
    <s v="DL.2376.AFA.001.051.A.521211"/>
    <s v="521211"/>
    <s v="Belanja Bahan"/>
    <m/>
    <m/>
    <m/>
    <n v="48225000"/>
    <x v="8"/>
    <x v="8"/>
    <m/>
    <m/>
    <m/>
    <n v="48225000"/>
    <n v="0"/>
    <m/>
    <m/>
    <x v="1"/>
    <m/>
    <s v="Metode dan Kurikulum"/>
    <e v="#REF!"/>
    <e v="#REF!"/>
  </r>
  <r>
    <s v="DL.2376.AFA.001.051.A.521211.1"/>
    <m/>
    <s v="01 - Konsumsi/bahan makanan"/>
    <n v="533"/>
    <s v="OK"/>
    <n v="75000"/>
    <n v="39975000"/>
    <x v="1"/>
    <x v="9"/>
    <n v="533"/>
    <s v="OK"/>
    <n v="75000"/>
    <n v="39975000"/>
    <n v="0"/>
    <s v=""/>
    <m/>
    <x v="1"/>
    <m/>
    <m/>
    <e v="#REF!"/>
    <e v="#REF!"/>
  </r>
  <r>
    <s v="DL.2376.AFA.001.051.A.521211.2"/>
    <m/>
    <s v="02 - Penggadaan"/>
    <n v="1"/>
    <s v="PKT"/>
    <n v="750000"/>
    <n v="750000"/>
    <x v="1"/>
    <x v="10"/>
    <n v="1"/>
    <s v="PKT"/>
    <n v="750000"/>
    <n v="750000"/>
    <n v="0"/>
    <s v=""/>
    <m/>
    <x v="1"/>
    <m/>
    <m/>
    <e v="#REF!"/>
    <e v="#REF!"/>
  </r>
  <r>
    <s v="DL.2376.AFA.001.051.A.521211.3"/>
    <m/>
    <s v="03 - Bahan Komputer"/>
    <n v="3"/>
    <s v="PKT"/>
    <n v="1500000"/>
    <n v="4500000"/>
    <x v="1"/>
    <x v="11"/>
    <n v="3"/>
    <s v="PKT"/>
    <n v="1500000"/>
    <n v="4500000"/>
    <n v="0"/>
    <s v=""/>
    <m/>
    <x v="1"/>
    <m/>
    <m/>
    <e v="#REF!"/>
    <e v="#REF!"/>
  </r>
  <r>
    <s v="DL.2376.AFA.001.051.A.521211.4"/>
    <m/>
    <s v="04 - ATK"/>
    <n v="3"/>
    <s v="PKT"/>
    <n v="1000000"/>
    <n v="3000000"/>
    <x v="1"/>
    <x v="12"/>
    <n v="3"/>
    <s v="PKT"/>
    <n v="1000000"/>
    <n v="3000000"/>
    <n v="0"/>
    <s v=""/>
    <m/>
    <x v="1"/>
    <m/>
    <m/>
    <e v="#REF!"/>
    <e v="#REF!"/>
  </r>
  <r>
    <s v="DL.2376.AFA.001.051.A.522151"/>
    <s v="522151"/>
    <s v="Belanja Jasa Profesi"/>
    <m/>
    <m/>
    <m/>
    <n v="16000000"/>
    <x v="9"/>
    <x v="13"/>
    <m/>
    <m/>
    <m/>
    <n v="16000000"/>
    <n v="0"/>
    <m/>
    <m/>
    <x v="1"/>
    <m/>
    <s v="Metode dan Kurikulum"/>
    <e v="#REF!"/>
    <e v="#REF!"/>
  </r>
  <r>
    <s v="DL.2376.AFA.001.051.A.522151.1"/>
    <m/>
    <s v="01 - Narasumber/Pembahas"/>
    <n v="16"/>
    <s v="OJ"/>
    <n v="1000000"/>
    <n v="16000000"/>
    <x v="1"/>
    <x v="14"/>
    <n v="16"/>
    <s v="OJ"/>
    <n v="1000000"/>
    <n v="16000000"/>
    <n v="0"/>
    <s v="No Revisi"/>
    <m/>
    <x v="1"/>
    <m/>
    <m/>
    <e v="#REF!"/>
    <e v="#REF!"/>
  </r>
  <r>
    <s v="DL.2376.AFA.001.051.A.524111"/>
    <s v="524111"/>
    <s v="Belanja Perjalanan Dinas Biasa"/>
    <m/>
    <m/>
    <m/>
    <n v="67448000"/>
    <x v="10"/>
    <x v="15"/>
    <m/>
    <m/>
    <m/>
    <n v="67448000"/>
    <n v="0"/>
    <m/>
    <m/>
    <x v="1"/>
    <m/>
    <s v="Metode dan Kurikulum"/>
    <e v="#REF!"/>
    <e v="#REF!"/>
  </r>
  <r>
    <s v="DL.2376.AFA.001.051.A.524111.1"/>
    <m/>
    <s v="01 - Perjalanan Bimbingan dan Pembinaan Metode dan Kurikulum"/>
    <n v="13"/>
    <s v="OK"/>
    <n v="5188308"/>
    <n v="67448000"/>
    <x v="1"/>
    <x v="16"/>
    <n v="13"/>
    <s v="OK"/>
    <n v="5188308"/>
    <n v="67448000"/>
    <n v="0"/>
    <s v="No Revisi"/>
    <m/>
    <x v="1"/>
    <m/>
    <m/>
    <e v="#REF!"/>
    <e v="#REF!"/>
  </r>
  <r>
    <s v="DL.2376.AFA.001.051.B"/>
    <s v="B"/>
    <s v="Penyusunan NSPK Metode dan Kurikulum"/>
    <m/>
    <m/>
    <m/>
    <n v="54519000"/>
    <x v="11"/>
    <x v="17"/>
    <m/>
    <m/>
    <m/>
    <n v="54519000"/>
    <n v="0"/>
    <m/>
    <s v="Penyelenggaraan Pendidikan"/>
    <x v="2"/>
    <m/>
    <m/>
    <e v="#REF!"/>
    <e v="#REF!"/>
  </r>
  <r>
    <s v="DL.2376.AFA.001.051.B.521211"/>
    <s v="521211"/>
    <s v="Belanja Bahan"/>
    <m/>
    <m/>
    <m/>
    <n v="17500000"/>
    <x v="8"/>
    <x v="8"/>
    <m/>
    <m/>
    <m/>
    <n v="17500000"/>
    <n v="0"/>
    <s v="No Revisi"/>
    <m/>
    <x v="1"/>
    <m/>
    <s v="Metode dan Kurikulum"/>
    <e v="#REF!"/>
    <e v="#REF!"/>
  </r>
  <r>
    <s v="DL.2376.AFA.001.051.B.521211.1"/>
    <m/>
    <s v="01 - Konsumsi/bahan makanan"/>
    <n v="140"/>
    <s v="OK"/>
    <n v="75000"/>
    <n v="10500000"/>
    <x v="1"/>
    <x v="9"/>
    <n v="140"/>
    <s v="OK"/>
    <n v="75000"/>
    <n v="10500000"/>
    <n v="0"/>
    <s v="No Revisi"/>
    <m/>
    <x v="1"/>
    <m/>
    <m/>
    <e v="#REF!"/>
    <e v="#REF!"/>
  </r>
  <r>
    <s v="DL.2376.AFA.001.051.B.521211.2"/>
    <m/>
    <s v="02 - Penggadaan"/>
    <n v="2"/>
    <s v="PKT"/>
    <n v="1000000"/>
    <n v="2000000"/>
    <x v="1"/>
    <x v="10"/>
    <n v="2"/>
    <s v="PKT"/>
    <n v="1000000"/>
    <n v="2000000"/>
    <n v="0"/>
    <s v="No Revisi"/>
    <m/>
    <x v="1"/>
    <m/>
    <m/>
    <e v="#REF!"/>
    <e v="#REF!"/>
  </r>
  <r>
    <s v="DL.2376.AFA.001.051.B.521211.3"/>
    <m/>
    <s v="03 - Bahan Komputer"/>
    <n v="2"/>
    <s v="PKT"/>
    <n v="1500000"/>
    <n v="3000000"/>
    <x v="1"/>
    <x v="11"/>
    <n v="2"/>
    <s v="PKT"/>
    <n v="1500000"/>
    <n v="3000000"/>
    <n v="0"/>
    <s v="No Revisi"/>
    <m/>
    <x v="1"/>
    <m/>
    <m/>
    <e v="#REF!"/>
    <e v="#REF!"/>
  </r>
  <r>
    <s v="DL.2376.AFA.001.051.B.521211.4"/>
    <m/>
    <s v="04 - ATK"/>
    <n v="2"/>
    <s v="PKT"/>
    <n v="1000000"/>
    <n v="2000000"/>
    <x v="1"/>
    <x v="12"/>
    <n v="2"/>
    <s v="PKT"/>
    <n v="1000000"/>
    <n v="2000000"/>
    <n v="0"/>
    <s v="No Revisi"/>
    <m/>
    <x v="1"/>
    <m/>
    <m/>
    <e v="#REF!"/>
    <e v="#REF!"/>
  </r>
  <r>
    <s v="DL.2376.AFA.001.051.B.522151"/>
    <s v="522151"/>
    <s v="Belanja Jasa Profesi"/>
    <m/>
    <m/>
    <m/>
    <n v="5000000"/>
    <x v="9"/>
    <x v="13"/>
    <m/>
    <m/>
    <m/>
    <n v="5000000"/>
    <n v="0"/>
    <s v="No Revisi"/>
    <m/>
    <x v="1"/>
    <m/>
    <s v="Metode dan Kurikulum"/>
    <e v="#REF!"/>
    <e v="#REF!"/>
  </r>
  <r>
    <s v="DL.2376.AFA.001.051.B.522151.1"/>
    <m/>
    <s v="01 - Narasumber/Pembahas"/>
    <n v="5"/>
    <s v="OJ"/>
    <n v="1000000"/>
    <n v="5000000"/>
    <x v="1"/>
    <x v="14"/>
    <n v="5"/>
    <s v="OJ"/>
    <n v="1000000"/>
    <n v="5000000"/>
    <n v="0"/>
    <s v="No Revisi"/>
    <m/>
    <x v="1"/>
    <m/>
    <m/>
    <e v="#REF!"/>
    <e v="#REF!"/>
  </r>
  <r>
    <s v="DL.2376.AFA.001.051.B.524111"/>
    <s v="524111"/>
    <s v="Belanja Perjalanan Dinas Biasa"/>
    <m/>
    <m/>
    <m/>
    <n v="32019000"/>
    <x v="10"/>
    <x v="15"/>
    <m/>
    <m/>
    <m/>
    <n v="32019000"/>
    <n v="0"/>
    <s v="No Revisi"/>
    <m/>
    <x v="1"/>
    <m/>
    <s v="Metode dan Kurikulum"/>
    <e v="#REF!"/>
    <e v="#REF!"/>
  </r>
  <r>
    <s v="DL.2376.AFA.001.051.B.524111.1"/>
    <m/>
    <s v="01 - Perjalanan Fasilitasi/koordinasi Penyusunan NSPK"/>
    <n v="11"/>
    <s v="OK"/>
    <n v="2910883"/>
    <n v="32019000"/>
    <x v="1"/>
    <x v="18"/>
    <n v="11"/>
    <s v="OK"/>
    <n v="2910883"/>
    <n v="32019000"/>
    <n v="0"/>
    <s v="No Revisi"/>
    <m/>
    <x v="1"/>
    <m/>
    <m/>
    <e v="#REF!"/>
    <e v="#REF!"/>
  </r>
  <r>
    <s v="DL.2376.AFA.001.052"/>
    <s v="052"/>
    <s v="NSPK Peserta Didik Sarana dan Prasarana Pendidikan KP"/>
    <m/>
    <s v=""/>
    <m/>
    <n v="118802000"/>
    <x v="12"/>
    <x v="19"/>
    <m/>
    <s v=""/>
    <m/>
    <n v="118802000"/>
    <n v="0"/>
    <m/>
    <m/>
    <x v="1"/>
    <m/>
    <m/>
    <e v="#REF!"/>
    <e v="#REF!"/>
  </r>
  <r>
    <s v="DL.2376.AFA.001.052.A"/>
    <s v="A"/>
    <s v="NSPK Peserta Didik"/>
    <m/>
    <m/>
    <m/>
    <n v="35050000"/>
    <x v="7"/>
    <x v="20"/>
    <m/>
    <m/>
    <m/>
    <n v="35050000"/>
    <n v="0"/>
    <m/>
    <s v="Penyelenggaraan Pendidikan"/>
    <x v="3"/>
    <m/>
    <m/>
    <e v="#REF!"/>
    <e v="#REF!"/>
  </r>
  <r>
    <s v="DL.2376.AFA.001.052.A.521211"/>
    <s v="521211"/>
    <s v="Belanja Bahan"/>
    <m/>
    <m/>
    <m/>
    <n v="11050000"/>
    <x v="8"/>
    <x v="8"/>
    <m/>
    <m/>
    <m/>
    <n v="11050000"/>
    <n v="0"/>
    <s v="No Revisi"/>
    <m/>
    <x v="1"/>
    <m/>
    <s v="Peserta Didik dan Sarana Prasarana"/>
    <e v="#REF!"/>
    <e v="#REF!"/>
  </r>
  <r>
    <s v="DL.2376.AFA.001.052.A.521211.1"/>
    <m/>
    <s v="01 - Konsumsi/bahan makanan"/>
    <n v="100"/>
    <s v="OK"/>
    <n v="75000"/>
    <n v="7500000"/>
    <x v="1"/>
    <x v="9"/>
    <n v="100"/>
    <s v="OK"/>
    <n v="75000"/>
    <n v="7500000"/>
    <n v="0"/>
    <s v="No Revisi"/>
    <m/>
    <x v="1"/>
    <m/>
    <m/>
    <e v="#REF!"/>
    <e v="#REF!"/>
  </r>
  <r>
    <s v="DL.2376.AFA.001.052.A.521211.2"/>
    <m/>
    <s v="02 - Bahan Komputer"/>
    <n v="1"/>
    <s v="PKT"/>
    <n v="1500000"/>
    <n v="1500000"/>
    <x v="1"/>
    <x v="21"/>
    <n v="1"/>
    <s v="PKT"/>
    <n v="1500000"/>
    <n v="1500000"/>
    <n v="0"/>
    <s v="No Revisi"/>
    <m/>
    <x v="1"/>
    <m/>
    <m/>
    <e v="#REF!"/>
    <e v="#REF!"/>
  </r>
  <r>
    <s v="DL.2376.AFA.001.052.A.521211.3"/>
    <m/>
    <s v="03 - ATK"/>
    <n v="1"/>
    <s v="PKT"/>
    <n v="1000000"/>
    <n v="1000000"/>
    <x v="1"/>
    <x v="22"/>
    <n v="1"/>
    <s v="PKT"/>
    <n v="1000000"/>
    <n v="1000000"/>
    <n v="0"/>
    <s v="No Revisi"/>
    <m/>
    <x v="1"/>
    <m/>
    <m/>
    <e v="#REF!"/>
    <e v="#REF!"/>
  </r>
  <r>
    <s v="DL.2376.AFA.001.052.A.521211.4"/>
    <m/>
    <s v="04 - Cetak"/>
    <n v="3"/>
    <s v="Ekspl"/>
    <n v="350000"/>
    <n v="1050000"/>
    <x v="1"/>
    <x v="23"/>
    <n v="3"/>
    <s v="Ekspl"/>
    <n v="350000"/>
    <n v="1050000"/>
    <n v="0"/>
    <s v="No Revisi"/>
    <m/>
    <x v="1"/>
    <m/>
    <m/>
    <e v="#REF!"/>
    <e v="#REF!"/>
  </r>
  <r>
    <s v="DL.2376.AFA.001.052.A.521211"/>
    <s v="521219"/>
    <s v="Belanja Barang Non Operasional Lainnya"/>
    <m/>
    <m/>
    <m/>
    <n v="0"/>
    <x v="13"/>
    <x v="24"/>
    <m/>
    <m/>
    <m/>
    <n v="0"/>
    <n v="0"/>
    <s v="No Revisi"/>
    <m/>
    <x v="1"/>
    <m/>
    <s v="Peserta Didik dan Sarana Prasarana"/>
    <m/>
    <n v="0"/>
  </r>
  <r>
    <m/>
    <m/>
    <s v="01 - NSPK Peserta Didik Sarana dan Prasarana Pendidikan KP"/>
    <n v="0"/>
    <s v="PKT"/>
    <n v="31000000"/>
    <n v="0"/>
    <x v="1"/>
    <x v="25"/>
    <n v="0"/>
    <s v="PKT"/>
    <n v="31000000"/>
    <n v="0"/>
    <n v="0"/>
    <s v="No Revisi"/>
    <m/>
    <x v="1"/>
    <m/>
    <m/>
    <m/>
    <n v="0"/>
  </r>
  <r>
    <s v="DL.2376.AFA.001.052.A.522151"/>
    <s v="522151"/>
    <s v="Belanja Jasa Profesi"/>
    <m/>
    <m/>
    <m/>
    <n v="0"/>
    <x v="9"/>
    <x v="13"/>
    <m/>
    <m/>
    <m/>
    <n v="0"/>
    <n v="0"/>
    <s v="No Revisi"/>
    <m/>
    <x v="1"/>
    <m/>
    <s v="Peserta Didik dan Sarana Prasarana"/>
    <m/>
    <n v="0"/>
  </r>
  <r>
    <m/>
    <m/>
    <s v="01 - Narasumber/Pembahas"/>
    <n v="0"/>
    <s v="OJ"/>
    <n v="1000000"/>
    <n v="0"/>
    <x v="1"/>
    <x v="14"/>
    <n v="0"/>
    <s v="OJ"/>
    <n v="1000000"/>
    <n v="0"/>
    <n v="0"/>
    <s v="No Revisi"/>
    <m/>
    <x v="1"/>
    <m/>
    <m/>
    <m/>
    <n v="0"/>
  </r>
  <r>
    <s v="DL.2376.AFA.001.052.A.524111"/>
    <s v="524111"/>
    <s v="Belanja Perjalanan Dinas Biasa"/>
    <m/>
    <m/>
    <m/>
    <n v="24000000"/>
    <x v="10"/>
    <x v="15"/>
    <m/>
    <m/>
    <m/>
    <n v="24000000"/>
    <n v="0"/>
    <s v="No Revisi"/>
    <m/>
    <x v="1"/>
    <m/>
    <s v="Peserta Didik dan Sarana Prasarana"/>
    <e v="#REF!"/>
    <e v="#REF!"/>
  </r>
  <r>
    <s v="DL.2376.AFA.001.052.A.524111.1"/>
    <m/>
    <s v="01 - NSPK Peserta Didik Standar Sarana dan Prasarana Pendidikan KP"/>
    <n v="6"/>
    <s v="OK"/>
    <n v="4000000"/>
    <n v="24000000"/>
    <x v="1"/>
    <x v="26"/>
    <n v="6"/>
    <s v="OK"/>
    <n v="4000000"/>
    <n v="24000000"/>
    <n v="0"/>
    <s v="No Revisi"/>
    <m/>
    <x v="1"/>
    <m/>
    <m/>
    <e v="#REF!"/>
    <e v="#REF!"/>
  </r>
  <r>
    <s v="DL.2376.AFA.001.052.B"/>
    <s v="B"/>
    <s v="Pengendalian Sarana Prasarana"/>
    <m/>
    <m/>
    <m/>
    <n v="83752000"/>
    <x v="11"/>
    <x v="27"/>
    <m/>
    <m/>
    <m/>
    <n v="83752000"/>
    <n v="0"/>
    <m/>
    <s v="Penyelenggaraan Pendidikan"/>
    <x v="3"/>
    <m/>
    <m/>
    <e v="#REF!"/>
    <e v="#REF!"/>
  </r>
  <r>
    <s v="DL.2376.AFA.001.052.B.521211"/>
    <s v="521211"/>
    <s v="Belanja Bahan"/>
    <m/>
    <m/>
    <m/>
    <n v="13500000"/>
    <x v="8"/>
    <x v="8"/>
    <m/>
    <m/>
    <m/>
    <n v="13500000"/>
    <n v="0"/>
    <s v="No Revisi"/>
    <m/>
    <x v="1"/>
    <m/>
    <s v="Peserta Didik dan Sarana Prasarana"/>
    <e v="#REF!"/>
    <e v="#REF!"/>
  </r>
  <r>
    <s v="DL.2376.AFA.001.052.B.521211.1"/>
    <m/>
    <s v="01 - Konsumsi/bahan makanan"/>
    <n v="100"/>
    <s v="OK"/>
    <n v="75000"/>
    <n v="7500000"/>
    <x v="1"/>
    <x v="9"/>
    <n v="100"/>
    <s v="OK"/>
    <n v="75000"/>
    <n v="7500000"/>
    <n v="0"/>
    <s v="No Revisi"/>
    <m/>
    <x v="1"/>
    <m/>
    <m/>
    <e v="#REF!"/>
    <e v="#REF!"/>
  </r>
  <r>
    <s v="DL.2376.AFA.001.052.B.521211.2"/>
    <m/>
    <s v="02 - Bahan Komputer"/>
    <n v="2"/>
    <s v="PKT"/>
    <n v="1500000"/>
    <n v="3000000"/>
    <x v="1"/>
    <x v="21"/>
    <n v="2"/>
    <s v="PKT"/>
    <n v="1500000"/>
    <n v="3000000"/>
    <n v="0"/>
    <s v="No Revisi"/>
    <m/>
    <x v="1"/>
    <m/>
    <m/>
    <e v="#REF!"/>
    <e v="#REF!"/>
  </r>
  <r>
    <s v="DL.2376.AFA.001.052.B.521211.3"/>
    <m/>
    <s v="03 - ATK"/>
    <n v="2"/>
    <s v="PKT"/>
    <n v="1000000"/>
    <n v="2000000"/>
    <x v="1"/>
    <x v="22"/>
    <n v="2"/>
    <s v="PKT"/>
    <n v="1000000"/>
    <n v="2000000"/>
    <n v="0"/>
    <s v="No Revisi"/>
    <m/>
    <x v="1"/>
    <m/>
    <m/>
    <e v="#REF!"/>
    <e v="#REF!"/>
  </r>
  <r>
    <s v="DL.2376.AFA.001.052.B.521211.4"/>
    <m/>
    <s v="04 - Cetakan"/>
    <n v="4"/>
    <s v="Ekspl"/>
    <n v="250000"/>
    <n v="1000000"/>
    <x v="1"/>
    <x v="28"/>
    <n v="4"/>
    <s v="Ekspl"/>
    <n v="250000"/>
    <n v="1000000"/>
    <n v="0"/>
    <s v="No Revisi"/>
    <m/>
    <x v="1"/>
    <m/>
    <m/>
    <e v="#REF!"/>
    <e v="#REF!"/>
  </r>
  <r>
    <s v="DL.2376.AFA.001.052.B.522151"/>
    <s v="522151"/>
    <s v="Belanja Jasa Profesi"/>
    <m/>
    <m/>
    <m/>
    <n v="4000000"/>
    <x v="9"/>
    <x v="13"/>
    <m/>
    <m/>
    <m/>
    <n v="4000000"/>
    <n v="0"/>
    <s v="No Revisi"/>
    <m/>
    <x v="1"/>
    <m/>
    <s v="Peserta Didik dan Sarana Prasarana"/>
    <e v="#REF!"/>
    <e v="#REF!"/>
  </r>
  <r>
    <s v="DL.2376.AFA.001.052.B.522151.1"/>
    <m/>
    <s v="01 - Narasumber/Pembahas"/>
    <n v="4"/>
    <s v="OJ"/>
    <n v="1000000"/>
    <n v="4000000"/>
    <x v="1"/>
    <x v="14"/>
    <n v="4"/>
    <s v="OJ"/>
    <n v="1000000"/>
    <n v="4000000"/>
    <n v="0"/>
    <s v="No Revisi"/>
    <m/>
    <x v="1"/>
    <m/>
    <m/>
    <e v="#REF!"/>
    <e v="#REF!"/>
  </r>
  <r>
    <s v="DL.2376.AFA.001.052.B.524111"/>
    <s v="524111"/>
    <s v="Belanja Perjalanan Dinas Biasa"/>
    <m/>
    <m/>
    <m/>
    <n v="66252000"/>
    <x v="10"/>
    <x v="15"/>
    <m/>
    <m/>
    <m/>
    <n v="66252000"/>
    <n v="0"/>
    <s v="No Revisi"/>
    <m/>
    <x v="1"/>
    <m/>
    <s v="Peserta Didik dan Sarana Prasarana"/>
    <e v="#REF!"/>
    <e v="#REF!"/>
  </r>
  <r>
    <s v="DL.2376.AFA.001.052.B.524111.1"/>
    <m/>
    <s v="01 - Perjalanan Pengendalian Sarana Prasarana"/>
    <n v="12"/>
    <s v="OK"/>
    <n v="5521000"/>
    <n v="66252000"/>
    <x v="1"/>
    <x v="29"/>
    <n v="12"/>
    <s v="OK"/>
    <n v="5521000"/>
    <n v="66252000"/>
    <n v="0"/>
    <s v="No Revisi"/>
    <m/>
    <x v="1"/>
    <m/>
    <m/>
    <e v="#REF!"/>
    <e v="#REF!"/>
  </r>
  <r>
    <s v="DL.2376.AFA.001.053"/>
    <s v="053"/>
    <s v="NSPK Kelembagaan Pendidikan KP"/>
    <m/>
    <s v=""/>
    <m/>
    <n v="475336000"/>
    <x v="14"/>
    <x v="30"/>
    <m/>
    <s v=""/>
    <m/>
    <n v="475336000"/>
    <n v="0"/>
    <m/>
    <m/>
    <x v="1"/>
    <m/>
    <m/>
    <e v="#REF!"/>
    <e v="#REF!"/>
  </r>
  <r>
    <s v="DL.2376.AFA.001.053.A"/>
    <s v="A"/>
    <s v="Pengembangan Kelembagaan Pendidikan KP"/>
    <m/>
    <m/>
    <m/>
    <n v="404820000"/>
    <x v="7"/>
    <x v="31"/>
    <m/>
    <m/>
    <m/>
    <n v="404820000"/>
    <n v="0"/>
    <m/>
    <s v="Kelembagaan dan Ketenagaan"/>
    <x v="4"/>
    <m/>
    <m/>
    <e v="#REF!"/>
    <e v="#REF!"/>
  </r>
  <r>
    <s v="DL.2376.AFA.001.053.A.521211"/>
    <s v="521211"/>
    <s v="Belanja Bahan"/>
    <m/>
    <m/>
    <m/>
    <n v="43000000"/>
    <x v="8"/>
    <x v="8"/>
    <m/>
    <m/>
    <m/>
    <n v="43000000"/>
    <n v="0"/>
    <m/>
    <m/>
    <x v="1"/>
    <m/>
    <s v="Kelembagaan"/>
    <e v="#REF!"/>
    <e v="#REF!"/>
  </r>
  <r>
    <s v="DL.2376.AFA.001.053.A.521211.1"/>
    <m/>
    <s v="01 - Konsumsi/bahan makanan"/>
    <n v="200"/>
    <s v="OK"/>
    <n v="75000"/>
    <n v="15000000"/>
    <x v="1"/>
    <x v="9"/>
    <n v="200"/>
    <s v="OK"/>
    <n v="75000"/>
    <n v="15000000"/>
    <n v="0"/>
    <s v=""/>
    <m/>
    <x v="1"/>
    <m/>
    <m/>
    <e v="#REF!"/>
    <e v="#REF!"/>
  </r>
  <r>
    <s v="DL.2376.AFA.001.053.A.521211.2"/>
    <m/>
    <s v="02 - Penggadaan"/>
    <n v="8"/>
    <s v="PKT"/>
    <n v="1000000"/>
    <n v="8000000"/>
    <x v="1"/>
    <x v="10"/>
    <n v="8"/>
    <s v="PKT"/>
    <n v="1000000"/>
    <n v="8000000"/>
    <n v="0"/>
    <s v=""/>
    <m/>
    <x v="1"/>
    <m/>
    <m/>
    <e v="#REF!"/>
    <e v="#REF!"/>
  </r>
  <r>
    <s v="DL.2376.AFA.001.053.A.521211.3"/>
    <m/>
    <s v="03 - Bahan Komputer"/>
    <n v="8"/>
    <s v="PKT"/>
    <n v="1500000"/>
    <n v="12000000"/>
    <x v="1"/>
    <x v="11"/>
    <n v="8"/>
    <s v="PKT"/>
    <n v="1500000"/>
    <n v="12000000"/>
    <n v="0"/>
    <s v=""/>
    <m/>
    <x v="1"/>
    <m/>
    <m/>
    <e v="#REF!"/>
    <e v="#REF!"/>
  </r>
  <r>
    <s v="DL.2376.AFA.001.053.A.521211.4"/>
    <m/>
    <s v="04 - ATK"/>
    <n v="8"/>
    <s v="PKT"/>
    <n v="1000000"/>
    <n v="8000000"/>
    <x v="1"/>
    <x v="12"/>
    <n v="8"/>
    <s v="PKT"/>
    <n v="1000000"/>
    <n v="8000000"/>
    <n v="0"/>
    <s v=""/>
    <m/>
    <x v="1"/>
    <m/>
    <m/>
    <e v="#REF!"/>
    <e v="#REF!"/>
  </r>
  <r>
    <s v="DL.2376.AFA.001.053.A.521211.5"/>
    <m/>
    <m/>
    <m/>
    <m/>
    <m/>
    <m/>
    <x v="1"/>
    <x v="32"/>
    <m/>
    <m/>
    <m/>
    <m/>
    <n v="0"/>
    <s v=""/>
    <m/>
    <x v="1"/>
    <m/>
    <m/>
    <e v="#REF!"/>
    <e v="#REF!"/>
  </r>
  <r>
    <s v="DL.2376.AFA.001.053.A.521219"/>
    <s v="521219"/>
    <s v="Belanja Barang Non Operasional Lainnya"/>
    <m/>
    <m/>
    <m/>
    <n v="31000000"/>
    <x v="13"/>
    <x v="24"/>
    <m/>
    <m/>
    <m/>
    <n v="31000000"/>
    <n v="0"/>
    <m/>
    <m/>
    <x v="1"/>
    <m/>
    <s v="Kelembagaan"/>
    <m/>
    <n v="0"/>
  </r>
  <r>
    <m/>
    <m/>
    <s v="01 - Dukungan Kegiatan Pengembangan Kelembagaan"/>
    <n v="1"/>
    <s v="PKT"/>
    <n v="31000000"/>
    <n v="31000000"/>
    <x v="1"/>
    <x v="33"/>
    <n v="1"/>
    <s v="PKT"/>
    <n v="31000000"/>
    <n v="31000000"/>
    <n v="0"/>
    <s v=""/>
    <m/>
    <x v="1"/>
    <m/>
    <m/>
    <m/>
    <n v="0"/>
  </r>
  <r>
    <s v="DL.2376.AFA.001.053.A.522151"/>
    <s v="522151"/>
    <s v="Belanja Jasa Profesi"/>
    <m/>
    <m/>
    <m/>
    <n v="25200000"/>
    <x v="9"/>
    <x v="13"/>
    <m/>
    <m/>
    <m/>
    <n v="25200000"/>
    <n v="0"/>
    <m/>
    <m/>
    <x v="1"/>
    <m/>
    <s v="Kelembagaan"/>
    <e v="#REF!"/>
    <e v="#REF!"/>
  </r>
  <r>
    <s v="DL.2376.AFA.001.053.A.522151.1"/>
    <m/>
    <s v="01 - Narasumber/Pembahas"/>
    <n v="28"/>
    <s v="OJ"/>
    <n v="900000"/>
    <n v="25200000"/>
    <x v="1"/>
    <x v="14"/>
    <n v="28"/>
    <s v="OJ"/>
    <n v="900000"/>
    <n v="25200000"/>
    <n v="0"/>
    <s v="No Revisi"/>
    <m/>
    <x v="1"/>
    <m/>
    <m/>
    <e v="#REF!"/>
    <e v="#REF!"/>
  </r>
  <r>
    <s v="DL.2376.AFA.001.053.A.524111"/>
    <s v="524111"/>
    <s v="Belanja Perjalanan Dinas Biasa"/>
    <m/>
    <m/>
    <m/>
    <n v="304120000"/>
    <x v="10"/>
    <x v="15"/>
    <m/>
    <m/>
    <m/>
    <n v="304120000"/>
    <n v="0"/>
    <m/>
    <m/>
    <x v="1"/>
    <m/>
    <s v="Kelembagaan"/>
    <e v="#REF!"/>
    <e v="#REF!"/>
  </r>
  <r>
    <s v="DL.2376.AFA.001.053.A.524111.1"/>
    <m/>
    <s v="01 - Perjalanan Pembentukan Kelembagaan Pendidikan KP"/>
    <n v="52"/>
    <s v="OK"/>
    <n v="5848480"/>
    <n v="304120000"/>
    <x v="1"/>
    <x v="34"/>
    <n v="52"/>
    <s v="OK"/>
    <n v="5848480"/>
    <n v="304120000"/>
    <n v="0"/>
    <s v="No Revisi"/>
    <m/>
    <x v="1"/>
    <m/>
    <m/>
    <e v="#REF!"/>
    <e v="#REF!"/>
  </r>
  <r>
    <s v="DL.2376.AFA.001.053.A.524113"/>
    <s v="524113"/>
    <s v="Belanja Perjalanan Dinas Dalam Kota"/>
    <m/>
    <m/>
    <m/>
    <n v="1500000"/>
    <x v="15"/>
    <x v="35"/>
    <m/>
    <m/>
    <m/>
    <n v="1500000"/>
    <n v="0"/>
    <m/>
    <m/>
    <x v="1"/>
    <m/>
    <s v="Kelembagaan"/>
    <e v="#REF!"/>
    <e v="#REF!"/>
  </r>
  <r>
    <s v="DL.2376.AFA.001.053.A.524113.1"/>
    <m/>
    <s v="01 - Transport lokal"/>
    <n v="10"/>
    <s v="OK"/>
    <n v="150000"/>
    <n v="1500000"/>
    <x v="1"/>
    <x v="36"/>
    <n v="10"/>
    <s v="OK"/>
    <n v="150000"/>
    <n v="1500000"/>
    <n v="0"/>
    <s v="No Revisi"/>
    <m/>
    <x v="1"/>
    <m/>
    <m/>
    <e v="#REF!"/>
    <e v="#REF!"/>
  </r>
  <r>
    <s v="DL.2376.AFA.001.053.B"/>
    <s v="B"/>
    <s v="Penyusunan NSPK Kelembagaan Pendidikan"/>
    <m/>
    <m/>
    <m/>
    <n v="70516000"/>
    <x v="11"/>
    <x v="37"/>
    <m/>
    <m/>
    <m/>
    <n v="70516000"/>
    <n v="0"/>
    <m/>
    <s v="Kelembagaan dan Ketenagaan"/>
    <x v="4"/>
    <m/>
    <m/>
    <e v="#REF!"/>
    <e v="#REF!"/>
  </r>
  <r>
    <s v="DL.2376.AFA.001.053.B.521211"/>
    <s v="521211"/>
    <s v="Belanja Bahan"/>
    <m/>
    <m/>
    <m/>
    <n v="22625000"/>
    <x v="8"/>
    <x v="8"/>
    <m/>
    <m/>
    <m/>
    <n v="22625000"/>
    <n v="0"/>
    <s v="No Revisi"/>
    <m/>
    <x v="1"/>
    <m/>
    <s v="Kelembagaan"/>
    <e v="#REF!"/>
    <e v="#REF!"/>
  </r>
  <r>
    <s v="DL.2376.AFA.001.053.B.521211.1"/>
    <m/>
    <s v="01 - Konsumsi/bahan makanan"/>
    <n v="75"/>
    <s v="OK"/>
    <n v="75000"/>
    <n v="5625000"/>
    <x v="1"/>
    <x v="9"/>
    <n v="75"/>
    <s v="OK"/>
    <n v="75000"/>
    <n v="5625000"/>
    <n v="0"/>
    <s v="No Revisi"/>
    <m/>
    <x v="1"/>
    <m/>
    <m/>
    <e v="#REF!"/>
    <e v="#REF!"/>
  </r>
  <r>
    <s v="DL.2376.AFA.001.053.B.521211.2"/>
    <m/>
    <s v="02 - Penggadaan"/>
    <n v="4"/>
    <s v="PKT"/>
    <n v="1500000"/>
    <n v="6000000"/>
    <x v="1"/>
    <x v="10"/>
    <n v="4"/>
    <s v="PKT"/>
    <n v="1500000"/>
    <n v="6000000"/>
    <n v="0"/>
    <s v="No Revisi"/>
    <m/>
    <x v="1"/>
    <m/>
    <m/>
    <e v="#REF!"/>
    <e v="#REF!"/>
  </r>
  <r>
    <s v="DL.2376.AFA.001.053.B.521211.3"/>
    <m/>
    <s v="03 - Bahan Komputer"/>
    <n v="4"/>
    <s v="PKT"/>
    <n v="1500000"/>
    <n v="6000000"/>
    <x v="1"/>
    <x v="11"/>
    <n v="4"/>
    <s v="PKT"/>
    <n v="1500000"/>
    <n v="6000000"/>
    <n v="0"/>
    <s v="No Revisi"/>
    <m/>
    <x v="1"/>
    <m/>
    <m/>
    <e v="#REF!"/>
    <e v="#REF!"/>
  </r>
  <r>
    <s v="DL.2376.AFA.001.053.B.521211.4"/>
    <m/>
    <s v="04 - ATK"/>
    <n v="5"/>
    <s v="PKT"/>
    <n v="1000000"/>
    <n v="5000000"/>
    <x v="1"/>
    <x v="12"/>
    <n v="5"/>
    <s v="PKT"/>
    <n v="1000000"/>
    <n v="5000000"/>
    <n v="0"/>
    <s v="No Revisi"/>
    <m/>
    <x v="1"/>
    <m/>
    <m/>
    <e v="#REF!"/>
    <e v="#REF!"/>
  </r>
  <r>
    <s v="DL.2376.AFA.001.053.B.522151"/>
    <s v="522151"/>
    <s v="Belanja Jasa Profesi"/>
    <m/>
    <m/>
    <m/>
    <n v="7200000"/>
    <x v="9"/>
    <x v="13"/>
    <m/>
    <m/>
    <m/>
    <n v="7200000"/>
    <n v="0"/>
    <s v="No Revisi"/>
    <m/>
    <x v="1"/>
    <m/>
    <s v="Kelembagaan"/>
    <e v="#REF!"/>
    <e v="#REF!"/>
  </r>
  <r>
    <s v="DL.2376.AFA.001.053.B.522151.1"/>
    <m/>
    <s v="01 - Narasumber/Pembahas"/>
    <n v="8"/>
    <s v="OJ"/>
    <n v="900000"/>
    <n v="7200000"/>
    <x v="1"/>
    <x v="14"/>
    <n v="8"/>
    <s v="OJ"/>
    <n v="900000"/>
    <n v="7200000"/>
    <n v="0"/>
    <s v="No Revisi"/>
    <m/>
    <x v="1"/>
    <m/>
    <m/>
    <e v="#REF!"/>
    <e v="#REF!"/>
  </r>
  <r>
    <s v="DL.2376.AFA.001.053.B.524111"/>
    <s v="524111"/>
    <s v="Belanja Perjalanan Dinas Biasa"/>
    <m/>
    <m/>
    <m/>
    <n v="40691000"/>
    <x v="10"/>
    <x v="15"/>
    <m/>
    <m/>
    <m/>
    <n v="40691000"/>
    <n v="0"/>
    <s v="No Revisi"/>
    <m/>
    <x v="1"/>
    <m/>
    <s v="Kelembagaan"/>
    <e v="#REF!"/>
    <e v="#REF!"/>
  </r>
  <r>
    <s v="DL.2376.AFA.001.053.B.524111.1"/>
    <m/>
    <s v="01 - Penyusunan NSPK Kelembagaan Pendidikan"/>
    <n v="20"/>
    <s v="OK"/>
    <n v="2034550"/>
    <n v="40691000"/>
    <x v="1"/>
    <x v="38"/>
    <n v="20"/>
    <s v="OK"/>
    <n v="2034550"/>
    <n v="40691000"/>
    <n v="0"/>
    <s v="No Revisi"/>
    <m/>
    <x v="1"/>
    <m/>
    <m/>
    <e v="#REF!"/>
    <e v="#REF!"/>
  </r>
  <r>
    <s v="DL.2376.AFA.001.054"/>
    <s v="054"/>
    <s v="NSPK Ketenagaan Pendidikan KP"/>
    <m/>
    <s v=""/>
    <m/>
    <n v="219670000"/>
    <x v="16"/>
    <x v="39"/>
    <m/>
    <s v=""/>
    <m/>
    <n v="219670000"/>
    <n v="0"/>
    <m/>
    <m/>
    <x v="1"/>
    <m/>
    <m/>
    <e v="#REF!"/>
    <e v="#REF!"/>
  </r>
  <r>
    <s v="DL.2376.AFA.001.054.A"/>
    <s v="A"/>
    <s v="Penyiapan Pendidik dan Tenaga Kependidikan"/>
    <m/>
    <m/>
    <m/>
    <n v="116750000"/>
    <x v="7"/>
    <x v="40"/>
    <m/>
    <m/>
    <m/>
    <n v="116750000"/>
    <n v="0"/>
    <m/>
    <s v="Kelembagaan dan Ketenagaan"/>
    <x v="5"/>
    <m/>
    <m/>
    <e v="#REF!"/>
    <e v="#REF!"/>
  </r>
  <r>
    <s v="DL.2376.AFA.001.054.A.521211"/>
    <s v="521211"/>
    <s v="Belanja Bahan"/>
    <m/>
    <m/>
    <m/>
    <n v="50750000"/>
    <x v="8"/>
    <x v="8"/>
    <m/>
    <m/>
    <m/>
    <n v="50750000"/>
    <n v="0"/>
    <s v="No Revisi"/>
    <m/>
    <x v="1"/>
    <m/>
    <s v="Ketenagaan"/>
    <e v="#REF!"/>
    <e v="#REF!"/>
  </r>
  <r>
    <s v="DL.2376.AFA.001.054.A.521211.1"/>
    <m/>
    <s v="01 - Konsumsi/bahan makanan"/>
    <n v="250"/>
    <s v="OK"/>
    <n v="75000"/>
    <n v="18750000"/>
    <x v="1"/>
    <x v="9"/>
    <n v="250"/>
    <s v="OK"/>
    <n v="75000"/>
    <n v="18750000"/>
    <n v="0"/>
    <s v="No Revisi"/>
    <m/>
    <x v="1"/>
    <m/>
    <m/>
    <e v="#REF!"/>
    <e v="#REF!"/>
  </r>
  <r>
    <s v="DL.2376.AFA.001.054.A.521211.2"/>
    <m/>
    <s v="02 - Penggadaan"/>
    <n v="8"/>
    <s v="PKT"/>
    <n v="1500000"/>
    <n v="12000000"/>
    <x v="1"/>
    <x v="10"/>
    <n v="8"/>
    <s v="PKT"/>
    <n v="1500000"/>
    <n v="12000000"/>
    <n v="0"/>
    <s v="No Revisi"/>
    <m/>
    <x v="1"/>
    <m/>
    <m/>
    <e v="#REF!"/>
    <e v="#REF!"/>
  </r>
  <r>
    <s v="DL.2376.AFA.001.054.A.521211.3"/>
    <m/>
    <s v="03 - Bahan Komputer"/>
    <n v="8"/>
    <s v="PKT"/>
    <n v="1500000"/>
    <n v="12000000"/>
    <x v="1"/>
    <x v="11"/>
    <n v="8"/>
    <s v="PKT"/>
    <n v="1500000"/>
    <n v="12000000"/>
    <n v="0"/>
    <s v="No Revisi"/>
    <m/>
    <x v="1"/>
    <m/>
    <m/>
    <e v="#REF!"/>
    <e v="#REF!"/>
  </r>
  <r>
    <s v="DL.2376.AFA.001.054.A.521211.4"/>
    <m/>
    <s v="04 - ATK"/>
    <n v="8"/>
    <s v="PKT"/>
    <n v="1000000"/>
    <n v="8000000"/>
    <x v="1"/>
    <x v="12"/>
    <n v="8"/>
    <s v="PKT"/>
    <n v="1000000"/>
    <n v="8000000"/>
    <n v="0"/>
    <s v="No Revisi"/>
    <m/>
    <x v="1"/>
    <m/>
    <m/>
    <e v="#REF!"/>
    <e v="#REF!"/>
  </r>
  <r>
    <s v="DL.2376.AFA.001.054.A.522151"/>
    <s v="522151"/>
    <s v="Belanja Jasa Profesi"/>
    <m/>
    <m/>
    <m/>
    <n v="0"/>
    <x v="9"/>
    <x v="13"/>
    <m/>
    <m/>
    <m/>
    <n v="0"/>
    <n v="0"/>
    <s v="No Revisi"/>
    <m/>
    <x v="1"/>
    <m/>
    <s v="Ketenagaan"/>
    <m/>
    <n v="0"/>
  </r>
  <r>
    <m/>
    <m/>
    <s v="01 - Narasumber/Pembahas"/>
    <n v="0"/>
    <s v="OJ"/>
    <n v="900000"/>
    <n v="0"/>
    <x v="1"/>
    <x v="14"/>
    <n v="0"/>
    <s v="OJ"/>
    <n v="900000"/>
    <n v="0"/>
    <n v="0"/>
    <s v="No Revisi"/>
    <m/>
    <x v="1"/>
    <m/>
    <m/>
    <m/>
    <n v="0"/>
  </r>
  <r>
    <s v="DL.2376.AFA.001.054.A.524111"/>
    <s v="524111"/>
    <s v="Belanja Perjalanan Dinas Biasa"/>
    <m/>
    <m/>
    <m/>
    <n v="66000000"/>
    <x v="10"/>
    <x v="15"/>
    <m/>
    <m/>
    <m/>
    <n v="66000000"/>
    <n v="0"/>
    <s v="No Revisi"/>
    <m/>
    <x v="1"/>
    <m/>
    <s v="Ketenagaan"/>
    <e v="#REF!"/>
    <e v="#REF!"/>
  </r>
  <r>
    <s v="DL.2376.AFA.001.054.A.524111.1"/>
    <m/>
    <s v="01 - Perjalanan Penyiapan Pendidik dan Tenaga Kependidikan"/>
    <n v="12"/>
    <s v="OK"/>
    <n v="5500000"/>
    <n v="66000000"/>
    <x v="1"/>
    <x v="41"/>
    <n v="12"/>
    <s v="OK"/>
    <n v="5500000"/>
    <n v="66000000"/>
    <n v="0"/>
    <s v="No Revisi"/>
    <m/>
    <x v="1"/>
    <m/>
    <m/>
    <e v="#REF!"/>
    <e v="#REF!"/>
  </r>
  <r>
    <s v="DL.2376.AFA.001.054.B"/>
    <s v="B"/>
    <s v="Evaluasi Beban Kerja Guru dan Dosen"/>
    <m/>
    <m/>
    <m/>
    <n v="102920000"/>
    <x v="11"/>
    <x v="42"/>
    <m/>
    <m/>
    <m/>
    <n v="102920000"/>
    <n v="0"/>
    <m/>
    <s v="Kelembagaan dan Ketenagaan"/>
    <x v="5"/>
    <m/>
    <m/>
    <e v="#REF!"/>
    <e v="#REF!"/>
  </r>
  <r>
    <s v="DL.2376.AFA.001.054.B.521211"/>
    <s v="521211"/>
    <s v="Belanja Bahan"/>
    <m/>
    <m/>
    <m/>
    <n v="23750000"/>
    <x v="8"/>
    <x v="8"/>
    <m/>
    <m/>
    <m/>
    <n v="23750000"/>
    <n v="0"/>
    <s v="No Revisi"/>
    <m/>
    <x v="1"/>
    <m/>
    <s v="Ketenagaan"/>
    <e v="#REF!"/>
    <e v="#REF!"/>
  </r>
  <r>
    <s v="DL.2376.AFA.001.054.B.521211.1"/>
    <m/>
    <s v="01 - Konsumsi/bahan makanan"/>
    <n v="90"/>
    <s v="OK"/>
    <n v="75000"/>
    <n v="6750000"/>
    <x v="1"/>
    <x v="9"/>
    <n v="90"/>
    <s v="OK"/>
    <n v="75000"/>
    <n v="6750000"/>
    <n v="0"/>
    <s v="No Revisi"/>
    <m/>
    <x v="1"/>
    <m/>
    <m/>
    <e v="#REF!"/>
    <e v="#REF!"/>
  </r>
  <r>
    <s v="DL.2376.AFA.001.054.B.521211.2"/>
    <m/>
    <s v="02 - Penggadaan"/>
    <n v="2"/>
    <s v="PKT"/>
    <n v="1500000"/>
    <n v="3000000"/>
    <x v="1"/>
    <x v="10"/>
    <n v="2"/>
    <s v="PKT"/>
    <n v="1500000"/>
    <n v="3000000"/>
    <n v="0"/>
    <s v="No Revisi"/>
    <m/>
    <x v="1"/>
    <m/>
    <m/>
    <e v="#REF!"/>
    <e v="#REF!"/>
  </r>
  <r>
    <s v="DL.2376.AFA.001.054.B.521211.3"/>
    <m/>
    <s v="03 - Bahan Komputer"/>
    <n v="2"/>
    <s v="PKT"/>
    <n v="1500000"/>
    <n v="3000000"/>
    <x v="1"/>
    <x v="11"/>
    <n v="2"/>
    <s v="PKT"/>
    <n v="1500000"/>
    <n v="3000000"/>
    <n v="0"/>
    <s v="No Revisi"/>
    <m/>
    <x v="1"/>
    <m/>
    <m/>
    <e v="#REF!"/>
    <e v="#REF!"/>
  </r>
  <r>
    <s v="DL.2376.AFA.001.054.B.521211.4"/>
    <m/>
    <s v="04 - ATK"/>
    <n v="2"/>
    <s v="PKT"/>
    <n v="1000000"/>
    <n v="2000000"/>
    <x v="1"/>
    <x v="12"/>
    <n v="2"/>
    <s v="PKT"/>
    <n v="1000000"/>
    <n v="2000000"/>
    <n v="0"/>
    <s v="No Revisi"/>
    <m/>
    <x v="1"/>
    <m/>
    <m/>
    <e v="#REF!"/>
    <e v="#REF!"/>
  </r>
  <r>
    <s v="DL.2376.AFA.001.054.B.521211.5"/>
    <m/>
    <s v="05 - Perlengkapan Kegiatan Beban Kerja Guru dan Dosen"/>
    <n v="36"/>
    <s v="OK"/>
    <n v="250000"/>
    <n v="9000000"/>
    <x v="1"/>
    <x v="43"/>
    <n v="36"/>
    <s v="OK"/>
    <n v="250000"/>
    <n v="9000000"/>
    <n v="0"/>
    <s v="No Revisi"/>
    <m/>
    <x v="1"/>
    <m/>
    <m/>
    <e v="#REF!"/>
    <e v="#REF!"/>
  </r>
  <r>
    <s v="DL.2376.AFA.001.054.B.522151"/>
    <s v="522151"/>
    <s v="Belanja Jasa Profesi"/>
    <m/>
    <m/>
    <m/>
    <n v="10000000"/>
    <x v="9"/>
    <x v="13"/>
    <m/>
    <m/>
    <m/>
    <n v="10000000"/>
    <n v="0"/>
    <s v="No Revisi"/>
    <m/>
    <x v="1"/>
    <m/>
    <s v="Ketenagaan"/>
    <e v="#REF!"/>
    <e v="#REF!"/>
  </r>
  <r>
    <s v="DL.2376.AFA.001.054.B.522151.1"/>
    <m/>
    <s v="01 - Narasumber/Pembahas"/>
    <n v="10"/>
    <s v="OJ"/>
    <n v="1000000"/>
    <n v="10000000"/>
    <x v="1"/>
    <x v="14"/>
    <n v="10"/>
    <s v="OJ"/>
    <n v="1000000"/>
    <n v="10000000"/>
    <n v="0"/>
    <s v="No Revisi"/>
    <m/>
    <x v="1"/>
    <m/>
    <m/>
    <e v="#REF!"/>
    <e v="#REF!"/>
  </r>
  <r>
    <s v="DL.2376.AFA.001.054.B.524111"/>
    <s v="524111"/>
    <s v="Belanja Perjalanan Dinas Biasa"/>
    <m/>
    <m/>
    <m/>
    <n v="69170000"/>
    <x v="10"/>
    <x v="15"/>
    <m/>
    <m/>
    <m/>
    <n v="69170000"/>
    <n v="0"/>
    <s v="No Revisi"/>
    <m/>
    <x v="1"/>
    <m/>
    <s v="Ketenagaan"/>
    <e v="#REF!"/>
    <e v="#REF!"/>
  </r>
  <r>
    <s v="DL.2376.AFA.001.054.B.524111.1"/>
    <m/>
    <s v="01 - Perjalanan Evaluasi Beban Kerja Guru dan Dosen"/>
    <n v="26"/>
    <s v="OK"/>
    <n v="2660417"/>
    <n v="69170000"/>
    <x v="1"/>
    <x v="44"/>
    <n v="26"/>
    <s v="OK"/>
    <n v="2660417"/>
    <n v="69170000"/>
    <n v="0"/>
    <s v="No Revisi"/>
    <m/>
    <x v="1"/>
    <m/>
    <m/>
    <e v="#REF!"/>
    <e v="#REF!"/>
  </r>
  <r>
    <s v="032.12.WA"/>
    <s v="032.12.WA"/>
    <s v="Program Dukungan Manajemen"/>
    <m/>
    <m/>
    <m/>
    <n v="22288180000"/>
    <x v="17"/>
    <x v="45"/>
    <m/>
    <m/>
    <m/>
    <n v="22288180000"/>
    <n v="0"/>
    <m/>
    <m/>
    <x v="1"/>
    <m/>
    <m/>
    <e v="#REF!"/>
    <e v="#REF!"/>
  </r>
  <r>
    <s v="WA.2378"/>
    <s v="2378"/>
    <s v="Dukungan Manajemen Internal Lingkup Badan Riset dan Sumber Daya Manusia Kelautan dan Perikanan"/>
    <m/>
    <m/>
    <m/>
    <n v="13788180000"/>
    <x v="18"/>
    <x v="46"/>
    <m/>
    <m/>
    <m/>
    <n v="13788180000"/>
    <n v="0"/>
    <m/>
    <m/>
    <x v="1"/>
    <m/>
    <m/>
    <e v="#REF!"/>
    <e v="#REF!"/>
  </r>
  <r>
    <s v="WA.2378.CAN"/>
    <s v="2378.CAN"/>
    <s v="Sarana Bidang Teknologi Informasi dan Komunikasi[Base Line]"/>
    <n v="2"/>
    <s v="Unit"/>
    <m/>
    <n v="260000000"/>
    <x v="19"/>
    <x v="47"/>
    <n v="2"/>
    <s v="Unit"/>
    <m/>
    <n v="260000000"/>
    <n v="0"/>
    <m/>
    <m/>
    <x v="1"/>
    <m/>
    <m/>
    <e v="#REF!"/>
    <e v="#REF!"/>
  </r>
  <r>
    <s v="WA.2378.CAN.001"/>
    <s v="2378.CAN.001"/>
    <s v="Sarana Teknologi Informasi dan Komunikasi Bidang Riset dan SDM KP"/>
    <n v="2"/>
    <s v="Unit"/>
    <m/>
    <n v="260000000"/>
    <x v="20"/>
    <x v="48"/>
    <n v="2"/>
    <s v="Unit"/>
    <m/>
    <n v="260000000"/>
    <n v="0"/>
    <m/>
    <m/>
    <x v="1"/>
    <m/>
    <m/>
    <e v="#REF!"/>
    <e v="#REF!"/>
  </r>
  <r>
    <s v="WA.2378.CAN.001.301"/>
    <s v="301"/>
    <s v="Sarana Teknologi Informasi dan Komunikasi (TIK) Pendidikan Kelautan dan Perikanan"/>
    <m/>
    <s v=""/>
    <m/>
    <n v="260000000"/>
    <x v="21"/>
    <x v="49"/>
    <m/>
    <s v=""/>
    <m/>
    <n v="260000000"/>
    <n v="0"/>
    <m/>
    <m/>
    <x v="1"/>
    <m/>
    <m/>
    <e v="#REF!"/>
    <e v="#REF!"/>
  </r>
  <r>
    <s v="WA.2378.CAN.001.301.A"/>
    <s v="A"/>
    <s v="Sarana Teknologi Informasi dan Komunikasi"/>
    <m/>
    <m/>
    <m/>
    <n v="260000000"/>
    <x v="7"/>
    <x v="50"/>
    <m/>
    <m/>
    <m/>
    <n v="260000000"/>
    <n v="0"/>
    <m/>
    <s v="Tata Usaha"/>
    <x v="6"/>
    <m/>
    <m/>
    <e v="#REF!"/>
    <e v="#REF!"/>
  </r>
  <r>
    <s v="WA.2378.CAN.001.301.A.532111"/>
    <s v="532111"/>
    <s v="Belanja Modal Peralatan dan Mesin"/>
    <m/>
    <m/>
    <m/>
    <n v="260000000"/>
    <x v="22"/>
    <x v="51"/>
    <m/>
    <m/>
    <m/>
    <n v="260000000"/>
    <n v="0"/>
    <m/>
    <m/>
    <x v="1"/>
    <s v="Belanja Modal"/>
    <s v="Umum"/>
    <e v="#REF!"/>
    <e v="#REF!"/>
  </r>
  <r>
    <s v="WA.2378.CAN.001.301.A.532111.1"/>
    <m/>
    <s v="01 - Peralatan Teknologi Informasi dan Komunikasi Pusdik KP"/>
    <n v="1"/>
    <s v="PKT"/>
    <n v="260000000"/>
    <n v="260000000"/>
    <x v="1"/>
    <x v="52"/>
    <n v="1"/>
    <s v="PKT"/>
    <n v="260000000"/>
    <n v="260000000"/>
    <n v="0"/>
    <s v=""/>
    <m/>
    <x v="1"/>
    <m/>
    <m/>
    <e v="#REF!"/>
    <e v="#REF!"/>
  </r>
  <r>
    <s v="WA.2378.EBA"/>
    <s v="2378.EBA"/>
    <s v="Layanan Dukungan Manajemen Internal[Base Line]"/>
    <n v="8"/>
    <s v="Layanan, Laporan, Dokumen, Rekomendasi, Unit"/>
    <m/>
    <n v="10694573000"/>
    <x v="23"/>
    <x v="53"/>
    <n v="8"/>
    <s v="Layanan, Laporan, Dokumen, Rekomendasi, Unit"/>
    <m/>
    <n v="10694573000"/>
    <n v="0"/>
    <m/>
    <m/>
    <x v="1"/>
    <m/>
    <m/>
    <e v="#REF!"/>
    <e v="#REF!"/>
  </r>
  <r>
    <s v="WA.2378.EBA.958"/>
    <s v="2378.EBA.958"/>
    <s v="Layanan Hubungan Masyarakat"/>
    <n v="1"/>
    <s v="Layanan"/>
    <m/>
    <n v="210809000"/>
    <x v="24"/>
    <x v="54"/>
    <n v="1"/>
    <s v="Layanan"/>
    <m/>
    <n v="210809000"/>
    <n v="0"/>
    <m/>
    <m/>
    <x v="1"/>
    <m/>
    <m/>
    <e v="#REF!"/>
    <e v="#REF!"/>
  </r>
  <r>
    <s v="WA.2378.EBA.958.306"/>
    <s v="306"/>
    <s v="Pelayanan Kerja Sama Pendidikan Kelautan dan Perikanan"/>
    <m/>
    <s v=""/>
    <m/>
    <n v="210809000"/>
    <x v="25"/>
    <x v="55"/>
    <m/>
    <s v=""/>
    <m/>
    <n v="210809000"/>
    <n v="0"/>
    <m/>
    <m/>
    <x v="1"/>
    <m/>
    <m/>
    <e v="#REF!"/>
    <e v="#REF!"/>
  </r>
  <r>
    <s v="WA.2378.EBA.958.306.A"/>
    <s v="A"/>
    <s v="Kerjasama Pendidikan KP"/>
    <m/>
    <m/>
    <m/>
    <n v="147749000"/>
    <x v="7"/>
    <x v="56"/>
    <m/>
    <m/>
    <m/>
    <n v="147749000"/>
    <n v="0"/>
    <m/>
    <s v="Perencanaan dan Evaluasi"/>
    <x v="7"/>
    <m/>
    <m/>
    <e v="#REF!"/>
    <e v="#REF!"/>
  </r>
  <r>
    <s v="WA.2378.EBA.958.306.A.521211"/>
    <s v="521211"/>
    <s v="Belanja Bahan"/>
    <m/>
    <m/>
    <m/>
    <n v="19500000"/>
    <x v="8"/>
    <x v="8"/>
    <m/>
    <m/>
    <m/>
    <n v="19500000"/>
    <n v="0"/>
    <m/>
    <m/>
    <x v="1"/>
    <s v="Pelayanan Kerja Sama Pendidikan Kelautan dan Perikanan"/>
    <s v="Perencanaan"/>
    <e v="#REF!"/>
    <e v="#REF!"/>
  </r>
  <r>
    <s v="WA.2378.EBA.958.306.A.521211.1"/>
    <m/>
    <s v="01 - Konsumsi/bahan makanan"/>
    <n v="100"/>
    <s v="OK"/>
    <n v="75000"/>
    <n v="7500000"/>
    <x v="1"/>
    <x v="9"/>
    <n v="100"/>
    <s v="OK"/>
    <n v="75000"/>
    <n v="7500000"/>
    <n v="0"/>
    <s v=""/>
    <m/>
    <x v="1"/>
    <m/>
    <m/>
    <e v="#REF!"/>
    <e v="#REF!"/>
  </r>
  <r>
    <s v="WA.2378.EBA.958.306.A.521211.2"/>
    <m/>
    <s v="02 - Penggadaan"/>
    <n v="3"/>
    <s v="PKT"/>
    <n v="1500000"/>
    <n v="4500000"/>
    <x v="1"/>
    <x v="10"/>
    <n v="3"/>
    <s v="PKT"/>
    <n v="1500000"/>
    <n v="4500000"/>
    <n v="0"/>
    <s v=""/>
    <m/>
    <x v="1"/>
    <m/>
    <m/>
    <e v="#REF!"/>
    <e v="#REF!"/>
  </r>
  <r>
    <s v="WA.2378.EBA.958.306.A.521211.3"/>
    <m/>
    <s v="03 - Bahan Komputer"/>
    <n v="3"/>
    <s v="PKT"/>
    <n v="1500000"/>
    <n v="4500000"/>
    <x v="1"/>
    <x v="11"/>
    <n v="3"/>
    <s v="PKT"/>
    <n v="1500000"/>
    <n v="4500000"/>
    <n v="0"/>
    <s v=""/>
    <m/>
    <x v="1"/>
    <m/>
    <m/>
    <e v="#REF!"/>
    <e v="#REF!"/>
  </r>
  <r>
    <s v="WA.2378.EBA.958.306.A.521211.4"/>
    <m/>
    <s v="04 - ATK"/>
    <n v="3"/>
    <s v="PKT"/>
    <n v="1000000"/>
    <n v="3000000"/>
    <x v="1"/>
    <x v="12"/>
    <n v="3"/>
    <s v="PKT"/>
    <n v="1000000"/>
    <n v="3000000"/>
    <n v="0"/>
    <s v=""/>
    <m/>
    <x v="1"/>
    <m/>
    <m/>
    <e v="#REF!"/>
    <e v="#REF!"/>
  </r>
  <r>
    <s v="WA.2378.EBA.958.306.A.521219"/>
    <s v="521219"/>
    <s v="Belanja Barang Non Operasional Lainnya"/>
    <m/>
    <m/>
    <m/>
    <n v="8500000"/>
    <x v="13"/>
    <x v="24"/>
    <m/>
    <m/>
    <m/>
    <n v="8500000"/>
    <n v="0"/>
    <m/>
    <m/>
    <x v="1"/>
    <s v="Pelayanan Kerja Sama Pendidikan Kelautan dan Perikanan"/>
    <s v="Perencanaan"/>
    <e v="#REF!"/>
    <e v="#REF!"/>
  </r>
  <r>
    <s v="WA.2378.EBA.958.306.A.521219.1"/>
    <m/>
    <s v="01 - Langganan biaya video conference"/>
    <n v="2"/>
    <s v="PKT"/>
    <n v="250000"/>
    <n v="500000"/>
    <x v="1"/>
    <x v="57"/>
    <n v="2"/>
    <s v="PKT"/>
    <n v="250000"/>
    <n v="500000"/>
    <n v="0"/>
    <s v=""/>
    <m/>
    <x v="1"/>
    <m/>
    <m/>
    <e v="#REF!"/>
    <e v="#REF!"/>
  </r>
  <r>
    <s v="WA.2378.EBA.958.306.A.521219.2"/>
    <m/>
    <s v="02 - Dukungan Kerjasama Pendidikan KP"/>
    <n v="1"/>
    <s v="PKT"/>
    <n v="8000000"/>
    <n v="8000000"/>
    <x v="1"/>
    <x v="58"/>
    <n v="1"/>
    <s v="PKT"/>
    <n v="8000000"/>
    <n v="8000000"/>
    <n v="0"/>
    <s v=""/>
    <m/>
    <x v="1"/>
    <m/>
    <m/>
    <e v="#REF!"/>
    <e v="#REF!"/>
  </r>
  <r>
    <s v="WA.2378.EBA.958.306.A.522151"/>
    <s v="522151"/>
    <s v="Belanja Jasa Profesi"/>
    <m/>
    <m/>
    <m/>
    <n v="0"/>
    <x v="9"/>
    <x v="13"/>
    <m/>
    <m/>
    <m/>
    <n v="0"/>
    <n v="0"/>
    <m/>
    <m/>
    <x v="1"/>
    <s v="Pelayanan Kerja Sama Pendidikan Kelautan dan Perikanan"/>
    <s v="Perencanaan"/>
    <e v="#REF!"/>
    <e v="#REF!"/>
  </r>
  <r>
    <s v="WA.2378.EBA.958.306.A.522151.1"/>
    <m/>
    <s v="01 - Narasumber/Pembahas"/>
    <n v="0"/>
    <s v="OJ"/>
    <n v="1000000"/>
    <n v="0"/>
    <x v="1"/>
    <x v="14"/>
    <n v="0"/>
    <s v="OJ"/>
    <n v="1000000"/>
    <n v="0"/>
    <n v="0"/>
    <s v=""/>
    <m/>
    <x v="1"/>
    <m/>
    <m/>
    <e v="#REF!"/>
    <e v="#REF!"/>
  </r>
  <r>
    <s v="WA.2378.EBA.958.306.A.524111"/>
    <s v="524111"/>
    <s v="Belanja Perjalanan Dinas Biasa"/>
    <m/>
    <m/>
    <m/>
    <n v="119749000"/>
    <x v="10"/>
    <x v="15"/>
    <m/>
    <m/>
    <m/>
    <n v="119749000"/>
    <n v="0"/>
    <m/>
    <m/>
    <x v="1"/>
    <s v="Pelayanan Kerja Sama Pendidikan Kelautan dan Perikanan"/>
    <s v="Perencanaan"/>
    <e v="#REF!"/>
    <e v="#REF!"/>
  </r>
  <r>
    <s v="WA.2378.EBA.958.306.A.524111.1"/>
    <m/>
    <s v="01 - Perjalanan Kerjasama Pendidikan KP"/>
    <n v="20"/>
    <s v="OK"/>
    <n v="5987450"/>
    <n v="119749000"/>
    <x v="1"/>
    <x v="59"/>
    <n v="20"/>
    <s v="OK"/>
    <n v="5987450"/>
    <n v="119749000"/>
    <n v="0"/>
    <s v=""/>
    <m/>
    <x v="1"/>
    <m/>
    <m/>
    <e v="#REF!"/>
    <e v="#REF!"/>
  </r>
  <r>
    <s v="WA.2378.EBA.958.306.A.524111.1"/>
    <s v="B"/>
    <s v="Pertemuan Mitra Kerjasama Pendidikan KP"/>
    <m/>
    <m/>
    <m/>
    <n v="0"/>
    <x v="11"/>
    <x v="60"/>
    <m/>
    <m/>
    <m/>
    <n v="0"/>
    <n v="0"/>
    <s v="Revisi_Kanwil"/>
    <s v="Perencanaan dan Evaluasi"/>
    <x v="7"/>
    <m/>
    <m/>
    <m/>
    <n v="0"/>
  </r>
  <r>
    <s v="WA.2378.EBA.958.306.A.524111.1"/>
    <s v="521211"/>
    <s v="Belanja Bahan"/>
    <m/>
    <m/>
    <m/>
    <n v="0"/>
    <x v="8"/>
    <x v="8"/>
    <m/>
    <m/>
    <m/>
    <n v="0"/>
    <n v="0"/>
    <s v="Revisi_Kanwil"/>
    <m/>
    <x v="1"/>
    <s v="Pelayanan Kerja Sama Pendidikan Kelautan dan Perikanan"/>
    <s v="Perencanaan"/>
    <m/>
    <n v="0"/>
  </r>
  <r>
    <s v="WA.2378.EBA.958.306.A.524111.1"/>
    <m/>
    <s v="01 - Konsumsi/bahan makanan"/>
    <n v="20"/>
    <s v="OK"/>
    <n v="75000"/>
    <n v="0"/>
    <x v="1"/>
    <x v="9"/>
    <n v="20"/>
    <s v="OK"/>
    <n v="75000"/>
    <n v="0"/>
    <n v="0"/>
    <s v="Revisi_Kanwil"/>
    <m/>
    <x v="1"/>
    <m/>
    <m/>
    <m/>
    <n v="0"/>
  </r>
  <r>
    <s v="WA.2378.EBA.958.306.A.524111.1"/>
    <m/>
    <s v="02 - Penggadaan"/>
    <n v="1"/>
    <s v="PKT"/>
    <n v="1500000"/>
    <n v="0"/>
    <x v="1"/>
    <x v="10"/>
    <n v="1"/>
    <s v="PKT"/>
    <n v="1500000"/>
    <n v="0"/>
    <n v="0"/>
    <s v="Revisi_Kanwil"/>
    <m/>
    <x v="1"/>
    <m/>
    <m/>
    <m/>
    <n v="0"/>
  </r>
  <r>
    <s v="WA.2378.EBA.958.306.A.524111.1"/>
    <m/>
    <s v="03 - Bahan Komputer"/>
    <n v="1"/>
    <s v="PKT"/>
    <n v="1500000"/>
    <n v="0"/>
    <x v="1"/>
    <x v="11"/>
    <n v="1"/>
    <s v="PKT"/>
    <n v="1500000"/>
    <n v="0"/>
    <n v="0"/>
    <s v="Revisi_Kanwil"/>
    <m/>
    <x v="1"/>
    <m/>
    <m/>
    <m/>
    <n v="0"/>
  </r>
  <r>
    <s v="WA.2378.EBA.958.306.A.524111.1"/>
    <m/>
    <s v="04 - ATK"/>
    <n v="1"/>
    <s v="PKT"/>
    <n v="1000000"/>
    <n v="0"/>
    <x v="1"/>
    <x v="12"/>
    <n v="1"/>
    <s v="PKT"/>
    <n v="1000000"/>
    <n v="0"/>
    <n v="0"/>
    <s v="Revisi_Kanwil"/>
    <m/>
    <x v="1"/>
    <m/>
    <m/>
    <m/>
    <n v="0"/>
  </r>
  <r>
    <s v="WA.2378.EBA.958.306.A.524111.1"/>
    <m/>
    <s v="05 - Perlengkapan Peserta"/>
    <n v="109"/>
    <s v="OK"/>
    <n v="280000"/>
    <n v="0"/>
    <x v="1"/>
    <x v="61"/>
    <n v="109"/>
    <s v="OK"/>
    <n v="280000"/>
    <n v="0"/>
    <n v="0"/>
    <s v="Revisi_Kanwil"/>
    <m/>
    <x v="1"/>
    <m/>
    <m/>
    <m/>
    <n v="0"/>
  </r>
  <r>
    <s v="WA.2378.EBA.958.306.A.524111.1"/>
    <s v="521219"/>
    <s v="Belanja Barang Non Operasional Lainnya"/>
    <m/>
    <m/>
    <m/>
    <n v="0"/>
    <x v="13"/>
    <x v="24"/>
    <m/>
    <m/>
    <m/>
    <n v="0"/>
    <n v="0"/>
    <s v="Revisi_Kanwil"/>
    <m/>
    <x v="1"/>
    <s v="Pelayanan Kerja Sama Pendidikan Kelautan dan Perikanan"/>
    <s v="Perencanaan"/>
    <m/>
    <n v="0"/>
  </r>
  <r>
    <s v="WA.2378.EBA.958.306.A.524111.1"/>
    <m/>
    <s v="01 - Langganan biaya video conference"/>
    <n v="0"/>
    <s v="PKT"/>
    <n v="250000"/>
    <n v="0"/>
    <x v="1"/>
    <x v="57"/>
    <n v="0"/>
    <s v="PKT"/>
    <n v="250000"/>
    <n v="0"/>
    <n v="0"/>
    <s v="No Revisi"/>
    <m/>
    <x v="1"/>
    <m/>
    <m/>
    <m/>
    <n v="0"/>
  </r>
  <r>
    <s v="WA.2378.EBA.958.306.A.524111.1"/>
    <m/>
    <s v="02 - Dukungan Kerjasama Pendidikan KP"/>
    <n v="0"/>
    <s v="PKT"/>
    <n v="8000000"/>
    <n v="0"/>
    <x v="1"/>
    <x v="58"/>
    <n v="0"/>
    <s v="PKT"/>
    <n v="8000000"/>
    <n v="0"/>
    <n v="0"/>
    <s v="No Revisi"/>
    <m/>
    <x v="1"/>
    <m/>
    <m/>
    <m/>
    <n v="0"/>
  </r>
  <r>
    <s v="WA.2378.EBA.958.306.A.524111.1"/>
    <s v="522151"/>
    <s v="Belanja Jasa Profesi"/>
    <m/>
    <m/>
    <m/>
    <n v="0"/>
    <x v="9"/>
    <x v="13"/>
    <m/>
    <m/>
    <m/>
    <n v="0"/>
    <n v="0"/>
    <s v="Revisi_Kanwil"/>
    <m/>
    <x v="1"/>
    <s v="Pelayanan Kerja Sama Pendidikan Kelautan dan Perikanan"/>
    <s v="Perencanaan"/>
    <m/>
    <n v="0"/>
  </r>
  <r>
    <s v="WA.2378.EBA.958.306.A.524111.1"/>
    <m/>
    <s v="01 - Narasumber/Pembahas"/>
    <n v="10"/>
    <s v="OJ"/>
    <n v="1000000"/>
    <n v="0"/>
    <x v="1"/>
    <x v="14"/>
    <n v="10"/>
    <s v="OJ"/>
    <n v="1000000"/>
    <n v="0"/>
    <n v="0"/>
    <s v="Revisi_Kanwil"/>
    <m/>
    <x v="1"/>
    <m/>
    <m/>
    <m/>
    <n v="0"/>
  </r>
  <r>
    <s v="WA.2378.EBA.958.306.A.524111.1"/>
    <s v="524111"/>
    <s v="Belanja Perjalanan Dinas Biasa"/>
    <m/>
    <m/>
    <m/>
    <n v="0"/>
    <x v="10"/>
    <x v="15"/>
    <m/>
    <m/>
    <m/>
    <n v="0"/>
    <n v="0"/>
    <s v="Revisi_Kanwil"/>
    <m/>
    <x v="1"/>
    <s v="Pelayanan Kerja Sama Pendidikan Kelautan dan Perikanan"/>
    <s v="Perencanaan"/>
    <m/>
    <n v="0"/>
  </r>
  <r>
    <s v="WA.2378.EBA.958.306.A.524111.1"/>
    <m/>
    <s v="01 - Paket Fullboard Meeting (109 Org X 2 hari)"/>
    <n v="218"/>
    <s v="OH"/>
    <n v="822000"/>
    <n v="0"/>
    <x v="1"/>
    <x v="62"/>
    <n v="218"/>
    <s v="OH"/>
    <n v="822000"/>
    <n v="0"/>
    <n v="0"/>
    <s v="Revisi_Kanwil"/>
    <m/>
    <x v="1"/>
    <m/>
    <m/>
    <m/>
    <n v="0"/>
  </r>
  <r>
    <s v="WA.2378.EBA.958.306.A.524111.1"/>
    <m/>
    <s v="02 - Perjalanan Fullboard Meeting"/>
    <n v="56"/>
    <s v="OK"/>
    <n v="3000000"/>
    <n v="0"/>
    <x v="1"/>
    <x v="63"/>
    <n v="56"/>
    <s v="OK"/>
    <n v="3000000"/>
    <n v="0"/>
    <n v="0"/>
    <s v="Revisi_Kanwil"/>
    <m/>
    <x v="1"/>
    <m/>
    <m/>
    <m/>
    <n v="0"/>
  </r>
  <r>
    <s v="WA.2378.EBA.958.306.A.524111.1"/>
    <s v="B"/>
    <s v="Penyusunan Pedoman dan Program Kerjasama Penta Helix"/>
    <m/>
    <m/>
    <m/>
    <n v="63060000"/>
    <x v="11"/>
    <x v="64"/>
    <m/>
    <m/>
    <m/>
    <n v="63060000"/>
    <n v="0"/>
    <s v=""/>
    <s v="Perencanaan dan Evaluasi"/>
    <x v="7"/>
    <m/>
    <m/>
    <m/>
    <n v="0"/>
  </r>
  <r>
    <s v="WA.2378.EBA.958.306.A.524111.1"/>
    <s v="521211"/>
    <s v="Belanja Bahan"/>
    <m/>
    <m/>
    <m/>
    <n v="14700000"/>
    <x v="8"/>
    <x v="8"/>
    <m/>
    <m/>
    <m/>
    <n v="14700000"/>
    <n v="0"/>
    <s v=""/>
    <m/>
    <x v="1"/>
    <s v="Pelayanan Kerja Sama Pendidikan Kelautan dan Perikanan"/>
    <s v="Perencanaan"/>
    <m/>
    <n v="0"/>
  </r>
  <r>
    <s v="WA.2378.EBA.958.306.A.524111.1"/>
    <m/>
    <s v="01 - Konsumsi/bahan makanan"/>
    <n v="36"/>
    <s v="OK"/>
    <n v="75000"/>
    <n v="2700000"/>
    <x v="1"/>
    <x v="9"/>
    <n v="36"/>
    <s v="OK"/>
    <n v="75000"/>
    <n v="2700000"/>
    <n v="0"/>
    <s v=""/>
    <m/>
    <x v="1"/>
    <m/>
    <m/>
    <m/>
    <n v="0"/>
  </r>
  <r>
    <s v="WA.2378.EBA.958.306.A.524111.1"/>
    <m/>
    <s v="02 - Penggadaan"/>
    <n v="2"/>
    <s v="PKT"/>
    <n v="1500000"/>
    <n v="3000000"/>
    <x v="1"/>
    <x v="10"/>
    <n v="2"/>
    <s v="PKT"/>
    <n v="1500000"/>
    <n v="3000000"/>
    <n v="0"/>
    <s v=""/>
    <m/>
    <x v="1"/>
    <m/>
    <m/>
    <m/>
    <n v="0"/>
  </r>
  <r>
    <s v="WA.2378.EBA.958.306.A.524111.1"/>
    <m/>
    <s v="03 - Bahan Komputer"/>
    <n v="2"/>
    <s v="PKT"/>
    <n v="1500000"/>
    <n v="3000000"/>
    <x v="1"/>
    <x v="11"/>
    <n v="2"/>
    <s v="PKT"/>
    <n v="1500000"/>
    <n v="3000000"/>
    <n v="0"/>
    <s v=""/>
    <m/>
    <x v="1"/>
    <m/>
    <m/>
    <m/>
    <n v="0"/>
  </r>
  <r>
    <s v="WA.2378.EBA.958.306.A.524111.1"/>
    <m/>
    <s v="04 - ATK"/>
    <n v="2"/>
    <s v="PKT"/>
    <n v="1000000"/>
    <n v="2000000"/>
    <x v="1"/>
    <x v="12"/>
    <n v="2"/>
    <s v="PKT"/>
    <n v="1000000"/>
    <n v="2000000"/>
    <n v="0"/>
    <s v=""/>
    <m/>
    <x v="1"/>
    <m/>
    <m/>
    <m/>
    <n v="0"/>
  </r>
  <r>
    <s v="WA.2378.EBA.958.306.A.524111.1"/>
    <m/>
    <s v="05 - Cetakan"/>
    <n v="20"/>
    <s v="Ekspl"/>
    <n v="200000"/>
    <n v="4000000"/>
    <x v="1"/>
    <x v="65"/>
    <n v="20"/>
    <s v="Ekspl"/>
    <n v="200000"/>
    <n v="4000000"/>
    <n v="0"/>
    <s v=""/>
    <m/>
    <x v="1"/>
    <m/>
    <m/>
    <m/>
    <n v="0"/>
  </r>
  <r>
    <s v="WA.2378.EBA.958.306.A.524111.1"/>
    <s v="521219"/>
    <s v="Belanja Barang Non Operasional Lainnya"/>
    <m/>
    <m/>
    <m/>
    <n v="0"/>
    <x v="13"/>
    <x v="24"/>
    <m/>
    <m/>
    <m/>
    <n v="0"/>
    <n v="0"/>
    <s v="No Revisi"/>
    <m/>
    <x v="1"/>
    <s v="Pelayanan Kerja Sama Pendidikan Kelautan dan Perikanan"/>
    <s v="Perencanaan"/>
    <m/>
    <n v="0"/>
  </r>
  <r>
    <s v="WA.2378.EBA.958.306.A.524111.1"/>
    <m/>
    <s v="01 - Langganan biaya video conference"/>
    <n v="0"/>
    <s v="PKT"/>
    <n v="250000"/>
    <n v="0"/>
    <x v="1"/>
    <x v="57"/>
    <n v="0"/>
    <s v="PKT"/>
    <n v="250000"/>
    <n v="0"/>
    <n v="0"/>
    <s v="No Revisi"/>
    <m/>
    <x v="1"/>
    <m/>
    <m/>
    <m/>
    <n v="0"/>
  </r>
  <r>
    <s v="WA.2378.EBA.958.306.A.524111.1"/>
    <m/>
    <s v="02 - Dukungan Kerjasama Pendidikan KP"/>
    <n v="0"/>
    <s v="PKT"/>
    <n v="8000000"/>
    <n v="0"/>
    <x v="1"/>
    <x v="58"/>
    <n v="0"/>
    <s v="PKT"/>
    <n v="8000000"/>
    <n v="0"/>
    <n v="0"/>
    <s v="No Revisi"/>
    <m/>
    <x v="1"/>
    <m/>
    <m/>
    <m/>
    <n v="0"/>
  </r>
  <r>
    <s v="WA.2378.EBA.958.306.A.524111.1"/>
    <s v="522151"/>
    <s v="Belanja Jasa Profesi"/>
    <m/>
    <m/>
    <m/>
    <n v="0"/>
    <x v="9"/>
    <x v="13"/>
    <m/>
    <m/>
    <m/>
    <n v="0"/>
    <n v="0"/>
    <s v="No Revisi"/>
    <m/>
    <x v="1"/>
    <s v="Pelayanan Kerja Sama Pendidikan Kelautan dan Perikanan"/>
    <s v="Perencanaan"/>
    <m/>
    <n v="0"/>
  </r>
  <r>
    <s v="WA.2378.EBA.958.306.A.524111.1"/>
    <m/>
    <s v="01 - Narasumber/Pembahas"/>
    <n v="0"/>
    <s v="OJ"/>
    <n v="1000000"/>
    <n v="0"/>
    <x v="1"/>
    <x v="14"/>
    <n v="0"/>
    <s v="OJ"/>
    <n v="1000000"/>
    <n v="0"/>
    <n v="0"/>
    <s v="No Revisi"/>
    <m/>
    <x v="1"/>
    <m/>
    <m/>
    <m/>
    <n v="0"/>
  </r>
  <r>
    <s v="WA.2378.EBA.958.306.A.524111.1"/>
    <s v="524111"/>
    <s v="Belanja Perjalanan Dinas Biasa"/>
    <m/>
    <m/>
    <m/>
    <n v="48360000"/>
    <x v="10"/>
    <x v="15"/>
    <m/>
    <m/>
    <m/>
    <n v="48360000"/>
    <n v="0"/>
    <s v=""/>
    <m/>
    <x v="1"/>
    <s v="Pelayanan Kerja Sama Pendidikan Kelautan dan Perikanan"/>
    <s v="Perencanaan"/>
    <m/>
    <n v="0"/>
  </r>
  <r>
    <s v="WA.2378.EBA.958.306.A.524111.1"/>
    <m/>
    <s v="01 - Perjalanan Penyusunan Pedoman dan Program Kerjasama Penta Helix"/>
    <n v="24"/>
    <s v="OK"/>
    <n v="2015000"/>
    <n v="48360000"/>
    <x v="1"/>
    <x v="66"/>
    <n v="24"/>
    <s v="OK"/>
    <n v="2015000"/>
    <n v="48360000"/>
    <n v="0"/>
    <s v=""/>
    <m/>
    <x v="1"/>
    <m/>
    <m/>
    <m/>
    <n v="0"/>
  </r>
  <r>
    <s v="WA.2378.EBA.962"/>
    <s v="2378.EBA.962"/>
    <s v="Layanan Umum"/>
    <n v="1"/>
    <s v="Layanan"/>
    <m/>
    <n v="1252086000"/>
    <x v="26"/>
    <x v="67"/>
    <n v="1"/>
    <s v="Layanan"/>
    <m/>
    <n v="1252086000"/>
    <n v="0"/>
    <m/>
    <m/>
    <x v="1"/>
    <m/>
    <m/>
    <e v="#REF!"/>
    <e v="#REF!"/>
  </r>
  <r>
    <s v="WA.2378.EBA.962.301"/>
    <s v="301"/>
    <s v="Pelayanan Tata Usaha dan Kerumahtanggaan Pendidikan Kelautan dan Perikanan"/>
    <m/>
    <s v=""/>
    <m/>
    <n v="1252086000"/>
    <x v="21"/>
    <x v="68"/>
    <m/>
    <s v=""/>
    <m/>
    <n v="1252086000"/>
    <n v="0"/>
    <m/>
    <m/>
    <x v="1"/>
    <m/>
    <m/>
    <e v="#REF!"/>
    <e v="#REF!"/>
  </r>
  <r>
    <s v="WA.2378.EBA.962.301.A"/>
    <s v="A"/>
    <s v="Pengelolaan dan Implementasi BMN"/>
    <m/>
    <m/>
    <m/>
    <n v="61900000"/>
    <x v="7"/>
    <x v="69"/>
    <m/>
    <m/>
    <m/>
    <n v="61900000"/>
    <n v="0"/>
    <m/>
    <s v="Tata Usaha"/>
    <x v="6"/>
    <m/>
    <m/>
    <e v="#REF!"/>
    <e v="#REF!"/>
  </r>
  <r>
    <s v="WA.2378.EBA.962.301.A.521211"/>
    <s v="521211"/>
    <s v="Belanja Bahan"/>
    <m/>
    <m/>
    <m/>
    <n v="15000000"/>
    <x v="8"/>
    <x v="8"/>
    <m/>
    <m/>
    <m/>
    <n v="15000000"/>
    <n v="0"/>
    <m/>
    <m/>
    <x v="1"/>
    <s v="Layanan Umum"/>
    <s v="Umum"/>
    <e v="#REF!"/>
    <e v="#REF!"/>
  </r>
  <r>
    <s v="WA.2378.EBA.962.301.A.521211.1"/>
    <m/>
    <s v="01 - Penggadaan"/>
    <n v="3"/>
    <s v="PKT"/>
    <n v="1500000"/>
    <n v="4500000"/>
    <x v="1"/>
    <x v="70"/>
    <n v="3"/>
    <s v="PKT"/>
    <n v="1500000"/>
    <n v="4500000"/>
    <n v="0"/>
    <s v=""/>
    <m/>
    <x v="1"/>
    <m/>
    <m/>
    <e v="#REF!"/>
    <e v="#REF!"/>
  </r>
  <r>
    <s v="WA.2378.EBA.962.301.A.521211.2"/>
    <m/>
    <s v="02 - Bahan Komputer"/>
    <n v="3"/>
    <s v="PKT"/>
    <n v="1500000"/>
    <n v="4500000"/>
    <x v="1"/>
    <x v="21"/>
    <n v="3"/>
    <s v="PKT"/>
    <n v="1500000"/>
    <n v="4500000"/>
    <n v="0"/>
    <s v=""/>
    <m/>
    <x v="1"/>
    <m/>
    <m/>
    <e v="#REF!"/>
    <e v="#REF!"/>
  </r>
  <r>
    <s v="WA.2378.EBA.962.301.A.521211.3"/>
    <m/>
    <s v="03 - ATK"/>
    <n v="3"/>
    <s v="PKT"/>
    <n v="1000000"/>
    <n v="3000000"/>
    <x v="1"/>
    <x v="22"/>
    <n v="3"/>
    <s v="PKT"/>
    <n v="1000000"/>
    <n v="3000000"/>
    <n v="0"/>
    <s v=""/>
    <m/>
    <x v="1"/>
    <m/>
    <m/>
    <e v="#REF!"/>
    <e v="#REF!"/>
  </r>
  <r>
    <s v="WA.2378.EBA.962.301.A.521211.4"/>
    <m/>
    <s v="04 - Cetakan Kegiatan Administrasi SIMAK BMN"/>
    <n v="6"/>
    <s v="Ekplr"/>
    <n v="500000"/>
    <n v="3000000"/>
    <x v="1"/>
    <x v="71"/>
    <n v="6"/>
    <s v="Ekplr"/>
    <n v="500000"/>
    <n v="3000000"/>
    <n v="0"/>
    <s v=""/>
    <m/>
    <x v="1"/>
    <m/>
    <m/>
    <e v="#REF!"/>
    <e v="#REF!"/>
  </r>
  <r>
    <s v="WA.2378.EBA.962.301.A.524111"/>
    <s v="524111"/>
    <s v="Belanja Perjalanan Dinas Biasa"/>
    <m/>
    <m/>
    <m/>
    <n v="44800000"/>
    <x v="10"/>
    <x v="15"/>
    <m/>
    <m/>
    <m/>
    <n v="44800000"/>
    <n v="0"/>
    <m/>
    <m/>
    <x v="1"/>
    <s v="Layanan Umum"/>
    <s v="Umum"/>
    <e v="#REF!"/>
    <e v="#REF!"/>
  </r>
  <r>
    <s v="WA.2378.EBA.962.301.A.524111.1"/>
    <m/>
    <s v="01 - Perjalanan Implementasi SIMAK - BMN"/>
    <n v="8"/>
    <s v="OK"/>
    <n v="5600000"/>
    <n v="44800000"/>
    <x v="1"/>
    <x v="72"/>
    <n v="8"/>
    <s v="OK"/>
    <n v="5600000"/>
    <n v="44800000"/>
    <n v="0"/>
    <s v=""/>
    <m/>
    <x v="1"/>
    <m/>
    <m/>
    <e v="#REF!"/>
    <e v="#REF!"/>
  </r>
  <r>
    <s v="WA.2378.EBA.962.301.A.524113"/>
    <s v="524113"/>
    <s v="Belanja Perjalanan Dinas Dalam Kota"/>
    <m/>
    <m/>
    <m/>
    <n v="2100000"/>
    <x v="15"/>
    <x v="35"/>
    <m/>
    <m/>
    <m/>
    <n v="2100000"/>
    <n v="0"/>
    <m/>
    <m/>
    <x v="1"/>
    <s v="Layanan Umum"/>
    <s v="Umum"/>
    <e v="#REF!"/>
    <e v="#REF!"/>
  </r>
  <r>
    <s v="WA.2378.EBA.962.301.A.524113.1"/>
    <m/>
    <s v="01 - Koordinasi Implementasi SIMAK - BMN"/>
    <n v="14"/>
    <s v="OK"/>
    <n v="150000"/>
    <n v="2100000"/>
    <x v="1"/>
    <x v="73"/>
    <n v="14"/>
    <s v="OK"/>
    <n v="150000"/>
    <n v="2100000"/>
    <n v="0"/>
    <s v="No Revisi"/>
    <m/>
    <x v="1"/>
    <m/>
    <m/>
    <e v="#REF!"/>
    <e v="#REF!"/>
  </r>
  <r>
    <s v="WA.2378.EBA.962.301.B"/>
    <s v="B"/>
    <s v="Pembinaan dan Koordinasi Pimpinan"/>
    <m/>
    <m/>
    <m/>
    <n v="498618000"/>
    <x v="11"/>
    <x v="74"/>
    <m/>
    <m/>
    <m/>
    <n v="498618000"/>
    <n v="0"/>
    <m/>
    <s v="Tata Usaha"/>
    <x v="6"/>
    <m/>
    <m/>
    <e v="#REF!"/>
    <e v="#REF!"/>
  </r>
  <r>
    <s v="WA.2378.EBA.962.301.B.521211"/>
    <s v="521211"/>
    <s v="Belanja Bahan"/>
    <m/>
    <m/>
    <m/>
    <n v="5000000"/>
    <x v="8"/>
    <x v="8"/>
    <m/>
    <m/>
    <m/>
    <n v="5000000"/>
    <n v="0"/>
    <m/>
    <m/>
    <x v="1"/>
    <s v="Layanan Umum"/>
    <s v="Umum"/>
    <e v="#REF!"/>
    <e v="#REF!"/>
  </r>
  <r>
    <s v="WA.2378.EBA.962.301.B.521211.1"/>
    <m/>
    <s v="01 - Bahan Komputer"/>
    <n v="2"/>
    <s v="PKT"/>
    <n v="1500000"/>
    <n v="3000000"/>
    <x v="1"/>
    <x v="75"/>
    <n v="2"/>
    <s v="PKT"/>
    <n v="1500000"/>
    <n v="3000000"/>
    <n v="0"/>
    <s v=""/>
    <m/>
    <x v="1"/>
    <m/>
    <m/>
    <e v="#REF!"/>
    <e v="#REF!"/>
  </r>
  <r>
    <s v="WA.2378.EBA.962.301.B.521211.2"/>
    <m/>
    <s v="02 - ATK"/>
    <n v="2"/>
    <s v="PKT"/>
    <n v="1000000"/>
    <n v="2000000"/>
    <x v="1"/>
    <x v="76"/>
    <n v="2"/>
    <s v="PKT"/>
    <n v="1000000"/>
    <n v="2000000"/>
    <n v="0"/>
    <s v=""/>
    <m/>
    <x v="1"/>
    <m/>
    <m/>
    <e v="#REF!"/>
    <e v="#REF!"/>
  </r>
  <r>
    <s v="WA.2378.EBA.962.301.B.521219"/>
    <s v="521219"/>
    <s v="Belanja Barang Non Operasional Lainnya"/>
    <m/>
    <m/>
    <m/>
    <n v="7800000"/>
    <x v="13"/>
    <x v="24"/>
    <m/>
    <m/>
    <m/>
    <n v="7800000"/>
    <n v="0"/>
    <m/>
    <m/>
    <x v="1"/>
    <s v="Layanan Umum"/>
    <s v="Umum"/>
    <e v="#REF!"/>
    <e v="#REF!"/>
  </r>
  <r>
    <s v="WA.2378.EBA.962.301.B.521219.1"/>
    <m/>
    <s v="01 - Langganan biaya Aplikasi"/>
    <n v="2"/>
    <s v="PKT"/>
    <n v="3900000"/>
    <n v="7800000"/>
    <x v="1"/>
    <x v="77"/>
    <n v="2"/>
    <s v="PKT"/>
    <n v="3900000"/>
    <n v="7800000"/>
    <n v="0"/>
    <s v="No Revisi"/>
    <m/>
    <x v="1"/>
    <m/>
    <m/>
    <e v="#REF!"/>
    <e v="#REF!"/>
  </r>
  <r>
    <s v="WA.2378.EBA.962.301.B.524111"/>
    <s v="524111"/>
    <s v="Belanja Perjalanan Dinas Biasa"/>
    <m/>
    <m/>
    <m/>
    <n v="485818000"/>
    <x v="10"/>
    <x v="15"/>
    <m/>
    <m/>
    <m/>
    <n v="485818000"/>
    <n v="0"/>
    <m/>
    <m/>
    <x v="1"/>
    <s v="Layanan Umum"/>
    <s v="Umum"/>
    <e v="#REF!"/>
    <e v="#REF!"/>
  </r>
  <r>
    <s v="WA.2378.EBA.962.301.B.524111.1"/>
    <m/>
    <s v="01 - Perjalanan Pembinaan, Koordinasi dan Pendampingan Pimpinan"/>
    <n v="68"/>
    <s v="OK"/>
    <n v="6548868"/>
    <n v="445323000"/>
    <x v="1"/>
    <x v="78"/>
    <n v="68"/>
    <s v="OK"/>
    <n v="6548868"/>
    <n v="445323000"/>
    <n v="0"/>
    <s v=""/>
    <m/>
    <x v="1"/>
    <m/>
    <m/>
    <e v="#REF!"/>
    <e v="#REF!"/>
  </r>
  <r>
    <s v="WA.2378.EBA.962.301.B.524111.2"/>
    <m/>
    <s v="02 - Perjalanan Koordinasi, Sinkronisasi, Wisuda dan Pendampingan Kepala Pusdik KP"/>
    <n v="7"/>
    <s v="OK"/>
    <n v="5785000"/>
    <n v="40495000"/>
    <x v="1"/>
    <x v="79"/>
    <n v="7"/>
    <s v="OK"/>
    <n v="5785000"/>
    <n v="40495000"/>
    <n v="0"/>
    <s v=""/>
    <m/>
    <x v="1"/>
    <m/>
    <m/>
    <e v="#REF!"/>
    <e v="#REF!"/>
  </r>
  <r>
    <s v="WA.2378.EBA.962.301.C"/>
    <s v="C"/>
    <s v="Pengelolaan Kearsipan, Tata Naskah Dinas dan Persuratan Pusat Pendidikan KP"/>
    <m/>
    <m/>
    <m/>
    <n v="63200000"/>
    <x v="27"/>
    <x v="80"/>
    <m/>
    <m/>
    <m/>
    <n v="63200000"/>
    <n v="0"/>
    <m/>
    <s v="Tata Usaha"/>
    <x v="6"/>
    <m/>
    <m/>
    <e v="#REF!"/>
    <e v="#REF!"/>
  </r>
  <r>
    <s v="WA.2378.EBA.962.301.C.521211"/>
    <s v="521211"/>
    <s v="Belanja Bahan"/>
    <m/>
    <m/>
    <m/>
    <n v="18000000"/>
    <x v="8"/>
    <x v="8"/>
    <m/>
    <m/>
    <m/>
    <n v="18000000"/>
    <n v="0"/>
    <m/>
    <m/>
    <x v="1"/>
    <s v="Layanan Umum"/>
    <s v="Umum"/>
    <e v="#REF!"/>
    <e v="#REF!"/>
  </r>
  <r>
    <s v="WA.2378.EBA.962.301.C.521211.1"/>
    <m/>
    <s v="01 - Penggadaan"/>
    <n v="4"/>
    <s v="PKT"/>
    <n v="1000000"/>
    <n v="4000000"/>
    <x v="1"/>
    <x v="70"/>
    <n v="4"/>
    <s v="PKT"/>
    <n v="1000000"/>
    <n v="4000000"/>
    <n v="0"/>
    <s v=""/>
    <m/>
    <x v="1"/>
    <m/>
    <m/>
    <e v="#REF!"/>
    <e v="#REF!"/>
  </r>
  <r>
    <s v="WA.2378.EBA.962.301.C.521211.2"/>
    <m/>
    <s v="02 - Bahan Komputer"/>
    <n v="4"/>
    <s v="PKT"/>
    <n v="1500000"/>
    <n v="6000000"/>
    <x v="1"/>
    <x v="21"/>
    <n v="4"/>
    <s v="PKT"/>
    <n v="1500000"/>
    <n v="6000000"/>
    <n v="0"/>
    <s v=""/>
    <m/>
    <x v="1"/>
    <m/>
    <m/>
    <e v="#REF!"/>
    <e v="#REF!"/>
  </r>
  <r>
    <s v="WA.2378.EBA.962.301.C.521211.3"/>
    <m/>
    <s v="03 - ATK"/>
    <n v="4"/>
    <s v="PKT"/>
    <n v="1000000"/>
    <n v="4000000"/>
    <x v="1"/>
    <x v="22"/>
    <n v="4"/>
    <s v="PKT"/>
    <n v="1000000"/>
    <n v="4000000"/>
    <n v="0"/>
    <s v=""/>
    <m/>
    <x v="1"/>
    <m/>
    <m/>
    <e v="#REF!"/>
    <e v="#REF!"/>
  </r>
  <r>
    <s v="WA.2378.EBA.962.301.C.521211.4"/>
    <m/>
    <s v="04 - Cetakan Kegiatan dan Laporan"/>
    <n v="8"/>
    <s v="Ekplr"/>
    <n v="500000"/>
    <n v="4000000"/>
    <x v="1"/>
    <x v="81"/>
    <n v="8"/>
    <s v="Ekplr"/>
    <n v="500000"/>
    <n v="4000000"/>
    <n v="0"/>
    <s v=""/>
    <m/>
    <x v="1"/>
    <m/>
    <m/>
    <e v="#REF!"/>
    <e v="#REF!"/>
  </r>
  <r>
    <s v="WA.2378.EBA.962.301.C.522141"/>
    <s v="522141"/>
    <s v="Belanja Sewa"/>
    <m/>
    <m/>
    <m/>
    <n v="3000000"/>
    <x v="28"/>
    <x v="82"/>
    <m/>
    <m/>
    <m/>
    <n v="3000000"/>
    <n v="0"/>
    <m/>
    <m/>
    <x v="1"/>
    <s v="Layanan Umum"/>
    <s v="Umum"/>
    <e v="#REF!"/>
    <e v="#REF!"/>
  </r>
  <r>
    <s v="WA.2378.EBA.962.301.C.522141.1"/>
    <m/>
    <s v="01 - Sewa Kendaraan / Mobil (2 kali)"/>
    <n v="2"/>
    <s v="UH"/>
    <n v="1500000"/>
    <n v="3000000"/>
    <x v="1"/>
    <x v="83"/>
    <n v="2"/>
    <s v="UH"/>
    <n v="1500000"/>
    <n v="3000000"/>
    <n v="0"/>
    <s v="No Revisi"/>
    <m/>
    <x v="1"/>
    <m/>
    <m/>
    <e v="#REF!"/>
    <e v="#REF!"/>
  </r>
  <r>
    <s v="WA.2378.EBA.962.301.C.524111"/>
    <s v="524111"/>
    <s v="Belanja Perjalanan Dinas Biasa"/>
    <m/>
    <m/>
    <m/>
    <n v="38000000"/>
    <x v="10"/>
    <x v="15"/>
    <m/>
    <m/>
    <m/>
    <n v="38000000"/>
    <n v="0"/>
    <m/>
    <m/>
    <x v="1"/>
    <s v="Layanan Umum"/>
    <s v="Umum"/>
    <e v="#REF!"/>
    <e v="#REF!"/>
  </r>
  <r>
    <s v="WA.2378.EBA.962.301.C.524111.1"/>
    <m/>
    <s v="01 - Perjalanan Pengelolaan Kearsipan dan Tata Naskah Dinas"/>
    <n v="8"/>
    <s v="OK"/>
    <n v="4750000"/>
    <n v="38000000"/>
    <x v="1"/>
    <x v="84"/>
    <n v="8"/>
    <s v="OK"/>
    <n v="4750000"/>
    <n v="38000000"/>
    <n v="0"/>
    <s v="No Revisi"/>
    <m/>
    <x v="1"/>
    <m/>
    <m/>
    <e v="#REF!"/>
    <e v="#REF!"/>
  </r>
  <r>
    <s v="WA.2378.EBA.962.301.C.524113"/>
    <s v="524113"/>
    <s v="Belanja Perjalanan Dinas Dalam Kota"/>
    <m/>
    <m/>
    <m/>
    <n v="4200000"/>
    <x v="15"/>
    <x v="35"/>
    <m/>
    <m/>
    <m/>
    <n v="4200000"/>
    <n v="0"/>
    <m/>
    <m/>
    <x v="1"/>
    <s v="Layanan Umum"/>
    <s v="Umum"/>
    <e v="#REF!"/>
    <e v="#REF!"/>
  </r>
  <r>
    <s v="WA.2378.EBA.962.301.C.524113.1"/>
    <m/>
    <s v="01 - Perjalanan Koordinasi"/>
    <n v="28"/>
    <s v="OK"/>
    <n v="150000"/>
    <n v="4200000"/>
    <x v="1"/>
    <x v="85"/>
    <n v="28"/>
    <s v="OK"/>
    <n v="150000"/>
    <n v="4200000"/>
    <n v="0"/>
    <s v=""/>
    <m/>
    <x v="1"/>
    <m/>
    <m/>
    <e v="#REF!"/>
    <e v="#REF!"/>
  </r>
  <r>
    <s v="WA.2378.EBA.962.301.D"/>
    <s v="D"/>
    <s v="Penyusunan Bahan Tindak Lanjut dan Pemutakhiran Data"/>
    <m/>
    <m/>
    <m/>
    <n v="64800000"/>
    <x v="29"/>
    <x v="86"/>
    <m/>
    <m/>
    <m/>
    <n v="64800000"/>
    <n v="0"/>
    <m/>
    <s v="Tata Usaha"/>
    <x v="6"/>
    <m/>
    <m/>
    <e v="#REF!"/>
    <e v="#REF!"/>
  </r>
  <r>
    <s v="WA.2378.EBA.962.301.D.521211"/>
    <s v="521211"/>
    <s v="Belanja Bahan"/>
    <m/>
    <m/>
    <m/>
    <n v="23000000"/>
    <x v="8"/>
    <x v="8"/>
    <m/>
    <m/>
    <m/>
    <n v="23000000"/>
    <n v="0"/>
    <m/>
    <m/>
    <x v="1"/>
    <s v="Layanan Umum"/>
    <s v="Umum"/>
    <e v="#REF!"/>
    <e v="#REF!"/>
  </r>
  <r>
    <s v="WA.2378.EBA.962.301.D.521211.1"/>
    <m/>
    <s v="01 - Penggadaan"/>
    <n v="4"/>
    <s v="PKT"/>
    <n v="1500000"/>
    <n v="6000000"/>
    <x v="1"/>
    <x v="70"/>
    <n v="4"/>
    <s v="PKT"/>
    <n v="1500000"/>
    <n v="6000000"/>
    <n v="0"/>
    <s v=""/>
    <m/>
    <x v="1"/>
    <m/>
    <m/>
    <e v="#REF!"/>
    <e v="#REF!"/>
  </r>
  <r>
    <s v="WA.2378.EBA.962.301.D.521211.2"/>
    <m/>
    <s v="02 - Bahan Komputer"/>
    <n v="4"/>
    <s v="PKT"/>
    <n v="1500000"/>
    <n v="6000000"/>
    <x v="1"/>
    <x v="21"/>
    <n v="4"/>
    <s v="PKT"/>
    <n v="1500000"/>
    <n v="6000000"/>
    <n v="0"/>
    <s v=""/>
    <m/>
    <x v="1"/>
    <m/>
    <m/>
    <e v="#REF!"/>
    <e v="#REF!"/>
  </r>
  <r>
    <s v="WA.2378.EBA.962.301.D.521211.3"/>
    <m/>
    <s v="03 - ATK"/>
    <n v="4"/>
    <s v="PKT"/>
    <n v="1000000"/>
    <n v="4000000"/>
    <x v="1"/>
    <x v="22"/>
    <n v="4"/>
    <s v="PKT"/>
    <n v="1000000"/>
    <n v="4000000"/>
    <n v="0"/>
    <s v=""/>
    <m/>
    <x v="1"/>
    <m/>
    <m/>
    <e v="#REF!"/>
    <e v="#REF!"/>
  </r>
  <r>
    <s v="WA.2378.EBA.962.301.D.521211.4"/>
    <m/>
    <s v="04 - Cetakan Kegiatan dan Laporan"/>
    <n v="8"/>
    <s v="Ekplr"/>
    <n v="500000"/>
    <n v="4000000"/>
    <x v="1"/>
    <x v="81"/>
    <n v="8"/>
    <s v="Ekplr"/>
    <n v="500000"/>
    <n v="4000000"/>
    <n v="0"/>
    <s v=""/>
    <m/>
    <x v="1"/>
    <m/>
    <m/>
    <e v="#REF!"/>
    <e v="#REF!"/>
  </r>
  <r>
    <m/>
    <m/>
    <s v="05 - Konsumsi/bahan makanan"/>
    <n v="40"/>
    <s v="OK"/>
    <n v="75000"/>
    <n v="3000000"/>
    <x v="1"/>
    <x v="87"/>
    <n v="40"/>
    <s v="OK"/>
    <n v="75000"/>
    <n v="3000000"/>
    <n v="0"/>
    <s v=""/>
    <m/>
    <x v="1"/>
    <m/>
    <m/>
    <m/>
    <n v="0"/>
  </r>
  <r>
    <s v="WA.2378.EBA.962.301.D.524111"/>
    <s v="524111"/>
    <s v="Belanja Perjalanan Dinas Biasa"/>
    <m/>
    <m/>
    <m/>
    <n v="40000000"/>
    <x v="10"/>
    <x v="15"/>
    <m/>
    <m/>
    <m/>
    <n v="40000000"/>
    <n v="0"/>
    <m/>
    <m/>
    <x v="1"/>
    <s v="Layanan Umum"/>
    <s v="Umum"/>
    <e v="#REF!"/>
    <e v="#REF!"/>
  </r>
  <r>
    <s v="WA.2378.EBA.962.301.D.524111.1"/>
    <m/>
    <s v="01 - Perjalanan Penyusunan Bahan Tindak Lanjut dan Pemutakhiran Data"/>
    <n v="10"/>
    <s v="OK"/>
    <n v="4000000"/>
    <n v="40000000"/>
    <x v="1"/>
    <x v="88"/>
    <n v="10"/>
    <s v="OK"/>
    <n v="4000000"/>
    <n v="40000000"/>
    <n v="0"/>
    <s v="No Revisi"/>
    <m/>
    <x v="1"/>
    <m/>
    <m/>
    <e v="#REF!"/>
    <e v="#REF!"/>
  </r>
  <r>
    <s v="WA.2378.EBA.962.301.D.524113"/>
    <s v="524113"/>
    <s v="Belanja Perjalanan Dinas Dalam Kota"/>
    <m/>
    <m/>
    <m/>
    <n v="1800000"/>
    <x v="15"/>
    <x v="35"/>
    <m/>
    <m/>
    <m/>
    <n v="1800000"/>
    <n v="0"/>
    <m/>
    <m/>
    <x v="1"/>
    <s v="Layanan Umum"/>
    <s v="Umum"/>
    <e v="#REF!"/>
    <e v="#REF!"/>
  </r>
  <r>
    <s v="WA.2378.EBA.962.301.D.524113.1"/>
    <m/>
    <s v="01 - Perjalanan Koordinasi"/>
    <n v="12"/>
    <s v="OK"/>
    <n v="150000"/>
    <n v="1800000"/>
    <x v="1"/>
    <x v="85"/>
    <n v="12"/>
    <s v="OK"/>
    <n v="150000"/>
    <n v="1800000"/>
    <n v="0"/>
    <s v=""/>
    <m/>
    <x v="1"/>
    <m/>
    <m/>
    <e v="#REF!"/>
    <e v="#REF!"/>
  </r>
  <r>
    <s v="WA.2378.EBA.962.301.E"/>
    <s v="E"/>
    <s v="Pengelolaan Administrasi Kepegawaian Pusdik KP"/>
    <m/>
    <m/>
    <m/>
    <n v="151850000"/>
    <x v="30"/>
    <x v="89"/>
    <m/>
    <m/>
    <m/>
    <n v="151850000"/>
    <n v="0"/>
    <m/>
    <s v="Tata Usaha"/>
    <x v="6"/>
    <m/>
    <m/>
    <e v="#REF!"/>
    <e v="#REF!"/>
  </r>
  <r>
    <s v="WA.2378.EBA.962.301.E.521211"/>
    <s v="521211"/>
    <s v="Belanja Bahan"/>
    <m/>
    <m/>
    <m/>
    <n v="22000000"/>
    <x v="8"/>
    <x v="8"/>
    <m/>
    <m/>
    <m/>
    <n v="22000000"/>
    <n v="0"/>
    <m/>
    <m/>
    <x v="1"/>
    <s v="Layanan Umum"/>
    <s v="Umum"/>
    <e v="#REF!"/>
    <e v="#REF!"/>
  </r>
  <r>
    <s v="WA.2378.EBA.962.301.E.521211.1"/>
    <m/>
    <s v="01 - Penggadaan"/>
    <n v="4"/>
    <s v="PKT"/>
    <n v="1500000"/>
    <n v="6000000"/>
    <x v="1"/>
    <x v="70"/>
    <n v="4"/>
    <s v="PKT"/>
    <n v="1500000"/>
    <n v="6000000"/>
    <n v="0"/>
    <s v=""/>
    <m/>
    <x v="1"/>
    <m/>
    <m/>
    <e v="#REF!"/>
    <e v="#REF!"/>
  </r>
  <r>
    <s v="WA.2378.EBA.962.301.E.521211.2"/>
    <m/>
    <s v="02 - Bahan Komputer"/>
    <n v="4"/>
    <s v="PKT"/>
    <n v="1500000"/>
    <n v="6000000"/>
    <x v="1"/>
    <x v="21"/>
    <n v="4"/>
    <s v="PKT"/>
    <n v="1500000"/>
    <n v="6000000"/>
    <n v="0"/>
    <s v=""/>
    <m/>
    <x v="1"/>
    <m/>
    <m/>
    <e v="#REF!"/>
    <e v="#REF!"/>
  </r>
  <r>
    <s v="WA.2378.EBA.962.301.E.521211.3"/>
    <m/>
    <s v="03 - ATK"/>
    <n v="4"/>
    <s v="PKT"/>
    <n v="1000000"/>
    <n v="4000000"/>
    <x v="1"/>
    <x v="22"/>
    <n v="4"/>
    <s v="PKT"/>
    <n v="1000000"/>
    <n v="4000000"/>
    <n v="0"/>
    <s v=""/>
    <m/>
    <x v="1"/>
    <m/>
    <m/>
    <e v="#REF!"/>
    <e v="#REF!"/>
  </r>
  <r>
    <s v="WA.2378.EBA.962.301.E.521211.4"/>
    <m/>
    <s v="04 - Cetakan Kegiatan dan Laporan"/>
    <n v="12"/>
    <s v="Ekplr"/>
    <n v="250000"/>
    <n v="3000000"/>
    <x v="1"/>
    <x v="81"/>
    <n v="12"/>
    <s v="Ekplr"/>
    <n v="250000"/>
    <n v="3000000"/>
    <n v="0"/>
    <s v=""/>
    <m/>
    <x v="1"/>
    <m/>
    <m/>
    <e v="#REF!"/>
    <e v="#REF!"/>
  </r>
  <r>
    <m/>
    <m/>
    <s v="05 - Konsumsi/bahan makanan"/>
    <n v="40"/>
    <s v="OK"/>
    <n v="75000"/>
    <n v="3000000"/>
    <x v="1"/>
    <x v="87"/>
    <n v="40"/>
    <s v="OK"/>
    <n v="75000"/>
    <n v="3000000"/>
    <n v="0"/>
    <s v=""/>
    <m/>
    <x v="1"/>
    <m/>
    <m/>
    <m/>
    <n v="0"/>
  </r>
  <r>
    <s v="WA.2378.EBA.962.301.E.521219"/>
    <s v="521219"/>
    <s v="Belanja Barang Non Operasional Lainnya"/>
    <m/>
    <m/>
    <m/>
    <n v="26250000"/>
    <x v="13"/>
    <x v="24"/>
    <m/>
    <m/>
    <m/>
    <n v="26250000"/>
    <n v="0"/>
    <m/>
    <m/>
    <x v="1"/>
    <s v="Layanan Umum"/>
    <s v="Umum"/>
    <e v="#REF!"/>
    <e v="#REF!"/>
  </r>
  <r>
    <s v="WA.2378.EBA.962.301.E.521219.1"/>
    <m/>
    <s v="01 - Peningkatan Kapasitas Pegawai"/>
    <n v="15"/>
    <s v="OK"/>
    <n v="1750000"/>
    <n v="26250000"/>
    <x v="1"/>
    <x v="90"/>
    <n v="15"/>
    <s v="OK"/>
    <n v="1750000"/>
    <n v="26250000"/>
    <n v="0"/>
    <s v="No Revisi"/>
    <m/>
    <x v="1"/>
    <m/>
    <m/>
    <e v="#REF!"/>
    <e v="#REF!"/>
  </r>
  <r>
    <s v="WA.2378.EBA.962.301.E.524111"/>
    <s v="524111"/>
    <s v="Belanja Perjalanan Dinas Biasa"/>
    <m/>
    <m/>
    <m/>
    <n v="101500000"/>
    <x v="10"/>
    <x v="15"/>
    <m/>
    <m/>
    <m/>
    <n v="101500000"/>
    <n v="0"/>
    <m/>
    <m/>
    <x v="1"/>
    <s v="Layanan Umum"/>
    <s v="Umum"/>
    <e v="#REF!"/>
    <e v="#REF!"/>
  </r>
  <r>
    <s v="WA.2378.EBA.962.301.E.524111.1"/>
    <m/>
    <s v="01 - Perjalanan Pengelolaan SDM Aparatur"/>
    <n v="8"/>
    <s v="OK"/>
    <n v="4250000"/>
    <n v="34000000"/>
    <x v="1"/>
    <x v="91"/>
    <n v="8"/>
    <s v="OK"/>
    <n v="4250000"/>
    <n v="34000000"/>
    <n v="0"/>
    <s v=""/>
    <m/>
    <x v="1"/>
    <m/>
    <m/>
    <e v="#REF!"/>
    <e v="#REF!"/>
  </r>
  <r>
    <m/>
    <m/>
    <s v="02 - Perjalanan Dukungan WBK Satuan Pendidikan KP (5 Lokasi x 3 Kali)"/>
    <n v="15"/>
    <s v="OK"/>
    <n v="4500000"/>
    <n v="67500000"/>
    <x v="1"/>
    <x v="92"/>
    <n v="15"/>
    <s v="OK"/>
    <n v="4500000"/>
    <n v="67500000"/>
    <n v="0"/>
    <s v=""/>
    <m/>
    <x v="1"/>
    <m/>
    <m/>
    <m/>
    <n v="0"/>
  </r>
  <r>
    <s v="WA.2378.EBA.962.301.E.524113"/>
    <s v="524113"/>
    <s v="Belanja Perjalanan Dinas Dalam Kota"/>
    <m/>
    <m/>
    <m/>
    <n v="2100000"/>
    <x v="15"/>
    <x v="35"/>
    <m/>
    <m/>
    <m/>
    <n v="2100000"/>
    <n v="0"/>
    <m/>
    <m/>
    <x v="1"/>
    <s v="Layanan Umum"/>
    <s v="Umum"/>
    <e v="#REF!"/>
    <e v="#REF!"/>
  </r>
  <r>
    <s v="WA.2378.EBA.962.301.E.524113.1"/>
    <m/>
    <s v="01 - Perjalanan Koordinasi"/>
    <n v="14"/>
    <s v="OK"/>
    <n v="150000"/>
    <n v="2100000"/>
    <x v="1"/>
    <x v="85"/>
    <n v="14"/>
    <s v="OK"/>
    <n v="150000"/>
    <n v="2100000"/>
    <n v="0"/>
    <s v="No Revisi"/>
    <m/>
    <x v="1"/>
    <m/>
    <m/>
    <e v="#REF!"/>
    <e v="#REF!"/>
  </r>
  <r>
    <s v="WA.2378.EBA.962.301.F"/>
    <s v="F"/>
    <s v="Penjaminan Mutu Kelembagaan"/>
    <m/>
    <m/>
    <m/>
    <n v="50042000"/>
    <x v="31"/>
    <x v="93"/>
    <m/>
    <m/>
    <m/>
    <n v="50042000"/>
    <n v="0"/>
    <m/>
    <s v="Kelembagaan dan Ketenagaan"/>
    <x v="4"/>
    <m/>
    <m/>
    <e v="#REF!"/>
    <e v="#REF!"/>
  </r>
  <r>
    <s v="WA.2378.EBA.962.301.F.521211"/>
    <s v="521211"/>
    <s v="Belanja Bahan"/>
    <m/>
    <m/>
    <m/>
    <n v="20000000"/>
    <x v="8"/>
    <x v="8"/>
    <m/>
    <m/>
    <m/>
    <n v="20000000"/>
    <n v="0"/>
    <s v="No Revisi"/>
    <m/>
    <x v="1"/>
    <s v="Layanan Umum"/>
    <s v="Kelembagaan"/>
    <e v="#REF!"/>
    <e v="#REF!"/>
  </r>
  <r>
    <s v="WA.2378.EBA.962.301.F.521211.1"/>
    <m/>
    <s v="01 - Konsumsi/bahan makanan"/>
    <n v="160"/>
    <s v="OK"/>
    <n v="75000"/>
    <n v="12000000"/>
    <x v="1"/>
    <x v="9"/>
    <n v="160"/>
    <s v="OK"/>
    <n v="75000"/>
    <n v="12000000"/>
    <n v="0"/>
    <s v="No Revisi"/>
    <m/>
    <x v="1"/>
    <m/>
    <m/>
    <e v="#REF!"/>
    <e v="#REF!"/>
  </r>
  <r>
    <s v="WA.2378.EBA.962.301.F.521211.2"/>
    <m/>
    <s v="02 - Penggadaan"/>
    <n v="2"/>
    <s v="PKT"/>
    <n v="1500000"/>
    <n v="3000000"/>
    <x v="1"/>
    <x v="10"/>
    <n v="2"/>
    <s v="PKT"/>
    <n v="1500000"/>
    <n v="3000000"/>
    <n v="0"/>
    <s v="No Revisi"/>
    <m/>
    <x v="1"/>
    <m/>
    <m/>
    <e v="#REF!"/>
    <e v="#REF!"/>
  </r>
  <r>
    <s v="WA.2378.EBA.962.301.F.521211.3"/>
    <m/>
    <s v="03 - Bahan Komputer"/>
    <n v="2"/>
    <s v="PKT"/>
    <n v="1500000"/>
    <n v="3000000"/>
    <x v="1"/>
    <x v="11"/>
    <n v="2"/>
    <s v="PKT"/>
    <n v="1500000"/>
    <n v="3000000"/>
    <n v="0"/>
    <s v="No Revisi"/>
    <m/>
    <x v="1"/>
    <m/>
    <m/>
    <e v="#REF!"/>
    <e v="#REF!"/>
  </r>
  <r>
    <s v="WA.2378.EBA.962.301.F.521211.4"/>
    <m/>
    <s v="04 - ATK"/>
    <n v="2"/>
    <s v="PKT"/>
    <n v="1000000"/>
    <n v="2000000"/>
    <x v="1"/>
    <x v="12"/>
    <n v="2"/>
    <s v="PKT"/>
    <n v="1000000"/>
    <n v="2000000"/>
    <n v="0"/>
    <s v="No Revisi"/>
    <m/>
    <x v="1"/>
    <m/>
    <m/>
    <e v="#REF!"/>
    <e v="#REF!"/>
  </r>
  <r>
    <s v="WA.2378.EBA.962.301.F.521219"/>
    <s v="521219"/>
    <s v="Belanja Barang Non Operasional Lainnya"/>
    <m/>
    <m/>
    <m/>
    <n v="3000000"/>
    <x v="13"/>
    <x v="24"/>
    <m/>
    <m/>
    <m/>
    <n v="3000000"/>
    <n v="0"/>
    <s v="No Revisi"/>
    <m/>
    <x v="1"/>
    <s v="Layanan Umum"/>
    <s v="Kelembagaan"/>
    <e v="#REF!"/>
    <e v="#REF!"/>
  </r>
  <r>
    <s v="WA.2378.EBA.962.301.F.521219.1"/>
    <m/>
    <s v="01 - Langganan biaya video conference"/>
    <n v="12"/>
    <s v="PKT"/>
    <n v="250000"/>
    <n v="3000000"/>
    <x v="1"/>
    <x v="57"/>
    <n v="12"/>
    <s v="PKT"/>
    <n v="250000"/>
    <n v="3000000"/>
    <n v="0"/>
    <s v="No Revisi"/>
    <m/>
    <x v="1"/>
    <m/>
    <m/>
    <e v="#REF!"/>
    <e v="#REF!"/>
  </r>
  <r>
    <s v="WA.2378.EBA.962.301.F.522151"/>
    <s v="522151"/>
    <s v="Belanja Jasa Profesi"/>
    <m/>
    <m/>
    <m/>
    <n v="9000000"/>
    <x v="9"/>
    <x v="13"/>
    <m/>
    <m/>
    <m/>
    <n v="9000000"/>
    <n v="0"/>
    <s v="No Revisi"/>
    <m/>
    <x v="1"/>
    <s v="Layanan Umum"/>
    <s v="Kelembagaan"/>
    <e v="#REF!"/>
    <e v="#REF!"/>
  </r>
  <r>
    <s v="WA.2378.EBA.962.301.F.522151.1"/>
    <m/>
    <s v="01 - Narasumber/Pembahas"/>
    <n v="10"/>
    <s v="OJ"/>
    <n v="900000"/>
    <n v="9000000"/>
    <x v="1"/>
    <x v="14"/>
    <n v="10"/>
    <s v="OJ"/>
    <n v="900000"/>
    <n v="9000000"/>
    <n v="0"/>
    <s v="No Revisi"/>
    <m/>
    <x v="1"/>
    <m/>
    <m/>
    <e v="#REF!"/>
    <e v="#REF!"/>
  </r>
  <r>
    <s v="WA.2378.EBA.962.301.F.524111"/>
    <s v="524111"/>
    <s v="Belanja Perjalanan Dinas Biasa"/>
    <m/>
    <m/>
    <m/>
    <n v="18042000"/>
    <x v="10"/>
    <x v="15"/>
    <m/>
    <m/>
    <m/>
    <n v="18042000"/>
    <n v="0"/>
    <s v="No Revisi"/>
    <m/>
    <x v="1"/>
    <s v="Layanan Umum"/>
    <s v="Kelembagaan"/>
    <e v="#REF!"/>
    <e v="#REF!"/>
  </r>
  <r>
    <s v="WA.2378.EBA.962.301.F.524111.1"/>
    <m/>
    <s v="01 - Perjalanan Penjaminan mutu pendidikan KP"/>
    <n v="6"/>
    <s v="OK"/>
    <n v="3007000"/>
    <n v="18042000"/>
    <x v="1"/>
    <x v="94"/>
    <n v="6"/>
    <s v="OK"/>
    <n v="3007000"/>
    <n v="18042000"/>
    <n v="0"/>
    <s v="No Revisi"/>
    <m/>
    <x v="1"/>
    <m/>
    <m/>
    <e v="#REF!"/>
    <e v="#REF!"/>
  </r>
  <r>
    <s v="WA.2378.EBA.962.301.G"/>
    <s v="G"/>
    <s v="Bimbingan Penelitian Dan Pengabdian Kepada Masyarakat"/>
    <m/>
    <m/>
    <m/>
    <n v="99334000"/>
    <x v="32"/>
    <x v="95"/>
    <m/>
    <m/>
    <m/>
    <n v="99334000"/>
    <n v="0"/>
    <m/>
    <s v="Penyelenggaraan Pendidikan"/>
    <x v="2"/>
    <m/>
    <m/>
    <e v="#REF!"/>
    <e v="#REF!"/>
  </r>
  <r>
    <s v="WA.2378.EBA.962.301.G.521211"/>
    <s v="521211"/>
    <s v="Belanja Bahan"/>
    <m/>
    <m/>
    <m/>
    <n v="13250000"/>
    <x v="8"/>
    <x v="8"/>
    <m/>
    <m/>
    <m/>
    <n v="13250000"/>
    <n v="0"/>
    <m/>
    <m/>
    <x v="1"/>
    <s v="Layanan Umum"/>
    <s v="Metode dan Kurikulum"/>
    <e v="#REF!"/>
    <e v="#REF!"/>
  </r>
  <r>
    <s v="WA.2378.EBA.962.301.G.521211.1"/>
    <m/>
    <s v="01 - Konsumsi/bahan makanan"/>
    <n v="100"/>
    <s v="OK"/>
    <n v="75000"/>
    <n v="7500000"/>
    <x v="1"/>
    <x v="9"/>
    <n v="100"/>
    <s v="OK"/>
    <n v="75000"/>
    <n v="7500000"/>
    <n v="0"/>
    <s v=""/>
    <m/>
    <x v="1"/>
    <m/>
    <m/>
    <e v="#REF!"/>
    <e v="#REF!"/>
  </r>
  <r>
    <s v="WA.2378.EBA.962.301.G.521211.2"/>
    <m/>
    <s v="02 - Penggadaan"/>
    <n v="1"/>
    <s v="PKT"/>
    <n v="750000"/>
    <n v="750000"/>
    <x v="1"/>
    <x v="10"/>
    <n v="1"/>
    <s v="PKT"/>
    <n v="750000"/>
    <n v="750000"/>
    <n v="0"/>
    <s v=""/>
    <m/>
    <x v="1"/>
    <m/>
    <m/>
    <e v="#REF!"/>
    <e v="#REF!"/>
  </r>
  <r>
    <s v="WA.2378.EBA.962.301.G.521211.3"/>
    <m/>
    <s v="03 - Bahan Komputer"/>
    <n v="2"/>
    <s v="PKT"/>
    <n v="1500000"/>
    <n v="3000000"/>
    <x v="1"/>
    <x v="11"/>
    <n v="2"/>
    <s v="PKT"/>
    <n v="1500000"/>
    <n v="3000000"/>
    <n v="0"/>
    <s v=""/>
    <m/>
    <x v="1"/>
    <m/>
    <m/>
    <e v="#REF!"/>
    <e v="#REF!"/>
  </r>
  <r>
    <s v="WA.2378.EBA.962.301.G.521211.4"/>
    <m/>
    <s v="04 - ATK"/>
    <n v="2"/>
    <s v="PKT"/>
    <n v="1000000"/>
    <n v="2000000"/>
    <x v="1"/>
    <x v="12"/>
    <n v="2"/>
    <s v="PKT"/>
    <n v="1000000"/>
    <n v="2000000"/>
    <n v="0"/>
    <s v=""/>
    <m/>
    <x v="1"/>
    <m/>
    <m/>
    <e v="#REF!"/>
    <e v="#REF!"/>
  </r>
  <r>
    <s v="WA.2378.EBA.962.301.G.521219"/>
    <s v="521219"/>
    <s v="Belanja Barang Non Operasional Lainnya"/>
    <m/>
    <m/>
    <m/>
    <n v="14550000"/>
    <x v="13"/>
    <x v="24"/>
    <m/>
    <m/>
    <m/>
    <n v="14550000"/>
    <n v="0"/>
    <m/>
    <m/>
    <x v="1"/>
    <s v="Layanan Umum"/>
    <s v="Metode dan Kurikulum"/>
    <e v="#REF!"/>
    <e v="#REF!"/>
  </r>
  <r>
    <s v="WA.2378.EBA.962.301.G.521219.1"/>
    <m/>
    <s v="01 - Langganan biaya video conference"/>
    <n v="12"/>
    <s v="PKT"/>
    <n v="250000"/>
    <n v="3000000"/>
    <x v="1"/>
    <x v="57"/>
    <n v="12"/>
    <s v="PKT"/>
    <n v="250000"/>
    <n v="3000000"/>
    <n v="0"/>
    <s v=""/>
    <m/>
    <x v="1"/>
    <m/>
    <m/>
    <e v="#REF!"/>
    <e v="#REF!"/>
  </r>
  <r>
    <s v="WA.2378.EBA.962.301.G.521219.2"/>
    <m/>
    <s v="02 - Publikasi SFV"/>
    <n v="1"/>
    <s v="PKT"/>
    <n v="11550000"/>
    <n v="11550000"/>
    <x v="1"/>
    <x v="96"/>
    <n v="1"/>
    <s v="PKT"/>
    <n v="11550000"/>
    <n v="11550000"/>
    <n v="0"/>
    <s v=""/>
    <m/>
    <x v="1"/>
    <m/>
    <m/>
    <m/>
    <n v="0"/>
  </r>
  <r>
    <s v="WA.2378.EBA.962.301.G.524111"/>
    <s v="524111"/>
    <s v="Belanja Perjalanan Dinas Biasa"/>
    <m/>
    <m/>
    <m/>
    <n v="71534000"/>
    <x v="10"/>
    <x v="15"/>
    <m/>
    <m/>
    <m/>
    <n v="71534000"/>
    <n v="0"/>
    <m/>
    <m/>
    <x v="1"/>
    <s v="Layanan Umum"/>
    <s v="Metode dan Kurikulum"/>
    <e v="#REF!"/>
    <e v="#REF!"/>
  </r>
  <r>
    <s v="WA.2378.EBA.962.301.G.524111.1"/>
    <m/>
    <s v="01 - Perjalanan Bimbingan Penelitian dan Pengabdian Kepada Masyarakat"/>
    <n v="14"/>
    <s v="OK"/>
    <n v="5109636"/>
    <n v="71534000"/>
    <x v="1"/>
    <x v="97"/>
    <n v="14"/>
    <s v="OK"/>
    <n v="5109636"/>
    <n v="71534000"/>
    <n v="0"/>
    <s v="No Revisi"/>
    <m/>
    <x v="1"/>
    <m/>
    <m/>
    <e v="#REF!"/>
    <e v="#REF!"/>
  </r>
  <r>
    <s v="WA.2378.EBA.962.301.H"/>
    <s v="H"/>
    <s v="Serapan  Lulusan Pendidikan KP"/>
    <m/>
    <m/>
    <m/>
    <n v="139554000"/>
    <x v="33"/>
    <x v="98"/>
    <m/>
    <m/>
    <m/>
    <n v="139554000"/>
    <n v="0"/>
    <m/>
    <s v="Penyelenggaraan Pendidikan"/>
    <x v="3"/>
    <m/>
    <m/>
    <e v="#REF!"/>
    <e v="#REF!"/>
  </r>
  <r>
    <s v="WA.2378.EBA.962.301.H.521211"/>
    <s v="521211"/>
    <s v="Belanja Bahan"/>
    <m/>
    <m/>
    <m/>
    <n v="23500000"/>
    <x v="8"/>
    <x v="8"/>
    <m/>
    <m/>
    <m/>
    <n v="23500000"/>
    <n v="0"/>
    <s v="No Revisi"/>
    <m/>
    <x v="1"/>
    <s v="Layanan Umum"/>
    <s v="Peserta Didik dan Sarana Prasarana"/>
    <e v="#REF!"/>
    <e v="#REF!"/>
  </r>
  <r>
    <s v="WA.2378.EBA.962.301.H.521211.1"/>
    <m/>
    <s v="01 - Konsumsi/bahan makanan"/>
    <n v="100"/>
    <s v="OK"/>
    <n v="75000"/>
    <n v="7500000"/>
    <x v="1"/>
    <x v="9"/>
    <n v="100"/>
    <s v="OK"/>
    <n v="75000"/>
    <n v="7500000"/>
    <n v="0"/>
    <s v="No Revisi"/>
    <m/>
    <x v="1"/>
    <m/>
    <m/>
    <e v="#REF!"/>
    <e v="#REF!"/>
  </r>
  <r>
    <s v="WA.2378.EBA.962.301.H.521211.2"/>
    <m/>
    <s v="02 - Penggadaan"/>
    <n v="4"/>
    <s v="PKT"/>
    <n v="1500000"/>
    <n v="6000000"/>
    <x v="1"/>
    <x v="10"/>
    <n v="4"/>
    <s v="PKT"/>
    <n v="1500000"/>
    <n v="6000000"/>
    <n v="0"/>
    <s v="No Revisi"/>
    <m/>
    <x v="1"/>
    <m/>
    <m/>
    <e v="#REF!"/>
    <e v="#REF!"/>
  </r>
  <r>
    <s v="WA.2378.EBA.962.301.H.521211.3"/>
    <m/>
    <s v="03 - Bahan Komputer"/>
    <n v="4"/>
    <s v="PKT"/>
    <n v="1500000"/>
    <n v="6000000"/>
    <x v="1"/>
    <x v="11"/>
    <n v="4"/>
    <s v="PKT"/>
    <n v="1500000"/>
    <n v="6000000"/>
    <n v="0"/>
    <s v="No Revisi"/>
    <m/>
    <x v="1"/>
    <m/>
    <m/>
    <e v="#REF!"/>
    <e v="#REF!"/>
  </r>
  <r>
    <s v="WA.2378.EBA.962.301.H.521211.4"/>
    <m/>
    <s v="04 - ATK"/>
    <n v="4"/>
    <s v="PKT"/>
    <n v="1000000"/>
    <n v="4000000"/>
    <x v="1"/>
    <x v="12"/>
    <n v="4"/>
    <s v="PKT"/>
    <n v="1000000"/>
    <n v="4000000"/>
    <n v="0"/>
    <s v="No Revisi"/>
    <m/>
    <x v="1"/>
    <m/>
    <m/>
    <e v="#REF!"/>
    <e v="#REF!"/>
  </r>
  <r>
    <s v="WA.2378.EBA.962.301.H.524111"/>
    <s v="524111"/>
    <s v="Belanja Perjalanan Dinas Biasa"/>
    <m/>
    <m/>
    <m/>
    <n v="116054000"/>
    <x v="10"/>
    <x v="15"/>
    <m/>
    <m/>
    <m/>
    <n v="116054000"/>
    <n v="0"/>
    <s v="No Revisi"/>
    <m/>
    <x v="1"/>
    <s v="Layanan Umum"/>
    <s v="Peserta Didik dan Sarana Prasarana"/>
    <e v="#REF!"/>
    <e v="#REF!"/>
  </r>
  <r>
    <s v="WA.2378.EBA.962.301.H.524111.1"/>
    <m/>
    <s v="01 - Perjalanan Serapan Lulusan"/>
    <n v="21"/>
    <s v="OK"/>
    <n v="5526381"/>
    <n v="116054000"/>
    <x v="1"/>
    <x v="99"/>
    <n v="21"/>
    <s v="OK"/>
    <n v="5526381"/>
    <n v="116054000"/>
    <n v="0"/>
    <s v="No Revisi"/>
    <m/>
    <x v="1"/>
    <m/>
    <m/>
    <e v="#REF!"/>
    <e v="#REF!"/>
  </r>
  <r>
    <s v="WA.2378.EBA.962.301.I"/>
    <s v="I"/>
    <s v="Publikasi dan Kehumasan Pusat Pendidikan KP  (OII)"/>
    <m/>
    <m/>
    <m/>
    <n v="50000000"/>
    <x v="34"/>
    <x v="100"/>
    <m/>
    <m/>
    <m/>
    <n v="50000000"/>
    <n v="0"/>
    <m/>
    <s v="Perencanaan dan Evaluasi"/>
    <x v="8"/>
    <m/>
    <m/>
    <e v="#REF!"/>
    <e v="#REF!"/>
  </r>
  <r>
    <s v="WA.2378.EBA.962.301.I.521211"/>
    <s v="521211"/>
    <s v="Belanja Bahan"/>
    <m/>
    <m/>
    <m/>
    <n v="15500000"/>
    <x v="8"/>
    <x v="8"/>
    <m/>
    <m/>
    <m/>
    <n v="15500000"/>
    <n v="0"/>
    <s v="No Revisi"/>
    <m/>
    <x v="1"/>
    <s v="Layanan Umum"/>
    <s v="Evaluasi"/>
    <e v="#REF!"/>
    <e v="#REF!"/>
  </r>
  <r>
    <s v="WA.2378.EBA.962.301.I.521211.1"/>
    <m/>
    <s v="01 - Konsumsi/bahan makanan"/>
    <n v="100"/>
    <s v="OK"/>
    <n v="75000"/>
    <n v="7500000"/>
    <x v="1"/>
    <x v="9"/>
    <n v="100"/>
    <s v="OK"/>
    <n v="75000"/>
    <n v="7500000"/>
    <n v="0"/>
    <s v="No Revisi"/>
    <m/>
    <x v="1"/>
    <m/>
    <m/>
    <e v="#REF!"/>
    <e v="#REF!"/>
  </r>
  <r>
    <s v="WA.2378.EBA.962.301.I.521211.2"/>
    <m/>
    <s v="02 - Penggadaan"/>
    <n v="2"/>
    <s v="PKT"/>
    <n v="1500000"/>
    <n v="3000000"/>
    <x v="1"/>
    <x v="10"/>
    <n v="2"/>
    <s v="PKT"/>
    <n v="1500000"/>
    <n v="3000000"/>
    <n v="0"/>
    <s v="No Revisi"/>
    <m/>
    <x v="1"/>
    <m/>
    <m/>
    <e v="#REF!"/>
    <e v="#REF!"/>
  </r>
  <r>
    <s v="WA.2378.EBA.962.301.I.521211.3"/>
    <m/>
    <s v="03 - Bahan Komputer"/>
    <n v="2"/>
    <s v="PKT"/>
    <n v="1500000"/>
    <n v="3000000"/>
    <x v="1"/>
    <x v="11"/>
    <n v="2"/>
    <s v="PKT"/>
    <n v="1500000"/>
    <n v="3000000"/>
    <n v="0"/>
    <s v="No Revisi"/>
    <m/>
    <x v="1"/>
    <m/>
    <m/>
    <e v="#REF!"/>
    <e v="#REF!"/>
  </r>
  <r>
    <s v="WA.2378.EBA.962.301.I.521211.4"/>
    <m/>
    <s v="04 - ATK"/>
    <n v="2"/>
    <s v="PKT"/>
    <n v="1000000"/>
    <n v="2000000"/>
    <x v="1"/>
    <x v="12"/>
    <n v="2"/>
    <s v="PKT"/>
    <n v="1000000"/>
    <n v="2000000"/>
    <n v="0"/>
    <s v="No Revisi"/>
    <m/>
    <x v="1"/>
    <m/>
    <m/>
    <e v="#REF!"/>
    <e v="#REF!"/>
  </r>
  <r>
    <s v="WA.2378.EBA.962.301.I.524111"/>
    <s v="524111"/>
    <s v="Belanja Perjalanan Dinas Biasa"/>
    <m/>
    <m/>
    <m/>
    <n v="34500000"/>
    <x v="10"/>
    <x v="15"/>
    <m/>
    <m/>
    <m/>
    <n v="34500000"/>
    <n v="0"/>
    <s v="No Revisi"/>
    <m/>
    <x v="1"/>
    <s v="Layanan Umum"/>
    <s v="Evaluasi"/>
    <e v="#REF!"/>
    <e v="#REF!"/>
  </r>
  <r>
    <s v="WA.2378.EBA.962.301.I.524111.1"/>
    <m/>
    <s v="01 - Perjalanan Kehumasan Pusat Pendidikan KP"/>
    <n v="6"/>
    <s v="OK"/>
    <n v="5750000"/>
    <n v="34500000"/>
    <x v="1"/>
    <x v="101"/>
    <n v="6"/>
    <s v="OK"/>
    <n v="5750000"/>
    <n v="34500000"/>
    <n v="0"/>
    <s v="No Revisi"/>
    <m/>
    <x v="1"/>
    <m/>
    <m/>
    <e v="#REF!"/>
    <e v="#REF!"/>
  </r>
  <r>
    <s v="WA.2378.EBA.962.301.J"/>
    <s v="J"/>
    <s v="Jiwa Korsa Pegawai Pusdik KP"/>
    <m/>
    <m/>
    <m/>
    <n v="0"/>
    <x v="35"/>
    <x v="102"/>
    <m/>
    <m/>
    <m/>
    <n v="0"/>
    <n v="0"/>
    <s v="Revisi_Kanwil"/>
    <s v="Tata Usaha"/>
    <x v="6"/>
    <m/>
    <m/>
    <m/>
    <n v="0"/>
  </r>
  <r>
    <s v="WA.2378.EBA.962.301.J.521211"/>
    <n v="521211"/>
    <s v="Belanja Bahan"/>
    <m/>
    <m/>
    <m/>
    <n v="0"/>
    <x v="36"/>
    <x v="8"/>
    <m/>
    <m/>
    <m/>
    <n v="0"/>
    <n v="0"/>
    <s v="Revisi_Kanwil"/>
    <m/>
    <x v="1"/>
    <s v="Layanan Umum"/>
    <s v="Umum"/>
    <m/>
    <n v="0"/>
  </r>
  <r>
    <s v="WA.2378.EBA.962.301.J.521211.1"/>
    <m/>
    <s v="01 - Perlengkapan Peserta"/>
    <n v="1"/>
    <s v="PKT"/>
    <n v="32250000"/>
    <n v="0"/>
    <x v="1"/>
    <x v="103"/>
    <n v="1"/>
    <s v="PKT"/>
    <n v="32250000"/>
    <n v="0"/>
    <n v="0"/>
    <s v="Revisi_Kanwil"/>
    <m/>
    <x v="1"/>
    <m/>
    <m/>
    <m/>
    <n v="0"/>
  </r>
  <r>
    <s v="WA.2378.EBA.962.301.J.521211.2"/>
    <m/>
    <s v="02 - Bahan Komputer"/>
    <n v="1"/>
    <s v="PKT"/>
    <n v="1500000"/>
    <n v="0"/>
    <x v="1"/>
    <x v="21"/>
    <n v="1"/>
    <s v="PKT"/>
    <n v="1500000"/>
    <n v="0"/>
    <n v="0"/>
    <s v="Revisi_Kanwil"/>
    <m/>
    <x v="1"/>
    <m/>
    <m/>
    <m/>
    <n v="0"/>
  </r>
  <r>
    <s v="WA.2378.EBA.962.301.J.521211.3"/>
    <m/>
    <s v="03 - ATK"/>
    <n v="1"/>
    <s v="PKT"/>
    <n v="1000000"/>
    <n v="0"/>
    <x v="1"/>
    <x v="22"/>
    <n v="1"/>
    <s v="PKT"/>
    <n v="1000000"/>
    <n v="0"/>
    <n v="0"/>
    <s v="Revisi_Kanwil"/>
    <m/>
    <x v="1"/>
    <m/>
    <m/>
    <m/>
    <n v="0"/>
  </r>
  <r>
    <s v="WA.2378.EBA.962.301.J.521211.4"/>
    <m/>
    <s v="04 - Cetakan Kegiatan dan Laporan"/>
    <n v="1"/>
    <s v="PKT"/>
    <n v="1500000"/>
    <n v="0"/>
    <x v="1"/>
    <x v="81"/>
    <n v="1"/>
    <s v="PKT"/>
    <n v="1500000"/>
    <n v="0"/>
    <n v="0"/>
    <s v="Revisi_Kanwil"/>
    <m/>
    <x v="1"/>
    <m/>
    <m/>
    <m/>
    <n v="0"/>
  </r>
  <r>
    <s v="WA.2378.EBA.962.301.J.521211.5"/>
    <m/>
    <s v="05 - Belanja Konsumsi/Bahan Makanan"/>
    <n v="120"/>
    <s v="PKT"/>
    <n v="75000"/>
    <n v="0"/>
    <x v="1"/>
    <x v="104"/>
    <n v="120"/>
    <s v="PKT"/>
    <n v="75000"/>
    <n v="0"/>
    <n v="0"/>
    <s v="Revisi_Kanwil"/>
    <m/>
    <x v="1"/>
    <m/>
    <m/>
    <m/>
    <n v="0"/>
  </r>
  <r>
    <s v="WA.2378.EBA.962.301.J.522141"/>
    <s v="522141"/>
    <s v="Belanja Sewa"/>
    <m/>
    <m/>
    <m/>
    <n v="0"/>
    <x v="28"/>
    <x v="82"/>
    <m/>
    <m/>
    <m/>
    <n v="0"/>
    <n v="0"/>
    <s v="Revisi_Kanwil"/>
    <m/>
    <x v="1"/>
    <s v="Layanan Umum"/>
    <s v="Umum"/>
    <m/>
    <n v="0"/>
  </r>
  <r>
    <s v="WA.2378.EBA.962.301.J.522141.1"/>
    <m/>
    <s v="01 - Sewa Kendaraan (2 Hari x 2 Unit x 1 Kgt) Jakarta - Jawa Tengah"/>
    <n v="0"/>
    <s v="Hari"/>
    <n v="11500000"/>
    <n v="0"/>
    <x v="1"/>
    <x v="105"/>
    <n v="0"/>
    <s v="Hari"/>
    <n v="11500000"/>
    <n v="0"/>
    <n v="0"/>
    <s v="Revisi_Kanwil"/>
    <m/>
    <x v="1"/>
    <m/>
    <m/>
    <m/>
    <n v="0"/>
  </r>
  <r>
    <s v="WA.2378.EBA.962.301.J.522141.2"/>
    <m/>
    <s v="02 - Sewa Kendaraan (1 Hari x 2 Unit x 1 Kgt) Jakarta - Jawa Barat"/>
    <n v="2"/>
    <s v="Hari"/>
    <n v="3519000"/>
    <n v="0"/>
    <x v="1"/>
    <x v="106"/>
    <n v="2"/>
    <s v="Hari"/>
    <n v="3519000"/>
    <n v="0"/>
    <n v="0"/>
    <s v="Revisi_Kanwil"/>
    <m/>
    <x v="1"/>
    <m/>
    <m/>
    <m/>
    <n v="0"/>
  </r>
  <r>
    <s v="WA.2378.EBA.962.301.J.522191"/>
    <n v="522191"/>
    <s v="Belanja Jasa Lainnya"/>
    <m/>
    <m/>
    <m/>
    <n v="0"/>
    <x v="37"/>
    <x v="107"/>
    <m/>
    <m/>
    <m/>
    <n v="0"/>
    <n v="0"/>
    <s v="Revisi_Kanwil"/>
    <m/>
    <x v="1"/>
    <s v="Layanan Umum"/>
    <s v="Umum"/>
    <m/>
    <n v="0"/>
  </r>
  <r>
    <s v="WA.2378.EBA.962.301.J.522191.1"/>
    <m/>
    <s v="01 - Jasa Pandu Jiwa Korsa"/>
    <n v="1"/>
    <s v="PKT"/>
    <n v="35000000"/>
    <n v="0"/>
    <x v="1"/>
    <x v="108"/>
    <n v="1"/>
    <s v="PKT"/>
    <n v="35000000"/>
    <n v="0"/>
    <n v="0"/>
    <s v="Revisi_Kanwil"/>
    <m/>
    <x v="1"/>
    <m/>
    <m/>
    <m/>
    <n v="0"/>
  </r>
  <r>
    <s v="WA.2378.EBA.962.301.J.524111"/>
    <n v="524111"/>
    <s v="Belanja Perjalanan Dinas Biasa"/>
    <m/>
    <m/>
    <m/>
    <n v="0"/>
    <x v="38"/>
    <x v="15"/>
    <m/>
    <m/>
    <m/>
    <n v="0"/>
    <n v="0"/>
    <s v="Revisi_Kanwil"/>
    <m/>
    <x v="1"/>
    <s v="Layanan Umum"/>
    <s v="Umum"/>
    <m/>
    <n v="0"/>
  </r>
  <r>
    <s v="WA.2378.EBA.962.301.J.524111.1"/>
    <m/>
    <s v="01 - Perjalanan  Survey Lokasi Jiwa Korsa Pusdik KP"/>
    <n v="3"/>
    <s v="OK"/>
    <n v="1939000"/>
    <n v="0"/>
    <x v="1"/>
    <x v="109"/>
    <n v="3"/>
    <s v="OK"/>
    <n v="1939000"/>
    <n v="0"/>
    <n v="0"/>
    <s v="Revisi_Kanwil"/>
    <m/>
    <x v="1"/>
    <m/>
    <m/>
    <m/>
    <n v="0"/>
  </r>
  <r>
    <s v="WA.2378.EBA.962.301.J.524119"/>
    <s v="524119"/>
    <s v="Belanja Perjalanan Dinas Paket Meeting Luar Kota"/>
    <m/>
    <m/>
    <m/>
    <n v="0"/>
    <x v="39"/>
    <x v="110"/>
    <m/>
    <m/>
    <m/>
    <n v="0"/>
    <n v="0"/>
    <s v="Revisi_Kanwil"/>
    <m/>
    <x v="1"/>
    <s v="Layanan Umum"/>
    <s v="Umum"/>
    <m/>
    <n v="0"/>
  </r>
  <r>
    <s v="WA.2378.EBA.962.301.J.524119.1"/>
    <m/>
    <s v="01 - Paket Fullboard Meeting (75 Org X 1 Hari)"/>
    <n v="75"/>
    <s v="OH"/>
    <n v="693000"/>
    <n v="0"/>
    <x v="1"/>
    <x v="111"/>
    <n v="75"/>
    <s v="OH"/>
    <n v="693000"/>
    <n v="0"/>
    <n v="0"/>
    <s v="Revisi_Kanwil"/>
    <m/>
    <x v="1"/>
    <m/>
    <m/>
    <m/>
    <n v="0"/>
  </r>
  <r>
    <s v="WA.2378.EBA.962.301.J.524119.2"/>
    <m/>
    <s v="02 - Uang Harian Fullboard Meeting (75 orang x 2 Hari)"/>
    <n v="150"/>
    <s v="OH"/>
    <n v="130000"/>
    <n v="0"/>
    <x v="1"/>
    <x v="112"/>
    <n v="150"/>
    <s v="OH"/>
    <n v="130000"/>
    <n v="0"/>
    <n v="0"/>
    <s v="Revisi_Kanwil"/>
    <m/>
    <x v="1"/>
    <m/>
    <m/>
    <m/>
    <n v="0"/>
  </r>
  <r>
    <s v="WA.2378.EBA.962.301.J.524119.3"/>
    <m/>
    <s v="03 - Uang Harian Fullboard Meeting (60 orang x 1 Hari)"/>
    <n v="0"/>
    <s v="OH"/>
    <n v="105000"/>
    <n v="0"/>
    <x v="1"/>
    <x v="113"/>
    <n v="0"/>
    <s v="OH"/>
    <n v="105000"/>
    <n v="0"/>
    <n v="0"/>
    <s v="Revisi_Kanwil"/>
    <m/>
    <x v="1"/>
    <m/>
    <m/>
    <m/>
    <n v="0"/>
  </r>
  <r>
    <s v="WA.2378.EBA.962.301.K"/>
    <s v="K"/>
    <s v="Kajian Analisis Kebutuhan Tenaga Kerja pada Industri Kelautan dan Perikanan"/>
    <m/>
    <m/>
    <m/>
    <n v="0"/>
    <x v="40"/>
    <x v="114"/>
    <m/>
    <m/>
    <m/>
    <n v="0"/>
    <n v="0"/>
    <s v="Revisi_Kanwil"/>
    <s v="Penyelenggaraan Pendidikan"/>
    <x v="2"/>
    <m/>
    <m/>
    <m/>
    <n v="0"/>
  </r>
  <r>
    <s v="WA.2378.EBA.962.301.K.521211"/>
    <n v="521211"/>
    <s v="Belanja Bahan"/>
    <m/>
    <m/>
    <m/>
    <n v="0"/>
    <x v="36"/>
    <x v="8"/>
    <m/>
    <m/>
    <m/>
    <n v="0"/>
    <n v="0"/>
    <s v="Revisi_Kanwil"/>
    <m/>
    <x v="1"/>
    <s v="Layanan Umum"/>
    <s v="Metode dan Kurikulum"/>
    <m/>
    <n v="0"/>
  </r>
  <r>
    <s v="WA.2378.EBA.962.301.K.521211.1"/>
    <m/>
    <s v="01 - Konsumsi/bahan makanan"/>
    <n v="150"/>
    <s v="OK"/>
    <n v="75000"/>
    <n v="0"/>
    <x v="1"/>
    <x v="9"/>
    <n v="150"/>
    <s v="OK"/>
    <n v="75000"/>
    <n v="0"/>
    <n v="0"/>
    <s v="Revisi_Kanwil"/>
    <m/>
    <x v="1"/>
    <m/>
    <m/>
    <m/>
    <n v="0"/>
  </r>
  <r>
    <s v="WA.2378.EBA.962.301.K.521211.2"/>
    <m/>
    <s v="02 - Penggandaan"/>
    <n v="2"/>
    <s v="PKT"/>
    <n v="1000000"/>
    <n v="0"/>
    <x v="1"/>
    <x v="115"/>
    <n v="2"/>
    <s v="PKT"/>
    <n v="1000000"/>
    <n v="0"/>
    <n v="0"/>
    <s v="Revisi_Kanwil"/>
    <m/>
    <x v="1"/>
    <m/>
    <m/>
    <m/>
    <n v="0"/>
  </r>
  <r>
    <s v="WA.2378.EBA.962.301.K.521211.3"/>
    <m/>
    <s v="03 - Bahan Komputer"/>
    <n v="1"/>
    <s v="PKT"/>
    <n v="1500000"/>
    <n v="0"/>
    <x v="1"/>
    <x v="11"/>
    <n v="1"/>
    <s v="PKT"/>
    <n v="1500000"/>
    <n v="0"/>
    <n v="0"/>
    <s v="Revisi_Kanwil"/>
    <m/>
    <x v="1"/>
    <m/>
    <m/>
    <m/>
    <n v="0"/>
  </r>
  <r>
    <s v="WA.2378.EBA.962.301.K.521211.4"/>
    <m/>
    <s v="04 - ATK"/>
    <n v="2"/>
    <s v="PKT"/>
    <n v="1000000"/>
    <n v="0"/>
    <x v="1"/>
    <x v="12"/>
    <n v="2"/>
    <s v="PKT"/>
    <n v="1000000"/>
    <n v="0"/>
    <n v="0"/>
    <s v="Revisi_Kanwil"/>
    <m/>
    <x v="1"/>
    <m/>
    <m/>
    <m/>
    <n v="0"/>
  </r>
  <r>
    <s v="WA.2378.EBA.962.301.K.521211.5"/>
    <m/>
    <s v="05 - Responden Kit"/>
    <n v="100"/>
    <s v="PKT"/>
    <n v="150000"/>
    <n v="0"/>
    <x v="1"/>
    <x v="116"/>
    <n v="100"/>
    <s v="PKT"/>
    <n v="150000"/>
    <n v="0"/>
    <n v="0"/>
    <s v="Revisi_Kanwil"/>
    <m/>
    <x v="1"/>
    <m/>
    <m/>
    <m/>
    <n v="0"/>
  </r>
  <r>
    <s v="WA.2378.EBA.962.301.K.521213"/>
    <n v="521213"/>
    <s v="Belanja Honor Output Kegiatan"/>
    <m/>
    <m/>
    <m/>
    <n v="0"/>
    <x v="41"/>
    <x v="117"/>
    <m/>
    <m/>
    <m/>
    <n v="0"/>
    <n v="0"/>
    <s v="Revisi_Kanwil"/>
    <m/>
    <x v="1"/>
    <s v="Layanan Umum"/>
    <s v="Metode dan Kurikulum"/>
    <m/>
    <n v="0"/>
  </r>
  <r>
    <s v="WA.2378.EBA.962.301.K.521213.1"/>
    <m/>
    <s v="01 - Pembantu Lapang"/>
    <n v="80"/>
    <s v="OH"/>
    <n v="80000"/>
    <n v="0"/>
    <x v="1"/>
    <x v="118"/>
    <n v="80"/>
    <s v="OH"/>
    <n v="80000"/>
    <n v="0"/>
    <n v="0"/>
    <s v="Revisi_Kanwil"/>
    <m/>
    <x v="1"/>
    <m/>
    <m/>
    <m/>
    <n v="0"/>
  </r>
  <r>
    <s v="WA.2378.EBA.962.301.K.522151"/>
    <n v="522151"/>
    <s v="Belanja Jasa Profesi"/>
    <m/>
    <m/>
    <m/>
    <n v="0"/>
    <x v="42"/>
    <x v="13"/>
    <m/>
    <m/>
    <m/>
    <n v="0"/>
    <n v="0"/>
    <s v="Revisi_Kanwil"/>
    <m/>
    <x v="1"/>
    <s v="Layanan Umum"/>
    <s v="Metode dan Kurikulum"/>
    <m/>
    <n v="0"/>
  </r>
  <r>
    <s v="WA.2378.EBA.962.301.K.522151.1"/>
    <m/>
    <s v="01 - Narasumber/Pembahas"/>
    <n v="18"/>
    <s v="OJ"/>
    <n v="1000000"/>
    <n v="0"/>
    <x v="1"/>
    <x v="14"/>
    <n v="18"/>
    <s v="OJ"/>
    <n v="1000000"/>
    <n v="0"/>
    <n v="0"/>
    <s v="Revisi_Kanwil"/>
    <m/>
    <x v="1"/>
    <m/>
    <m/>
    <m/>
    <n v="0"/>
  </r>
  <r>
    <s v="WA.2378.EBA.962.301.K.524111"/>
    <n v="524111"/>
    <s v="Belanja Perjalanan Dinas Biasa"/>
    <m/>
    <m/>
    <m/>
    <n v="0"/>
    <x v="38"/>
    <x v="15"/>
    <m/>
    <m/>
    <m/>
    <n v="0"/>
    <n v="0"/>
    <s v="Revisi_Kanwil"/>
    <m/>
    <x v="1"/>
    <s v="Layanan Umum"/>
    <s v="Metode dan Kurikulum"/>
    <m/>
    <n v="0"/>
  </r>
  <r>
    <s v="WA.2378.EBA.962.301.K.524111.1"/>
    <m/>
    <s v="01 - Perjalanan Penyusunan Kajian"/>
    <n v="20"/>
    <s v="OK"/>
    <n v="5829500"/>
    <n v="0"/>
    <x v="1"/>
    <x v="119"/>
    <n v="20"/>
    <s v="OK"/>
    <n v="5829500"/>
    <n v="0"/>
    <n v="0"/>
    <s v="Revisi_Kanwil"/>
    <m/>
    <x v="1"/>
    <m/>
    <m/>
    <m/>
    <n v="0"/>
  </r>
  <r>
    <s v="WA.2378.EBA.962.301.K.524113"/>
    <n v="524113"/>
    <s v="Belanja Perjalanan Dinas dalam Kota"/>
    <m/>
    <m/>
    <m/>
    <n v="0"/>
    <x v="43"/>
    <x v="35"/>
    <m/>
    <m/>
    <m/>
    <n v="0"/>
    <n v="0"/>
    <s v="Revisi_Kanwil"/>
    <m/>
    <x v="1"/>
    <s v="Layanan Umum"/>
    <m/>
    <m/>
    <n v="0"/>
  </r>
  <r>
    <s v="WA.2378.EBA.962.301.K.524113.1"/>
    <m/>
    <s v="01 - Perjalanan Penyusunan Kajian"/>
    <n v="0"/>
    <s v="OK"/>
    <n v="150000"/>
    <n v="0"/>
    <x v="1"/>
    <x v="119"/>
    <n v="0"/>
    <s v="OK"/>
    <n v="150000"/>
    <n v="0"/>
    <n v="0"/>
    <s v="No Revisi"/>
    <m/>
    <x v="1"/>
    <m/>
    <m/>
    <m/>
    <n v="0"/>
  </r>
  <r>
    <s v="WA.2378.EBA.962.301.L"/>
    <s v="L"/>
    <s v="Wisuda dan Pelantikan pada Satdik di Lingkungan KKP"/>
    <m/>
    <m/>
    <m/>
    <n v="0"/>
    <x v="44"/>
    <x v="120"/>
    <m/>
    <m/>
    <m/>
    <n v="0"/>
    <n v="0"/>
    <s v="Revisi_Kanwil"/>
    <s v="Penyelenggaraan Pendidikan"/>
    <x v="3"/>
    <m/>
    <m/>
    <m/>
    <n v="0"/>
  </r>
  <r>
    <s v="WA.2378.EBA.962.301.L.524111"/>
    <n v="524111"/>
    <s v="Belanja Perjalanan Dinas Biasa"/>
    <m/>
    <m/>
    <m/>
    <n v="0"/>
    <x v="38"/>
    <x v="15"/>
    <m/>
    <m/>
    <m/>
    <n v="0"/>
    <n v="0"/>
    <s v="Revisi_Kanwil"/>
    <m/>
    <x v="1"/>
    <s v="Layanan Umum"/>
    <s v="Peserta Didik dan Sarana Prasarana"/>
    <m/>
    <n v="0"/>
  </r>
  <r>
    <s v="WA.2378.EBA.962.301.L.524111.1"/>
    <m/>
    <s v="01 - Wisuda dan Pelantikan pada Satdik di Lingkungan KKP"/>
    <n v="5"/>
    <s v="OK"/>
    <n v="5300000"/>
    <n v="0"/>
    <x v="1"/>
    <x v="121"/>
    <n v="5"/>
    <s v="OK"/>
    <n v="5300000"/>
    <n v="0"/>
    <n v="0"/>
    <s v="Revisi_Kanwil"/>
    <m/>
    <x v="1"/>
    <m/>
    <m/>
    <m/>
    <n v="0"/>
  </r>
  <r>
    <s v="WA.2378.EBA.962.301.M"/>
    <s v="M"/>
    <s v="Workshop Prodi Teknis dan Spesifik"/>
    <m/>
    <m/>
    <m/>
    <n v="0"/>
    <x v="45"/>
    <x v="122"/>
    <m/>
    <m/>
    <m/>
    <n v="0"/>
    <n v="0"/>
    <s v="Revisi_Kanwil"/>
    <s v="Penyelenggaraan Pendidikan"/>
    <x v="2"/>
    <m/>
    <m/>
    <m/>
    <n v="0"/>
  </r>
  <r>
    <s v="WA.2378.EBA.962.301.M.524114"/>
    <n v="524114"/>
    <s v="Belanja Perjalanan Dinas Paket Meeting Dalam Kota"/>
    <m/>
    <m/>
    <m/>
    <n v="0"/>
    <x v="46"/>
    <x v="123"/>
    <m/>
    <m/>
    <m/>
    <n v="0"/>
    <n v="0"/>
    <s v="Revisi_Kanwil"/>
    <m/>
    <x v="1"/>
    <s v="Layanan Umum"/>
    <s v="Metode dan Kurikulum"/>
    <m/>
    <n v="0"/>
  </r>
  <r>
    <s v="WA.2378.EBA.962.301.M.524114.1"/>
    <m/>
    <s v="01 - Paket Fullboard Meeting (35 Org X 2 Hari)"/>
    <n v="0"/>
    <s v="OH"/>
    <n v="1000000"/>
    <n v="0"/>
    <x v="1"/>
    <x v="124"/>
    <n v="0"/>
    <s v="OH"/>
    <n v="1000000"/>
    <n v="0"/>
    <n v="0"/>
    <s v="No Revisi"/>
    <m/>
    <x v="1"/>
    <m/>
    <m/>
    <m/>
    <n v="0"/>
  </r>
  <r>
    <s v="WA.2378.EBA.962.301.M.524114.2"/>
    <m/>
    <s v="02 - Perjalanan Fullboard Meeting"/>
    <n v="0"/>
    <s v="OH"/>
    <n v="782257.14285714284"/>
    <n v="0"/>
    <x v="1"/>
    <x v="63"/>
    <n v="0"/>
    <s v="OH"/>
    <n v="782257.14285714284"/>
    <n v="0"/>
    <n v="0"/>
    <s v="No Revisi"/>
    <m/>
    <x v="1"/>
    <m/>
    <m/>
    <m/>
    <n v="0"/>
  </r>
  <r>
    <s v="WA.2378.EBA.962.301.N"/>
    <s v="N"/>
    <s v="Dukungan NSPK Peserta Didik dan Sarana Prasarana Pendidikan KP"/>
    <m/>
    <m/>
    <m/>
    <n v="0"/>
    <x v="47"/>
    <x v="125"/>
    <m/>
    <m/>
    <m/>
    <n v="0"/>
    <n v="0"/>
    <s v="Revisi_Kanwil"/>
    <s v="Penyelenggaraan Pendidikan"/>
    <x v="3"/>
    <m/>
    <m/>
    <m/>
    <n v="0"/>
  </r>
  <r>
    <s v="WA.2378.EBA.962.301.N.521219"/>
    <s v="521219"/>
    <s v="Belanja Barang Non Operasional Lainnya"/>
    <m/>
    <m/>
    <m/>
    <n v="0"/>
    <x v="13"/>
    <x v="24"/>
    <m/>
    <m/>
    <m/>
    <n v="0"/>
    <n v="0"/>
    <s v="Revisi_Kanwil"/>
    <m/>
    <x v="1"/>
    <s v="Layanan Umum"/>
    <s v="Peserta Didik dan Sarana Prasarana"/>
    <m/>
    <n v="0"/>
  </r>
  <r>
    <s v="WA.2378.EBA.962.301.N.521219.1"/>
    <m/>
    <s v="01 - NSPK Peserta Didik Sarana dan Prasarana Pendidikan KP"/>
    <n v="1"/>
    <s v="PKT"/>
    <n v="25000000"/>
    <n v="0"/>
    <x v="1"/>
    <x v="25"/>
    <n v="1"/>
    <s v="PKT"/>
    <n v="25000000"/>
    <n v="0"/>
    <n v="0"/>
    <s v="Revisi_Kanwil"/>
    <m/>
    <x v="1"/>
    <m/>
    <m/>
    <m/>
    <n v="0"/>
  </r>
  <r>
    <s v="WA.2378.EBA.962.301.N.522151"/>
    <s v="522151"/>
    <s v="Belanja Jasa Profesi"/>
    <m/>
    <m/>
    <m/>
    <n v="0"/>
    <x v="9"/>
    <x v="13"/>
    <m/>
    <m/>
    <m/>
    <n v="0"/>
    <n v="0"/>
    <s v="Revisi_Kanwil"/>
    <m/>
    <x v="1"/>
    <s v="Layanan Umum"/>
    <s v="Peserta Didik dan Sarana Prasarana"/>
    <m/>
    <n v="0"/>
  </r>
  <r>
    <s v="WA.2378.EBA.962.301.N.522151.1"/>
    <m/>
    <s v="01 - Narasumber/Pembahas"/>
    <n v="12"/>
    <s v="OJ"/>
    <n v="900000"/>
    <n v="0"/>
    <x v="1"/>
    <x v="14"/>
    <n v="12"/>
    <s v="OJ"/>
    <n v="900000"/>
    <n v="0"/>
    <n v="0"/>
    <s v="Revisi_Kanwil"/>
    <m/>
    <x v="1"/>
    <m/>
    <m/>
    <m/>
    <n v="0"/>
  </r>
  <r>
    <s v="WA.2378.EBA.962.301.O"/>
    <s v="O"/>
    <s v="Dukungan Penyiapan Pendidik dan Tenaga Kependidikan"/>
    <m/>
    <m/>
    <m/>
    <n v="0"/>
    <x v="48"/>
    <x v="126"/>
    <m/>
    <m/>
    <m/>
    <n v="0"/>
    <n v="0"/>
    <s v="Revisi_Kanwil"/>
    <s v="Kelembagaan dan Ketenagaan"/>
    <x v="5"/>
    <m/>
    <m/>
    <m/>
    <n v="0"/>
  </r>
  <r>
    <s v="WA.2378.EBA.962.301.O.522151"/>
    <s v="522151"/>
    <s v="Belanja Jasa Profesi"/>
    <m/>
    <m/>
    <m/>
    <n v="0"/>
    <x v="9"/>
    <x v="13"/>
    <m/>
    <m/>
    <m/>
    <n v="0"/>
    <n v="0"/>
    <s v="Revisi_Kanwil"/>
    <m/>
    <x v="1"/>
    <s v="Layanan Umum"/>
    <s v="Ketenagaan"/>
    <m/>
    <n v="0"/>
  </r>
  <r>
    <s v="WA.2378.EBA.962.301.O.522151.1"/>
    <m/>
    <s v="01 - Narasumber/Pembahas"/>
    <n v="30"/>
    <s v="OJ"/>
    <n v="900000"/>
    <n v="0"/>
    <x v="1"/>
    <x v="14"/>
    <n v="30"/>
    <s v="OJ"/>
    <n v="900000"/>
    <n v="0"/>
    <n v="0"/>
    <s v="Revisi_Kanwil"/>
    <m/>
    <x v="1"/>
    <m/>
    <m/>
    <m/>
    <n v="0"/>
  </r>
  <r>
    <s v="WA.2378.EBA.962.301.P"/>
    <s v="J"/>
    <s v="Transformasi Layanan Pendidikan KP"/>
    <m/>
    <m/>
    <m/>
    <n v="72788000"/>
    <x v="35"/>
    <x v="127"/>
    <m/>
    <m/>
    <m/>
    <n v="72788000"/>
    <n v="0"/>
    <m/>
    <s v="Tata Usaha"/>
    <x v="6"/>
    <m/>
    <m/>
    <m/>
    <n v="0"/>
  </r>
  <r>
    <s v="WA.2378.EBA.962.301.P.521211"/>
    <n v="521211"/>
    <s v="Belanja Bahan"/>
    <m/>
    <m/>
    <m/>
    <n v="7750000"/>
    <x v="36"/>
    <x v="8"/>
    <m/>
    <m/>
    <m/>
    <n v="7750000"/>
    <n v="0"/>
    <s v=""/>
    <m/>
    <x v="1"/>
    <s v="Layanan Umum"/>
    <s v="Umum"/>
    <m/>
    <n v="0"/>
  </r>
  <r>
    <s v="WA.2378.EBA.962.301.P.521211.1"/>
    <m/>
    <s v="01 - Konsumsi/bahan makanan"/>
    <n v="50"/>
    <s v="OK"/>
    <n v="75000"/>
    <n v="3750000"/>
    <x v="1"/>
    <x v="9"/>
    <n v="50"/>
    <s v="OK"/>
    <n v="75000"/>
    <n v="3750000"/>
    <n v="0"/>
    <s v=""/>
    <m/>
    <x v="1"/>
    <m/>
    <m/>
    <m/>
    <n v="0"/>
  </r>
  <r>
    <s v="WA.2378.EBA.962.301.P.521211.2"/>
    <m/>
    <s v="02 - Penggandaan"/>
    <n v="1"/>
    <s v="PKT"/>
    <n v="1500000"/>
    <n v="1500000"/>
    <x v="1"/>
    <x v="115"/>
    <n v="1"/>
    <s v="PKT"/>
    <n v="1500000"/>
    <n v="1500000"/>
    <n v="0"/>
    <s v=""/>
    <m/>
    <x v="1"/>
    <m/>
    <m/>
    <m/>
    <n v="0"/>
  </r>
  <r>
    <s v="WA.2378.EBA.962.301.P.521211.3"/>
    <m/>
    <s v="03 - Bahan Komputer"/>
    <n v="1"/>
    <s v="PKT"/>
    <n v="1500000"/>
    <n v="1500000"/>
    <x v="1"/>
    <x v="11"/>
    <n v="1"/>
    <s v="PKT"/>
    <n v="1500000"/>
    <n v="1500000"/>
    <n v="0"/>
    <s v=""/>
    <m/>
    <x v="1"/>
    <m/>
    <m/>
    <m/>
    <n v="0"/>
  </r>
  <r>
    <s v="WA.2378.EBA.962.301.P.521211.4"/>
    <m/>
    <s v="04 - ATK"/>
    <n v="1"/>
    <s v="PKT"/>
    <n v="1000000"/>
    <n v="1000000"/>
    <x v="1"/>
    <x v="12"/>
    <n v="1"/>
    <s v="PKT"/>
    <n v="1000000"/>
    <n v="1000000"/>
    <n v="0"/>
    <s v=""/>
    <m/>
    <x v="1"/>
    <m/>
    <m/>
    <m/>
    <n v="0"/>
  </r>
  <r>
    <s v="WA.2378.EBA.962.301.P.524111"/>
    <n v="524111"/>
    <s v="Belanja Perjalanan Dinas Biasa"/>
    <m/>
    <m/>
    <m/>
    <n v="5000000"/>
    <x v="38"/>
    <x v="15"/>
    <m/>
    <m/>
    <m/>
    <n v="5000000"/>
    <n v="0"/>
    <s v=""/>
    <m/>
    <x v="1"/>
    <s v="Layanan Umum"/>
    <s v="Umum"/>
    <m/>
    <n v="0"/>
  </r>
  <r>
    <s v="WA.2378.EBA.962.301.P.524111.1"/>
    <m/>
    <s v="01 - Perjalanan Penyusunan Kajian"/>
    <n v="10"/>
    <s v="OK"/>
    <n v="500000"/>
    <n v="5000000"/>
    <x v="1"/>
    <x v="119"/>
    <n v="10"/>
    <s v="OK"/>
    <n v="500000"/>
    <n v="5000000"/>
    <n v="0"/>
    <s v=""/>
    <m/>
    <x v="1"/>
    <m/>
    <m/>
    <m/>
    <n v="0"/>
  </r>
  <r>
    <s v="WA.2378.EBA.962.301.P.524119"/>
    <s v="524119"/>
    <s v="Belanja Perjalanan Dinas Paket Meeting Luar Kota"/>
    <m/>
    <m/>
    <m/>
    <n v="60038000"/>
    <x v="39"/>
    <x v="110"/>
    <m/>
    <m/>
    <m/>
    <n v="60038000"/>
    <n v="0"/>
    <s v=""/>
    <m/>
    <x v="1"/>
    <s v="Layanan Umum"/>
    <s v="Umum"/>
    <m/>
    <n v="0"/>
  </r>
  <r>
    <s v="WA.2378.EBA.962.301.P.524119.1"/>
    <m/>
    <s v="01 - Paket Fullboard Meeting (27 Org X 2 Hari)"/>
    <n v="54"/>
    <s v="OH"/>
    <n v="822000"/>
    <n v="44388000"/>
    <x v="1"/>
    <x v="128"/>
    <n v="54"/>
    <s v="OH"/>
    <n v="822000"/>
    <n v="44388000"/>
    <n v="0"/>
    <s v=""/>
    <m/>
    <x v="1"/>
    <m/>
    <m/>
    <m/>
    <n v="0"/>
  </r>
  <r>
    <s v="WA.2378.EBA.962.301.P.524119.2"/>
    <m/>
    <s v="02 - Uang Harian Fullboard Meeting (27 orang x 3 Hari)"/>
    <n v="81"/>
    <s v="OH"/>
    <n v="150000"/>
    <n v="12150000"/>
    <x v="1"/>
    <x v="129"/>
    <n v="81"/>
    <s v="OH"/>
    <n v="150000"/>
    <n v="12150000"/>
    <n v="0"/>
    <s v=""/>
    <m/>
    <x v="1"/>
    <m/>
    <m/>
    <m/>
    <n v="0"/>
  </r>
  <r>
    <s v="WA.2378.EBA.962.301.P.524119.3"/>
    <m/>
    <s v="03 - Uang Harian Fullboard Meeting (10 orang x 1 Hari)"/>
    <n v="10"/>
    <s v="OH"/>
    <n v="350000"/>
    <n v="3500000"/>
    <x v="1"/>
    <x v="130"/>
    <n v="10"/>
    <s v="OH"/>
    <n v="350000"/>
    <n v="3500000"/>
    <n v="0"/>
    <s v=""/>
    <m/>
    <x v="1"/>
    <m/>
    <m/>
    <m/>
    <n v="0"/>
  </r>
  <r>
    <s v="WA.2378.EBA.994"/>
    <s v="2378.EBA.994"/>
    <s v="Layanan Perkantoran"/>
    <n v="1"/>
    <s v="Layanan"/>
    <m/>
    <n v="9231678000"/>
    <x v="49"/>
    <x v="131"/>
    <n v="1"/>
    <s v="Layanan"/>
    <m/>
    <n v="9231678000"/>
    <n v="0"/>
    <m/>
    <m/>
    <x v="1"/>
    <m/>
    <m/>
    <e v="#REF!"/>
    <e v="#REF!"/>
  </r>
  <r>
    <s v="WA.2378.EBA.994.001"/>
    <s v="001"/>
    <s v="Gaji dan Tunjangan"/>
    <m/>
    <s v=""/>
    <m/>
    <n v="7036020000"/>
    <x v="50"/>
    <x v="132"/>
    <m/>
    <s v=""/>
    <m/>
    <n v="7036020000"/>
    <n v="0"/>
    <m/>
    <m/>
    <x v="1"/>
    <m/>
    <m/>
    <e v="#REF!"/>
    <e v="#REF!"/>
  </r>
  <r>
    <s v="WA.2378.EBA.994.001.DB"/>
    <s v="DB"/>
    <s v="Gaji dan Tunjangan Pusat Pendidikan KP"/>
    <m/>
    <m/>
    <m/>
    <n v="7036020000"/>
    <x v="51"/>
    <x v="133"/>
    <m/>
    <m/>
    <m/>
    <n v="7036020000"/>
    <n v="0"/>
    <m/>
    <s v="Tata Usaha"/>
    <x v="9"/>
    <m/>
    <m/>
    <e v="#REF!"/>
    <e v="#REF!"/>
  </r>
  <r>
    <s v="WA.2378.EBA.994.001.DB.511111"/>
    <s v="511111"/>
    <s v="Belanja Gaji Pokok PNS"/>
    <m/>
    <m/>
    <m/>
    <n v="2390272000"/>
    <x v="52"/>
    <x v="134"/>
    <m/>
    <m/>
    <m/>
    <n v="2390272000"/>
    <n v="0"/>
    <m/>
    <m/>
    <x v="1"/>
    <s v="Gaji dan Tunjangan Pegawai"/>
    <s v="Keuangan"/>
    <e v="#REF!"/>
    <e v="#REF!"/>
  </r>
  <r>
    <s v="WA.2378.EBA.994.001.DB.511111.1"/>
    <m/>
    <s v="01 - Belanja Gaji Pokok PNS"/>
    <n v="14"/>
    <s v="bln"/>
    <n v="170733715"/>
    <n v="2390272000"/>
    <x v="1"/>
    <x v="135"/>
    <n v="14"/>
    <s v="bln"/>
    <n v="170733715"/>
    <n v="2390272000"/>
    <n v="0"/>
    <s v=""/>
    <m/>
    <x v="1"/>
    <m/>
    <m/>
    <e v="#REF!"/>
    <e v="#REF!"/>
  </r>
  <r>
    <s v="WA.2378.EBA.994.001.DB.511119"/>
    <s v="511119"/>
    <s v="Belanja Pembulatan Gaji PNS"/>
    <m/>
    <m/>
    <m/>
    <n v="109000"/>
    <x v="53"/>
    <x v="136"/>
    <m/>
    <m/>
    <m/>
    <n v="109000"/>
    <n v="0"/>
    <m/>
    <m/>
    <x v="1"/>
    <s v="Gaji dan Tunjangan Pegawai"/>
    <s v="Keuangan"/>
    <e v="#REF!"/>
    <e v="#REF!"/>
  </r>
  <r>
    <s v="WA.2378.EBA.994.001.DB.511119.1"/>
    <m/>
    <s v="01 - Belanja Pembulatan Gaji PNS"/>
    <n v="14"/>
    <s v="bln"/>
    <n v="7786"/>
    <n v="109000"/>
    <x v="1"/>
    <x v="137"/>
    <n v="14"/>
    <s v="bln"/>
    <n v="7786"/>
    <n v="109000"/>
    <n v="0"/>
    <s v=""/>
    <m/>
    <x v="1"/>
    <m/>
    <m/>
    <e v="#REF!"/>
    <e v="#REF!"/>
  </r>
  <r>
    <s v="WA.2378.EBA.994.001.DB.511121"/>
    <s v="511121"/>
    <s v="Belanja Tunj. Suami/Istri PNS"/>
    <m/>
    <m/>
    <m/>
    <n v="163168000"/>
    <x v="54"/>
    <x v="138"/>
    <m/>
    <m/>
    <m/>
    <n v="163168000"/>
    <n v="0"/>
    <m/>
    <m/>
    <x v="1"/>
    <s v="Gaji dan Tunjangan Pegawai"/>
    <s v="Keuangan"/>
    <e v="#REF!"/>
    <e v="#REF!"/>
  </r>
  <r>
    <s v="WA.2378.EBA.994.001.DB.511121.1"/>
    <m/>
    <s v="01 - Belanja Tunj. Suami/Istri PNS"/>
    <n v="14"/>
    <s v="bln"/>
    <n v="11654858"/>
    <n v="163168000"/>
    <x v="1"/>
    <x v="139"/>
    <n v="14"/>
    <s v="bln"/>
    <n v="11654858"/>
    <n v="163168000"/>
    <n v="0"/>
    <s v=""/>
    <m/>
    <x v="1"/>
    <m/>
    <m/>
    <e v="#REF!"/>
    <e v="#REF!"/>
  </r>
  <r>
    <s v="WA.2378.EBA.994.001.DB.511122"/>
    <s v="511122"/>
    <s v="Belanja Tunj. Anak PNS"/>
    <m/>
    <m/>
    <m/>
    <n v="57444000"/>
    <x v="55"/>
    <x v="140"/>
    <m/>
    <m/>
    <m/>
    <n v="57444000"/>
    <n v="0"/>
    <m/>
    <m/>
    <x v="1"/>
    <s v="Gaji dan Tunjangan Pegawai"/>
    <s v="Keuangan"/>
    <e v="#REF!"/>
    <e v="#REF!"/>
  </r>
  <r>
    <s v="WA.2378.EBA.994.001.DB.511122.1"/>
    <m/>
    <s v="01 - Belanja Tunj. Anak PNS"/>
    <n v="14"/>
    <s v="bln"/>
    <n v="4103143"/>
    <n v="57444000"/>
    <x v="1"/>
    <x v="141"/>
    <n v="14"/>
    <s v="bln"/>
    <n v="4103143"/>
    <n v="57444000"/>
    <n v="0"/>
    <s v=""/>
    <m/>
    <x v="1"/>
    <m/>
    <m/>
    <e v="#REF!"/>
    <e v="#REF!"/>
  </r>
  <r>
    <s v="WA.2378.EBA.994.001.DB.511123"/>
    <s v="511123"/>
    <s v="Belanja Tunj. Struktural PNS"/>
    <m/>
    <m/>
    <m/>
    <n v="136220000"/>
    <x v="56"/>
    <x v="142"/>
    <m/>
    <m/>
    <m/>
    <n v="136220000"/>
    <n v="0"/>
    <m/>
    <m/>
    <x v="1"/>
    <s v="Gaji dan Tunjangan Pegawai"/>
    <s v="Keuangan"/>
    <e v="#REF!"/>
    <e v="#REF!"/>
  </r>
  <r>
    <s v="WA.2378.EBA.994.001.DB.511123.1"/>
    <m/>
    <s v="01 - Belanja Tunj. Struktural PNS"/>
    <n v="14"/>
    <s v="bln"/>
    <n v="9730000"/>
    <n v="136220000"/>
    <x v="1"/>
    <x v="143"/>
    <n v="14"/>
    <s v="bln"/>
    <n v="9730000"/>
    <n v="136220000"/>
    <n v="0"/>
    <s v=""/>
    <m/>
    <x v="1"/>
    <m/>
    <m/>
    <e v="#REF!"/>
    <e v="#REF!"/>
  </r>
  <r>
    <s v="WA.2378.EBA.994.001.DB.511124"/>
    <s v="511124"/>
    <s v="Belanja Tunj. Fungsional PNS"/>
    <m/>
    <m/>
    <m/>
    <n v="198366000"/>
    <x v="57"/>
    <x v="144"/>
    <m/>
    <m/>
    <m/>
    <n v="198366000"/>
    <n v="0"/>
    <m/>
    <m/>
    <x v="1"/>
    <s v="Gaji dan Tunjangan Pegawai"/>
    <s v="Keuangan"/>
    <e v="#REF!"/>
    <e v="#REF!"/>
  </r>
  <r>
    <s v="WA.2378.EBA.994.001.DB.511124.1"/>
    <m/>
    <s v="01 - Belanja Tunj. Fungsional PNS"/>
    <n v="14"/>
    <s v="bln"/>
    <n v="14169000"/>
    <n v="198366000"/>
    <x v="1"/>
    <x v="145"/>
    <n v="14"/>
    <s v="bln"/>
    <n v="14169000"/>
    <n v="198366000"/>
    <n v="0"/>
    <s v=""/>
    <m/>
    <x v="1"/>
    <m/>
    <m/>
    <e v="#REF!"/>
    <e v="#REF!"/>
  </r>
  <r>
    <s v="WA.2378.EBA.994.001.DB.511125"/>
    <s v="511125"/>
    <s v="Belanja Tunj. PPh PNS"/>
    <m/>
    <m/>
    <m/>
    <n v="13346000"/>
    <x v="58"/>
    <x v="146"/>
    <m/>
    <m/>
    <m/>
    <n v="13346000"/>
    <n v="0"/>
    <m/>
    <m/>
    <x v="1"/>
    <s v="Gaji dan Tunjangan Pegawai"/>
    <s v="Keuangan"/>
    <e v="#REF!"/>
    <e v="#REF!"/>
  </r>
  <r>
    <s v="WA.2378.EBA.994.001.DB.511125.1"/>
    <m/>
    <s v="01 - Belanja Tunj. PPh PNS"/>
    <n v="14"/>
    <s v="bln"/>
    <n v="953357"/>
    <n v="13346000"/>
    <x v="1"/>
    <x v="147"/>
    <n v="14"/>
    <s v="bln"/>
    <n v="953357"/>
    <n v="13346000"/>
    <n v="0"/>
    <s v=""/>
    <m/>
    <x v="1"/>
    <m/>
    <m/>
    <e v="#REF!"/>
    <e v="#REF!"/>
  </r>
  <r>
    <s v="WA.2378.EBA.994.001.DB.511126"/>
    <s v="511126"/>
    <s v="Belanja Tunj. Beras PNS"/>
    <m/>
    <m/>
    <m/>
    <n v="113636000"/>
    <x v="59"/>
    <x v="148"/>
    <m/>
    <m/>
    <m/>
    <n v="113636000"/>
    <n v="0"/>
    <m/>
    <m/>
    <x v="1"/>
    <s v="Gaji dan Tunjangan Pegawai"/>
    <s v="Keuangan"/>
    <e v="#REF!"/>
    <e v="#REF!"/>
  </r>
  <r>
    <s v="WA.2378.EBA.994.001.DB.511126.1"/>
    <m/>
    <s v="01 - Belanja Tunj. Beras PNS"/>
    <n v="1"/>
    <s v="thn"/>
    <n v="113636000"/>
    <n v="113636000"/>
    <x v="1"/>
    <x v="149"/>
    <n v="1"/>
    <s v="thn"/>
    <n v="113636000"/>
    <n v="113636000"/>
    <n v="0"/>
    <s v=""/>
    <m/>
    <x v="1"/>
    <m/>
    <m/>
    <e v="#REF!"/>
    <e v="#REF!"/>
  </r>
  <r>
    <s v="WA.2378.EBA.994.001.DB.511129"/>
    <s v="511129"/>
    <s v="Belanja Uang Makan PNS"/>
    <m/>
    <m/>
    <m/>
    <n v="451220000"/>
    <x v="60"/>
    <x v="150"/>
    <m/>
    <m/>
    <m/>
    <n v="451220000"/>
    <n v="0"/>
    <m/>
    <m/>
    <x v="1"/>
    <s v="Gaji dan Tunjangan Pegawai"/>
    <s v="Keuangan"/>
    <e v="#REF!"/>
    <e v="#REF!"/>
  </r>
  <r>
    <s v="WA.2378.EBA.994.001.DB.511129.1"/>
    <m/>
    <s v="01 - Belanja Uang Makan PNS"/>
    <n v="1"/>
    <s v="thn"/>
    <n v="451220000"/>
    <n v="451220000"/>
    <x v="1"/>
    <x v="151"/>
    <n v="1"/>
    <s v="thn"/>
    <n v="451220000"/>
    <n v="451220000"/>
    <n v="0"/>
    <s v=""/>
    <m/>
    <x v="1"/>
    <m/>
    <m/>
    <e v="#REF!"/>
    <e v="#REF!"/>
  </r>
  <r>
    <s v="WA.2378.EBA.994.001.DB.511151"/>
    <s v="511151"/>
    <s v="Belanja Tunjangan Umum PNS"/>
    <m/>
    <m/>
    <m/>
    <n v="81480000"/>
    <x v="61"/>
    <x v="152"/>
    <m/>
    <m/>
    <m/>
    <n v="81480000"/>
    <n v="0"/>
    <m/>
    <m/>
    <x v="1"/>
    <s v="Gaji dan Tunjangan Pegawai"/>
    <s v="Keuangan"/>
    <e v="#REF!"/>
    <e v="#REF!"/>
  </r>
  <r>
    <s v="WA.2378.EBA.994.001.DB.511151.1"/>
    <m/>
    <s v="01 - Belanja Tunjangan Umum PNS"/>
    <n v="14"/>
    <s v="bln"/>
    <n v="5820000"/>
    <n v="81480000"/>
    <x v="1"/>
    <x v="153"/>
    <n v="14"/>
    <s v="bln"/>
    <n v="5820000"/>
    <n v="81480000"/>
    <n v="0"/>
    <s v=""/>
    <m/>
    <x v="1"/>
    <m/>
    <m/>
    <e v="#REF!"/>
    <e v="#REF!"/>
  </r>
  <r>
    <s v="WA.2378.EBA.994.001.DB.512211"/>
    <s v="512211"/>
    <s v="Belanja Uang Lembur"/>
    <m/>
    <m/>
    <m/>
    <n v="173032000"/>
    <x v="62"/>
    <x v="154"/>
    <m/>
    <m/>
    <m/>
    <n v="173032000"/>
    <n v="0"/>
    <m/>
    <m/>
    <x v="1"/>
    <s v="Gaji dan Tunjangan Pegawai"/>
    <s v="Keuangan"/>
    <e v="#REF!"/>
    <e v="#REF!"/>
  </r>
  <r>
    <s v="WA.2378.EBA.994.001.DB.512211.1"/>
    <m/>
    <s v="01 - Uang Lembur dan Uang Makan Lembur"/>
    <n v="1"/>
    <s v="thn"/>
    <n v="173032000"/>
    <n v="173032000"/>
    <x v="1"/>
    <x v="155"/>
    <n v="1"/>
    <s v="thn"/>
    <n v="173032000"/>
    <n v="173032000"/>
    <n v="0"/>
    <s v=""/>
    <m/>
    <x v="1"/>
    <m/>
    <m/>
    <e v="#REF!"/>
    <e v="#REF!"/>
  </r>
  <r>
    <s v="WA.2378.EBA.994.001.DB.512411"/>
    <s v="512411"/>
    <s v="Belanja Pegawai (Tunjangan Khusus/Kegiatan/Kinerja)"/>
    <m/>
    <m/>
    <m/>
    <n v="3257727000"/>
    <x v="63"/>
    <x v="156"/>
    <m/>
    <m/>
    <m/>
    <n v="3257727000"/>
    <n v="0"/>
    <m/>
    <m/>
    <x v="1"/>
    <s v="Gaji dan Tunjangan Pegawai"/>
    <s v="Keuangan"/>
    <e v="#REF!"/>
    <e v="#REF!"/>
  </r>
  <r>
    <s v="WA.2378.EBA.994.001.DB.512411.1"/>
    <m/>
    <s v="01 - Belanja Pegawai (Tunjangan Khusus/Kegiatan/Kinerja)"/>
    <n v="14"/>
    <s v="bln"/>
    <n v="232694790"/>
    <n v="3257727000"/>
    <x v="1"/>
    <x v="157"/>
    <n v="14"/>
    <s v="bln"/>
    <n v="232694790"/>
    <n v="3257727000"/>
    <n v="0"/>
    <s v=""/>
    <m/>
    <x v="1"/>
    <m/>
    <m/>
    <e v="#REF!"/>
    <e v="#REF!"/>
  </r>
  <r>
    <s v="WA.2378.EBA.994.002"/>
    <s v="002"/>
    <s v="Operasional dan Pemeliharaan Kantor"/>
    <m/>
    <s v=""/>
    <m/>
    <n v="2195658000"/>
    <x v="64"/>
    <x v="158"/>
    <m/>
    <s v=""/>
    <m/>
    <n v="2195658000"/>
    <n v="0"/>
    <m/>
    <m/>
    <x v="1"/>
    <m/>
    <m/>
    <e v="#REF!"/>
    <e v="#REF!"/>
  </r>
  <r>
    <s v="WA.2378.EBA.994.002.GA"/>
    <s v="GA"/>
    <s v="Operasional dan Pemeliharaan Kantor Pusat Pendidikan KP"/>
    <m/>
    <m/>
    <m/>
    <n v="1528900000"/>
    <x v="65"/>
    <x v="159"/>
    <m/>
    <m/>
    <m/>
    <n v="1528900000"/>
    <n v="0"/>
    <m/>
    <s v="Tata Usaha"/>
    <x v="6"/>
    <m/>
    <m/>
    <e v="#REF!"/>
    <e v="#REF!"/>
  </r>
  <r>
    <s v="WA.2378.EBA.994.002.GA.521111"/>
    <s v="521111"/>
    <s v="Belanja Keperluan Perkantoran"/>
    <m/>
    <m/>
    <m/>
    <n v="1252040000"/>
    <x v="66"/>
    <x v="160"/>
    <m/>
    <m/>
    <m/>
    <n v="1252040000"/>
    <n v="0"/>
    <m/>
    <m/>
    <x v="1"/>
    <s v="Operasional dan Pemeliharaan Kantor"/>
    <s v="Umum"/>
    <e v="#REF!"/>
    <e v="#REF!"/>
  </r>
  <r>
    <s v="WA.2378.EBA.994.002.GA.521111.1"/>
    <m/>
    <s v="01 - Keperluan sehari hari perkantoran"/>
    <n v="60"/>
    <s v="OT"/>
    <n v="1487500"/>
    <n v="89250000"/>
    <x v="1"/>
    <x v="161"/>
    <n v="60"/>
    <s v="OT"/>
    <n v="1487500"/>
    <n v="89250000"/>
    <n v="0"/>
    <s v=""/>
    <m/>
    <x v="1"/>
    <m/>
    <m/>
    <e v="#REF!"/>
    <e v="#REF!"/>
  </r>
  <r>
    <s v="WA.2378.EBA.994.002.GA.521111.2"/>
    <m/>
    <s v="02 - Jamuan"/>
    <n v="1"/>
    <s v="thn"/>
    <n v="63386000"/>
    <n v="63386000"/>
    <x v="1"/>
    <x v="162"/>
    <n v="1"/>
    <s v="thn"/>
    <n v="63386000"/>
    <n v="63386000"/>
    <n v="0"/>
    <s v=""/>
    <m/>
    <x v="1"/>
    <m/>
    <m/>
    <e v="#REF!"/>
    <e v="#REF!"/>
  </r>
  <r>
    <s v="WA.2378.EBA.994.002.GA.521111.3"/>
    <m/>
    <s v="03 - Pramubakti (12 org x 13 bulan)"/>
    <n v="156"/>
    <s v="OB"/>
    <n v="5100000"/>
    <n v="795600000"/>
    <x v="1"/>
    <x v="163"/>
    <n v="156"/>
    <s v="OB"/>
    <n v="5100000"/>
    <n v="795600000"/>
    <n v="0"/>
    <s v=""/>
    <m/>
    <x v="1"/>
    <m/>
    <m/>
    <e v="#REF!"/>
    <e v="#REF!"/>
  </r>
  <r>
    <s v="WA.2378.EBA.994.002.GA.521111.4"/>
    <m/>
    <s v="04 - Pengemudi (1 org x 13 bulan)"/>
    <n v="13"/>
    <s v="OB"/>
    <n v="5600000"/>
    <n v="72800000"/>
    <x v="1"/>
    <x v="164"/>
    <n v="13"/>
    <s v="OB"/>
    <n v="5600000"/>
    <n v="72800000"/>
    <n v="0"/>
    <s v=""/>
    <m/>
    <x v="1"/>
    <m/>
    <m/>
    <e v="#REF!"/>
    <e v="#REF!"/>
  </r>
  <r>
    <s v="WA.2378.EBA.994.002.GA.521111.5"/>
    <m/>
    <s v="05 - BPJS Ketenagakerjaan Pengemudi dan Pramubhakti"/>
    <n v="12"/>
    <s v="Bulan"/>
    <n v="400000"/>
    <n v="4800000"/>
    <x v="1"/>
    <x v="165"/>
    <n v="12"/>
    <s v="Bulan"/>
    <n v="400000"/>
    <n v="4800000"/>
    <n v="0"/>
    <s v=""/>
    <m/>
    <x v="1"/>
    <m/>
    <m/>
    <e v="#REF!"/>
    <e v="#REF!"/>
  </r>
  <r>
    <s v="WA.2378.EBA.994.002.GA.521111.6"/>
    <m/>
    <s v="06 - Pencetakan/Publikasi (Buku Kerja, Kalender, Buku)"/>
    <n v="1"/>
    <s v="thn"/>
    <n v="130000000"/>
    <n v="130000000"/>
    <x v="1"/>
    <x v="166"/>
    <n v="1"/>
    <s v="thn"/>
    <n v="130000000"/>
    <n v="130000000"/>
    <n v="0"/>
    <s v=""/>
    <m/>
    <x v="1"/>
    <m/>
    <m/>
    <e v="#REF!"/>
    <e v="#REF!"/>
  </r>
  <r>
    <s v="WA.2378.EBA.994.002.GA.521111.7"/>
    <m/>
    <m/>
    <m/>
    <m/>
    <m/>
    <m/>
    <x v="1"/>
    <x v="32"/>
    <m/>
    <m/>
    <m/>
    <m/>
    <n v="0"/>
    <s v=""/>
    <m/>
    <x v="1"/>
    <m/>
    <m/>
    <e v="#REF!"/>
    <e v="#REF!"/>
  </r>
  <r>
    <s v="WA.2378.EBA.994.002.GA.521111.8"/>
    <m/>
    <s v="08 - Langganan biaya video conference dan Zoho"/>
    <n v="12"/>
    <s v="Bulan"/>
    <n v="1325000"/>
    <n v="15900000"/>
    <x v="1"/>
    <x v="167"/>
    <n v="12"/>
    <s v="Bulan"/>
    <n v="1325000"/>
    <n v="15900000"/>
    <n v="0"/>
    <s v=""/>
    <m/>
    <x v="1"/>
    <m/>
    <m/>
    <e v="#REF!"/>
    <e v="#REF!"/>
  </r>
  <r>
    <s v="WA.2378.EBA.994.002.GA.521111.9"/>
    <m/>
    <s v="09 - Estetika Kantor dan Pengharum Ruangan"/>
    <n v="12"/>
    <s v="Bulan"/>
    <n v="3000000"/>
    <n v="36000000"/>
    <x v="1"/>
    <x v="168"/>
    <n v="12"/>
    <s v="Bulan"/>
    <n v="3000000"/>
    <n v="36000000"/>
    <n v="0"/>
    <s v=""/>
    <m/>
    <x v="1"/>
    <m/>
    <m/>
    <e v="#REF!"/>
    <e v="#REF!"/>
  </r>
  <r>
    <s v="WA.2378.EBA.994.002.GA.521111.10"/>
    <m/>
    <s v="10 - Uang Lembur PPNPN"/>
    <n v="1"/>
    <s v="thn"/>
    <n v="44304000"/>
    <n v="44304000"/>
    <x v="1"/>
    <x v="169"/>
    <n v="1"/>
    <s v="thn"/>
    <n v="44304000"/>
    <n v="44304000"/>
    <n v="0"/>
    <s v=""/>
    <m/>
    <x v="1"/>
    <m/>
    <m/>
    <e v="#REF!"/>
    <e v="#REF!"/>
  </r>
  <r>
    <s v="WA.2378.EBA.994.002.GA.521131"/>
    <s v="521131"/>
    <s v="Belanja Barang Operasional - Penanganan Pandemi COVID-19"/>
    <m/>
    <m/>
    <m/>
    <n v="69600000"/>
    <x v="67"/>
    <x v="170"/>
    <m/>
    <m/>
    <m/>
    <n v="69600000"/>
    <n v="0"/>
    <m/>
    <m/>
    <x v="1"/>
    <s v="Operasional dan Pemeliharaan Kantor"/>
    <s v="Umum"/>
    <e v="#REF!"/>
    <e v="#REF!"/>
  </r>
  <r>
    <s v="WA.2378.EBA.994.002.GA.521131.1"/>
    <m/>
    <s v="01 - Masker/hand sanitizer/Vitamin (58 peg x 6 bln)"/>
    <n v="348"/>
    <s v="OB"/>
    <n v="200000"/>
    <n v="69600000"/>
    <x v="1"/>
    <x v="171"/>
    <n v="348"/>
    <s v="OB"/>
    <n v="200000"/>
    <n v="69600000"/>
    <n v="0"/>
    <s v=""/>
    <m/>
    <x v="1"/>
    <m/>
    <m/>
    <e v="#REF!"/>
    <e v="#REF!"/>
  </r>
  <r>
    <s v="WA.2378.EBA.994.002.GA.521811"/>
    <s v="521811"/>
    <s v="Belanja Barang Persediaan Barang Konsumsi"/>
    <m/>
    <m/>
    <m/>
    <n v="207260000"/>
    <x v="68"/>
    <x v="172"/>
    <m/>
    <m/>
    <m/>
    <n v="207260000"/>
    <n v="0"/>
    <m/>
    <m/>
    <x v="1"/>
    <m/>
    <s v="Umum"/>
    <e v="#REF!"/>
    <e v="#REF!"/>
  </r>
  <r>
    <s v="WA.2378.EBA.994.002.GA.521811.1"/>
    <m/>
    <s v="01 - ATK"/>
    <n v="48"/>
    <s v="PKT"/>
    <n v="1000000"/>
    <n v="48000000"/>
    <x v="1"/>
    <x v="173"/>
    <n v="48"/>
    <s v="PKT"/>
    <n v="1000000"/>
    <n v="48000000"/>
    <n v="0"/>
    <s v=""/>
    <m/>
    <x v="1"/>
    <m/>
    <m/>
    <e v="#REF!"/>
    <e v="#REF!"/>
  </r>
  <r>
    <s v="WA.2378.EBA.994.002.GA.521811.2"/>
    <m/>
    <s v="02 - Bahan Komputer"/>
    <n v="48"/>
    <s v="PKT"/>
    <n v="1500000"/>
    <n v="72000000"/>
    <x v="1"/>
    <x v="21"/>
    <n v="48"/>
    <s v="PKT"/>
    <n v="1500000"/>
    <n v="72000000"/>
    <n v="0"/>
    <s v=""/>
    <m/>
    <x v="1"/>
    <m/>
    <m/>
    <e v="#REF!"/>
    <e v="#REF!"/>
  </r>
  <r>
    <s v="WA.2378.EBA.994.002.GA.521811.3"/>
    <m/>
    <s v="03 - Kertas Fotocopy A4"/>
    <n v="192"/>
    <s v="PKT"/>
    <n v="50000"/>
    <n v="9600000"/>
    <x v="1"/>
    <x v="174"/>
    <n v="192"/>
    <s v="PKT"/>
    <n v="50000"/>
    <n v="9600000"/>
    <n v="0"/>
    <s v=""/>
    <m/>
    <x v="1"/>
    <m/>
    <m/>
    <e v="#REF!"/>
    <e v="#REF!"/>
  </r>
  <r>
    <s v="WA.2378.EBA.994.002.GA.521811.4"/>
    <m/>
    <s v="04 - Kertas Fotocopy F4"/>
    <n v="192"/>
    <s v="PKT"/>
    <n v="55000"/>
    <n v="10560000"/>
    <x v="1"/>
    <x v="175"/>
    <n v="192"/>
    <s v="PKT"/>
    <n v="55000"/>
    <n v="10560000"/>
    <n v="0"/>
    <s v=""/>
    <m/>
    <x v="1"/>
    <m/>
    <m/>
    <e v="#REF!"/>
    <e v="#REF!"/>
  </r>
  <r>
    <s v="WA.2378.EBA.994.002.GA.521811.5"/>
    <m/>
    <s v="05 - Kertas Kop A4 (4 warna)"/>
    <n v="60"/>
    <s v="rim"/>
    <n v="220000"/>
    <n v="13200000"/>
    <x v="1"/>
    <x v="176"/>
    <n v="60"/>
    <s v="rim"/>
    <n v="220000"/>
    <n v="13200000"/>
    <n v="0"/>
    <s v=""/>
    <m/>
    <x v="1"/>
    <m/>
    <m/>
    <e v="#REF!"/>
    <e v="#REF!"/>
  </r>
  <r>
    <s v="WA.2378.EBA.994.002.GA.521811.6"/>
    <m/>
    <s v="06 - Kertas Kop F4 (4 warna)"/>
    <n v="60"/>
    <s v="rim"/>
    <n v="240000"/>
    <n v="14400000"/>
    <x v="1"/>
    <x v="177"/>
    <n v="60"/>
    <s v="rim"/>
    <n v="240000"/>
    <n v="14400000"/>
    <n v="0"/>
    <s v=""/>
    <m/>
    <x v="1"/>
    <m/>
    <m/>
    <e v="#REF!"/>
    <e v="#REF!"/>
  </r>
  <r>
    <s v="WA.2378.EBA.994.002.GA.521811.7"/>
    <m/>
    <s v="07 - Amplop Kop Besar"/>
    <n v="950"/>
    <s v="LBR"/>
    <n v="5000"/>
    <n v="4750000"/>
    <x v="1"/>
    <x v="178"/>
    <n v="950"/>
    <s v="LBR"/>
    <n v="5000"/>
    <n v="4750000"/>
    <n v="0"/>
    <s v=""/>
    <m/>
    <x v="1"/>
    <m/>
    <m/>
    <e v="#REF!"/>
    <e v="#REF!"/>
  </r>
  <r>
    <s v="WA.2378.EBA.994.002.GA.521811.8"/>
    <m/>
    <s v="08 - Amplop Kop Kecil"/>
    <n v="50"/>
    <s v="box"/>
    <n v="220000"/>
    <n v="11000000"/>
    <x v="1"/>
    <x v="179"/>
    <n v="50"/>
    <s v="box"/>
    <n v="220000"/>
    <n v="11000000"/>
    <n v="0"/>
    <s v=""/>
    <m/>
    <x v="1"/>
    <m/>
    <m/>
    <e v="#REF!"/>
    <e v="#REF!"/>
  </r>
  <r>
    <s v="WA.2378.EBA.994.002.GA.521811.9"/>
    <m/>
    <s v="09 - Map Pusdik KP"/>
    <n v="950"/>
    <s v="LBR"/>
    <n v="25000"/>
    <n v="23750000"/>
    <x v="1"/>
    <x v="180"/>
    <n v="950"/>
    <s v="LBR"/>
    <n v="25000"/>
    <n v="23750000"/>
    <n v="0"/>
    <s v=""/>
    <m/>
    <x v="1"/>
    <m/>
    <m/>
    <e v="#REF!"/>
    <e v="#REF!"/>
  </r>
  <r>
    <s v="WA.2378.EBA.994.002.GB"/>
    <s v="GB"/>
    <s v="Langganan Daya dan Jasa Pusat Pendidikan KP"/>
    <m/>
    <m/>
    <m/>
    <n v="119000000"/>
    <x v="69"/>
    <x v="181"/>
    <m/>
    <m/>
    <m/>
    <n v="119000000"/>
    <n v="0"/>
    <m/>
    <s v="Tata Usaha"/>
    <x v="6"/>
    <m/>
    <m/>
    <e v="#REF!"/>
    <e v="#REF!"/>
  </r>
  <r>
    <s v="WA.2378.EBA.994.002.GB.521114"/>
    <s v="521114"/>
    <s v="Belanja Pengiriman Surat Dinas Pos Pusat"/>
    <m/>
    <m/>
    <m/>
    <n v="9000000"/>
    <x v="70"/>
    <x v="182"/>
    <m/>
    <m/>
    <m/>
    <n v="9000000"/>
    <n v="0"/>
    <m/>
    <m/>
    <x v="1"/>
    <s v="Operasional dan Pemeliharaan Kantor"/>
    <s v="Umum"/>
    <e v="#REF!"/>
    <e v="#REF!"/>
  </r>
  <r>
    <s v="WA.2378.EBA.994.002.GB.521114.1"/>
    <m/>
    <s v="01 - Pengiriman surat dan dokumen/barang lainnya"/>
    <n v="12"/>
    <s v="Bulan"/>
    <n v="750000"/>
    <n v="9000000"/>
    <x v="1"/>
    <x v="183"/>
    <n v="12"/>
    <s v="Bulan"/>
    <n v="750000"/>
    <n v="9000000"/>
    <n v="0"/>
    <s v=""/>
    <m/>
    <x v="1"/>
    <m/>
    <m/>
    <e v="#REF!"/>
    <e v="#REF!"/>
  </r>
  <r>
    <s v="WA.2378.EBA.994.002.GB.522141"/>
    <s v="522141"/>
    <s v="Belanja Sewa"/>
    <m/>
    <m/>
    <m/>
    <n v="110000000"/>
    <x v="28"/>
    <x v="82"/>
    <m/>
    <m/>
    <m/>
    <n v="110000000"/>
    <n v="0"/>
    <m/>
    <m/>
    <x v="1"/>
    <s v="Operasional dan Pemeliharaan Kantor"/>
    <s v="Umum"/>
    <e v="#REF!"/>
    <e v="#REF!"/>
  </r>
  <r>
    <s v="WA.2378.EBA.994.002.GB.522141.1"/>
    <m/>
    <s v="01 - Sewa Mesin Photocopy"/>
    <n v="12"/>
    <s v="Bulan"/>
    <n v="5000000"/>
    <n v="60000000"/>
    <x v="1"/>
    <x v="184"/>
    <n v="12"/>
    <s v="Bulan"/>
    <n v="5000000"/>
    <n v="60000000"/>
    <n v="0"/>
    <s v=""/>
    <m/>
    <x v="1"/>
    <m/>
    <m/>
    <e v="#REF!"/>
    <e v="#REF!"/>
  </r>
  <r>
    <s v="WA.2378.EBA.994.002.GB.522141.2"/>
    <m/>
    <s v="02 - Sewa Ruang Arsip dan Penyimpanan BMN"/>
    <n v="1"/>
    <s v="thn"/>
    <n v="50000000"/>
    <n v="50000000"/>
    <x v="1"/>
    <x v="185"/>
    <n v="1"/>
    <s v="thn"/>
    <n v="50000000"/>
    <n v="50000000"/>
    <n v="0"/>
    <s v=""/>
    <m/>
    <x v="1"/>
    <m/>
    <m/>
    <e v="#REF!"/>
    <e v="#REF!"/>
  </r>
  <r>
    <s v="WA.2378.EBA.994.002.GC"/>
    <s v="GC"/>
    <s v="Pemeliharaan Kantor Pusat Pendidikan KP"/>
    <m/>
    <m/>
    <m/>
    <n v="410362000"/>
    <x v="71"/>
    <x v="186"/>
    <m/>
    <m/>
    <m/>
    <n v="410362000"/>
    <n v="0"/>
    <m/>
    <s v="Tata Usaha"/>
    <x v="6"/>
    <m/>
    <m/>
    <e v="#REF!"/>
    <e v="#REF!"/>
  </r>
  <r>
    <s v="WA.2378.EBA.994.002.GC.523121"/>
    <s v="523121"/>
    <s v="Belanja Pemeliharaan Peralatan dan Mesin"/>
    <m/>
    <m/>
    <m/>
    <n v="374362000"/>
    <x v="72"/>
    <x v="187"/>
    <m/>
    <m/>
    <m/>
    <n v="374362000"/>
    <n v="0"/>
    <m/>
    <m/>
    <x v="1"/>
    <s v="Operasional dan Pemeliharaan Kantor"/>
    <s v="Umum"/>
    <e v="#REF!"/>
    <e v="#REF!"/>
  </r>
  <r>
    <s v="WA.2378.EBA.994.002.GC.523121.1"/>
    <m/>
    <s v="01 - Pemeliharaan dan Operasional Kendaraan Pejabat Eselon II"/>
    <n v="1"/>
    <s v="Unit"/>
    <n v="38730000"/>
    <n v="38730000"/>
    <x v="1"/>
    <x v="188"/>
    <n v="1"/>
    <s v="Unit"/>
    <n v="38730000"/>
    <n v="38730000"/>
    <n v="0"/>
    <s v=""/>
    <m/>
    <x v="1"/>
    <m/>
    <m/>
    <e v="#REF!"/>
    <e v="#REF!"/>
  </r>
  <r>
    <s v="WA.2378.EBA.994.002.GC.523121.2"/>
    <m/>
    <s v="02 - Pemeliharaan dan Operasional Kendaraan Roda 4"/>
    <n v="7"/>
    <s v="Unit"/>
    <n v="25000000"/>
    <n v="175000000"/>
    <x v="1"/>
    <x v="189"/>
    <n v="7"/>
    <s v="Unit"/>
    <n v="25000000"/>
    <n v="175000000"/>
    <n v="0"/>
    <s v=""/>
    <m/>
    <x v="1"/>
    <m/>
    <m/>
    <e v="#REF!"/>
    <e v="#REF!"/>
  </r>
  <r>
    <s v="WA.2378.EBA.994.002.GC.523121.3"/>
    <m/>
    <s v="03 - Pemeliharaan dan Operasional Kendaraan Roda Dua"/>
    <n v="5"/>
    <s v="Unit"/>
    <n v="3640000"/>
    <n v="18200000"/>
    <x v="1"/>
    <x v="190"/>
    <n v="5"/>
    <s v="Unit"/>
    <n v="3640000"/>
    <n v="18200000"/>
    <n v="0"/>
    <s v=""/>
    <m/>
    <x v="1"/>
    <m/>
    <m/>
    <e v="#REF!"/>
    <e v="#REF!"/>
  </r>
  <r>
    <s v="WA.2378.EBA.994.002.GC.523121.4"/>
    <m/>
    <s v="04 - Laptop/Notebook"/>
    <n v="30"/>
    <s v="Unit"/>
    <n v="730000"/>
    <n v="21900000"/>
    <x v="1"/>
    <x v="191"/>
    <n v="30"/>
    <s v="Unit"/>
    <n v="730000"/>
    <n v="21900000"/>
    <n v="0"/>
    <s v=""/>
    <m/>
    <x v="1"/>
    <m/>
    <m/>
    <e v="#REF!"/>
    <e v="#REF!"/>
  </r>
  <r>
    <s v="WA.2378.EBA.994.002.GC.523121.5"/>
    <m/>
    <s v="05 - Komputer PC"/>
    <n v="35"/>
    <s v="Unit"/>
    <n v="730000"/>
    <n v="25550000"/>
    <x v="1"/>
    <x v="192"/>
    <n v="35"/>
    <s v="Unit"/>
    <n v="730000"/>
    <n v="25550000"/>
    <n v="0"/>
    <s v=""/>
    <m/>
    <x v="1"/>
    <m/>
    <m/>
    <e v="#REF!"/>
    <e v="#REF!"/>
  </r>
  <r>
    <s v="WA.2378.EBA.994.002.GC.523121.6"/>
    <m/>
    <s v="06 - Printer"/>
    <n v="40"/>
    <s v="Unit"/>
    <n v="690000"/>
    <n v="27600000"/>
    <x v="1"/>
    <x v="193"/>
    <n v="40"/>
    <s v="Unit"/>
    <n v="690000"/>
    <n v="27600000"/>
    <n v="0"/>
    <s v=""/>
    <m/>
    <x v="1"/>
    <m/>
    <m/>
    <e v="#REF!"/>
    <e v="#REF!"/>
  </r>
  <r>
    <s v="WA.2378.EBA.994.002.GC.523121.7"/>
    <m/>
    <s v="07 - LCD"/>
    <n v="3"/>
    <s v="Unit"/>
    <n v="3500000"/>
    <n v="10500000"/>
    <x v="1"/>
    <x v="194"/>
    <n v="3"/>
    <s v="Unit"/>
    <n v="3500000"/>
    <n v="10500000"/>
    <n v="0"/>
    <s v=""/>
    <m/>
    <x v="1"/>
    <m/>
    <m/>
    <e v="#REF!"/>
    <e v="#REF!"/>
  </r>
  <r>
    <s v="WA.2378.EBA.994.002.GC.523121.8"/>
    <m/>
    <s v="08 - Kamera"/>
    <n v="6"/>
    <s v="Unit"/>
    <n v="470000"/>
    <n v="2820000"/>
    <x v="1"/>
    <x v="195"/>
    <n v="6"/>
    <s v="Unit"/>
    <n v="470000"/>
    <n v="2820000"/>
    <n v="0"/>
    <s v=""/>
    <m/>
    <x v="1"/>
    <m/>
    <m/>
    <e v="#REF!"/>
    <e v="#REF!"/>
  </r>
  <r>
    <s v="WA.2378.EBA.994.002.GC.523121.9"/>
    <m/>
    <s v="09 - Perawatan Barang Inventaris Kantor"/>
    <n v="1"/>
    <s v="thn"/>
    <n v="54062000"/>
    <n v="54062000"/>
    <x v="1"/>
    <x v="196"/>
    <n v="1"/>
    <s v="thn"/>
    <n v="54062000"/>
    <n v="54062000"/>
    <n v="0"/>
    <s v=""/>
    <m/>
    <x v="1"/>
    <m/>
    <m/>
    <e v="#REF!"/>
    <e v="#REF!"/>
  </r>
  <r>
    <s v="WA.2378.EBA.994.002.GC.523199"/>
    <s v="523199"/>
    <s v="Belanja Pemeliharaan Lainnya"/>
    <m/>
    <m/>
    <m/>
    <n v="36000000"/>
    <x v="73"/>
    <x v="197"/>
    <m/>
    <m/>
    <m/>
    <n v="36000000"/>
    <n v="0"/>
    <m/>
    <m/>
    <x v="1"/>
    <s v="Operasional dan Pemeliharaan Kantor"/>
    <s v="Umum"/>
    <e v="#REF!"/>
    <e v="#REF!"/>
  </r>
  <r>
    <s v="WA.2378.EBA.994.002.GC.523199.1"/>
    <m/>
    <s v="01 - Pemeliharaan Aquarium (2 unit)"/>
    <n v="24"/>
    <s v="UB"/>
    <n v="1500000"/>
    <n v="36000000"/>
    <x v="1"/>
    <x v="198"/>
    <n v="24"/>
    <s v="UB"/>
    <n v="1500000"/>
    <n v="36000000"/>
    <n v="0"/>
    <s v=""/>
    <m/>
    <x v="1"/>
    <m/>
    <m/>
    <e v="#REF!"/>
    <e v="#REF!"/>
  </r>
  <r>
    <s v="WA.2378.EBA.994.002.GD"/>
    <s v="GD"/>
    <s v="Pembayaran Pelaksanaan Operasional Kantor Pusat Pendidikan KP"/>
    <m/>
    <m/>
    <m/>
    <n v="137396000"/>
    <x v="74"/>
    <x v="199"/>
    <m/>
    <m/>
    <m/>
    <n v="137396000"/>
    <n v="0"/>
    <m/>
    <s v="Tata Usaha"/>
    <x v="6"/>
    <m/>
    <m/>
    <e v="#REF!"/>
    <e v="#REF!"/>
  </r>
  <r>
    <s v="WA.2378.EBA.994.002.GD.521111"/>
    <s v="521111"/>
    <s v="Belanja Keperluan Perkantoran"/>
    <m/>
    <m/>
    <m/>
    <n v="79060000"/>
    <x v="66"/>
    <x v="160"/>
    <m/>
    <m/>
    <m/>
    <n v="79060000"/>
    <n v="0"/>
    <m/>
    <m/>
    <x v="1"/>
    <s v="Operasional dan Pemeliharaan Kantor"/>
    <s v="Umum"/>
    <e v="#REF!"/>
    <e v="#REF!"/>
  </r>
  <r>
    <s v="WA.2378.EBA.994.002.GD.521111.1"/>
    <m/>
    <s v="01 - Pakaian Dinas Pegawai (59 orang x 2 stell)"/>
    <n v="118"/>
    <s v="Stel"/>
    <n v="670000"/>
    <n v="79060000"/>
    <x v="1"/>
    <x v="200"/>
    <n v="118"/>
    <s v="Stel"/>
    <n v="670000"/>
    <n v="79060000"/>
    <n v="0"/>
    <s v=""/>
    <m/>
    <x v="1"/>
    <m/>
    <m/>
    <e v="#REF!"/>
    <e v="#REF!"/>
  </r>
  <r>
    <s v="WA.2378.EBA.994.002.GD.521115"/>
    <s v="521115"/>
    <s v="Belanja Honor Operasional Satuan Kerja"/>
    <m/>
    <m/>
    <m/>
    <n v="58336000"/>
    <x v="75"/>
    <x v="201"/>
    <m/>
    <m/>
    <m/>
    <n v="58336000"/>
    <n v="0"/>
    <m/>
    <m/>
    <x v="1"/>
    <s v="Operasional dan Pemeliharaan Kantor"/>
    <s v="Umum"/>
    <e v="#REF!"/>
    <e v="#REF!"/>
  </r>
  <r>
    <s v="WA.2378.EBA.994.002.GD.521115.1"/>
    <m/>
    <s v="01 - PPK Pusat Pendiidikan"/>
    <n v="12"/>
    <s v="OB"/>
    <n v="2920000"/>
    <n v="35040000"/>
    <x v="1"/>
    <x v="202"/>
    <n v="12"/>
    <s v="OB"/>
    <n v="2920000"/>
    <n v="35040000"/>
    <n v="0"/>
    <s v=""/>
    <m/>
    <x v="1"/>
    <m/>
    <m/>
    <e v="#REF!"/>
    <e v="#REF!"/>
  </r>
  <r>
    <s v="WA.2378.EBA.994.002.GD.521115.2"/>
    <m/>
    <s v="02 - Bendahara Pengeluaran Pembantu (1 ORG x 12 BLN)"/>
    <n v="12"/>
    <s v="OB"/>
    <n v="324000"/>
    <n v="3888000"/>
    <x v="1"/>
    <x v="203"/>
    <n v="12"/>
    <s v="OB"/>
    <n v="324000"/>
    <n v="3888000"/>
    <n v="0"/>
    <s v=""/>
    <m/>
    <x v="1"/>
    <m/>
    <m/>
    <e v="#REF!"/>
    <e v="#REF!"/>
  </r>
  <r>
    <s v="WA.2378.EBA.994.002.GD.521115.3"/>
    <m/>
    <s v="03 - Staf Pengelola Keuangan KPA ( 1 ORG x 12 BLN)"/>
    <n v="12"/>
    <s v="OB"/>
    <n v="324000"/>
    <n v="3888000"/>
    <x v="1"/>
    <x v="204"/>
    <n v="12"/>
    <s v="OB"/>
    <n v="324000"/>
    <n v="3888000"/>
    <n v="0"/>
    <s v=""/>
    <m/>
    <x v="1"/>
    <m/>
    <m/>
    <e v="#REF!"/>
    <e v="#REF!"/>
  </r>
  <r>
    <s v="WA.2378.EBA.994.002.GD.521115.4"/>
    <m/>
    <s v="04 - Pejabat Pengadaan Barang dan Jasa (1 ORG x 12 BLN)"/>
    <n v="12"/>
    <s v="OB"/>
    <n v="680000"/>
    <n v="8160000"/>
    <x v="1"/>
    <x v="205"/>
    <n v="12"/>
    <s v="OB"/>
    <n v="680000"/>
    <n v="8160000"/>
    <n v="0"/>
    <s v=""/>
    <m/>
    <x v="1"/>
    <m/>
    <m/>
    <e v="#REF!"/>
    <e v="#REF!"/>
  </r>
  <r>
    <s v="WA.2378.EBA.994.002.GD.521115.5"/>
    <m/>
    <s v="05 - Penyimpan BMN Pembantu (1 ORG x 12 BLN)"/>
    <n v="12"/>
    <s v="OB"/>
    <n v="200000"/>
    <n v="2400000"/>
    <x v="1"/>
    <x v="206"/>
    <n v="12"/>
    <s v="OB"/>
    <n v="200000"/>
    <n v="2400000"/>
    <n v="0"/>
    <s v=""/>
    <m/>
    <x v="1"/>
    <m/>
    <m/>
    <e v="#REF!"/>
    <e v="#REF!"/>
  </r>
  <r>
    <s v="WA.2378.EBA.994.002.GD.521115.6"/>
    <m/>
    <s v="06 - Pengelola SAK Pembantu (1 ORG x 12 BLN)"/>
    <n v="12"/>
    <s v="OB"/>
    <n v="80000"/>
    <n v="960000"/>
    <x v="1"/>
    <x v="207"/>
    <n v="12"/>
    <s v="OB"/>
    <n v="80000"/>
    <n v="960000"/>
    <n v="0"/>
    <s v=""/>
    <m/>
    <x v="1"/>
    <m/>
    <m/>
    <e v="#REF!"/>
    <e v="#REF!"/>
  </r>
  <r>
    <s v="WA.2378.EBA.994.002.GD.521115.7"/>
    <m/>
    <s v="07 - Pengelola BMN Pembantu (1 ORG x 12 BLN)"/>
    <n v="12"/>
    <s v="OB"/>
    <n v="200000"/>
    <n v="2400000"/>
    <x v="1"/>
    <x v="208"/>
    <n v="12"/>
    <s v="OB"/>
    <n v="200000"/>
    <n v="2400000"/>
    <n v="0"/>
    <s v=""/>
    <m/>
    <x v="1"/>
    <m/>
    <m/>
    <e v="#REF!"/>
    <e v="#REF!"/>
  </r>
  <r>
    <s v="WA.2378.EBA.994.002.GD.521115.8"/>
    <m/>
    <s v="08 - Ketua Tim Penghapusan BMN"/>
    <n v="1"/>
    <s v="OK"/>
    <n v="400000"/>
    <n v="400000"/>
    <x v="1"/>
    <x v="209"/>
    <n v="1"/>
    <s v="OK"/>
    <n v="400000"/>
    <n v="400000"/>
    <n v="0"/>
    <s v=""/>
    <m/>
    <x v="1"/>
    <m/>
    <m/>
    <e v="#REF!"/>
    <e v="#REF!"/>
  </r>
  <r>
    <s v="WA.2378.EBA.994.002.GD.521115.9"/>
    <m/>
    <s v="09 - Sekretaris Tim Penghapusan BMN"/>
    <n v="1"/>
    <s v="OK"/>
    <n v="300000"/>
    <n v="300000"/>
    <x v="1"/>
    <x v="210"/>
    <n v="1"/>
    <s v="OK"/>
    <n v="300000"/>
    <n v="300000"/>
    <n v="0"/>
    <s v=""/>
    <m/>
    <x v="1"/>
    <m/>
    <m/>
    <e v="#REF!"/>
    <e v="#REF!"/>
  </r>
  <r>
    <s v="WA.2378.EBA.994.002.GD.521115.10"/>
    <m/>
    <s v="10 - Anggota Tim Penghapusan BMN (3 ORANG x 1 KEG)"/>
    <n v="3"/>
    <s v="OK"/>
    <n v="300000"/>
    <n v="900000"/>
    <x v="1"/>
    <x v="211"/>
    <n v="3"/>
    <s v="OK"/>
    <n v="300000"/>
    <n v="900000"/>
    <n v="0"/>
    <s v=""/>
    <m/>
    <x v="1"/>
    <m/>
    <m/>
    <e v="#REF!"/>
    <e v="#REF!"/>
  </r>
  <r>
    <s v="WA.2378.EBB"/>
    <s v="2378.EBB"/>
    <s v="Layanan Sarana dan Prasarana Internal[Base Line]"/>
    <n v="3"/>
    <s v="Unit, m2, Paket"/>
    <m/>
    <n v="200000000"/>
    <x v="76"/>
    <x v="212"/>
    <n v="3"/>
    <s v="Unit, m2, Paket"/>
    <m/>
    <n v="200000000"/>
    <n v="0"/>
    <m/>
    <m/>
    <x v="1"/>
    <m/>
    <m/>
    <e v="#REF!"/>
    <e v="#REF!"/>
  </r>
  <r>
    <s v="WA.2378.EBB.951"/>
    <s v="2378.EBB.951"/>
    <s v="Layanan Sarana Internal"/>
    <n v="2"/>
    <s v="Unit"/>
    <m/>
    <n v="200000000"/>
    <x v="77"/>
    <x v="213"/>
    <n v="2"/>
    <s v="Unit"/>
    <m/>
    <n v="200000000"/>
    <n v="0"/>
    <m/>
    <m/>
    <x v="1"/>
    <m/>
    <m/>
    <e v="#REF!"/>
    <e v="#REF!"/>
  </r>
  <r>
    <s v="WA.2378.EBB.951.303"/>
    <s v="303"/>
    <s v="Peralatan Fasilitas Perkantoran Pendidikan Kelautan dan Perikanan"/>
    <m/>
    <s v=""/>
    <m/>
    <n v="200000000"/>
    <x v="78"/>
    <x v="214"/>
    <m/>
    <s v=""/>
    <m/>
    <n v="200000000"/>
    <n v="0"/>
    <m/>
    <m/>
    <x v="1"/>
    <m/>
    <m/>
    <e v="#REF!"/>
    <e v="#REF!"/>
  </r>
  <r>
    <s v="WA.2378.EBB.951.303.A"/>
    <s v="A"/>
    <s v="Peralatan Fasilitas Perkantoran Pendidikan Kelautan dan Perikanan"/>
    <m/>
    <m/>
    <m/>
    <n v="200000000"/>
    <x v="7"/>
    <x v="214"/>
    <m/>
    <m/>
    <m/>
    <n v="200000000"/>
    <n v="0"/>
    <m/>
    <s v="Tata Usaha"/>
    <x v="6"/>
    <m/>
    <m/>
    <e v="#REF!"/>
    <e v="#REF!"/>
  </r>
  <r>
    <s v="WA.2378.EBB.951.303.A.532111"/>
    <s v="532111"/>
    <s v="Belanja Modal Peralatan dan Mesin"/>
    <m/>
    <m/>
    <m/>
    <n v="200000000"/>
    <x v="22"/>
    <x v="51"/>
    <m/>
    <m/>
    <m/>
    <n v="200000000"/>
    <n v="0"/>
    <m/>
    <m/>
    <x v="1"/>
    <s v="Belanja Modal"/>
    <s v="Umum"/>
    <e v="#REF!"/>
    <e v="#REF!"/>
  </r>
  <r>
    <s v="WA.2378.EBB.951.303.A.532111.1"/>
    <m/>
    <s v="01 - Peralatan dan Meubelair Pusdik"/>
    <n v="1"/>
    <s v="PKT"/>
    <n v="200000000"/>
    <n v="200000000"/>
    <x v="1"/>
    <x v="215"/>
    <n v="1"/>
    <s v="PKT"/>
    <n v="200000000"/>
    <n v="200000000"/>
    <n v="0"/>
    <s v=""/>
    <m/>
    <x v="1"/>
    <m/>
    <m/>
    <e v="#REF!"/>
    <e v="#REF!"/>
  </r>
  <r>
    <s v="WA.2378.EBD"/>
    <s v="2378.EBD"/>
    <s v="Layanan Manajemen Kinerja Internal[Base Line]"/>
    <n v="7"/>
    <s v="Dokumen, Layanan, Laporan, Rekomendasi"/>
    <m/>
    <n v="2633607000"/>
    <x v="79"/>
    <x v="216"/>
    <n v="7"/>
    <s v="Dokumen, Layanan, Laporan, Rekomendasi"/>
    <m/>
    <n v="2633607000"/>
    <n v="0"/>
    <m/>
    <m/>
    <x v="1"/>
    <m/>
    <m/>
    <e v="#REF!"/>
    <e v="#REF!"/>
  </r>
  <r>
    <s v="WA.2378.EBD.952"/>
    <s v="2378.EBD.952"/>
    <s v="Layanan Perencanaan dan Penganggaran"/>
    <n v="2"/>
    <s v="Dokumen"/>
    <m/>
    <n v="1314322000"/>
    <x v="80"/>
    <x v="217"/>
    <n v="2"/>
    <s v="Dokumen"/>
    <m/>
    <n v="1314322000"/>
    <n v="0"/>
    <m/>
    <m/>
    <x v="1"/>
    <m/>
    <m/>
    <e v="#REF!"/>
    <e v="#REF!"/>
  </r>
  <r>
    <s v="WA.2378.EBD.952.301"/>
    <s v="301"/>
    <s v="Pelayanan Perencanaan dan Penganggaran Internal Pendidikan Kelautan"/>
    <m/>
    <s v=""/>
    <m/>
    <n v="1314322000"/>
    <x v="21"/>
    <x v="218"/>
    <m/>
    <s v=""/>
    <m/>
    <n v="1314322000"/>
    <n v="0"/>
    <m/>
    <m/>
    <x v="1"/>
    <m/>
    <m/>
    <e v="#REF!"/>
    <e v="#REF!"/>
  </r>
  <r>
    <s v="WA.2378.EBD.952.301.A"/>
    <s v="A"/>
    <s v="Perencanaan Kinerja Pendidikan KP"/>
    <m/>
    <m/>
    <m/>
    <n v="116572000"/>
    <x v="7"/>
    <x v="219"/>
    <m/>
    <m/>
    <m/>
    <n v="116572000"/>
    <n v="0"/>
    <m/>
    <s v="Perencanaan dan Evaluasi"/>
    <x v="7"/>
    <m/>
    <m/>
    <e v="#REF!"/>
    <e v="#REF!"/>
  </r>
  <r>
    <s v="WA.2378.EBD.952.301.A.521211"/>
    <s v="521211"/>
    <s v="Belanja Bahan"/>
    <m/>
    <m/>
    <m/>
    <n v="58750000"/>
    <x v="8"/>
    <x v="8"/>
    <m/>
    <m/>
    <m/>
    <n v="58750000"/>
    <n v="0"/>
    <m/>
    <m/>
    <x v="1"/>
    <s v="Pelayanan Perencanaan dan Penganggaran Internal Pendidikan Kelautan"/>
    <s v="Perencanaan"/>
    <e v="#REF!"/>
    <e v="#REF!"/>
  </r>
  <r>
    <s v="WA.2378.EBD.952.301.A.521211.1"/>
    <m/>
    <s v="01 - Konsumsi/bahan makanan"/>
    <n v="230"/>
    <s v="OK"/>
    <n v="75000"/>
    <n v="17250000"/>
    <x v="1"/>
    <x v="9"/>
    <n v="230"/>
    <s v="OK"/>
    <n v="75000"/>
    <n v="17250000"/>
    <n v="0"/>
    <s v="No Revisi"/>
    <m/>
    <x v="1"/>
    <m/>
    <m/>
    <e v="#REF!"/>
    <e v="#REF!"/>
  </r>
  <r>
    <s v="WA.2378.EBD.952.301.A.521211.2"/>
    <m/>
    <s v="02 - Penggadaan"/>
    <n v="8"/>
    <s v="PKT"/>
    <n v="1500000"/>
    <n v="12000000"/>
    <x v="1"/>
    <x v="10"/>
    <n v="8"/>
    <s v="PKT"/>
    <n v="1500000"/>
    <n v="12000000"/>
    <n v="0"/>
    <s v="No Revisi"/>
    <m/>
    <x v="1"/>
    <m/>
    <m/>
    <e v="#REF!"/>
    <e v="#REF!"/>
  </r>
  <r>
    <s v="WA.2378.EBD.952.301.A.521211.3"/>
    <m/>
    <s v="03 - Bahan Komputer"/>
    <n v="8"/>
    <s v="PKT"/>
    <n v="1500000"/>
    <n v="12000000"/>
    <x v="1"/>
    <x v="11"/>
    <n v="8"/>
    <s v="PKT"/>
    <n v="1500000"/>
    <n v="12000000"/>
    <n v="0"/>
    <s v="No Revisi"/>
    <m/>
    <x v="1"/>
    <m/>
    <m/>
    <e v="#REF!"/>
    <e v="#REF!"/>
  </r>
  <r>
    <s v="WA.2378.EBD.952.301.A.521211.4"/>
    <m/>
    <s v="04 - ATK"/>
    <n v="8"/>
    <s v="PKT"/>
    <n v="1000000"/>
    <n v="8000000"/>
    <x v="1"/>
    <x v="12"/>
    <n v="8"/>
    <s v="PKT"/>
    <n v="1000000"/>
    <n v="8000000"/>
    <n v="0"/>
    <s v="No Revisi"/>
    <m/>
    <x v="1"/>
    <m/>
    <m/>
    <e v="#REF!"/>
    <e v="#REF!"/>
  </r>
  <r>
    <s v="WA.2378.EBD.952.301.A.521211.5"/>
    <m/>
    <s v="05 - Pencetakan"/>
    <n v="38"/>
    <s v="Ekspl"/>
    <n v="250000"/>
    <n v="9500000"/>
    <x v="1"/>
    <x v="220"/>
    <n v="38"/>
    <s v="Ekspl"/>
    <n v="250000"/>
    <n v="9500000"/>
    <n v="0"/>
    <s v="No Revisi"/>
    <m/>
    <x v="1"/>
    <m/>
    <m/>
    <e v="#REF!"/>
    <e v="#REF!"/>
  </r>
  <r>
    <s v="WA.2378.EBD.952.301.A.521219"/>
    <s v="521219"/>
    <s v="Belanja Barang Non Operasional Lainnya"/>
    <m/>
    <m/>
    <m/>
    <n v="1000000"/>
    <x v="13"/>
    <x v="24"/>
    <m/>
    <m/>
    <m/>
    <n v="1000000"/>
    <n v="0"/>
    <m/>
    <m/>
    <x v="1"/>
    <s v="Pelayanan Perencanaan dan Penganggaran Internal Pendidikan Kelautan"/>
    <s v="Perencanaan"/>
    <e v="#REF!"/>
    <e v="#REF!"/>
  </r>
  <r>
    <s v="WA.2378.EBD.952.301.A.521219.1"/>
    <m/>
    <s v="01 - Langganan biaya video conference"/>
    <n v="4"/>
    <s v="PKT"/>
    <n v="250000"/>
    <n v="1000000"/>
    <x v="1"/>
    <x v="57"/>
    <n v="4"/>
    <s v="PKT"/>
    <n v="250000"/>
    <n v="1000000"/>
    <n v="0"/>
    <s v="No Revisi"/>
    <m/>
    <x v="1"/>
    <m/>
    <m/>
    <e v="#REF!"/>
    <e v="#REF!"/>
  </r>
  <r>
    <s v="WA.2378.EBD.952.301.A.524111"/>
    <s v="524111"/>
    <s v="Belanja Perjalanan Dinas Biasa"/>
    <m/>
    <m/>
    <m/>
    <n v="56822000"/>
    <x v="10"/>
    <x v="15"/>
    <m/>
    <m/>
    <m/>
    <n v="56822000"/>
    <n v="0"/>
    <m/>
    <m/>
    <x v="1"/>
    <s v="Pelayanan Perencanaan dan Penganggaran Internal Pendidikan Kelautan"/>
    <s v="Perencanaan"/>
    <e v="#REF!"/>
    <e v="#REF!"/>
  </r>
  <r>
    <s v="WA.2378.EBD.952.301.A.524111.1"/>
    <m/>
    <s v="01 - Perjalanan Penyusunan Perencanaan Kinerja Pendidikan KP"/>
    <n v="10"/>
    <s v="OK"/>
    <n v="5682200"/>
    <n v="56822000"/>
    <x v="1"/>
    <x v="221"/>
    <n v="10"/>
    <s v="OK"/>
    <n v="5682200"/>
    <n v="56822000"/>
    <n v="0"/>
    <s v=""/>
    <m/>
    <x v="1"/>
    <m/>
    <m/>
    <e v="#REF!"/>
    <e v="#REF!"/>
  </r>
  <r>
    <s v="WA.2378.EBD.952.301.B"/>
    <s v="B"/>
    <s v="Sinkronisasi Kegiatan Pendidikan KP"/>
    <m/>
    <m/>
    <m/>
    <n v="151250000"/>
    <x v="11"/>
    <x v="222"/>
    <m/>
    <m/>
    <m/>
    <n v="151250000"/>
    <n v="0"/>
    <m/>
    <s v="Perencanaan dan Evaluasi"/>
    <x v="7"/>
    <m/>
    <m/>
    <e v="#REF!"/>
    <e v="#REF!"/>
  </r>
  <r>
    <s v="WA.2378.EBD.952.301.B.521211"/>
    <s v="521211"/>
    <s v="Belanja Bahan"/>
    <m/>
    <m/>
    <m/>
    <n v="68250000"/>
    <x v="8"/>
    <x v="8"/>
    <m/>
    <m/>
    <m/>
    <n v="68250000"/>
    <n v="0"/>
    <m/>
    <m/>
    <x v="1"/>
    <s v="Pelayanan Perencanaan dan Penganggaran Internal Pendidikan Kelautan"/>
    <s v="Perencanaan"/>
    <e v="#REF!"/>
    <e v="#REF!"/>
  </r>
  <r>
    <s v="WA.2378.EBD.952.301.B.521211.1"/>
    <m/>
    <s v="01 - Konsumsi/bahan makanan"/>
    <n v="350"/>
    <s v="OK"/>
    <n v="75000"/>
    <n v="26250000"/>
    <x v="1"/>
    <x v="9"/>
    <n v="350"/>
    <s v="OK"/>
    <n v="75000"/>
    <n v="26250000"/>
    <n v="0"/>
    <s v="No Revisi"/>
    <m/>
    <x v="1"/>
    <m/>
    <m/>
    <e v="#REF!"/>
    <e v="#REF!"/>
  </r>
  <r>
    <s v="WA.2378.EBD.952.301.B.521211.2"/>
    <m/>
    <s v="02 - Penggadaan"/>
    <n v="8"/>
    <s v="PKT"/>
    <n v="1500000"/>
    <n v="12000000"/>
    <x v="1"/>
    <x v="10"/>
    <n v="8"/>
    <s v="PKT"/>
    <n v="1500000"/>
    <n v="12000000"/>
    <n v="0"/>
    <s v="No Revisi"/>
    <m/>
    <x v="1"/>
    <m/>
    <m/>
    <e v="#REF!"/>
    <e v="#REF!"/>
  </r>
  <r>
    <s v="WA.2378.EBD.952.301.B.521211.3"/>
    <m/>
    <s v="03 - Bahan Komputer"/>
    <n v="8"/>
    <s v="PKT"/>
    <n v="1500000"/>
    <n v="12000000"/>
    <x v="1"/>
    <x v="11"/>
    <n v="8"/>
    <s v="PKT"/>
    <n v="1500000"/>
    <n v="12000000"/>
    <n v="0"/>
    <s v="No Revisi"/>
    <m/>
    <x v="1"/>
    <m/>
    <m/>
    <e v="#REF!"/>
    <e v="#REF!"/>
  </r>
  <r>
    <s v="WA.2378.EBD.952.301.B.521211.4"/>
    <m/>
    <s v="04 - ATK"/>
    <n v="8"/>
    <s v="PKT"/>
    <n v="1000000"/>
    <n v="8000000"/>
    <x v="1"/>
    <x v="12"/>
    <n v="8"/>
    <s v="PKT"/>
    <n v="1000000"/>
    <n v="8000000"/>
    <n v="0"/>
    <s v="No Revisi"/>
    <m/>
    <x v="1"/>
    <m/>
    <m/>
    <e v="#REF!"/>
    <e v="#REF!"/>
  </r>
  <r>
    <s v="WA.2378.EBD.952.301.B.521211.5"/>
    <m/>
    <s v="05 - Pencetakan"/>
    <n v="40"/>
    <s v="Ekspl"/>
    <n v="250000"/>
    <n v="10000000"/>
    <x v="1"/>
    <x v="220"/>
    <n v="40"/>
    <s v="Ekspl"/>
    <n v="250000"/>
    <n v="10000000"/>
    <n v="0"/>
    <s v="No Revisi"/>
    <m/>
    <x v="1"/>
    <m/>
    <m/>
    <e v="#REF!"/>
    <e v="#REF!"/>
  </r>
  <r>
    <s v="WA.2378.EBD.952.301.B.521219"/>
    <s v="521219"/>
    <s v="Belanja Barang Non Operasional Lainnya"/>
    <m/>
    <m/>
    <m/>
    <n v="1000000"/>
    <x v="13"/>
    <x v="24"/>
    <m/>
    <m/>
    <m/>
    <n v="1000000"/>
    <n v="0"/>
    <m/>
    <m/>
    <x v="1"/>
    <s v="Pelayanan Perencanaan dan Penganggaran Internal Pendidikan Kelautan"/>
    <s v="Perencanaan"/>
    <e v="#REF!"/>
    <e v="#REF!"/>
  </r>
  <r>
    <s v="WA.2378.EBD.952.301.B.521219.1"/>
    <m/>
    <s v="01 - Langganan biaya video conference"/>
    <n v="4"/>
    <s v="PKT"/>
    <n v="250000"/>
    <n v="1000000"/>
    <x v="1"/>
    <x v="57"/>
    <n v="4"/>
    <s v="PKT"/>
    <n v="250000"/>
    <n v="1000000"/>
    <n v="0"/>
    <s v="No Revisi"/>
    <m/>
    <x v="1"/>
    <m/>
    <m/>
    <e v="#REF!"/>
    <e v="#REF!"/>
  </r>
  <r>
    <s v="WA.2378.EBD.952.301.B.522151"/>
    <s v="522151"/>
    <s v="Belanja Jasa Profesi"/>
    <m/>
    <m/>
    <m/>
    <n v="4000000"/>
    <x v="9"/>
    <x v="13"/>
    <m/>
    <m/>
    <m/>
    <n v="4000000"/>
    <n v="0"/>
    <m/>
    <m/>
    <x v="1"/>
    <s v="Pelayanan Perencanaan dan Penganggaran Internal Pendidikan Kelautan"/>
    <s v="Perencanaan"/>
    <e v="#REF!"/>
    <e v="#REF!"/>
  </r>
  <r>
    <s v="WA.2378.EBD.952.301.B.522151.1"/>
    <m/>
    <s v="01 - Narasumber/Pembahas"/>
    <n v="4"/>
    <s v="OJ"/>
    <n v="1000000"/>
    <n v="4000000"/>
    <x v="1"/>
    <x v="14"/>
    <n v="4"/>
    <s v="OJ"/>
    <n v="1000000"/>
    <n v="4000000"/>
    <n v="0"/>
    <s v="No Revisi"/>
    <m/>
    <x v="1"/>
    <m/>
    <m/>
    <e v="#REF!"/>
    <e v="#REF!"/>
  </r>
  <r>
    <s v="WA.2378.EBD.952.301.B.524111"/>
    <s v="524111"/>
    <s v="Belanja Perjalanan Dinas Biasa"/>
    <m/>
    <m/>
    <m/>
    <n v="78000000"/>
    <x v="10"/>
    <x v="15"/>
    <m/>
    <m/>
    <m/>
    <n v="78000000"/>
    <n v="0"/>
    <m/>
    <m/>
    <x v="1"/>
    <s v="Pelayanan Perencanaan dan Penganggaran Internal Pendidikan Kelautan"/>
    <s v="Perencanaan"/>
    <e v="#REF!"/>
    <e v="#REF!"/>
  </r>
  <r>
    <s v="WA.2378.EBD.952.301.B.524111.1"/>
    <m/>
    <s v="01 - Perjalanan Sinkronisasi Kegiatan Pendidikan KP"/>
    <n v="12"/>
    <s v="OK"/>
    <n v="6500000"/>
    <n v="78000000"/>
    <x v="1"/>
    <x v="223"/>
    <n v="12"/>
    <s v="OK"/>
    <n v="6500000"/>
    <n v="78000000"/>
    <n v="0"/>
    <s v=""/>
    <m/>
    <x v="1"/>
    <m/>
    <m/>
    <e v="#REF!"/>
    <e v="#REF!"/>
  </r>
  <r>
    <s v="WA.2378.EBD.952.301.C"/>
    <s v="C"/>
    <s v="Penyusunan Anggaran Pendidikan KP"/>
    <m/>
    <m/>
    <m/>
    <n v="131699000"/>
    <x v="27"/>
    <x v="224"/>
    <m/>
    <m/>
    <m/>
    <n v="131699000"/>
    <n v="0"/>
    <m/>
    <s v="Perencanaan dan Evaluasi"/>
    <x v="7"/>
    <m/>
    <m/>
    <e v="#REF!"/>
    <e v="#REF!"/>
  </r>
  <r>
    <s v="WA.2378.EBD.952.301.C.521211"/>
    <s v="521211"/>
    <s v="Belanja Bahan"/>
    <m/>
    <m/>
    <m/>
    <n v="52000000"/>
    <x v="8"/>
    <x v="8"/>
    <m/>
    <m/>
    <m/>
    <n v="52000000"/>
    <n v="0"/>
    <m/>
    <m/>
    <x v="1"/>
    <s v="Pelayanan Perencanaan dan Penganggaran Internal Pendidikan Kelautan"/>
    <s v="Perencanaan"/>
    <e v="#REF!"/>
    <e v="#REF!"/>
  </r>
  <r>
    <s v="WA.2378.EBD.952.301.C.521211.1"/>
    <m/>
    <s v="01 - Konsumsi/bahan makanan"/>
    <n v="200"/>
    <s v="OK"/>
    <n v="75000"/>
    <n v="15000000"/>
    <x v="1"/>
    <x v="9"/>
    <n v="200"/>
    <s v="OK"/>
    <n v="75000"/>
    <n v="15000000"/>
    <n v="0"/>
    <s v="No Revisi"/>
    <m/>
    <x v="1"/>
    <m/>
    <m/>
    <e v="#REF!"/>
    <e v="#REF!"/>
  </r>
  <r>
    <s v="WA.2378.EBD.952.301.C.521211.2"/>
    <m/>
    <s v="02 - Penggadaan"/>
    <n v="8"/>
    <s v="PKT"/>
    <n v="1500000"/>
    <n v="12000000"/>
    <x v="1"/>
    <x v="10"/>
    <n v="8"/>
    <s v="PKT"/>
    <n v="1500000"/>
    <n v="12000000"/>
    <n v="0"/>
    <s v="No Revisi"/>
    <m/>
    <x v="1"/>
    <m/>
    <m/>
    <e v="#REF!"/>
    <e v="#REF!"/>
  </r>
  <r>
    <s v="WA.2378.EBD.952.301.C.521211.3"/>
    <m/>
    <s v="03 - Bahan Komputer"/>
    <n v="8"/>
    <s v="PKT"/>
    <n v="1500000"/>
    <n v="12000000"/>
    <x v="1"/>
    <x v="11"/>
    <n v="8"/>
    <s v="PKT"/>
    <n v="1500000"/>
    <n v="12000000"/>
    <n v="0"/>
    <s v="No Revisi"/>
    <m/>
    <x v="1"/>
    <m/>
    <m/>
    <e v="#REF!"/>
    <e v="#REF!"/>
  </r>
  <r>
    <s v="WA.2378.EBD.952.301.C.521211.4"/>
    <m/>
    <s v="04 - ATK"/>
    <n v="8"/>
    <s v="PKT"/>
    <n v="1000000"/>
    <n v="8000000"/>
    <x v="1"/>
    <x v="12"/>
    <n v="8"/>
    <s v="PKT"/>
    <n v="1000000"/>
    <n v="8000000"/>
    <n v="0"/>
    <s v="No Revisi"/>
    <m/>
    <x v="1"/>
    <m/>
    <m/>
    <e v="#REF!"/>
    <e v="#REF!"/>
  </r>
  <r>
    <s v="WA.2378.EBD.952.301.C.521211.5"/>
    <m/>
    <s v="05 - Pencetakan"/>
    <n v="20"/>
    <s v="Ekspl"/>
    <n v="250000"/>
    <n v="5000000"/>
    <x v="1"/>
    <x v="220"/>
    <n v="20"/>
    <s v="Ekspl"/>
    <n v="250000"/>
    <n v="5000000"/>
    <n v="0"/>
    <s v="No Revisi"/>
    <m/>
    <x v="1"/>
    <m/>
    <m/>
    <e v="#REF!"/>
    <e v="#REF!"/>
  </r>
  <r>
    <s v="WA.2378.EBD.952.301.C.521219"/>
    <s v="521219"/>
    <s v="Belanja Barang Non Operasional Lainnya"/>
    <m/>
    <m/>
    <m/>
    <n v="1000000"/>
    <x v="13"/>
    <x v="24"/>
    <m/>
    <m/>
    <m/>
    <n v="1000000"/>
    <n v="0"/>
    <m/>
    <m/>
    <x v="1"/>
    <s v="Pelayanan Perencanaan dan Penganggaran Internal Pendidikan Kelautan"/>
    <s v="Perencanaan"/>
    <e v="#REF!"/>
    <e v="#REF!"/>
  </r>
  <r>
    <s v="WA.2378.EBD.952.301.C.521219.1"/>
    <m/>
    <s v="01 - Langganan biaya video conference"/>
    <n v="4"/>
    <s v="PKT"/>
    <n v="250000"/>
    <n v="1000000"/>
    <x v="1"/>
    <x v="57"/>
    <n v="4"/>
    <s v="PKT"/>
    <n v="250000"/>
    <n v="1000000"/>
    <n v="0"/>
    <s v="No Revisi"/>
    <m/>
    <x v="1"/>
    <m/>
    <m/>
    <e v="#REF!"/>
    <e v="#REF!"/>
  </r>
  <r>
    <s v="WA.2378.EBD.952.301.C.522151"/>
    <s v="522151"/>
    <s v="Belanja Jasa Profesi"/>
    <m/>
    <m/>
    <m/>
    <n v="8000000"/>
    <x v="9"/>
    <x v="13"/>
    <m/>
    <m/>
    <m/>
    <n v="8000000"/>
    <n v="0"/>
    <m/>
    <m/>
    <x v="1"/>
    <s v="Pelayanan Perencanaan dan Penganggaran Internal Pendidikan Kelautan"/>
    <s v="Perencanaan"/>
    <e v="#REF!"/>
    <e v="#REF!"/>
  </r>
  <r>
    <s v="WA.2378.EBD.952.301.C.522151.1"/>
    <m/>
    <s v="01 - Narasumber/Pembahas"/>
    <n v="8"/>
    <s v="OJ"/>
    <n v="1000000"/>
    <n v="8000000"/>
    <x v="1"/>
    <x v="14"/>
    <n v="8"/>
    <s v="OJ"/>
    <n v="1000000"/>
    <n v="8000000"/>
    <n v="0"/>
    <s v="No Revisi"/>
    <m/>
    <x v="1"/>
    <m/>
    <m/>
    <e v="#REF!"/>
    <e v="#REF!"/>
  </r>
  <r>
    <s v="WA.2378.EBD.952.301.C.524111"/>
    <s v="524111"/>
    <s v="Belanja Perjalanan Dinas Biasa"/>
    <m/>
    <m/>
    <m/>
    <n v="70699000"/>
    <x v="10"/>
    <x v="15"/>
    <m/>
    <m/>
    <m/>
    <n v="70699000"/>
    <n v="0"/>
    <m/>
    <m/>
    <x v="1"/>
    <s v="Pelayanan Perencanaan dan Penganggaran Internal Pendidikan Kelautan"/>
    <s v="Perencanaan"/>
    <e v="#REF!"/>
    <e v="#REF!"/>
  </r>
  <r>
    <s v="WA.2378.EBD.952.301.C.524111.1"/>
    <m/>
    <s v="01 - Perjalanan Penyusunan Anggaran Pendidikan KP"/>
    <n v="15"/>
    <s v="OK"/>
    <n v="4713300"/>
    <n v="70699000"/>
    <x v="1"/>
    <x v="225"/>
    <n v="15"/>
    <s v="OK"/>
    <n v="4713300"/>
    <n v="70699000"/>
    <n v="0"/>
    <s v=""/>
    <m/>
    <x v="1"/>
    <m/>
    <m/>
    <e v="#REF!"/>
    <e v="#REF!"/>
  </r>
  <r>
    <s v="WA.2378.EBD.952.301.D"/>
    <s v="D"/>
    <s v="Rencana Kerja Pendidikan KP"/>
    <m/>
    <m/>
    <m/>
    <n v="126000000"/>
    <x v="29"/>
    <x v="226"/>
    <m/>
    <m/>
    <m/>
    <n v="126000000"/>
    <n v="0"/>
    <m/>
    <s v="Perencanaan dan Evaluasi"/>
    <x v="7"/>
    <m/>
    <m/>
    <e v="#REF!"/>
    <e v="#REF!"/>
  </r>
  <r>
    <s v="WA.2378.EBD.952.301.D.521211"/>
    <s v="521211"/>
    <s v="Belanja Bahan"/>
    <m/>
    <m/>
    <m/>
    <n v="49250000"/>
    <x v="8"/>
    <x v="8"/>
    <m/>
    <m/>
    <m/>
    <n v="49250000"/>
    <n v="0"/>
    <m/>
    <m/>
    <x v="1"/>
    <s v="Pelayanan Perencanaan dan Penganggaran Internal Pendidikan Kelautan"/>
    <s v="Perencanaan"/>
    <e v="#REF!"/>
    <e v="#REF!"/>
  </r>
  <r>
    <s v="WA.2378.EBD.952.301.D.521211.1"/>
    <m/>
    <s v="01 - Konsumsi/bahan makanan"/>
    <n v="230"/>
    <s v="OK"/>
    <n v="75000"/>
    <n v="17250000"/>
    <x v="1"/>
    <x v="9"/>
    <n v="230"/>
    <s v="OK"/>
    <n v="75000"/>
    <n v="17250000"/>
    <n v="0"/>
    <s v="No Revisi"/>
    <m/>
    <x v="1"/>
    <m/>
    <m/>
    <e v="#REF!"/>
    <e v="#REF!"/>
  </r>
  <r>
    <s v="WA.2378.EBD.952.301.D.521211.2"/>
    <m/>
    <s v="02 - Penggadaan"/>
    <n v="8"/>
    <s v="PKT"/>
    <n v="1500000"/>
    <n v="12000000"/>
    <x v="1"/>
    <x v="10"/>
    <n v="8"/>
    <s v="PKT"/>
    <n v="1500000"/>
    <n v="12000000"/>
    <n v="0"/>
    <s v="No Revisi"/>
    <m/>
    <x v="1"/>
    <m/>
    <m/>
    <e v="#REF!"/>
    <e v="#REF!"/>
  </r>
  <r>
    <s v="WA.2378.EBD.952.301.D.521211.3"/>
    <m/>
    <s v="03 - Bahan Komputer"/>
    <n v="8"/>
    <s v="PKT"/>
    <n v="1500000"/>
    <n v="12000000"/>
    <x v="1"/>
    <x v="11"/>
    <n v="8"/>
    <s v="PKT"/>
    <n v="1500000"/>
    <n v="12000000"/>
    <n v="0"/>
    <s v="No Revisi"/>
    <m/>
    <x v="1"/>
    <m/>
    <m/>
    <e v="#REF!"/>
    <e v="#REF!"/>
  </r>
  <r>
    <s v="WA.2378.EBD.952.301.D.521211.4"/>
    <m/>
    <s v="04 - ATK"/>
    <n v="8"/>
    <s v="PKT"/>
    <n v="1000000"/>
    <n v="8000000"/>
    <x v="1"/>
    <x v="12"/>
    <n v="8"/>
    <s v="PKT"/>
    <n v="1000000"/>
    <n v="8000000"/>
    <n v="0"/>
    <s v="No Revisi"/>
    <m/>
    <x v="1"/>
    <m/>
    <m/>
    <e v="#REF!"/>
    <e v="#REF!"/>
  </r>
  <r>
    <s v="WA.2378.EBD.952.301.D.524111"/>
    <s v="524111"/>
    <s v="Belanja Perjalanan Dinas Biasa"/>
    <m/>
    <m/>
    <m/>
    <n v="76750000"/>
    <x v="10"/>
    <x v="15"/>
    <m/>
    <m/>
    <m/>
    <n v="76750000"/>
    <n v="0"/>
    <m/>
    <m/>
    <x v="1"/>
    <s v="Pelayanan Perencanaan dan Penganggaran Internal Pendidikan Kelautan"/>
    <s v="Perencanaan"/>
    <e v="#REF!"/>
    <e v="#REF!"/>
  </r>
  <r>
    <s v="WA.2378.EBD.952.301.D.524111.1"/>
    <m/>
    <s v="01 - Perjalanan Penyusunan Rencana Kerja Pendidikan KP"/>
    <n v="20"/>
    <s v="OK"/>
    <n v="3837500"/>
    <n v="76750000"/>
    <x v="1"/>
    <x v="227"/>
    <n v="20"/>
    <s v="OK"/>
    <n v="3837500"/>
    <n v="76750000"/>
    <n v="0"/>
    <s v=""/>
    <m/>
    <x v="1"/>
    <m/>
    <m/>
    <e v="#REF!"/>
    <e v="#REF!"/>
  </r>
  <r>
    <s v="WA.2378.EBD.952.301.E"/>
    <s v="E"/>
    <s v="Revisi Anggaran Pendidikan KP"/>
    <m/>
    <m/>
    <m/>
    <n v="165187000"/>
    <x v="30"/>
    <x v="228"/>
    <m/>
    <m/>
    <m/>
    <n v="165187000"/>
    <n v="0"/>
    <m/>
    <s v="Perencanaan dan Evaluasi"/>
    <x v="7"/>
    <m/>
    <m/>
    <e v="#REF!"/>
    <e v="#REF!"/>
  </r>
  <r>
    <s v="WA.2378.EBD.952.301.E.521211"/>
    <s v="521211"/>
    <s v="Belanja Bahan"/>
    <m/>
    <m/>
    <m/>
    <n v="29250000"/>
    <x v="8"/>
    <x v="8"/>
    <m/>
    <m/>
    <m/>
    <n v="29250000"/>
    <n v="0"/>
    <m/>
    <m/>
    <x v="1"/>
    <s v="Pelayanan Perencanaan dan Penganggaran Internal Pendidikan Kelautan"/>
    <s v="Perencanaan"/>
    <e v="#REF!"/>
    <e v="#REF!"/>
  </r>
  <r>
    <s v="WA.2378.EBD.952.301.E.521211.1"/>
    <m/>
    <s v="01 - Konsumsi/bahan makanan"/>
    <n v="70"/>
    <s v="OK"/>
    <n v="75000"/>
    <n v="5250000"/>
    <x v="1"/>
    <x v="9"/>
    <n v="70"/>
    <s v="OK"/>
    <n v="75000"/>
    <n v="5250000"/>
    <n v="0"/>
    <s v="No Revisi"/>
    <m/>
    <x v="1"/>
    <m/>
    <m/>
    <e v="#REF!"/>
    <e v="#REF!"/>
  </r>
  <r>
    <s v="WA.2378.EBD.952.301.E.521211.2"/>
    <m/>
    <s v="02 - Penggadaan"/>
    <n v="6"/>
    <s v="PKT"/>
    <n v="1500000"/>
    <n v="9000000"/>
    <x v="1"/>
    <x v="10"/>
    <n v="6"/>
    <s v="PKT"/>
    <n v="1500000"/>
    <n v="9000000"/>
    <n v="0"/>
    <s v="No Revisi"/>
    <m/>
    <x v="1"/>
    <m/>
    <m/>
    <e v="#REF!"/>
    <e v="#REF!"/>
  </r>
  <r>
    <s v="WA.2378.EBD.952.301.E.521211.3"/>
    <m/>
    <s v="03 - Bahan Komputer"/>
    <n v="6"/>
    <s v="PKT"/>
    <n v="1500000"/>
    <n v="9000000"/>
    <x v="1"/>
    <x v="11"/>
    <n v="6"/>
    <s v="PKT"/>
    <n v="1500000"/>
    <n v="9000000"/>
    <n v="0"/>
    <s v="No Revisi"/>
    <m/>
    <x v="1"/>
    <m/>
    <m/>
    <e v="#REF!"/>
    <e v="#REF!"/>
  </r>
  <r>
    <s v="WA.2378.EBD.952.301.E.521211.4"/>
    <m/>
    <s v="04 - ATK"/>
    <n v="6"/>
    <s v="PKT"/>
    <n v="1000000"/>
    <n v="6000000"/>
    <x v="1"/>
    <x v="12"/>
    <n v="6"/>
    <s v="PKT"/>
    <n v="1000000"/>
    <n v="6000000"/>
    <n v="0"/>
    <s v="No Revisi"/>
    <m/>
    <x v="1"/>
    <m/>
    <m/>
    <e v="#REF!"/>
    <e v="#REF!"/>
  </r>
  <r>
    <s v="WA.2378.EBD.952.301.E.524111"/>
    <s v="524111"/>
    <s v="Belanja Perjalanan Dinas Biasa"/>
    <m/>
    <m/>
    <m/>
    <n v="135937000"/>
    <x v="10"/>
    <x v="15"/>
    <m/>
    <m/>
    <m/>
    <n v="135937000"/>
    <n v="0"/>
    <m/>
    <m/>
    <x v="1"/>
    <s v="Pelayanan Perencanaan dan Penganggaran Internal Pendidikan Kelautan"/>
    <s v="Perencanaan"/>
    <e v="#REF!"/>
    <e v="#REF!"/>
  </r>
  <r>
    <s v="WA.2378.EBD.952.301.E.524111.1"/>
    <m/>
    <s v="01 - Perjalanan Revisi Anggaran Pendidikan KP"/>
    <n v="25"/>
    <s v="OK"/>
    <n v="5437480"/>
    <n v="135937000"/>
    <x v="1"/>
    <x v="229"/>
    <n v="25"/>
    <s v="OK"/>
    <n v="5437480"/>
    <n v="135937000"/>
    <n v="0"/>
    <s v="No Revisi"/>
    <m/>
    <x v="1"/>
    <m/>
    <m/>
    <e v="#REF!"/>
    <e v="#REF!"/>
  </r>
  <r>
    <s v="WA.2378.EBD.952.301.F"/>
    <s v="F"/>
    <s v="Rapat Koordinasi Teknis Pendidikan KP"/>
    <m/>
    <m/>
    <m/>
    <n v="623614000"/>
    <x v="31"/>
    <x v="230"/>
    <m/>
    <m/>
    <m/>
    <n v="623614000"/>
    <n v="0"/>
    <m/>
    <s v="Perencanaan dan Evaluasi"/>
    <x v="7"/>
    <m/>
    <m/>
    <e v="#REF!"/>
    <e v="#REF!"/>
  </r>
  <r>
    <s v="WA.2378.EBD.952.301.F.521211"/>
    <s v="521211"/>
    <s v="Belanja Bahan"/>
    <m/>
    <m/>
    <m/>
    <n v="72950000"/>
    <x v="8"/>
    <x v="8"/>
    <m/>
    <m/>
    <m/>
    <n v="72950000"/>
    <n v="0"/>
    <m/>
    <m/>
    <x v="1"/>
    <s v="Pelayanan Perencanaan dan Penganggaran Internal Pendidikan Kelautan"/>
    <s v="Perencanaan"/>
    <e v="#REF!"/>
    <e v="#REF!"/>
  </r>
  <r>
    <s v="WA.2378.EBD.952.301.F.521211.1"/>
    <m/>
    <s v="01 - Konsumsi/bahan makanan"/>
    <n v="300"/>
    <s v="OK"/>
    <n v="75000"/>
    <n v="22500000"/>
    <x v="1"/>
    <x v="9"/>
    <n v="300"/>
    <s v="OK"/>
    <n v="75000"/>
    <n v="22500000"/>
    <n v="0"/>
    <s v=""/>
    <m/>
    <x v="1"/>
    <m/>
    <m/>
    <e v="#REF!"/>
    <e v="#REF!"/>
  </r>
  <r>
    <s v="WA.2378.EBD.952.301.F.521211.2"/>
    <m/>
    <s v="02 - Penggadaan"/>
    <n v="2"/>
    <s v="PKT"/>
    <n v="1500000"/>
    <n v="3000000"/>
    <x v="1"/>
    <x v="10"/>
    <n v="2"/>
    <s v="PKT"/>
    <n v="1500000"/>
    <n v="3000000"/>
    <n v="0"/>
    <s v=""/>
    <m/>
    <x v="1"/>
    <m/>
    <m/>
    <e v="#REF!"/>
    <e v="#REF!"/>
  </r>
  <r>
    <s v="WA.2378.EBD.952.301.F.521211.3"/>
    <m/>
    <s v="03 - Bahan Komputer"/>
    <n v="2"/>
    <s v="PKT"/>
    <n v="1500000"/>
    <n v="3000000"/>
    <x v="1"/>
    <x v="11"/>
    <n v="2"/>
    <s v="PKT"/>
    <n v="1500000"/>
    <n v="3000000"/>
    <n v="0"/>
    <s v=""/>
    <m/>
    <x v="1"/>
    <m/>
    <m/>
    <e v="#REF!"/>
    <e v="#REF!"/>
  </r>
  <r>
    <s v="WA.2378.EBD.952.301.F.521211.4"/>
    <m/>
    <s v="04 - ATK"/>
    <n v="2"/>
    <s v="PKT"/>
    <n v="1000000"/>
    <n v="2000000"/>
    <x v="1"/>
    <x v="12"/>
    <n v="2"/>
    <s v="PKT"/>
    <n v="1000000"/>
    <n v="2000000"/>
    <n v="0"/>
    <s v=""/>
    <m/>
    <x v="1"/>
    <m/>
    <m/>
    <e v="#REF!"/>
    <e v="#REF!"/>
  </r>
  <r>
    <s v="WA.2378.EBD.952.301.F.521211.5"/>
    <m/>
    <s v="05 - Cetakan"/>
    <n v="20"/>
    <s v="Ekspl"/>
    <n v="255000"/>
    <n v="5100000"/>
    <x v="1"/>
    <x v="65"/>
    <n v="20"/>
    <s v="Ekspl"/>
    <n v="255000"/>
    <n v="5100000"/>
    <n v="0"/>
    <s v=""/>
    <m/>
    <x v="1"/>
    <m/>
    <m/>
    <e v="#REF!"/>
    <e v="#REF!"/>
  </r>
  <r>
    <s v="WA.2378.EBD.952.301.F.521211.6"/>
    <m/>
    <s v="06 - Perlengkapan Peserta"/>
    <n v="120"/>
    <s v="OK"/>
    <n v="311250"/>
    <n v="37350000"/>
    <x v="1"/>
    <x v="231"/>
    <n v="120"/>
    <s v="OK"/>
    <n v="311250"/>
    <n v="37350000"/>
    <n v="0"/>
    <s v=""/>
    <m/>
    <x v="1"/>
    <m/>
    <m/>
    <e v="#REF!"/>
    <e v="#REF!"/>
  </r>
  <r>
    <s v="WA.2378.EBD.952.301.F.522151"/>
    <s v="522151"/>
    <s v="Belanja Jasa Profesi"/>
    <m/>
    <m/>
    <m/>
    <n v="16000000"/>
    <x v="9"/>
    <x v="13"/>
    <m/>
    <m/>
    <m/>
    <n v="16000000"/>
    <n v="0"/>
    <m/>
    <m/>
    <x v="1"/>
    <s v="Pelayanan Perencanaan dan Penganggaran Internal Pendidikan Kelautan"/>
    <s v="Perencanaan"/>
    <e v="#REF!"/>
    <e v="#REF!"/>
  </r>
  <r>
    <s v="WA.2378.EBD.952.301.F.522151.1"/>
    <m/>
    <s v="01 - Narasumber/Pembahas"/>
    <n v="16"/>
    <s v="OJ"/>
    <n v="1000000"/>
    <n v="16000000"/>
    <x v="1"/>
    <x v="14"/>
    <n v="16"/>
    <s v="OJ"/>
    <n v="1000000"/>
    <n v="16000000"/>
    <n v="0"/>
    <s v="No Revisi"/>
    <m/>
    <x v="1"/>
    <m/>
    <m/>
    <e v="#REF!"/>
    <e v="#REF!"/>
  </r>
  <r>
    <s v="WA.2378.EBD.952.301.F.524111"/>
    <s v="524111"/>
    <s v="Belanja Perjalanan Dinas Biasa"/>
    <m/>
    <m/>
    <m/>
    <n v="90000000"/>
    <x v="10"/>
    <x v="15"/>
    <m/>
    <m/>
    <m/>
    <n v="90000000"/>
    <n v="0"/>
    <m/>
    <m/>
    <x v="1"/>
    <s v="Pelayanan Perencanaan dan Penganggaran Internal Pendidikan Kelautan"/>
    <s v="Perencanaan"/>
    <e v="#REF!"/>
    <e v="#REF!"/>
  </r>
  <r>
    <s v="WA.2378.EBD.952.301.F.524111.1"/>
    <m/>
    <s v="01 - Perjalanan Rakornis Pendidikan KP"/>
    <n v="12"/>
    <s v="OK"/>
    <n v="7500000"/>
    <n v="90000000"/>
    <x v="1"/>
    <x v="232"/>
    <n v="12"/>
    <s v="OK"/>
    <n v="7500000"/>
    <n v="90000000"/>
    <n v="0"/>
    <s v=""/>
    <m/>
    <x v="1"/>
    <m/>
    <m/>
    <e v="#REF!"/>
    <e v="#REF!"/>
  </r>
  <r>
    <s v="WA.2378.EBD.952.301.F.524119"/>
    <s v="524119"/>
    <s v="Belanja Perjalanan Dinas Paket Meeting Luar Kota"/>
    <m/>
    <m/>
    <m/>
    <n v="444664000"/>
    <x v="39"/>
    <x v="110"/>
    <m/>
    <m/>
    <m/>
    <n v="444664000"/>
    <n v="0"/>
    <m/>
    <m/>
    <x v="1"/>
    <s v="Pelayanan Perencanaan dan Penganggaran Internal Pendidikan Kelautan"/>
    <s v="Perencanaan"/>
    <e v="#REF!"/>
    <e v="#REF!"/>
  </r>
  <r>
    <s v="WA.2378.EBD.952.301.F.524119.1"/>
    <m/>
    <s v="01 - Paket Fullboard Meeting (120 Org X 2 Hari)"/>
    <n v="240"/>
    <s v="OH"/>
    <n v="933000"/>
    <n v="223920000"/>
    <x v="1"/>
    <x v="233"/>
    <n v="240"/>
    <s v="OH"/>
    <n v="933000"/>
    <n v="223920000"/>
    <n v="0"/>
    <s v=""/>
    <m/>
    <x v="1"/>
    <m/>
    <m/>
    <e v="#REF!"/>
    <e v="#REF!"/>
  </r>
  <r>
    <s v="WA.2378.EBD.952.301.F.524119.2"/>
    <m/>
    <s v="02 - Perjalanan Fullboard Meeting"/>
    <n v="35"/>
    <s v="OK"/>
    <n v="6306971.4285714282"/>
    <n v="220744000"/>
    <x v="1"/>
    <x v="63"/>
    <n v="35"/>
    <s v="OK"/>
    <n v="6306971.4285714282"/>
    <n v="220744000"/>
    <n v="0"/>
    <s v=""/>
    <m/>
    <x v="1"/>
    <m/>
    <m/>
    <e v="#REF!"/>
    <e v="#REF!"/>
  </r>
  <r>
    <s v="WA.2378.EBD.952.301.F.524119.3"/>
    <m/>
    <m/>
    <m/>
    <m/>
    <m/>
    <m/>
    <x v="1"/>
    <x v="32"/>
    <m/>
    <m/>
    <m/>
    <m/>
    <n v="0"/>
    <s v=""/>
    <m/>
    <x v="1"/>
    <m/>
    <m/>
    <e v="#REF!"/>
    <e v="#REF!"/>
  </r>
  <r>
    <s v="WA.2378.EBD.952.301.F.524119.3"/>
    <s v="G"/>
    <s v="Studi Banding Biaya Program Studi"/>
    <m/>
    <m/>
    <m/>
    <n v="0"/>
    <x v="32"/>
    <x v="234"/>
    <m/>
    <m/>
    <m/>
    <n v="0"/>
    <n v="0"/>
    <s v="Revisi_Kanwil"/>
    <s v="Perencanaan dan Evaluasi"/>
    <x v="7"/>
    <m/>
    <m/>
    <m/>
    <n v="0"/>
  </r>
  <r>
    <s v="WA.2378.EBD.952.301.F.524119.3"/>
    <s v="521211"/>
    <s v="Belanja Bahan"/>
    <m/>
    <m/>
    <m/>
    <n v="0"/>
    <x v="8"/>
    <x v="8"/>
    <m/>
    <m/>
    <m/>
    <n v="0"/>
    <n v="0"/>
    <s v="Revisi_Kanwil"/>
    <m/>
    <x v="1"/>
    <s v="Pelayanan Perencanaan dan Penganggaran Internal Pendidikan Kelautan"/>
    <s v="Perencanaan"/>
    <m/>
    <n v="0"/>
  </r>
  <r>
    <s v="WA.2378.EBD.952.301.F.524119.3"/>
    <m/>
    <s v="01 - Penggadaan"/>
    <n v="1"/>
    <s v="PKT"/>
    <n v="1500000"/>
    <n v="0"/>
    <x v="1"/>
    <x v="70"/>
    <n v="1"/>
    <s v="PKT"/>
    <n v="1500000"/>
    <n v="0"/>
    <n v="0"/>
    <s v="Revisi_Kanwil"/>
    <m/>
    <x v="1"/>
    <m/>
    <m/>
    <m/>
    <n v="0"/>
  </r>
  <r>
    <s v="WA.2378.EBD.952.301.F.524119.3"/>
    <m/>
    <s v="02 - Bahan Komputer"/>
    <n v="1"/>
    <s v="PKT"/>
    <n v="1500000"/>
    <n v="0"/>
    <x v="1"/>
    <x v="21"/>
    <n v="1"/>
    <s v="PKT"/>
    <n v="1500000"/>
    <n v="0"/>
    <n v="0"/>
    <s v="Revisi_Kanwil"/>
    <m/>
    <x v="1"/>
    <m/>
    <m/>
    <m/>
    <n v="0"/>
  </r>
  <r>
    <s v="WA.2378.EBD.952.301.F.524119.3"/>
    <m/>
    <s v="03 - ATK"/>
    <n v="1"/>
    <s v="PKT"/>
    <n v="1000000"/>
    <n v="0"/>
    <x v="1"/>
    <x v="22"/>
    <n v="1"/>
    <s v="PKT"/>
    <n v="1000000"/>
    <n v="0"/>
    <n v="0"/>
    <s v="Revisi_Kanwil"/>
    <m/>
    <x v="1"/>
    <m/>
    <m/>
    <m/>
    <n v="0"/>
  </r>
  <r>
    <s v="WA.2378.EBD.952.301.F.524119.3"/>
    <s v="524111"/>
    <s v="Belanja Perjalanan Dinas Biasa"/>
    <m/>
    <m/>
    <m/>
    <n v="0"/>
    <x v="10"/>
    <x v="15"/>
    <m/>
    <m/>
    <m/>
    <n v="0"/>
    <n v="0"/>
    <s v="Revisi_Kanwil"/>
    <m/>
    <x v="1"/>
    <s v="Pelayanan Perencanaan dan Penganggaran Internal Pendidikan Kelautan"/>
    <s v="Perencanaan"/>
    <m/>
    <n v="0"/>
  </r>
  <r>
    <s v="WA.2378.EBD.952.301.F.524119.3"/>
    <m/>
    <s v="01 - Perjalanan Studi Banding Biaya Program Studi"/>
    <n v="12"/>
    <s v="OK"/>
    <n v="6900000"/>
    <n v="0"/>
    <x v="1"/>
    <x v="235"/>
    <n v="12"/>
    <s v="OK"/>
    <n v="6900000"/>
    <n v="0"/>
    <n v="0"/>
    <s v="Revisi_Kanwil"/>
    <m/>
    <x v="1"/>
    <m/>
    <m/>
    <m/>
    <n v="0"/>
  </r>
  <r>
    <s v="WA.2378.EBD.952.301.F.524119.3"/>
    <s v="H"/>
    <s v="Penyusunan Pedoman Standar Biaya Program Studi"/>
    <m/>
    <m/>
    <m/>
    <n v="0"/>
    <x v="33"/>
    <x v="236"/>
    <m/>
    <m/>
    <m/>
    <n v="0"/>
    <n v="0"/>
    <s v="Revisi_Kanwil"/>
    <s v="Perencanaan dan Evaluasi"/>
    <x v="7"/>
    <m/>
    <m/>
    <m/>
    <n v="0"/>
  </r>
  <r>
    <s v="WA.2378.EBD.952.301.F.524119.3"/>
    <s v="521211"/>
    <s v="Belanja Bahan"/>
    <m/>
    <m/>
    <m/>
    <n v="0"/>
    <x v="8"/>
    <x v="8"/>
    <m/>
    <m/>
    <m/>
    <n v="0"/>
    <n v="0"/>
    <s v="Revisi_Kanwil"/>
    <m/>
    <x v="1"/>
    <s v="Pelayanan Perencanaan dan Penganggaran Internal Pendidikan Kelautan"/>
    <s v="Perencanaan"/>
    <m/>
    <n v="0"/>
  </r>
  <r>
    <s v="WA.2378.EBD.952.301.F.524119.3"/>
    <m/>
    <s v="01 - Konsumsi/bahan makanan"/>
    <n v="20"/>
    <s v="OK"/>
    <n v="75000"/>
    <n v="0"/>
    <x v="1"/>
    <x v="9"/>
    <n v="20"/>
    <s v="OK"/>
    <n v="75000"/>
    <n v="0"/>
    <n v="0"/>
    <s v="Revisi_Kanwil"/>
    <m/>
    <x v="1"/>
    <m/>
    <m/>
    <m/>
    <n v="0"/>
  </r>
  <r>
    <s v="WA.2378.EBD.952.301.F.524119.3"/>
    <m/>
    <s v="02 - Penggadaan"/>
    <n v="1"/>
    <s v="PKT"/>
    <n v="1500000"/>
    <n v="0"/>
    <x v="1"/>
    <x v="10"/>
    <n v="1"/>
    <s v="PKT"/>
    <n v="1500000"/>
    <n v="0"/>
    <n v="0"/>
    <s v="Revisi_Kanwil"/>
    <m/>
    <x v="1"/>
    <m/>
    <m/>
    <m/>
    <n v="0"/>
  </r>
  <r>
    <s v="WA.2378.EBD.952.301.F.524119.3"/>
    <m/>
    <s v="03 - Bahan Komputer"/>
    <n v="1"/>
    <s v="PKT"/>
    <n v="1500000"/>
    <n v="0"/>
    <x v="1"/>
    <x v="11"/>
    <n v="1"/>
    <s v="PKT"/>
    <n v="1500000"/>
    <n v="0"/>
    <n v="0"/>
    <s v="Revisi_Kanwil"/>
    <m/>
    <x v="1"/>
    <m/>
    <m/>
    <m/>
    <n v="0"/>
  </r>
  <r>
    <s v="WA.2378.EBD.952.301.F.524119.3"/>
    <m/>
    <s v="04 - ATK"/>
    <n v="1"/>
    <s v="PKT"/>
    <n v="1000000"/>
    <n v="0"/>
    <x v="1"/>
    <x v="12"/>
    <n v="1"/>
    <s v="PKT"/>
    <n v="1000000"/>
    <n v="0"/>
    <n v="0"/>
    <s v="Revisi_Kanwil"/>
    <m/>
    <x v="1"/>
    <m/>
    <m/>
    <m/>
    <n v="0"/>
  </r>
  <r>
    <s v="WA.2378.EBD.952.301.F.524119.3"/>
    <m/>
    <s v="05 - Cetakan"/>
    <n v="20"/>
    <s v="Ekspl"/>
    <n v="200000"/>
    <n v="0"/>
    <x v="1"/>
    <x v="65"/>
    <n v="20"/>
    <s v="Ekspl"/>
    <n v="200000"/>
    <n v="0"/>
    <n v="0"/>
    <s v="Revisi_Kanwil"/>
    <m/>
    <x v="1"/>
    <m/>
    <m/>
    <m/>
    <n v="0"/>
  </r>
  <r>
    <s v="WA.2378.EBD.952.301.F.524119.3"/>
    <m/>
    <s v="06 - Perlengkapan Peserta"/>
    <n v="0"/>
    <s v="OK"/>
    <n v="280000"/>
    <n v="0"/>
    <x v="1"/>
    <x v="231"/>
    <n v="0"/>
    <s v="OK"/>
    <n v="280000"/>
    <n v="0"/>
    <n v="0"/>
    <s v="Revisi_Kanwil"/>
    <m/>
    <x v="1"/>
    <m/>
    <m/>
    <m/>
    <n v="0"/>
  </r>
  <r>
    <s v="WA.2378.EBD.952.301.F.524119.3"/>
    <s v="522151"/>
    <s v="Belanja Jasa Profesi"/>
    <m/>
    <m/>
    <m/>
    <n v="0"/>
    <x v="9"/>
    <x v="13"/>
    <m/>
    <m/>
    <m/>
    <n v="0"/>
    <n v="0"/>
    <s v="Revisi_Kanwil"/>
    <m/>
    <x v="1"/>
    <s v="Pelayanan Perencanaan dan Penganggaran Internal Pendidikan Kelautan"/>
    <s v="Perencanaan"/>
    <m/>
    <n v="0"/>
  </r>
  <r>
    <s v="WA.2378.EBD.952.301.F.524119.3"/>
    <m/>
    <s v="01 - Narasumber/Pembahas"/>
    <n v="0"/>
    <s v="OJ"/>
    <n v="1000000"/>
    <n v="0"/>
    <x v="1"/>
    <x v="14"/>
    <n v="0"/>
    <s v="OJ"/>
    <n v="1000000"/>
    <n v="0"/>
    <n v="0"/>
    <s v="Revisi_Kanwil"/>
    <m/>
    <x v="1"/>
    <m/>
    <m/>
    <m/>
    <n v="0"/>
  </r>
  <r>
    <s v="WA.2378.EBD.952.301.F.524119.3"/>
    <s v="524111"/>
    <s v="Belanja Perjalanan Dinas Biasa"/>
    <m/>
    <m/>
    <m/>
    <n v="0"/>
    <x v="10"/>
    <x v="15"/>
    <m/>
    <m/>
    <m/>
    <n v="0"/>
    <n v="0"/>
    <s v="Revisi_Kanwil"/>
    <m/>
    <x v="1"/>
    <s v="Pelayanan Perencanaan dan Penganggaran Internal Pendidikan Kelautan"/>
    <s v="Perencanaan"/>
    <m/>
    <n v="0"/>
  </r>
  <r>
    <s v="WA.2378.EBD.952.301.F.524119.3"/>
    <m/>
    <s v="01 - Perjalanan Penyusunan Standar Biaya Program Studi"/>
    <n v="24"/>
    <s v="OK"/>
    <n v="2015000"/>
    <n v="0"/>
    <x v="1"/>
    <x v="237"/>
    <n v="24"/>
    <s v="OK"/>
    <n v="2015000"/>
    <n v="0"/>
    <n v="0"/>
    <s v="Revisi_Kanwil"/>
    <m/>
    <x v="1"/>
    <m/>
    <m/>
    <m/>
    <n v="0"/>
  </r>
  <r>
    <s v="WA.2378.EBD.953"/>
    <s v="2378.EBD.953"/>
    <s v="Layanan Pemantauan dan Evaluasi"/>
    <n v="2"/>
    <s v="Dokumen"/>
    <m/>
    <n v="751164000"/>
    <x v="81"/>
    <x v="238"/>
    <n v="2"/>
    <s v="Dokumen"/>
    <m/>
    <n v="751164000"/>
    <n v="0"/>
    <m/>
    <m/>
    <x v="1"/>
    <m/>
    <m/>
    <e v="#REF!"/>
    <e v="#REF!"/>
  </r>
  <r>
    <s v="WA.2378.EBD.953.301"/>
    <s v="301"/>
    <s v="Pelayanan Monitoring dan Evaluasi Pendidikan Kelautan dan Perikanan"/>
    <m/>
    <s v=""/>
    <m/>
    <n v="646853000"/>
    <x v="21"/>
    <x v="239"/>
    <m/>
    <s v=""/>
    <m/>
    <n v="646853000"/>
    <n v="0"/>
    <m/>
    <m/>
    <x v="1"/>
    <m/>
    <m/>
    <e v="#REF!"/>
    <e v="#REF!"/>
  </r>
  <r>
    <s v="WA.2378.EBD.953.301.A"/>
    <s v="A"/>
    <s v="Monitoring Evaluasi Kinerja Pendidikan KP"/>
    <m/>
    <m/>
    <m/>
    <n v="150075000"/>
    <x v="7"/>
    <x v="240"/>
    <m/>
    <m/>
    <m/>
    <n v="150075000"/>
    <n v="0"/>
    <m/>
    <s v="Perencanaan dan Evaluasi"/>
    <x v="8"/>
    <m/>
    <m/>
    <e v="#REF!"/>
    <e v="#REF!"/>
  </r>
  <r>
    <s v="WA.2378.EBD.953.301.A.521211"/>
    <s v="521211"/>
    <s v="Belanja Bahan"/>
    <m/>
    <m/>
    <m/>
    <n v="40000000"/>
    <x v="8"/>
    <x v="8"/>
    <m/>
    <m/>
    <m/>
    <n v="40000000"/>
    <n v="0"/>
    <s v="No Revisi"/>
    <m/>
    <x v="1"/>
    <m/>
    <s v="Evaluasi"/>
    <e v="#REF!"/>
    <e v="#REF!"/>
  </r>
  <r>
    <s v="WA.2378.EBD.953.301.A.521211.1"/>
    <m/>
    <s v="01 - Konsumsi/bahan makanan"/>
    <n v="280"/>
    <s v="OK"/>
    <n v="75000"/>
    <n v="21000000"/>
    <x v="1"/>
    <x v="9"/>
    <n v="280"/>
    <s v="OK"/>
    <n v="75000"/>
    <n v="21000000"/>
    <n v="0"/>
    <s v="No Revisi"/>
    <m/>
    <x v="1"/>
    <m/>
    <m/>
    <e v="#REF!"/>
    <e v="#REF!"/>
  </r>
  <r>
    <s v="WA.2378.EBD.953.301.A.521211.2"/>
    <m/>
    <s v="02 - Penggadaan"/>
    <n v="4"/>
    <s v="PKT"/>
    <n v="1500000"/>
    <n v="6000000"/>
    <x v="1"/>
    <x v="10"/>
    <n v="4"/>
    <s v="PKT"/>
    <n v="1500000"/>
    <n v="6000000"/>
    <n v="0"/>
    <s v="No Revisi"/>
    <m/>
    <x v="1"/>
    <m/>
    <m/>
    <e v="#REF!"/>
    <e v="#REF!"/>
  </r>
  <r>
    <s v="WA.2378.EBD.953.301.A.521211.3"/>
    <m/>
    <s v="03 - Bahan Komputer"/>
    <n v="4"/>
    <s v="PKT"/>
    <n v="1500000"/>
    <n v="6000000"/>
    <x v="1"/>
    <x v="11"/>
    <n v="4"/>
    <s v="PKT"/>
    <n v="1500000"/>
    <n v="6000000"/>
    <n v="0"/>
    <s v="No Revisi"/>
    <m/>
    <x v="1"/>
    <m/>
    <m/>
    <e v="#REF!"/>
    <e v="#REF!"/>
  </r>
  <r>
    <s v="WA.2378.EBD.953.301.A.521211.4"/>
    <m/>
    <s v="04 - ATK"/>
    <n v="4"/>
    <s v="PKT"/>
    <n v="1000000"/>
    <n v="4000000"/>
    <x v="1"/>
    <x v="12"/>
    <n v="4"/>
    <s v="PKT"/>
    <n v="1000000"/>
    <n v="4000000"/>
    <n v="0"/>
    <s v="No Revisi"/>
    <m/>
    <x v="1"/>
    <m/>
    <m/>
    <e v="#REF!"/>
    <e v="#REF!"/>
  </r>
  <r>
    <s v="WA.2378.EBD.953.301.A.521211.5"/>
    <m/>
    <s v="05 - Pencetakan"/>
    <n v="12"/>
    <s v="Ekspl"/>
    <n v="250000"/>
    <n v="3000000"/>
    <x v="1"/>
    <x v="220"/>
    <n v="12"/>
    <s v="Ekspl"/>
    <n v="250000"/>
    <n v="3000000"/>
    <n v="0"/>
    <s v="No Revisi"/>
    <m/>
    <x v="1"/>
    <m/>
    <m/>
    <e v="#REF!"/>
    <e v="#REF!"/>
  </r>
  <r>
    <s v="WA.2378.EBD.953.301.A.521219"/>
    <s v="521219"/>
    <s v="Belanja Barang Non Operasional Lainnya"/>
    <m/>
    <m/>
    <m/>
    <n v="1000000"/>
    <x v="13"/>
    <x v="24"/>
    <m/>
    <m/>
    <m/>
    <n v="1000000"/>
    <n v="0"/>
    <s v="No Revisi"/>
    <m/>
    <x v="1"/>
    <m/>
    <s v="Evaluasi"/>
    <e v="#REF!"/>
    <e v="#REF!"/>
  </r>
  <r>
    <s v="WA.2378.EBD.953.301.A.521219.1"/>
    <m/>
    <s v="01 - Langganan biaya aplikasi komunikasi daring (zoom/linktree/zoho)"/>
    <n v="4"/>
    <s v="PKT"/>
    <n v="250000"/>
    <n v="1000000"/>
    <x v="1"/>
    <x v="241"/>
    <n v="4"/>
    <s v="PKT"/>
    <n v="250000"/>
    <n v="1000000"/>
    <n v="0"/>
    <s v="No Revisi"/>
    <m/>
    <x v="1"/>
    <m/>
    <m/>
    <e v="#REF!"/>
    <e v="#REF!"/>
  </r>
  <r>
    <s v="WA.2378.EBD.953.301.A.524111"/>
    <s v="524111"/>
    <s v="Belanja Perjalanan Dinas Biasa"/>
    <m/>
    <m/>
    <m/>
    <n v="109075000"/>
    <x v="10"/>
    <x v="15"/>
    <m/>
    <m/>
    <m/>
    <n v="109075000"/>
    <n v="0"/>
    <s v="No Revisi"/>
    <m/>
    <x v="1"/>
    <m/>
    <s v="Evaluasi"/>
    <e v="#REF!"/>
    <e v="#REF!"/>
  </r>
  <r>
    <s v="WA.2378.EBD.953.301.A.524111.1"/>
    <m/>
    <s v="01 - Perjalanan Monitoring Evaluasi Kinerja Pendidikan KP"/>
    <n v="18"/>
    <s v="OK"/>
    <n v="6059723"/>
    <n v="109075000"/>
    <x v="1"/>
    <x v="242"/>
    <n v="18"/>
    <s v="OK"/>
    <n v="6059723"/>
    <n v="109075000"/>
    <n v="0"/>
    <s v="No Revisi"/>
    <m/>
    <x v="1"/>
    <m/>
    <m/>
    <e v="#REF!"/>
    <e v="#REF!"/>
  </r>
  <r>
    <s v="WA.2378.EBD.953.301.B"/>
    <s v="B"/>
    <s v="Monitoring Evaluasi Kegiatan dan Anggaran Pendidikan KP dan OII"/>
    <m/>
    <m/>
    <m/>
    <n v="166238000"/>
    <x v="11"/>
    <x v="243"/>
    <m/>
    <m/>
    <m/>
    <n v="166238000"/>
    <n v="0"/>
    <m/>
    <s v="Perencanaan dan Evaluasi"/>
    <x v="8"/>
    <m/>
    <m/>
    <e v="#REF!"/>
    <e v="#REF!"/>
  </r>
  <r>
    <s v="WA.2378.EBD.953.301.B.521211"/>
    <s v="521211"/>
    <s v="Belanja Bahan"/>
    <m/>
    <m/>
    <m/>
    <n v="33500000"/>
    <x v="8"/>
    <x v="8"/>
    <m/>
    <m/>
    <m/>
    <n v="33500000"/>
    <n v="0"/>
    <m/>
    <m/>
    <x v="1"/>
    <m/>
    <s v="Evaluasi"/>
    <e v="#REF!"/>
    <e v="#REF!"/>
  </r>
  <r>
    <s v="WA.2378.EBD.953.301.B.521211.1"/>
    <m/>
    <s v="01 - Konsumsi/bahan makanan"/>
    <n v="180"/>
    <s v="OK"/>
    <n v="75000"/>
    <n v="13500000"/>
    <x v="1"/>
    <x v="9"/>
    <n v="180"/>
    <s v="OK"/>
    <n v="75000"/>
    <n v="13500000"/>
    <n v="0"/>
    <s v="No Revisi"/>
    <m/>
    <x v="1"/>
    <m/>
    <m/>
    <e v="#REF!"/>
    <e v="#REF!"/>
  </r>
  <r>
    <s v="WA.2378.EBD.953.301.B.521211.2"/>
    <m/>
    <s v="02 - Penggadaan"/>
    <n v="4"/>
    <s v="PKT"/>
    <n v="1500000"/>
    <n v="6000000"/>
    <x v="1"/>
    <x v="10"/>
    <n v="4"/>
    <s v="PKT"/>
    <n v="1500000"/>
    <n v="6000000"/>
    <n v="0"/>
    <s v="No Revisi"/>
    <m/>
    <x v="1"/>
    <m/>
    <m/>
    <e v="#REF!"/>
    <e v="#REF!"/>
  </r>
  <r>
    <s v="WA.2378.EBD.953.301.B.521211.3"/>
    <m/>
    <s v="03 - Bahan Komputer"/>
    <n v="4"/>
    <s v="PKT"/>
    <n v="1500000"/>
    <n v="6000000"/>
    <x v="1"/>
    <x v="11"/>
    <n v="4"/>
    <s v="PKT"/>
    <n v="1500000"/>
    <n v="6000000"/>
    <n v="0"/>
    <s v="No Revisi"/>
    <m/>
    <x v="1"/>
    <m/>
    <m/>
    <e v="#REF!"/>
    <e v="#REF!"/>
  </r>
  <r>
    <s v="WA.2378.EBD.953.301.B.521211.4"/>
    <m/>
    <s v="04 - ATK"/>
    <n v="4"/>
    <s v="PKT"/>
    <n v="1000000"/>
    <n v="4000000"/>
    <x v="1"/>
    <x v="12"/>
    <n v="4"/>
    <s v="PKT"/>
    <n v="1000000"/>
    <n v="4000000"/>
    <n v="0"/>
    <s v="No Revisi"/>
    <m/>
    <x v="1"/>
    <m/>
    <m/>
    <e v="#REF!"/>
    <e v="#REF!"/>
  </r>
  <r>
    <s v="WA.2378.EBD.953.301.B.521211.5"/>
    <m/>
    <s v="05 - Cetakan Buku Pusat Pendidikan Dalam Angka"/>
    <n v="8"/>
    <s v="Ekspl"/>
    <n v="500000"/>
    <n v="4000000"/>
    <x v="1"/>
    <x v="244"/>
    <n v="8"/>
    <s v="Ekspl"/>
    <n v="500000"/>
    <n v="4000000"/>
    <n v="0"/>
    <s v="No Revisi"/>
    <m/>
    <x v="1"/>
    <m/>
    <m/>
    <e v="#REF!"/>
    <e v="#REF!"/>
  </r>
  <r>
    <s v="WA.2378.EBD.953.301.B.521219"/>
    <s v="521219"/>
    <s v="Belanja Barang Non Operasional Lainnya"/>
    <m/>
    <m/>
    <m/>
    <n v="31000000"/>
    <x v="13"/>
    <x v="24"/>
    <m/>
    <m/>
    <m/>
    <n v="31000000"/>
    <n v="0"/>
    <m/>
    <m/>
    <x v="1"/>
    <m/>
    <s v="Evaluasi"/>
    <e v="#REF!"/>
    <e v="#REF!"/>
  </r>
  <r>
    <s v="WA.2378.EBD.953.301.B.521219.1"/>
    <m/>
    <s v="01 - Langganan biaya aplikasi komunikasi daring (zoom/linktree/zoho)"/>
    <n v="4"/>
    <s v="PKT"/>
    <n v="250000"/>
    <n v="1000000"/>
    <x v="1"/>
    <x v="241"/>
    <n v="4"/>
    <s v="PKT"/>
    <n v="250000"/>
    <n v="1000000"/>
    <n v="0"/>
    <s v="No Revisi"/>
    <m/>
    <x v="1"/>
    <m/>
    <m/>
    <e v="#REF!"/>
    <e v="#REF!"/>
  </r>
  <r>
    <s v="WA.2378.EBD.953.301.B.521219.2"/>
    <m/>
    <s v="02 - Dukungan Kegiatan Data dan Informasi Pendidikan KP"/>
    <n v="2"/>
    <s v="PKT"/>
    <n v="15000000"/>
    <n v="30000000"/>
    <x v="1"/>
    <x v="245"/>
    <n v="2"/>
    <s v="PKT"/>
    <n v="15000000"/>
    <n v="30000000"/>
    <n v="0"/>
    <s v="No Revisi"/>
    <m/>
    <x v="1"/>
    <m/>
    <m/>
    <e v="#REF!"/>
    <e v="#REF!"/>
  </r>
  <r>
    <s v="WA.2378.EBD.953.301.B.522151"/>
    <s v="522151"/>
    <s v="Belanja Jasa Profesi"/>
    <m/>
    <m/>
    <m/>
    <n v="10000000"/>
    <x v="9"/>
    <x v="13"/>
    <m/>
    <m/>
    <m/>
    <n v="10000000"/>
    <n v="0"/>
    <m/>
    <m/>
    <x v="1"/>
    <m/>
    <s v="Evaluasi"/>
    <e v="#REF!"/>
    <e v="#REF!"/>
  </r>
  <r>
    <s v="WA.2378.EBD.953.301.B.522151.1"/>
    <m/>
    <s v="01 - Narasumber/Pembahas"/>
    <n v="10"/>
    <s v="OJ"/>
    <n v="1000000"/>
    <n v="10000000"/>
    <x v="1"/>
    <x v="14"/>
    <n v="10"/>
    <s v="OJ"/>
    <n v="1000000"/>
    <n v="10000000"/>
    <n v="0"/>
    <s v="No Revisi"/>
    <m/>
    <x v="1"/>
    <m/>
    <m/>
    <e v="#REF!"/>
    <e v="#REF!"/>
  </r>
  <r>
    <s v="WA.2378.EBD.953.301.B.524111"/>
    <s v="524111"/>
    <s v="Belanja Perjalanan Dinas Biasa"/>
    <m/>
    <m/>
    <m/>
    <n v="91738000"/>
    <x v="10"/>
    <x v="15"/>
    <m/>
    <m/>
    <m/>
    <n v="91738000"/>
    <n v="0"/>
    <m/>
    <m/>
    <x v="1"/>
    <m/>
    <s v="Evaluasi"/>
    <e v="#REF!"/>
    <e v="#REF!"/>
  </r>
  <r>
    <s v="WA.2378.EBD.953.301.B.524111.1"/>
    <m/>
    <s v="01 - Perjalanan Monitoring Evaluasi Kegiatan dan Anggaran Pendidikan KP"/>
    <n v="20"/>
    <s v="OK"/>
    <n v="4586900"/>
    <n v="91738000"/>
    <x v="1"/>
    <x v="246"/>
    <n v="20"/>
    <s v="OK"/>
    <n v="4586900"/>
    <n v="91738000"/>
    <n v="0"/>
    <s v=""/>
    <m/>
    <x v="1"/>
    <m/>
    <m/>
    <e v="#REF!"/>
    <e v="#REF!"/>
  </r>
  <r>
    <s v="WA.2378.EBD.953.301.C"/>
    <s v="C"/>
    <s v="Monitoring Evaluasi Penyelenggaraan Pendidikan KP"/>
    <m/>
    <m/>
    <m/>
    <n v="330540000"/>
    <x v="27"/>
    <x v="247"/>
    <m/>
    <m/>
    <m/>
    <n v="330540000"/>
    <n v="0"/>
    <m/>
    <s v="Perencanaan dan Evaluasi"/>
    <x v="8"/>
    <m/>
    <m/>
    <e v="#REF!"/>
    <e v="#REF!"/>
  </r>
  <r>
    <s v="WA.2378.EBD.953.301.C.521211"/>
    <s v="521211"/>
    <s v="Belanja Bahan"/>
    <m/>
    <m/>
    <m/>
    <n v="46000000"/>
    <x v="8"/>
    <x v="8"/>
    <m/>
    <m/>
    <m/>
    <n v="46000000"/>
    <n v="0"/>
    <s v="No Revisi"/>
    <m/>
    <x v="1"/>
    <m/>
    <s v="Evaluasi"/>
    <e v="#REF!"/>
    <e v="#REF!"/>
  </r>
  <r>
    <s v="WA.2378.EBD.953.301.C.521211.1"/>
    <m/>
    <s v="01 - Konsumsi/bahan makanan"/>
    <n v="280"/>
    <s v="OK"/>
    <n v="75000"/>
    <n v="21000000"/>
    <x v="1"/>
    <x v="9"/>
    <n v="280"/>
    <s v="OK"/>
    <n v="75000"/>
    <n v="21000000"/>
    <n v="0"/>
    <s v="No Revisi"/>
    <m/>
    <x v="1"/>
    <m/>
    <m/>
    <e v="#REF!"/>
    <e v="#REF!"/>
  </r>
  <r>
    <s v="WA.2378.EBD.953.301.C.521211.2"/>
    <m/>
    <s v="02 - Penggadaan"/>
    <n v="5"/>
    <s v="PKT"/>
    <n v="1500000"/>
    <n v="7500000"/>
    <x v="1"/>
    <x v="10"/>
    <n v="5"/>
    <s v="PKT"/>
    <n v="1500000"/>
    <n v="7500000"/>
    <n v="0"/>
    <s v="No Revisi"/>
    <m/>
    <x v="1"/>
    <m/>
    <m/>
    <e v="#REF!"/>
    <e v="#REF!"/>
  </r>
  <r>
    <s v="WA.2378.EBD.953.301.C.521211.3"/>
    <m/>
    <s v="03 - Bahan Komputer"/>
    <n v="4"/>
    <s v="PKT"/>
    <n v="1500000"/>
    <n v="6000000"/>
    <x v="1"/>
    <x v="11"/>
    <n v="4"/>
    <s v="PKT"/>
    <n v="1500000"/>
    <n v="6000000"/>
    <n v="0"/>
    <s v="No Revisi"/>
    <m/>
    <x v="1"/>
    <m/>
    <m/>
    <e v="#REF!"/>
    <e v="#REF!"/>
  </r>
  <r>
    <s v="WA.2378.EBD.953.301.C.521211.4"/>
    <m/>
    <s v="04 - ATK"/>
    <n v="4"/>
    <s v="PKT"/>
    <n v="1000000"/>
    <n v="4000000"/>
    <x v="1"/>
    <x v="12"/>
    <n v="4"/>
    <s v="PKT"/>
    <n v="1000000"/>
    <n v="4000000"/>
    <n v="0"/>
    <s v="No Revisi"/>
    <m/>
    <x v="1"/>
    <m/>
    <m/>
    <e v="#REF!"/>
    <e v="#REF!"/>
  </r>
  <r>
    <s v="WA.2378.EBD.953.301.C.521211.5"/>
    <m/>
    <s v="05 - Pencetakan"/>
    <n v="30"/>
    <s v="Ekspl"/>
    <n v="250000"/>
    <n v="7500000"/>
    <x v="1"/>
    <x v="220"/>
    <n v="30"/>
    <s v="Ekspl"/>
    <n v="250000"/>
    <n v="7500000"/>
    <n v="0"/>
    <s v="No Revisi"/>
    <m/>
    <x v="1"/>
    <m/>
    <m/>
    <e v="#REF!"/>
    <e v="#REF!"/>
  </r>
  <r>
    <s v="WA.2378.EBD.953.301.C.521219"/>
    <s v="521219"/>
    <s v="Belanja Barang Non Operasional Lainnya"/>
    <m/>
    <m/>
    <m/>
    <n v="1000000"/>
    <x v="13"/>
    <x v="24"/>
    <m/>
    <m/>
    <m/>
    <n v="1000000"/>
    <n v="0"/>
    <s v="No Revisi"/>
    <m/>
    <x v="1"/>
    <m/>
    <s v="Evaluasi"/>
    <e v="#REF!"/>
    <e v="#REF!"/>
  </r>
  <r>
    <s v="WA.2378.EBD.953.301.C.521219.1"/>
    <m/>
    <s v="01 - Langganan biaya aplikasi komunikasi daring (zoom/linktree/zoho)"/>
    <n v="4"/>
    <s v="PKT"/>
    <n v="250000"/>
    <n v="1000000"/>
    <x v="1"/>
    <x v="241"/>
    <n v="4"/>
    <s v="PKT"/>
    <n v="250000"/>
    <n v="1000000"/>
    <n v="0"/>
    <s v="No Revisi"/>
    <m/>
    <x v="1"/>
    <m/>
    <m/>
    <e v="#REF!"/>
    <e v="#REF!"/>
  </r>
  <r>
    <s v="WA.2378.EBD.953.301.C.524111"/>
    <s v="524111"/>
    <s v="Belanja Perjalanan Dinas Biasa"/>
    <m/>
    <m/>
    <m/>
    <n v="283540000"/>
    <x v="10"/>
    <x v="15"/>
    <m/>
    <m/>
    <m/>
    <n v="283540000"/>
    <n v="0"/>
    <s v="No Revisi"/>
    <m/>
    <x v="1"/>
    <m/>
    <s v="Evaluasi"/>
    <e v="#REF!"/>
    <e v="#REF!"/>
  </r>
  <r>
    <s v="WA.2378.EBD.953.301.C.524111.1"/>
    <m/>
    <s v="01 - Perjalanan Monitoring Evaluasi Pendidikan KP"/>
    <n v="45"/>
    <s v="OK"/>
    <n v="6300889"/>
    <n v="283540000"/>
    <x v="1"/>
    <x v="248"/>
    <n v="45"/>
    <s v="OK"/>
    <n v="6300889"/>
    <n v="283540000"/>
    <n v="0"/>
    <s v="No Revisi"/>
    <m/>
    <x v="1"/>
    <m/>
    <m/>
    <e v="#REF!"/>
    <e v="#REF!"/>
  </r>
  <r>
    <s v="WA.2378.EBD.953.302"/>
    <s v="302"/>
    <s v="Pelayanan Pelaporan Kinerja Pendidikan Kelautan dan Perikanan"/>
    <m/>
    <s v=""/>
    <m/>
    <n v="104311000"/>
    <x v="82"/>
    <x v="249"/>
    <m/>
    <s v=""/>
    <m/>
    <n v="104311000"/>
    <n v="0"/>
    <m/>
    <m/>
    <x v="1"/>
    <m/>
    <m/>
    <e v="#REF!"/>
    <e v="#REF!"/>
  </r>
  <r>
    <s v="WA.2378.EBD.953.302.A"/>
    <s v="A"/>
    <s v="Laporan Kinerja Lingkup Pendidikan KP"/>
    <m/>
    <m/>
    <m/>
    <n v="104311000"/>
    <x v="7"/>
    <x v="250"/>
    <m/>
    <m/>
    <m/>
    <n v="104311000"/>
    <n v="0"/>
    <m/>
    <s v="Perencanaan dan Evaluasi"/>
    <x v="8"/>
    <m/>
    <m/>
    <e v="#REF!"/>
    <e v="#REF!"/>
  </r>
  <r>
    <s v="WA.2378.EBD.953.302.A.521211"/>
    <s v="521211"/>
    <s v="Belanja Bahan"/>
    <m/>
    <m/>
    <m/>
    <n v="35500000"/>
    <x v="8"/>
    <x v="8"/>
    <m/>
    <m/>
    <m/>
    <n v="35500000"/>
    <n v="0"/>
    <s v="No Revisi"/>
    <m/>
    <x v="1"/>
    <m/>
    <s v="Evaluasi"/>
    <e v="#REF!"/>
    <e v="#REF!"/>
  </r>
  <r>
    <s v="WA.2378.EBD.953.302.A.521211.1"/>
    <m/>
    <s v="01 - Konsumsi/bahan makanan"/>
    <n v="180"/>
    <s v="OK"/>
    <n v="75000"/>
    <n v="13500000"/>
    <x v="1"/>
    <x v="9"/>
    <n v="180"/>
    <s v="OK"/>
    <n v="75000"/>
    <n v="13500000"/>
    <n v="0"/>
    <s v="No Revisi"/>
    <m/>
    <x v="1"/>
    <m/>
    <m/>
    <e v="#REF!"/>
    <e v="#REF!"/>
  </r>
  <r>
    <s v="WA.2378.EBD.953.302.A.521211.2"/>
    <m/>
    <s v="02 - Penggadaan"/>
    <n v="4"/>
    <s v="PKT"/>
    <n v="1500000"/>
    <n v="6000000"/>
    <x v="1"/>
    <x v="10"/>
    <n v="4"/>
    <s v="PKT"/>
    <n v="1500000"/>
    <n v="6000000"/>
    <n v="0"/>
    <s v="No Revisi"/>
    <m/>
    <x v="1"/>
    <m/>
    <m/>
    <e v="#REF!"/>
    <e v="#REF!"/>
  </r>
  <r>
    <s v="WA.2378.EBD.953.302.A.521211.3"/>
    <m/>
    <s v="03 - Bahan Komputer"/>
    <n v="4"/>
    <s v="PKT"/>
    <n v="1500000"/>
    <n v="6000000"/>
    <x v="1"/>
    <x v="11"/>
    <n v="4"/>
    <s v="PKT"/>
    <n v="1500000"/>
    <n v="6000000"/>
    <n v="0"/>
    <s v="No Revisi"/>
    <m/>
    <x v="1"/>
    <m/>
    <m/>
    <e v="#REF!"/>
    <e v="#REF!"/>
  </r>
  <r>
    <s v="WA.2378.EBD.953.302.A.521211.4"/>
    <m/>
    <s v="04 - ATK"/>
    <n v="4"/>
    <s v="PKT"/>
    <n v="1000000"/>
    <n v="4000000"/>
    <x v="1"/>
    <x v="12"/>
    <n v="4"/>
    <s v="PKT"/>
    <n v="1000000"/>
    <n v="4000000"/>
    <n v="0"/>
    <s v="No Revisi"/>
    <m/>
    <x v="1"/>
    <m/>
    <m/>
    <e v="#REF!"/>
    <e v="#REF!"/>
  </r>
  <r>
    <s v="WA.2378.EBD.953.302.A.521211.5"/>
    <m/>
    <s v="05 - Cetakan"/>
    <n v="12"/>
    <s v="Ekspl"/>
    <n v="500000"/>
    <n v="6000000"/>
    <x v="1"/>
    <x v="65"/>
    <n v="12"/>
    <s v="Ekspl"/>
    <n v="500000"/>
    <n v="6000000"/>
    <n v="0"/>
    <s v="No Revisi"/>
    <m/>
    <x v="1"/>
    <m/>
    <m/>
    <e v="#REF!"/>
    <e v="#REF!"/>
  </r>
  <r>
    <s v="WA.2378.EBD.953.302.A.524111"/>
    <s v="524111"/>
    <s v="Belanja Perjalanan Dinas Biasa"/>
    <m/>
    <m/>
    <m/>
    <n v="68811000"/>
    <x v="10"/>
    <x v="15"/>
    <m/>
    <m/>
    <m/>
    <n v="68811000"/>
    <n v="0"/>
    <s v="No Revisi"/>
    <m/>
    <x v="1"/>
    <m/>
    <s v="Evaluasi"/>
    <e v="#REF!"/>
    <e v="#REF!"/>
  </r>
  <r>
    <s v="WA.2378.EBD.953.302.A.524111.1"/>
    <m/>
    <s v="01 - Perjalanan Penyusunan Laporan Kinerja"/>
    <n v="15"/>
    <s v="OK"/>
    <n v="4587400"/>
    <n v="68811000"/>
    <x v="1"/>
    <x v="251"/>
    <n v="15"/>
    <s v="OK"/>
    <n v="4587400"/>
    <n v="68811000"/>
    <n v="0"/>
    <s v="No Revisi"/>
    <m/>
    <x v="1"/>
    <m/>
    <m/>
    <e v="#REF!"/>
    <e v="#REF!"/>
  </r>
  <r>
    <s v="WA.2378.EBD.955"/>
    <s v="2378.EBD.955"/>
    <s v="Layanan Manajemen Keuangan"/>
    <n v="1"/>
    <s v="Dokumen"/>
    <m/>
    <n v="568121000"/>
    <x v="83"/>
    <x v="252"/>
    <n v="1"/>
    <s v="Dokumen"/>
    <m/>
    <n v="568121000"/>
    <n v="0"/>
    <m/>
    <m/>
    <x v="1"/>
    <m/>
    <m/>
    <e v="#REF!"/>
    <e v="#REF!"/>
  </r>
  <r>
    <s v="WA.2378.EBD.955.301"/>
    <s v="301"/>
    <s v="Pelayanan Keuangan Pendidikan Kelautan dan Perikanan"/>
    <m/>
    <s v=""/>
    <m/>
    <n v="568121000"/>
    <x v="21"/>
    <x v="253"/>
    <m/>
    <s v=""/>
    <m/>
    <n v="568121000"/>
    <n v="0"/>
    <m/>
    <m/>
    <x v="1"/>
    <m/>
    <m/>
    <e v="#REF!"/>
    <e v="#REF!"/>
  </r>
  <r>
    <s v="WA.2378.EBD.955.301.A"/>
    <s v="A"/>
    <s v="Penyusunan Laporan Keuangan dan PIPK"/>
    <m/>
    <m/>
    <m/>
    <n v="48160000"/>
    <x v="7"/>
    <x v="254"/>
    <m/>
    <m/>
    <m/>
    <n v="48160000"/>
    <n v="0"/>
    <m/>
    <s v="Tata Usaha"/>
    <x v="9"/>
    <m/>
    <m/>
    <e v="#REF!"/>
    <e v="#REF!"/>
  </r>
  <r>
    <s v="WA.2378.EBD.955.301.A.521211"/>
    <s v="521211"/>
    <s v="Belanja Bahan"/>
    <m/>
    <m/>
    <m/>
    <n v="19750000"/>
    <x v="8"/>
    <x v="8"/>
    <m/>
    <m/>
    <m/>
    <n v="19750000"/>
    <n v="0"/>
    <m/>
    <m/>
    <x v="1"/>
    <s v="Layanan Manajemen Keuangan"/>
    <s v="Keuangan"/>
    <e v="#REF!"/>
    <e v="#REF!"/>
  </r>
  <r>
    <s v="WA.2378.EBD.955.301.A.521211.1"/>
    <m/>
    <s v="01 - Konsumsi/bahan makanan"/>
    <n v="50"/>
    <s v="OK"/>
    <n v="75000"/>
    <n v="3750000"/>
    <x v="1"/>
    <x v="9"/>
    <n v="50"/>
    <s v="OK"/>
    <n v="75000"/>
    <n v="3750000"/>
    <n v="0"/>
    <s v="No Revisi"/>
    <m/>
    <x v="1"/>
    <m/>
    <m/>
    <e v="#REF!"/>
    <e v="#REF!"/>
  </r>
  <r>
    <s v="WA.2378.EBD.955.301.A.521211.2"/>
    <m/>
    <s v="02 - Penggadaan"/>
    <n v="4"/>
    <s v="PKT"/>
    <n v="1500000"/>
    <n v="6000000"/>
    <x v="1"/>
    <x v="10"/>
    <n v="4"/>
    <s v="PKT"/>
    <n v="1500000"/>
    <n v="6000000"/>
    <n v="0"/>
    <s v="No Revisi"/>
    <m/>
    <x v="1"/>
    <m/>
    <m/>
    <e v="#REF!"/>
    <e v="#REF!"/>
  </r>
  <r>
    <s v="WA.2378.EBD.955.301.A.521211.3"/>
    <m/>
    <s v="03 - Bahan Komputer"/>
    <n v="4"/>
    <s v="PKT"/>
    <n v="1500000"/>
    <n v="6000000"/>
    <x v="1"/>
    <x v="11"/>
    <n v="4"/>
    <s v="PKT"/>
    <n v="1500000"/>
    <n v="6000000"/>
    <n v="0"/>
    <s v="No Revisi"/>
    <m/>
    <x v="1"/>
    <m/>
    <m/>
    <e v="#REF!"/>
    <e v="#REF!"/>
  </r>
  <r>
    <s v="WA.2378.EBD.955.301.A.521211.4"/>
    <m/>
    <s v="04 - ATK"/>
    <n v="4"/>
    <s v="PKT"/>
    <n v="1000000"/>
    <n v="4000000"/>
    <x v="1"/>
    <x v="12"/>
    <n v="4"/>
    <s v="PKT"/>
    <n v="1000000"/>
    <n v="4000000"/>
    <n v="0"/>
    <s v="No Revisi"/>
    <m/>
    <x v="1"/>
    <m/>
    <m/>
    <e v="#REF!"/>
    <e v="#REF!"/>
  </r>
  <r>
    <s v="WA.2378.EBD.955.301.A.524111"/>
    <s v="524111"/>
    <s v="Belanja Perjalanan Dinas Biasa"/>
    <m/>
    <m/>
    <m/>
    <n v="24810000"/>
    <x v="10"/>
    <x v="15"/>
    <m/>
    <m/>
    <m/>
    <n v="24810000"/>
    <n v="0"/>
    <m/>
    <m/>
    <x v="1"/>
    <s v="Layanan Manajemen Keuangan"/>
    <s v="Keuangan"/>
    <e v="#REF!"/>
    <e v="#REF!"/>
  </r>
  <r>
    <s v="WA.2378.EBD.955.301.A.524111.1"/>
    <m/>
    <s v="01 - Penyusunan Laporan Keuangan dan PIPK"/>
    <n v="6"/>
    <s v="OK"/>
    <n v="4135000"/>
    <n v="24810000"/>
    <x v="1"/>
    <x v="255"/>
    <n v="6"/>
    <s v="OK"/>
    <n v="4135000"/>
    <n v="24810000"/>
    <n v="0"/>
    <s v=""/>
    <m/>
    <x v="1"/>
    <m/>
    <m/>
    <e v="#REF!"/>
    <e v="#REF!"/>
  </r>
  <r>
    <s v="WA.2378.EBD.955.301.A.524113"/>
    <s v="524113"/>
    <s v="Belanja Perjalanan Dinas Dalam Kota"/>
    <m/>
    <m/>
    <m/>
    <n v="3600000"/>
    <x v="15"/>
    <x v="35"/>
    <m/>
    <m/>
    <m/>
    <n v="3600000"/>
    <n v="0"/>
    <m/>
    <m/>
    <x v="1"/>
    <s v="Layanan Manajemen Keuangan"/>
    <s v="Keuangan"/>
    <e v="#REF!"/>
    <e v="#REF!"/>
  </r>
  <r>
    <s v="WA.2378.EBD.955.301.A.524113.1"/>
    <m/>
    <s v="01 - Transport Lokal"/>
    <n v="24"/>
    <s v="OK"/>
    <n v="150000"/>
    <n v="3600000"/>
    <x v="1"/>
    <x v="36"/>
    <n v="24"/>
    <s v="OK"/>
    <n v="150000"/>
    <n v="3600000"/>
    <n v="0"/>
    <s v="No Revisi"/>
    <m/>
    <x v="1"/>
    <m/>
    <m/>
    <e v="#REF!"/>
    <e v="#REF!"/>
  </r>
  <r>
    <s v="WA.2378.EBD.955.301.B"/>
    <s v="B"/>
    <s v="Penyusunan Sistem Pengendalian Intern Pemerintah (SPIP)"/>
    <m/>
    <m/>
    <m/>
    <n v="46450000"/>
    <x v="11"/>
    <x v="256"/>
    <m/>
    <m/>
    <m/>
    <n v="46450000"/>
    <n v="0"/>
    <m/>
    <s v="Tata Usaha"/>
    <x v="9"/>
    <m/>
    <m/>
    <e v="#REF!"/>
    <e v="#REF!"/>
  </r>
  <r>
    <s v="WA.2378.EBD.955.301.B.521211"/>
    <s v="521211"/>
    <s v="Belanja Bahan"/>
    <m/>
    <m/>
    <m/>
    <n v="19000000"/>
    <x v="8"/>
    <x v="8"/>
    <m/>
    <m/>
    <m/>
    <n v="19000000"/>
    <n v="0"/>
    <m/>
    <m/>
    <x v="1"/>
    <s v="Layanan Manajemen Keuangan"/>
    <s v="Keuangan"/>
    <e v="#REF!"/>
    <e v="#REF!"/>
  </r>
  <r>
    <s v="WA.2378.EBD.955.301.B.521211.1"/>
    <m/>
    <s v="01 - Konsumsi/bahan makanan"/>
    <n v="40"/>
    <s v="OK"/>
    <n v="75000"/>
    <n v="3000000"/>
    <x v="1"/>
    <x v="9"/>
    <n v="40"/>
    <s v="OK"/>
    <n v="75000"/>
    <n v="3000000"/>
    <n v="0"/>
    <s v="No Revisi"/>
    <m/>
    <x v="1"/>
    <m/>
    <m/>
    <e v="#REF!"/>
    <e v="#REF!"/>
  </r>
  <r>
    <s v="WA.2378.EBD.955.301.B.521211.2"/>
    <m/>
    <s v="02 - Penggadaan"/>
    <n v="4"/>
    <s v="PKT"/>
    <n v="1500000"/>
    <n v="6000000"/>
    <x v="1"/>
    <x v="10"/>
    <n v="4"/>
    <s v="PKT"/>
    <n v="1500000"/>
    <n v="6000000"/>
    <n v="0"/>
    <s v="No Revisi"/>
    <m/>
    <x v="1"/>
    <m/>
    <m/>
    <e v="#REF!"/>
    <e v="#REF!"/>
  </r>
  <r>
    <s v="WA.2378.EBD.955.301.B.521211.3"/>
    <m/>
    <s v="03 - Bahan Komputer"/>
    <n v="4"/>
    <s v="PKT"/>
    <n v="1500000"/>
    <n v="6000000"/>
    <x v="1"/>
    <x v="11"/>
    <n v="4"/>
    <s v="PKT"/>
    <n v="1500000"/>
    <n v="6000000"/>
    <n v="0"/>
    <s v="No Revisi"/>
    <m/>
    <x v="1"/>
    <m/>
    <m/>
    <e v="#REF!"/>
    <e v="#REF!"/>
  </r>
  <r>
    <s v="WA.2378.EBD.955.301.B.521211.4"/>
    <m/>
    <s v="04 - ATK"/>
    <n v="4"/>
    <s v="PKT"/>
    <n v="1000000"/>
    <n v="4000000"/>
    <x v="1"/>
    <x v="12"/>
    <n v="4"/>
    <s v="PKT"/>
    <n v="1000000"/>
    <n v="4000000"/>
    <n v="0"/>
    <s v="No Revisi"/>
    <m/>
    <x v="1"/>
    <m/>
    <m/>
    <e v="#REF!"/>
    <e v="#REF!"/>
  </r>
  <r>
    <s v="WA.2378.EBD.955.301.B.524111"/>
    <s v="524111"/>
    <s v="Belanja Perjalanan Dinas Biasa"/>
    <m/>
    <m/>
    <m/>
    <n v="26250000"/>
    <x v="10"/>
    <x v="15"/>
    <m/>
    <m/>
    <m/>
    <n v="26250000"/>
    <n v="0"/>
    <m/>
    <m/>
    <x v="1"/>
    <s v="Layanan Manajemen Keuangan"/>
    <s v="Keuangan"/>
    <e v="#REF!"/>
    <e v="#REF!"/>
  </r>
  <r>
    <s v="WA.2378.EBD.955.301.B.524111.1"/>
    <m/>
    <s v="01 - Penyusunan MR dan Evaluasi SPIP"/>
    <n v="15"/>
    <s v="OK"/>
    <n v="1750000"/>
    <n v="26250000"/>
    <x v="1"/>
    <x v="257"/>
    <n v="15"/>
    <s v="OK"/>
    <n v="1750000"/>
    <n v="26250000"/>
    <n v="0"/>
    <s v=""/>
    <m/>
    <x v="1"/>
    <m/>
    <m/>
    <e v="#REF!"/>
    <e v="#REF!"/>
  </r>
  <r>
    <s v="WA.2378.EBD.955.301.B.524113"/>
    <s v="524113"/>
    <s v="Belanja Perjalanan Dinas Dalam Kota"/>
    <m/>
    <m/>
    <m/>
    <n v="1200000"/>
    <x v="15"/>
    <x v="35"/>
    <m/>
    <m/>
    <m/>
    <n v="1200000"/>
    <n v="0"/>
    <m/>
    <m/>
    <x v="1"/>
    <s v="Layanan Manajemen Keuangan"/>
    <s v="Keuangan"/>
    <e v="#REF!"/>
    <e v="#REF!"/>
  </r>
  <r>
    <s v="WA.2378.EBD.955.301.B.524113.1"/>
    <m/>
    <s v="01 - Transport Lokal"/>
    <n v="8"/>
    <s v="OK"/>
    <n v="150000"/>
    <n v="1200000"/>
    <x v="1"/>
    <x v="36"/>
    <n v="8"/>
    <s v="OK"/>
    <n v="150000"/>
    <n v="1200000"/>
    <n v="0"/>
    <s v="No Revisi"/>
    <m/>
    <x v="1"/>
    <m/>
    <m/>
    <e v="#REF!"/>
    <e v="#REF!"/>
  </r>
  <r>
    <s v="WA.2378.EBD.955.301.C"/>
    <s v="C"/>
    <s v="Verifikasi dan Validasi Pertanggung Jawaban Kegiatan"/>
    <m/>
    <m/>
    <m/>
    <n v="74300000"/>
    <x v="27"/>
    <x v="258"/>
    <m/>
    <m/>
    <m/>
    <n v="74300000"/>
    <n v="0"/>
    <m/>
    <s v="Tata Usaha"/>
    <x v="9"/>
    <m/>
    <m/>
    <e v="#REF!"/>
    <e v="#REF!"/>
  </r>
  <r>
    <s v="WA.2378.EBD.955.301.C.521211"/>
    <s v="521211"/>
    <s v="Belanja Bahan"/>
    <m/>
    <m/>
    <m/>
    <n v="28750000"/>
    <x v="8"/>
    <x v="8"/>
    <m/>
    <m/>
    <m/>
    <n v="28750000"/>
    <n v="0"/>
    <m/>
    <m/>
    <x v="1"/>
    <s v="Layanan Manajemen Keuangan"/>
    <s v="Keuangan"/>
    <e v="#REF!"/>
    <e v="#REF!"/>
  </r>
  <r>
    <s v="WA.2378.EBD.955.301.C.521211.1"/>
    <m/>
    <s v="01 - Konsumsi/bahan makanan"/>
    <n v="50"/>
    <s v="OK"/>
    <n v="75000"/>
    <n v="3750000"/>
    <x v="1"/>
    <x v="9"/>
    <n v="50"/>
    <s v="OK"/>
    <n v="75000"/>
    <n v="3750000"/>
    <n v="0"/>
    <s v="No Revisi"/>
    <m/>
    <x v="1"/>
    <m/>
    <m/>
    <e v="#REF!"/>
    <e v="#REF!"/>
  </r>
  <r>
    <s v="WA.2378.EBD.955.301.C.521211.2"/>
    <m/>
    <s v="02 - Cetakan formulir verifikasi SPJ"/>
    <n v="6"/>
    <s v="PKT"/>
    <n v="1500000"/>
    <n v="9000000"/>
    <x v="1"/>
    <x v="259"/>
    <n v="6"/>
    <s v="PKT"/>
    <n v="1500000"/>
    <n v="9000000"/>
    <n v="0"/>
    <s v="No Revisi"/>
    <m/>
    <x v="1"/>
    <m/>
    <m/>
    <e v="#REF!"/>
    <e v="#REF!"/>
  </r>
  <r>
    <s v="WA.2378.EBD.955.301.C.521211.3"/>
    <m/>
    <s v="03 - Penggandaan/Penjilidan"/>
    <n v="4"/>
    <s v="PKT"/>
    <n v="1500000"/>
    <n v="6000000"/>
    <x v="1"/>
    <x v="260"/>
    <n v="4"/>
    <s v="PKT"/>
    <n v="1500000"/>
    <n v="6000000"/>
    <n v="0"/>
    <s v="No Revisi"/>
    <m/>
    <x v="1"/>
    <m/>
    <m/>
    <e v="#REF!"/>
    <e v="#REF!"/>
  </r>
  <r>
    <s v="WA.2378.EBD.955.301.C.521211.4"/>
    <m/>
    <s v="04 - Bahan Komputer"/>
    <n v="4"/>
    <s v="PKT"/>
    <n v="1500000"/>
    <n v="6000000"/>
    <x v="1"/>
    <x v="261"/>
    <n v="4"/>
    <s v="PKT"/>
    <n v="1500000"/>
    <n v="6000000"/>
    <n v="0"/>
    <s v="No Revisi"/>
    <m/>
    <x v="1"/>
    <m/>
    <m/>
    <e v="#REF!"/>
    <e v="#REF!"/>
  </r>
  <r>
    <s v="WA.2378.EBD.955.301.C.521211.5"/>
    <m/>
    <s v="05 - ATK"/>
    <n v="4"/>
    <s v="PKT"/>
    <n v="1000000"/>
    <n v="4000000"/>
    <x v="1"/>
    <x v="262"/>
    <n v="4"/>
    <s v="PKT"/>
    <n v="1000000"/>
    <n v="4000000"/>
    <n v="0"/>
    <s v="No Revisi"/>
    <m/>
    <x v="1"/>
    <m/>
    <m/>
    <e v="#REF!"/>
    <e v="#REF!"/>
  </r>
  <r>
    <s v="WA.2378.EBD.955.301.C.524111"/>
    <s v="524111"/>
    <s v="Belanja Perjalanan Dinas Biasa"/>
    <m/>
    <m/>
    <m/>
    <n v="43750000"/>
    <x v="10"/>
    <x v="15"/>
    <m/>
    <m/>
    <m/>
    <n v="43750000"/>
    <n v="0"/>
    <m/>
    <m/>
    <x v="1"/>
    <s v="Layanan Manajemen Keuangan"/>
    <s v="Keuangan"/>
    <e v="#REF!"/>
    <e v="#REF!"/>
  </r>
  <r>
    <s v="WA.2378.EBD.955.301.C.524111.1"/>
    <m/>
    <s v="01 - Perjalanan Verifikasi dan Validasi Pertanggung Jawaban Kegiatan"/>
    <n v="25"/>
    <s v="OK"/>
    <n v="1750000"/>
    <n v="43750000"/>
    <x v="1"/>
    <x v="263"/>
    <n v="25"/>
    <s v="OK"/>
    <n v="1750000"/>
    <n v="43750000"/>
    <n v="0"/>
    <s v=""/>
    <m/>
    <x v="1"/>
    <m/>
    <m/>
    <e v="#REF!"/>
    <e v="#REF!"/>
  </r>
  <r>
    <s v="WA.2378.EBD.955.301.C.524113"/>
    <s v="524113"/>
    <s v="Belanja Perjalanan Dinas Dalam Kota"/>
    <m/>
    <m/>
    <m/>
    <n v="1800000"/>
    <x v="15"/>
    <x v="35"/>
    <m/>
    <m/>
    <m/>
    <n v="1800000"/>
    <n v="0"/>
    <m/>
    <m/>
    <x v="1"/>
    <s v="Layanan Manajemen Keuangan"/>
    <s v="Keuangan"/>
    <e v="#REF!"/>
    <e v="#REF!"/>
  </r>
  <r>
    <s v="WA.2378.EBD.955.301.C.524113.1"/>
    <m/>
    <s v="01 - Transport Lokal"/>
    <n v="12"/>
    <s v="OK"/>
    <n v="150000"/>
    <n v="1800000"/>
    <x v="1"/>
    <x v="36"/>
    <n v="12"/>
    <s v="OK"/>
    <n v="150000"/>
    <n v="1800000"/>
    <n v="0"/>
    <s v="No Revisi"/>
    <m/>
    <x v="1"/>
    <m/>
    <m/>
    <e v="#REF!"/>
    <e v="#REF!"/>
  </r>
  <r>
    <s v="WA.2378.EBD.955.301.D"/>
    <s v="D"/>
    <s v="Pengelolaan PNBP Lingkup Satuan Pendidikan KP"/>
    <m/>
    <m/>
    <m/>
    <n v="64758000"/>
    <x v="29"/>
    <x v="264"/>
    <m/>
    <m/>
    <m/>
    <n v="64758000"/>
    <n v="0"/>
    <m/>
    <s v="Tata Usaha"/>
    <x v="9"/>
    <m/>
    <m/>
    <e v="#REF!"/>
    <e v="#REF!"/>
  </r>
  <r>
    <s v="WA.2378.EBD.955.301.D.521211"/>
    <s v="521211"/>
    <s v="Belanja Bahan"/>
    <m/>
    <m/>
    <m/>
    <n v="20500000"/>
    <x v="8"/>
    <x v="8"/>
    <m/>
    <m/>
    <m/>
    <n v="20500000"/>
    <n v="0"/>
    <m/>
    <m/>
    <x v="1"/>
    <s v="Layanan Manajemen Keuangan"/>
    <s v="Keuangan"/>
    <e v="#REF!"/>
    <e v="#REF!"/>
  </r>
  <r>
    <s v="WA.2378.EBD.955.301.D.521211.1"/>
    <m/>
    <s v="01 - Konsumsi/bahan makanan"/>
    <n v="60"/>
    <s v="OK"/>
    <n v="75000"/>
    <n v="4500000"/>
    <x v="1"/>
    <x v="9"/>
    <n v="60"/>
    <s v="OK"/>
    <n v="75000"/>
    <n v="4500000"/>
    <n v="0"/>
    <s v=""/>
    <m/>
    <x v="1"/>
    <m/>
    <m/>
    <e v="#REF!"/>
    <e v="#REF!"/>
  </r>
  <r>
    <s v="WA.2378.EBD.955.301.D.521211.2"/>
    <m/>
    <s v="02 - Penggandaan/Penjilidan"/>
    <n v="4"/>
    <s v="PKT"/>
    <n v="1500000"/>
    <n v="6000000"/>
    <x v="1"/>
    <x v="265"/>
    <n v="4"/>
    <s v="PKT"/>
    <n v="1500000"/>
    <n v="6000000"/>
    <n v="0"/>
    <s v=""/>
    <m/>
    <x v="1"/>
    <m/>
    <m/>
    <e v="#REF!"/>
    <e v="#REF!"/>
  </r>
  <r>
    <s v="WA.2378.EBD.955.301.D.521211.3"/>
    <m/>
    <s v="03 - Bahan Komputer"/>
    <n v="4"/>
    <s v="PKT"/>
    <n v="1500000"/>
    <n v="6000000"/>
    <x v="1"/>
    <x v="11"/>
    <n v="4"/>
    <s v="PKT"/>
    <n v="1500000"/>
    <n v="6000000"/>
    <n v="0"/>
    <s v=""/>
    <m/>
    <x v="1"/>
    <m/>
    <m/>
    <e v="#REF!"/>
    <e v="#REF!"/>
  </r>
  <r>
    <s v="WA.2378.EBD.955.301.D.521211.4"/>
    <m/>
    <s v="04 - ATK"/>
    <n v="4"/>
    <s v="PKT"/>
    <n v="1000000"/>
    <n v="4000000"/>
    <x v="1"/>
    <x v="12"/>
    <n v="4"/>
    <s v="PKT"/>
    <n v="1000000"/>
    <n v="4000000"/>
    <n v="0"/>
    <s v=""/>
    <m/>
    <x v="1"/>
    <m/>
    <m/>
    <e v="#REF!"/>
    <e v="#REF!"/>
  </r>
  <r>
    <s v="WA.2378.EBD.955.301.D.524111"/>
    <s v="524111"/>
    <s v="Belanja Perjalanan Dinas Biasa"/>
    <m/>
    <m/>
    <m/>
    <n v="42758000"/>
    <x v="10"/>
    <x v="15"/>
    <m/>
    <m/>
    <m/>
    <n v="42758000"/>
    <n v="0"/>
    <m/>
    <m/>
    <x v="1"/>
    <s v="Layanan Manajemen Keuangan"/>
    <s v="Keuangan"/>
    <e v="#REF!"/>
    <e v="#REF!"/>
  </r>
  <r>
    <s v="WA.2378.EBD.955.301.D.524111.1"/>
    <m/>
    <s v="01 - Perjalanan Pengelolaan PNBP Lingkup Satuan Pendidikan KP"/>
    <n v="8"/>
    <s v="OK"/>
    <n v="5344800"/>
    <n v="42758000"/>
    <x v="1"/>
    <x v="266"/>
    <n v="8"/>
    <s v="OK"/>
    <n v="5344800"/>
    <n v="42758000"/>
    <n v="0"/>
    <s v=""/>
    <m/>
    <x v="1"/>
    <m/>
    <m/>
    <e v="#REF!"/>
    <e v="#REF!"/>
  </r>
  <r>
    <s v="WA.2378.EBD.955.301.D.524113"/>
    <s v="524113"/>
    <s v="Belanja Perjalanan Dinas Dalam Kota"/>
    <m/>
    <m/>
    <m/>
    <n v="1500000"/>
    <x v="15"/>
    <x v="35"/>
    <m/>
    <m/>
    <m/>
    <n v="1500000"/>
    <n v="0"/>
    <m/>
    <m/>
    <x v="1"/>
    <s v="Layanan Manajemen Keuangan"/>
    <s v="Keuangan"/>
    <e v="#REF!"/>
    <e v="#REF!"/>
  </r>
  <r>
    <s v="WA.2378.EBD.955.301.D.524113.1"/>
    <m/>
    <s v="01 - Transport Lokal"/>
    <n v="10"/>
    <s v="OK"/>
    <n v="150000"/>
    <n v="1500000"/>
    <x v="1"/>
    <x v="36"/>
    <n v="10"/>
    <s v="OK"/>
    <n v="150000"/>
    <n v="1500000"/>
    <n v="0"/>
    <s v="No Revisi"/>
    <m/>
    <x v="1"/>
    <m/>
    <m/>
    <e v="#REF!"/>
    <e v="#REF!"/>
  </r>
  <r>
    <s v="WA.2378.EBD.955.301.E"/>
    <s v="E"/>
    <s v="Pemutakhiran data Administrasi Keuangan"/>
    <m/>
    <m/>
    <m/>
    <n v="49250000"/>
    <x v="30"/>
    <x v="267"/>
    <m/>
    <m/>
    <m/>
    <n v="49250000"/>
    <n v="0"/>
    <m/>
    <s v="Tata Usaha"/>
    <x v="9"/>
    <m/>
    <m/>
    <e v="#REF!"/>
    <e v="#REF!"/>
  </r>
  <r>
    <s v="WA.2378.EBD.955.301.E.521211"/>
    <s v="521211"/>
    <s v="Belanja Bahan"/>
    <m/>
    <m/>
    <m/>
    <n v="17750000"/>
    <x v="8"/>
    <x v="8"/>
    <m/>
    <m/>
    <m/>
    <n v="17750000"/>
    <n v="0"/>
    <m/>
    <m/>
    <x v="1"/>
    <s v="Layanan Manajemen Keuangan"/>
    <s v="Keuangan"/>
    <e v="#REF!"/>
    <e v="#REF!"/>
  </r>
  <r>
    <s v="WA.2378.EBD.955.301.E.521211.1"/>
    <m/>
    <s v="01 - Konsumsi/bahan makanan"/>
    <n v="50"/>
    <s v="OK"/>
    <n v="75000"/>
    <n v="3750000"/>
    <x v="1"/>
    <x v="9"/>
    <n v="50"/>
    <s v="OK"/>
    <n v="75000"/>
    <n v="3750000"/>
    <n v="0"/>
    <s v=""/>
    <m/>
    <x v="1"/>
    <m/>
    <m/>
    <e v="#REF!"/>
    <e v="#REF!"/>
  </r>
  <r>
    <s v="WA.2378.EBD.955.301.E.521211.2"/>
    <m/>
    <s v="02 - Penggandaan/Penjilidan"/>
    <n v="4"/>
    <s v="PKT"/>
    <n v="1500000"/>
    <n v="6000000"/>
    <x v="1"/>
    <x v="265"/>
    <n v="4"/>
    <s v="PKT"/>
    <n v="1500000"/>
    <n v="6000000"/>
    <n v="0"/>
    <s v=""/>
    <m/>
    <x v="1"/>
    <m/>
    <m/>
    <e v="#REF!"/>
    <e v="#REF!"/>
  </r>
  <r>
    <s v="WA.2378.EBD.955.301.E.521211.3"/>
    <m/>
    <s v="03 - Bahan Komputer"/>
    <n v="4"/>
    <s v="PKT"/>
    <n v="1500000"/>
    <n v="6000000"/>
    <x v="1"/>
    <x v="11"/>
    <n v="4"/>
    <s v="PKT"/>
    <n v="1500000"/>
    <n v="6000000"/>
    <n v="0"/>
    <s v=""/>
    <m/>
    <x v="1"/>
    <m/>
    <m/>
    <e v="#REF!"/>
    <e v="#REF!"/>
  </r>
  <r>
    <s v="WA.2378.EBD.955.301.E.521211.4"/>
    <m/>
    <s v="04 - ATK"/>
    <n v="2"/>
    <s v="PKT"/>
    <n v="1000000"/>
    <n v="2000000"/>
    <x v="1"/>
    <x v="12"/>
    <n v="2"/>
    <s v="PKT"/>
    <n v="1000000"/>
    <n v="2000000"/>
    <n v="0"/>
    <s v=""/>
    <m/>
    <x v="1"/>
    <m/>
    <m/>
    <e v="#REF!"/>
    <e v="#REF!"/>
  </r>
  <r>
    <s v="WA.2378.EBD.955.301.E.524111"/>
    <s v="524111"/>
    <s v="Belanja Perjalanan Dinas Biasa"/>
    <m/>
    <m/>
    <m/>
    <n v="31500000"/>
    <x v="10"/>
    <x v="15"/>
    <m/>
    <m/>
    <m/>
    <n v="31500000"/>
    <n v="0"/>
    <m/>
    <m/>
    <x v="1"/>
    <s v="Layanan Manajemen Keuangan"/>
    <s v="Keuangan"/>
    <e v="#REF!"/>
    <e v="#REF!"/>
  </r>
  <r>
    <s v="WA.2378.EBD.955.301.E.524111.1"/>
    <m/>
    <s v="01 - Perjalanan Penyelesaian Administrasi Keuangan"/>
    <n v="18"/>
    <s v="OK"/>
    <n v="1750000"/>
    <n v="31500000"/>
    <x v="1"/>
    <x v="268"/>
    <n v="18"/>
    <s v="OK"/>
    <n v="1750000"/>
    <n v="31500000"/>
    <n v="0"/>
    <s v=""/>
    <m/>
    <x v="1"/>
    <m/>
    <m/>
    <e v="#REF!"/>
    <e v="#REF!"/>
  </r>
  <r>
    <s v="WA.2378.EBD.955.301.E.524113"/>
    <s v="524113"/>
    <s v="Belanja Perjalanan Dinas Dalam Kota"/>
    <m/>
    <m/>
    <m/>
    <n v="0"/>
    <x v="15"/>
    <x v="35"/>
    <m/>
    <m/>
    <m/>
    <n v="0"/>
    <n v="0"/>
    <m/>
    <m/>
    <x v="1"/>
    <s v="Layanan Manajemen Keuangan"/>
    <s v="Keuangan"/>
    <e v="#REF!"/>
    <e v="#REF!"/>
  </r>
  <r>
    <s v="WA.2378.EBD.955.301.E.524113.1"/>
    <m/>
    <s v="01 - Transport Lokal"/>
    <n v="0"/>
    <s v="OK"/>
    <n v="150000"/>
    <n v="0"/>
    <x v="1"/>
    <x v="36"/>
    <n v="0"/>
    <s v="OK"/>
    <n v="150000"/>
    <n v="0"/>
    <n v="0"/>
    <s v=""/>
    <m/>
    <x v="1"/>
    <m/>
    <m/>
    <e v="#REF!"/>
    <e v="#REF!"/>
  </r>
  <r>
    <s v="WA.2378.EBD.955.301.F"/>
    <s v="F"/>
    <s v="Dukungan Kegiatan BRSDMKP"/>
    <m/>
    <m/>
    <m/>
    <n v="150000000"/>
    <x v="31"/>
    <x v="269"/>
    <m/>
    <m/>
    <m/>
    <n v="150000000"/>
    <n v="0"/>
    <m/>
    <s v="Tata Usaha"/>
    <x v="9"/>
    <m/>
    <m/>
    <e v="#REF!"/>
    <e v="#REF!"/>
  </r>
  <r>
    <s v="WA.2378.EBD.955.301.F.521211"/>
    <s v="521211"/>
    <s v="Belanja Bahan"/>
    <m/>
    <m/>
    <m/>
    <n v="13000000"/>
    <x v="8"/>
    <x v="8"/>
    <m/>
    <m/>
    <m/>
    <n v="13000000"/>
    <n v="0"/>
    <s v="No Revisi"/>
    <m/>
    <x v="1"/>
    <s v="Layanan Manajemen Keuangan"/>
    <s v="Keuangan"/>
    <e v="#REF!"/>
    <e v="#REF!"/>
  </r>
  <r>
    <s v="WA.2378.EBD.955.301.F.521211.1"/>
    <m/>
    <s v="01 - Konsumsi/bahan makanan"/>
    <n v="120"/>
    <s v="OK"/>
    <n v="75000"/>
    <n v="9000000"/>
    <x v="1"/>
    <x v="9"/>
    <n v="120"/>
    <s v="OK"/>
    <n v="75000"/>
    <n v="9000000"/>
    <n v="0"/>
    <s v="No Revisi"/>
    <m/>
    <x v="1"/>
    <m/>
    <m/>
    <e v="#REF!"/>
    <e v="#REF!"/>
  </r>
  <r>
    <s v="WA.2378.EBD.955.301.F.521211.2"/>
    <m/>
    <s v="02 - Penggandaan/Penjilidan"/>
    <n v="1"/>
    <s v="PKT"/>
    <n v="1500000"/>
    <n v="1500000"/>
    <x v="1"/>
    <x v="265"/>
    <n v="1"/>
    <s v="PKT"/>
    <n v="1500000"/>
    <n v="1500000"/>
    <n v="0"/>
    <s v="No Revisi"/>
    <m/>
    <x v="1"/>
    <m/>
    <m/>
    <e v="#REF!"/>
    <e v="#REF!"/>
  </r>
  <r>
    <s v="WA.2378.EBD.955.301.F.521211.3"/>
    <m/>
    <s v="03 - Bahan Komputer"/>
    <n v="1"/>
    <s v="PKT"/>
    <n v="1500000"/>
    <n v="1500000"/>
    <x v="1"/>
    <x v="11"/>
    <n v="1"/>
    <s v="PKT"/>
    <n v="1500000"/>
    <n v="1500000"/>
    <n v="0"/>
    <s v="No Revisi"/>
    <m/>
    <x v="1"/>
    <m/>
    <m/>
    <e v="#REF!"/>
    <e v="#REF!"/>
  </r>
  <r>
    <s v="WA.2378.EBD.955.301.F.521211.4"/>
    <m/>
    <s v="04 - ATK"/>
    <n v="1"/>
    <s v="PKT"/>
    <n v="1000000"/>
    <n v="1000000"/>
    <x v="1"/>
    <x v="12"/>
    <n v="1"/>
    <s v="PKT"/>
    <n v="1000000"/>
    <n v="1000000"/>
    <n v="0"/>
    <s v="No Revisi"/>
    <m/>
    <x v="1"/>
    <m/>
    <m/>
    <e v="#REF!"/>
    <e v="#REF!"/>
  </r>
  <r>
    <s v="WA.2378.EBD.955.301.F.522151"/>
    <s v="522151"/>
    <s v="Belanja Jasa Profesi"/>
    <m/>
    <m/>
    <m/>
    <n v="10000000"/>
    <x v="9"/>
    <x v="13"/>
    <m/>
    <m/>
    <m/>
    <n v="10000000"/>
    <n v="0"/>
    <s v="No Revisi"/>
    <m/>
    <x v="1"/>
    <s v="Layanan Manajemen Keuangan"/>
    <s v="Keuangan"/>
    <e v="#REF!"/>
    <e v="#REF!"/>
  </r>
  <r>
    <s v="WA.2378.EBD.955.301.F.522151.1"/>
    <m/>
    <s v="01 - Narasumber/Pembahas"/>
    <n v="10"/>
    <s v="OJ"/>
    <n v="1000000"/>
    <n v="10000000"/>
    <x v="1"/>
    <x v="14"/>
    <n v="10"/>
    <s v="OJ"/>
    <n v="1000000"/>
    <n v="10000000"/>
    <n v="0"/>
    <s v="No Revisi"/>
    <m/>
    <x v="1"/>
    <m/>
    <m/>
    <e v="#REF!"/>
    <e v="#REF!"/>
  </r>
  <r>
    <s v="WA.2378.EBD.955.301.F.524111"/>
    <s v="524111"/>
    <s v="Belanja Perjalanan Dinas Biasa"/>
    <m/>
    <m/>
    <m/>
    <n v="127000000"/>
    <x v="10"/>
    <x v="15"/>
    <m/>
    <m/>
    <m/>
    <n v="127000000"/>
    <n v="0"/>
    <s v="No Revisi"/>
    <m/>
    <x v="1"/>
    <s v="Layanan Manajemen Keuangan"/>
    <s v="Keuangan"/>
    <e v="#REF!"/>
    <e v="#REF!"/>
  </r>
  <r>
    <s v="WA.2378.EBD.955.301.F.524111.1"/>
    <m/>
    <s v="01 - Perjalanan Dukungan Kegiatan BRSDMKP"/>
    <n v="20"/>
    <s v="OK"/>
    <n v="6350000"/>
    <n v="127000000"/>
    <x v="1"/>
    <x v="270"/>
    <n v="20"/>
    <s v="OK"/>
    <n v="6350000"/>
    <n v="127000000"/>
    <n v="0"/>
    <s v="No Revisi"/>
    <m/>
    <x v="1"/>
    <m/>
    <m/>
    <e v="#REF!"/>
    <e v="#REF!"/>
  </r>
  <r>
    <s v="WA.2378.EBD.955.301.G"/>
    <s v="G"/>
    <s v="Pembinaan Pelaksanaan Kewirausahaan dan TEFA"/>
    <m/>
    <m/>
    <m/>
    <n v="78803000"/>
    <x v="32"/>
    <x v="271"/>
    <m/>
    <m/>
    <m/>
    <n v="78803000"/>
    <n v="0"/>
    <m/>
    <s v="Penyelenggaraan Pendidikan"/>
    <x v="2"/>
    <m/>
    <m/>
    <e v="#REF!"/>
    <e v="#REF!"/>
  </r>
  <r>
    <s v="WA.2378.EBD.955.301.G.521211"/>
    <s v="521211"/>
    <s v="Belanja Bahan"/>
    <m/>
    <m/>
    <m/>
    <n v="15500000"/>
    <x v="8"/>
    <x v="8"/>
    <m/>
    <m/>
    <m/>
    <n v="15500000"/>
    <n v="0"/>
    <m/>
    <m/>
    <x v="1"/>
    <m/>
    <s v="Metode dan Kurikulum"/>
    <e v="#REF!"/>
    <e v="#REF!"/>
  </r>
  <r>
    <s v="WA.2378.EBD.955.301.G.521211.1"/>
    <m/>
    <s v="01 - Konsumsi/bahan makanan"/>
    <n v="130"/>
    <s v="OK"/>
    <n v="75000"/>
    <n v="9750000"/>
    <x v="1"/>
    <x v="9"/>
    <n v="130"/>
    <s v="OK"/>
    <n v="75000"/>
    <n v="9750000"/>
    <n v="0"/>
    <s v=""/>
    <m/>
    <x v="1"/>
    <m/>
    <m/>
    <e v="#REF!"/>
    <e v="#REF!"/>
  </r>
  <r>
    <s v="WA.2378.EBD.955.301.G.521211.2"/>
    <m/>
    <s v="02 - Penggandaan/Penjilidan"/>
    <n v="1"/>
    <s v="PKT"/>
    <n v="750000"/>
    <n v="750000"/>
    <x v="1"/>
    <x v="265"/>
    <n v="1"/>
    <s v="PKT"/>
    <n v="750000"/>
    <n v="750000"/>
    <n v="0"/>
    <s v=""/>
    <m/>
    <x v="1"/>
    <m/>
    <m/>
    <e v="#REF!"/>
    <e v="#REF!"/>
  </r>
  <r>
    <s v="WA.2378.EBD.955.301.G.521211.3"/>
    <m/>
    <s v="03 - Bahan Komputer"/>
    <n v="2"/>
    <s v="PKT"/>
    <n v="1500000"/>
    <n v="3000000"/>
    <x v="1"/>
    <x v="11"/>
    <n v="2"/>
    <s v="PKT"/>
    <n v="1500000"/>
    <n v="3000000"/>
    <n v="0"/>
    <s v=""/>
    <m/>
    <x v="1"/>
    <m/>
    <m/>
    <e v="#REF!"/>
    <e v="#REF!"/>
  </r>
  <r>
    <s v="WA.2378.EBD.955.301.G.521211.4"/>
    <m/>
    <s v="04 - ATK"/>
    <n v="2"/>
    <s v="PKT"/>
    <n v="1000000"/>
    <n v="2000000"/>
    <x v="1"/>
    <x v="12"/>
    <n v="2"/>
    <s v="PKT"/>
    <n v="1000000"/>
    <n v="2000000"/>
    <n v="0"/>
    <s v=""/>
    <m/>
    <x v="1"/>
    <m/>
    <m/>
    <e v="#REF!"/>
    <e v="#REF!"/>
  </r>
  <r>
    <s v="WA.2378.EBD.955.301.G.522151"/>
    <s v="522151"/>
    <s v="Belanja Jasa Profesi"/>
    <m/>
    <m/>
    <m/>
    <n v="20000000"/>
    <x v="9"/>
    <x v="13"/>
    <m/>
    <m/>
    <m/>
    <n v="20000000"/>
    <n v="0"/>
    <m/>
    <m/>
    <x v="1"/>
    <m/>
    <s v="Metode dan Kurikulum"/>
    <e v="#REF!"/>
    <e v="#REF!"/>
  </r>
  <r>
    <s v="WA.2378.EBD.955.301.G.522151.1"/>
    <m/>
    <s v="01 - Narasumber/Pembahas"/>
    <n v="20"/>
    <s v="OJ"/>
    <n v="1000000"/>
    <n v="20000000"/>
    <x v="1"/>
    <x v="14"/>
    <n v="20"/>
    <s v="OJ"/>
    <n v="1000000"/>
    <n v="20000000"/>
    <n v="0"/>
    <s v="No Revisi"/>
    <m/>
    <x v="1"/>
    <m/>
    <m/>
    <e v="#REF!"/>
    <e v="#REF!"/>
  </r>
  <r>
    <s v="WA.2378.EBD.955.301.G.524111"/>
    <s v="524111"/>
    <s v="Belanja Perjalanan Dinas Biasa"/>
    <m/>
    <m/>
    <m/>
    <n v="43303000"/>
    <x v="10"/>
    <x v="15"/>
    <m/>
    <m/>
    <m/>
    <n v="43303000"/>
    <n v="0"/>
    <m/>
    <m/>
    <x v="1"/>
    <m/>
    <s v="Metode dan Kurikulum"/>
    <e v="#REF!"/>
    <e v="#REF!"/>
  </r>
  <r>
    <s v="WA.2378.EBD.955.301.G.524111.1"/>
    <m/>
    <s v="01 - Perjalanan Pembinaan Kewirausahaan dan Tefa"/>
    <n v="10"/>
    <s v="OK"/>
    <n v="4330300"/>
    <n v="43303000"/>
    <x v="1"/>
    <x v="272"/>
    <n v="10"/>
    <s v="OK"/>
    <n v="4330300"/>
    <n v="43303000"/>
    <n v="0"/>
    <s v="No Revisi"/>
    <m/>
    <x v="1"/>
    <m/>
    <m/>
    <e v="#REF!"/>
    <e v="#REF!"/>
  </r>
  <r>
    <s v="WA.2378.EBD.955.301.H"/>
    <s v="H"/>
    <s v="Penyusunan Program dan Anggaran Pusat Pendidikan KP"/>
    <m/>
    <m/>
    <m/>
    <n v="56400000"/>
    <x v="33"/>
    <x v="273"/>
    <m/>
    <m/>
    <m/>
    <n v="56400000"/>
    <n v="0"/>
    <m/>
    <s v="Tata Usaha"/>
    <x v="9"/>
    <m/>
    <m/>
    <m/>
    <n v="0"/>
  </r>
  <r>
    <s v="WA.2378.EBD.955.301.H.521211"/>
    <s v="521211"/>
    <s v="Belanja Bahan"/>
    <m/>
    <m/>
    <m/>
    <n v="20500000"/>
    <x v="8"/>
    <x v="8"/>
    <m/>
    <m/>
    <m/>
    <n v="20500000"/>
    <n v="0"/>
    <m/>
    <m/>
    <x v="1"/>
    <s v="Layanan Manajemen Keuangan"/>
    <s v="Keuangan"/>
    <m/>
    <n v="0"/>
  </r>
  <r>
    <m/>
    <m/>
    <s v="01 - Konsumsi/bahan makanan"/>
    <n v="60"/>
    <s v="OK"/>
    <n v="75000"/>
    <n v="4500000"/>
    <x v="1"/>
    <x v="9"/>
    <n v="60"/>
    <s v="OK"/>
    <n v="75000"/>
    <n v="4500000"/>
    <n v="0"/>
    <s v=""/>
    <m/>
    <x v="1"/>
    <m/>
    <m/>
    <m/>
    <n v="0"/>
  </r>
  <r>
    <m/>
    <m/>
    <s v="02 - Penggandaan/Penjilidan"/>
    <n v="4"/>
    <s v="PKT"/>
    <n v="1500000"/>
    <n v="6000000"/>
    <x v="1"/>
    <x v="265"/>
    <n v="4"/>
    <s v="PKT"/>
    <n v="1500000"/>
    <n v="6000000"/>
    <n v="0"/>
    <s v=""/>
    <m/>
    <x v="1"/>
    <m/>
    <m/>
    <m/>
    <n v="0"/>
  </r>
  <r>
    <m/>
    <m/>
    <s v="03 - Bahan Komputer"/>
    <n v="4"/>
    <s v="PKT"/>
    <n v="1500000"/>
    <n v="6000000"/>
    <x v="1"/>
    <x v="11"/>
    <n v="4"/>
    <s v="PKT"/>
    <n v="1500000"/>
    <n v="6000000"/>
    <n v="0"/>
    <s v=""/>
    <m/>
    <x v="1"/>
    <m/>
    <m/>
    <m/>
    <n v="0"/>
  </r>
  <r>
    <m/>
    <m/>
    <s v="04 - ATK"/>
    <n v="4"/>
    <s v="PKT"/>
    <n v="1000000"/>
    <n v="4000000"/>
    <x v="1"/>
    <x v="12"/>
    <n v="4"/>
    <s v="PKT"/>
    <n v="1000000"/>
    <n v="4000000"/>
    <n v="0"/>
    <s v=""/>
    <m/>
    <x v="1"/>
    <m/>
    <m/>
    <m/>
    <n v="0"/>
  </r>
  <r>
    <s v="WA.2378.EBD.955.301.H.524111"/>
    <s v="524111"/>
    <s v="Belanja Perjalanan Dinas Biasa"/>
    <m/>
    <m/>
    <m/>
    <n v="35000000"/>
    <x v="10"/>
    <x v="15"/>
    <m/>
    <m/>
    <m/>
    <n v="35000000"/>
    <n v="0"/>
    <m/>
    <m/>
    <x v="1"/>
    <s v="Layanan Manajemen Keuangan"/>
    <s v="Keuangan"/>
    <m/>
    <n v="0"/>
  </r>
  <r>
    <m/>
    <m/>
    <s v="01 - Perjalanan Penyusunan Anggaran Pendidikan KP"/>
    <n v="10"/>
    <s v="OK"/>
    <n v="3500000"/>
    <n v="35000000"/>
    <x v="1"/>
    <x v="225"/>
    <n v="10"/>
    <s v="OK"/>
    <n v="3500000"/>
    <n v="35000000"/>
    <n v="0"/>
    <s v=""/>
    <m/>
    <x v="1"/>
    <m/>
    <m/>
    <m/>
    <n v="0"/>
  </r>
  <r>
    <s v="WA.2378.EBD.955.301.H.524113"/>
    <s v="524113"/>
    <s v="Belanja Perjalanan Dinas Dalam Kota"/>
    <m/>
    <m/>
    <m/>
    <n v="900000"/>
    <x v="15"/>
    <x v="35"/>
    <m/>
    <m/>
    <m/>
    <n v="900000"/>
    <n v="0"/>
    <m/>
    <m/>
    <x v="1"/>
    <s v="Layanan Manajemen Keuangan"/>
    <s v="Keuangan"/>
    <m/>
    <n v="0"/>
  </r>
  <r>
    <m/>
    <m/>
    <s v="01 - Transport Lokal"/>
    <n v="6"/>
    <s v="OK"/>
    <n v="150000"/>
    <n v="900000"/>
    <x v="1"/>
    <x v="36"/>
    <n v="6"/>
    <s v="OK"/>
    <n v="150000"/>
    <n v="900000"/>
    <n v="0"/>
    <s v=""/>
    <m/>
    <x v="1"/>
    <m/>
    <m/>
    <m/>
    <n v="0"/>
  </r>
  <r>
    <s v="WA.4345"/>
    <s v="4345"/>
    <s v="Pendidikan dan Pelatihan Aparatur KP"/>
    <m/>
    <m/>
    <m/>
    <n v="8500000000"/>
    <x v="84"/>
    <x v="274"/>
    <m/>
    <m/>
    <m/>
    <n v="8500000000"/>
    <n v="0"/>
    <m/>
    <m/>
    <x v="1"/>
    <m/>
    <m/>
    <e v="#REF!"/>
    <e v="#REF!"/>
  </r>
  <r>
    <s v="WA.4345.EBC"/>
    <s v="4345.EBC"/>
    <s v="Layanan Manajemen SDM Internal[Base Line]"/>
    <n v="235"/>
    <s v="Orang, Layanan, Rekomendasi"/>
    <m/>
    <n v="8500000000"/>
    <x v="85"/>
    <x v="275"/>
    <n v="235"/>
    <s v="Orang, Layanan, Rekomendasi"/>
    <m/>
    <n v="8500000000"/>
    <n v="0"/>
    <m/>
    <m/>
    <x v="1"/>
    <m/>
    <m/>
    <e v="#REF!"/>
    <e v="#REF!"/>
  </r>
  <r>
    <s v="WA.4345.EBC.996"/>
    <s v="4345.EBC.996"/>
    <s v="Layanan Pendidikan dan Pelatihan"/>
    <n v="235"/>
    <s v="Orang"/>
    <m/>
    <n v="8500000000"/>
    <x v="86"/>
    <x v="276"/>
    <n v="235"/>
    <s v="Orang"/>
    <m/>
    <n v="8500000000"/>
    <n v="0"/>
    <m/>
    <m/>
    <x v="1"/>
    <m/>
    <m/>
    <e v="#REF!"/>
    <e v="#REF!"/>
  </r>
  <r>
    <s v="WA.4345.EBC.996.301"/>
    <s v="301"/>
    <s v="Aparatur KKP yang Diberikan Beasiswa"/>
    <m/>
    <s v=""/>
    <m/>
    <n v="8408830000"/>
    <x v="21"/>
    <x v="277"/>
    <m/>
    <s v=""/>
    <m/>
    <n v="8408830000"/>
    <n v="0"/>
    <m/>
    <m/>
    <x v="1"/>
    <m/>
    <m/>
    <e v="#REF!"/>
    <e v="#REF!"/>
  </r>
  <r>
    <s v="WA.4345.EBC.996.301.A"/>
    <s v="A"/>
    <s v="Tugas Belajar Baru"/>
    <m/>
    <m/>
    <m/>
    <n v="2523377000"/>
    <x v="7"/>
    <x v="278"/>
    <m/>
    <m/>
    <m/>
    <n v="2523377000"/>
    <n v="0"/>
    <m/>
    <s v="Perencanaan dan Evaluasi"/>
    <x v="7"/>
    <m/>
    <m/>
    <e v="#REF!"/>
    <e v="#REF!"/>
  </r>
  <r>
    <s v="WA.4345.EBC.996.301.A.521211"/>
    <s v="521211"/>
    <s v="Belanja Bahan"/>
    <m/>
    <m/>
    <m/>
    <n v="129600000"/>
    <x v="8"/>
    <x v="8"/>
    <m/>
    <m/>
    <m/>
    <n v="129600000"/>
    <n v="0"/>
    <s v="No Revisi"/>
    <m/>
    <x v="1"/>
    <s v="Pendidikan dan Pelatihan Aparatur KP"/>
    <s v="Perencanaan"/>
    <e v="#REF!"/>
    <e v="#REF!"/>
  </r>
  <r>
    <s v="WA.4345.EBC.996.301.A.521211.1"/>
    <m/>
    <s v="01 - Konsumsi/bahan makanan"/>
    <n v="400"/>
    <s v="OK"/>
    <n v="70000"/>
    <n v="28000000"/>
    <x v="1"/>
    <x v="9"/>
    <n v="400"/>
    <s v="OK"/>
    <n v="70000"/>
    <n v="28000000"/>
    <n v="0"/>
    <s v="No Revisi"/>
    <m/>
    <x v="1"/>
    <m/>
    <m/>
    <e v="#REF!"/>
    <e v="#REF!"/>
  </r>
  <r>
    <s v="WA.4345.EBC.996.301.A.521211.2"/>
    <m/>
    <s v="02 - Penggadaan"/>
    <n v="8"/>
    <s v="PKT"/>
    <n v="1500000"/>
    <n v="12000000"/>
    <x v="1"/>
    <x v="10"/>
    <n v="8"/>
    <s v="PKT"/>
    <n v="1500000"/>
    <n v="12000000"/>
    <n v="0"/>
    <s v="No Revisi"/>
    <m/>
    <x v="1"/>
    <m/>
    <m/>
    <e v="#REF!"/>
    <e v="#REF!"/>
  </r>
  <r>
    <s v="WA.4345.EBC.996.301.A.521211.3"/>
    <m/>
    <s v="03 - Bahan Komputer"/>
    <n v="8"/>
    <s v="PKT"/>
    <n v="1500000"/>
    <n v="12000000"/>
    <x v="1"/>
    <x v="11"/>
    <n v="8"/>
    <s v="PKT"/>
    <n v="1500000"/>
    <n v="12000000"/>
    <n v="0"/>
    <s v="No Revisi"/>
    <m/>
    <x v="1"/>
    <m/>
    <m/>
    <e v="#REF!"/>
    <e v="#REF!"/>
  </r>
  <r>
    <s v="WA.4345.EBC.996.301.A.521211.4"/>
    <m/>
    <s v="04 - ATK"/>
    <n v="8"/>
    <s v="PKT"/>
    <n v="1000000"/>
    <n v="8000000"/>
    <x v="1"/>
    <x v="12"/>
    <n v="8"/>
    <s v="PKT"/>
    <n v="1000000"/>
    <n v="8000000"/>
    <n v="0"/>
    <s v="No Revisi"/>
    <m/>
    <x v="1"/>
    <m/>
    <m/>
    <e v="#REF!"/>
    <e v="#REF!"/>
  </r>
  <r>
    <s v="WA.4345.EBC.996.301.A.521211.5"/>
    <m/>
    <s v="05 - Perlengkapan TPA Toefl"/>
    <n v="120"/>
    <s v="ok"/>
    <n v="280000"/>
    <n v="33600000"/>
    <x v="1"/>
    <x v="279"/>
    <n v="120"/>
    <s v="ok"/>
    <n v="280000"/>
    <n v="33600000"/>
    <n v="0"/>
    <s v="No Revisi"/>
    <m/>
    <x v="1"/>
    <m/>
    <m/>
    <e v="#REF!"/>
    <e v="#REF!"/>
  </r>
  <r>
    <s v="WA.4345.EBC.996.301.A.521211.6"/>
    <m/>
    <s v="06 - Buku TPA Toefl"/>
    <n v="90"/>
    <s v="Ekspl"/>
    <n v="400000"/>
    <n v="36000000"/>
    <x v="1"/>
    <x v="280"/>
    <n v="90"/>
    <s v="Ekspl"/>
    <n v="400000"/>
    <n v="36000000"/>
    <n v="0"/>
    <s v="No Revisi"/>
    <m/>
    <x v="1"/>
    <m/>
    <m/>
    <e v="#REF!"/>
    <e v="#REF!"/>
  </r>
  <r>
    <s v="WA.4345.EBC.996.301.A.521219"/>
    <s v="521219"/>
    <s v="Belanja Barang Non Operasional Lainnya"/>
    <m/>
    <m/>
    <m/>
    <n v="2072227000"/>
    <x v="13"/>
    <x v="24"/>
    <m/>
    <m/>
    <m/>
    <n v="2072227000"/>
    <n v="0"/>
    <s v="No Revisi"/>
    <m/>
    <x v="1"/>
    <s v="Pendidikan dan Pelatihan Aparatur KP"/>
    <s v="Perencanaan"/>
    <e v="#REF!"/>
    <e v="#REF!"/>
  </r>
  <r>
    <s v="WA.4345.EBC.996.301.A.521219.1"/>
    <m/>
    <s v="01 - Dukungan Penyelenggaraan Tugas Belajar"/>
    <n v="89"/>
    <s v="OK"/>
    <n v="23280641"/>
    <n v="2071977000"/>
    <x v="1"/>
    <x v="281"/>
    <n v="89"/>
    <s v="OK"/>
    <n v="23280641"/>
    <n v="2071977000"/>
    <n v="0"/>
    <s v="No Revisi"/>
    <m/>
    <x v="1"/>
    <m/>
    <m/>
    <e v="#REF!"/>
    <e v="#REF!"/>
  </r>
  <r>
    <s v="WA.4345.EBC.996.301.A.521219.2"/>
    <m/>
    <s v="02 - Langganan biaya video conference"/>
    <n v="1"/>
    <s v="PKT"/>
    <n v="250000"/>
    <n v="250000"/>
    <x v="1"/>
    <x v="282"/>
    <n v="1"/>
    <s v="PKT"/>
    <n v="250000"/>
    <n v="250000"/>
    <n v="0"/>
    <s v="No Revisi"/>
    <m/>
    <x v="1"/>
    <m/>
    <m/>
    <e v="#REF!"/>
    <e v="#REF!"/>
  </r>
  <r>
    <s v="WA.4345.EBC.996.301.A.522151"/>
    <s v="522151"/>
    <s v="Belanja Jasa Profesi"/>
    <m/>
    <m/>
    <m/>
    <n v="10000000"/>
    <x v="9"/>
    <x v="13"/>
    <m/>
    <m/>
    <m/>
    <n v="10000000"/>
    <n v="0"/>
    <s v="No Revisi"/>
    <m/>
    <x v="1"/>
    <s v="Pendidikan dan Pelatihan Aparatur KP"/>
    <s v="Perencanaan"/>
    <e v="#REF!"/>
    <e v="#REF!"/>
  </r>
  <r>
    <s v="WA.4345.EBC.996.301.A.522151.1"/>
    <m/>
    <s v="01 - Narasumber/Pembahas"/>
    <n v="10"/>
    <s v="OJ"/>
    <n v="1000000"/>
    <n v="10000000"/>
    <x v="1"/>
    <x v="14"/>
    <n v="10"/>
    <s v="OJ"/>
    <n v="1000000"/>
    <n v="10000000"/>
    <n v="0"/>
    <s v="No Revisi"/>
    <m/>
    <x v="1"/>
    <m/>
    <m/>
    <e v="#REF!"/>
    <e v="#REF!"/>
  </r>
  <r>
    <s v="WA.4345.EBC.996.301.A.522191"/>
    <s v="522191"/>
    <s v="Belanja Jasa Lainnya"/>
    <m/>
    <m/>
    <m/>
    <n v="76950000"/>
    <x v="87"/>
    <x v="107"/>
    <m/>
    <m/>
    <m/>
    <n v="76950000"/>
    <n v="0"/>
    <s v="No Revisi"/>
    <m/>
    <x v="1"/>
    <s v="Pendidikan dan Pelatihan Aparatur KP"/>
    <s v="Perencanaan"/>
    <e v="#REF!"/>
    <e v="#REF!"/>
  </r>
  <r>
    <s v="WA.4345.EBC.996.301.A.522191.1"/>
    <m/>
    <s v="01 - Pelaksanaan TOEFL/TPA"/>
    <n v="90"/>
    <s v="OK"/>
    <n v="855000"/>
    <n v="76950000"/>
    <x v="1"/>
    <x v="283"/>
    <n v="90"/>
    <s v="OK"/>
    <n v="855000"/>
    <n v="76950000"/>
    <n v="0"/>
    <s v="No Revisi"/>
    <m/>
    <x v="1"/>
    <m/>
    <m/>
    <e v="#REF!"/>
    <e v="#REF!"/>
  </r>
  <r>
    <s v="WA.4345.EBC.996.301.A.524111"/>
    <s v="524111"/>
    <s v="Belanja Perjalanan Dinas Biasa"/>
    <m/>
    <m/>
    <m/>
    <n v="234600000"/>
    <x v="10"/>
    <x v="15"/>
    <m/>
    <m/>
    <m/>
    <n v="234600000"/>
    <n v="0"/>
    <s v="No Revisi"/>
    <m/>
    <x v="1"/>
    <s v="Pendidikan dan Pelatihan Aparatur KP"/>
    <s v="Perencanaan"/>
    <e v="#REF!"/>
    <e v="#REF!"/>
  </r>
  <r>
    <s v="WA.4345.EBC.996.301.A.524111.1"/>
    <m/>
    <s v="01 - Perjalanan Koordinasi dan pengadministrasian Tugas Belajar"/>
    <n v="20"/>
    <s v="OK"/>
    <n v="5500000"/>
    <n v="110000000"/>
    <x v="1"/>
    <x v="284"/>
    <n v="20"/>
    <s v="OK"/>
    <n v="5500000"/>
    <n v="110000000"/>
    <n v="0"/>
    <s v="No Revisi"/>
    <m/>
    <x v="1"/>
    <m/>
    <m/>
    <e v="#REF!"/>
    <e v="#REF!"/>
  </r>
  <r>
    <s v="WA.4345.EBC.996.301.A.524111.2"/>
    <m/>
    <s v="02 - Perjalanan Peserta Tugas Belajar"/>
    <n v="89"/>
    <s v="OK"/>
    <n v="1400000"/>
    <n v="124600000"/>
    <x v="1"/>
    <x v="285"/>
    <n v="89"/>
    <s v="OK"/>
    <n v="1400000"/>
    <n v="124600000"/>
    <n v="0"/>
    <s v="No Revisi"/>
    <m/>
    <x v="1"/>
    <m/>
    <m/>
    <e v="#REF!"/>
    <e v="#REF!"/>
  </r>
  <r>
    <s v="WA.4345.EBC.996.301.B"/>
    <s v="B"/>
    <s v="Lanjutan Tugas Belajar"/>
    <m/>
    <m/>
    <m/>
    <n v="5699412000"/>
    <x v="11"/>
    <x v="286"/>
    <m/>
    <m/>
    <m/>
    <n v="5699412000"/>
    <n v="0"/>
    <m/>
    <s v="Perencanaan dan Evaluasi"/>
    <x v="7"/>
    <m/>
    <m/>
    <e v="#REF!"/>
    <e v="#REF!"/>
  </r>
  <r>
    <s v="WA.4345.EBC.996.301.B.521211"/>
    <s v="521211"/>
    <s v="Belanja Bahan"/>
    <m/>
    <m/>
    <m/>
    <n v="64620000"/>
    <x v="8"/>
    <x v="8"/>
    <m/>
    <m/>
    <m/>
    <n v="64620000"/>
    <n v="0"/>
    <s v="No Revisi"/>
    <m/>
    <x v="1"/>
    <s v="Pendidikan dan Pelatihan Aparatur KP"/>
    <s v="Perencanaan"/>
    <e v="#REF!"/>
    <e v="#REF!"/>
  </r>
  <r>
    <s v="WA.4345.EBC.996.301.B.521211.1"/>
    <m/>
    <s v="01 - Konsumsi/bahan makanan"/>
    <n v="100"/>
    <s v="OK"/>
    <n v="70000"/>
    <n v="7000000"/>
    <x v="1"/>
    <x v="9"/>
    <n v="100"/>
    <s v="OK"/>
    <n v="70000"/>
    <n v="7000000"/>
    <n v="0"/>
    <s v="No Revisi"/>
    <m/>
    <x v="1"/>
    <m/>
    <m/>
    <e v="#REF!"/>
    <e v="#REF!"/>
  </r>
  <r>
    <s v="WA.4345.EBC.996.301.B.521211.2"/>
    <m/>
    <s v="02 - Penggadaan"/>
    <n v="8"/>
    <s v="PKT"/>
    <n v="1500000"/>
    <n v="12000000"/>
    <x v="1"/>
    <x v="10"/>
    <n v="8"/>
    <s v="PKT"/>
    <n v="1500000"/>
    <n v="12000000"/>
    <n v="0"/>
    <s v="No Revisi"/>
    <m/>
    <x v="1"/>
    <m/>
    <m/>
    <e v="#REF!"/>
    <e v="#REF!"/>
  </r>
  <r>
    <s v="WA.4345.EBC.996.301.B.521211.3"/>
    <m/>
    <s v="03 - Bahan Komputer"/>
    <n v="8"/>
    <s v="PKT"/>
    <n v="1500000"/>
    <n v="12000000"/>
    <x v="1"/>
    <x v="11"/>
    <n v="8"/>
    <s v="PKT"/>
    <n v="1500000"/>
    <n v="12000000"/>
    <n v="0"/>
    <s v="No Revisi"/>
    <m/>
    <x v="1"/>
    <m/>
    <m/>
    <e v="#REF!"/>
    <e v="#REF!"/>
  </r>
  <r>
    <s v="WA.4345.EBC.996.301.B.521211.4"/>
    <m/>
    <s v="04 - ATK"/>
    <n v="8"/>
    <s v="PKT"/>
    <n v="1000000"/>
    <n v="8000000"/>
    <x v="1"/>
    <x v="12"/>
    <n v="8"/>
    <s v="PKT"/>
    <n v="1000000"/>
    <n v="8000000"/>
    <n v="0"/>
    <s v="No Revisi"/>
    <m/>
    <x v="1"/>
    <m/>
    <m/>
    <e v="#REF!"/>
    <e v="#REF!"/>
  </r>
  <r>
    <s v="WA.4345.EBC.996.301.B.521211.5"/>
    <m/>
    <s v="05 - Cetakan"/>
    <n v="30"/>
    <s v="Ekspl"/>
    <n v="350000"/>
    <n v="10500000"/>
    <x v="1"/>
    <x v="65"/>
    <n v="30"/>
    <s v="Ekspl"/>
    <n v="350000"/>
    <n v="10500000"/>
    <n v="0"/>
    <s v="No Revisi"/>
    <m/>
    <x v="1"/>
    <m/>
    <m/>
    <e v="#REF!"/>
    <e v="#REF!"/>
  </r>
  <r>
    <s v="WA.4345.EBC.996.301.B.521211.6"/>
    <m/>
    <s v="06 - Perlengkapan Peserta"/>
    <n v="54"/>
    <s v="Org"/>
    <n v="280000"/>
    <n v="15120000"/>
    <x v="1"/>
    <x v="231"/>
    <n v="54"/>
    <s v="Org"/>
    <n v="280000"/>
    <n v="15120000"/>
    <n v="0"/>
    <s v="No Revisi"/>
    <m/>
    <x v="1"/>
    <m/>
    <m/>
    <e v="#REF!"/>
    <e v="#REF!"/>
  </r>
  <r>
    <s v="WA.4345.EBC.996.301.B.521219"/>
    <s v="521219"/>
    <s v="Belanja Barang Non Operasional Lainnya"/>
    <m/>
    <m/>
    <m/>
    <n v="5257592000"/>
    <x v="13"/>
    <x v="24"/>
    <m/>
    <m/>
    <m/>
    <n v="5257592000"/>
    <n v="0"/>
    <s v="No Revisi"/>
    <m/>
    <x v="1"/>
    <s v="Pendidikan dan Pelatihan Aparatur KP"/>
    <s v="Perencanaan"/>
    <e v="#REF!"/>
    <e v="#REF!"/>
  </r>
  <r>
    <s v="WA.4345.EBC.996.301.B.521219.1"/>
    <m/>
    <s v="01 - Dukungan Penyelenggaraan Tugas Belajar"/>
    <n v="101"/>
    <s v="OK"/>
    <n v="52047941"/>
    <n v="5256842000"/>
    <x v="1"/>
    <x v="281"/>
    <n v="101"/>
    <s v="OK"/>
    <n v="52047941"/>
    <n v="5256842000"/>
    <n v="0"/>
    <s v="No Revisi"/>
    <m/>
    <x v="1"/>
    <m/>
    <m/>
    <e v="#REF!"/>
    <e v="#REF!"/>
  </r>
  <r>
    <s v="WA.4345.EBC.996.301.B.521219.2"/>
    <m/>
    <s v="02 - Langganan biaya video conference"/>
    <n v="3"/>
    <s v="PKT"/>
    <n v="250000"/>
    <n v="750000"/>
    <x v="1"/>
    <x v="282"/>
    <n v="3"/>
    <s v="PKT"/>
    <n v="250000"/>
    <n v="750000"/>
    <n v="0"/>
    <s v="No Revisi"/>
    <m/>
    <x v="1"/>
    <m/>
    <m/>
    <e v="#REF!"/>
    <e v="#REF!"/>
  </r>
  <r>
    <s v="WA.4345.EBC.996.301.B.522151"/>
    <s v="522151"/>
    <s v="Belanja Jasa Profesi"/>
    <m/>
    <m/>
    <m/>
    <n v="20000000"/>
    <x v="9"/>
    <x v="13"/>
    <m/>
    <m/>
    <m/>
    <n v="20000000"/>
    <n v="0"/>
    <s v="No Revisi"/>
    <m/>
    <x v="1"/>
    <s v="Pendidikan dan Pelatihan Aparatur KP"/>
    <s v="Perencanaan"/>
    <e v="#REF!"/>
    <e v="#REF!"/>
  </r>
  <r>
    <s v="WA.4345.EBC.996.301.B.522151.1"/>
    <m/>
    <s v="01 - Narasumber/Pembahas"/>
    <n v="20"/>
    <s v="OJ"/>
    <n v="1000000"/>
    <n v="20000000"/>
    <x v="1"/>
    <x v="14"/>
    <n v="20"/>
    <s v="OJ"/>
    <n v="1000000"/>
    <n v="20000000"/>
    <n v="0"/>
    <s v="No Revisi"/>
    <m/>
    <x v="1"/>
    <m/>
    <m/>
    <e v="#REF!"/>
    <e v="#REF!"/>
  </r>
  <r>
    <s v="WA.4345.EBC.996.301.B.524111"/>
    <s v="524111"/>
    <s v="Belanja Perjalanan Dinas Biasa"/>
    <m/>
    <m/>
    <m/>
    <n v="152000000"/>
    <x v="10"/>
    <x v="15"/>
    <m/>
    <m/>
    <m/>
    <n v="152000000"/>
    <n v="0"/>
    <s v="No Revisi"/>
    <m/>
    <x v="1"/>
    <s v="Pendidikan dan Pelatihan Aparatur KP"/>
    <s v="Perencanaan"/>
    <e v="#REF!"/>
    <e v="#REF!"/>
  </r>
  <r>
    <s v="WA.4345.EBC.996.301.B.524111.1"/>
    <m/>
    <s v="01 - Perjalanan Koordinasi dan pengadministrasian Tugas Belajar"/>
    <n v="20"/>
    <s v="OK"/>
    <n v="5500000"/>
    <n v="110000000"/>
    <x v="1"/>
    <x v="284"/>
    <n v="20"/>
    <s v="OK"/>
    <n v="5500000"/>
    <n v="110000000"/>
    <n v="0"/>
    <s v="No Revisi"/>
    <m/>
    <x v="1"/>
    <m/>
    <m/>
    <e v="#REF!"/>
    <e v="#REF!"/>
  </r>
  <r>
    <s v="WA.4345.EBC.996.301.B.524111.2"/>
    <m/>
    <s v="02 - Perjalanan Peserta Tugas Belajar"/>
    <n v="28"/>
    <s v="OK"/>
    <n v="1500000"/>
    <n v="42000000"/>
    <x v="1"/>
    <x v="285"/>
    <n v="28"/>
    <s v="OK"/>
    <n v="1500000"/>
    <n v="42000000"/>
    <n v="0"/>
    <s v="No Revisi"/>
    <m/>
    <x v="1"/>
    <m/>
    <m/>
    <e v="#REF!"/>
    <e v="#REF!"/>
  </r>
  <r>
    <s v="WA.4345.EBC.996.301.B.524119"/>
    <s v="524119"/>
    <s v="Belanja Perjalanan Dinas Paket Meeting Luar Kota"/>
    <m/>
    <m/>
    <m/>
    <n v="205200000"/>
    <x v="39"/>
    <x v="110"/>
    <m/>
    <m/>
    <m/>
    <n v="205200000"/>
    <n v="0"/>
    <s v="No Revisi"/>
    <m/>
    <x v="1"/>
    <s v="Pendidikan dan Pelatihan Aparatur KP"/>
    <s v="Perencanaan"/>
    <e v="#REF!"/>
    <e v="#REF!"/>
  </r>
  <r>
    <s v="WA.4345.EBC.996.301.B.524119.1"/>
    <m/>
    <s v="01 - Paket meeting fullboard (54 org x 2 hari)"/>
    <n v="108"/>
    <s v="OH"/>
    <n v="850000"/>
    <n v="91800000"/>
    <x v="1"/>
    <x v="287"/>
    <n v="108"/>
    <s v="OH"/>
    <n v="850000"/>
    <n v="91800000"/>
    <n v="0"/>
    <s v="No Revisi"/>
    <m/>
    <x v="1"/>
    <m/>
    <m/>
    <e v="#REF!"/>
    <e v="#REF!"/>
  </r>
  <r>
    <s v="WA.4345.EBC.996.301.B.524119.2"/>
    <m/>
    <s v="02 - Uang harian paket meeting"/>
    <n v="54"/>
    <s v="OK"/>
    <n v="450000"/>
    <n v="24300000"/>
    <x v="1"/>
    <x v="288"/>
    <n v="54"/>
    <s v="OK"/>
    <n v="450000"/>
    <n v="24300000"/>
    <n v="0"/>
    <s v="No Revisi"/>
    <m/>
    <x v="1"/>
    <m/>
    <m/>
    <e v="#REF!"/>
    <e v="#REF!"/>
  </r>
  <r>
    <s v="WA.4345.EBC.996.301.B.524119.3"/>
    <m/>
    <s v="03 - Perjalanan peserta"/>
    <n v="54"/>
    <s v="OK"/>
    <n v="1650000"/>
    <n v="89100000"/>
    <x v="1"/>
    <x v="289"/>
    <n v="54"/>
    <s v="OK"/>
    <n v="1650000"/>
    <n v="89100000"/>
    <n v="0"/>
    <s v="No Revisi"/>
    <m/>
    <x v="1"/>
    <m/>
    <m/>
    <e v="#REF!"/>
    <e v="#REF!"/>
  </r>
  <r>
    <s v="WA.4345.EBC.996.301.C"/>
    <s v="C"/>
    <s v="Tugas Belajar Luar Negeri"/>
    <m/>
    <m/>
    <m/>
    <n v="186041000"/>
    <x v="27"/>
    <x v="290"/>
    <m/>
    <m/>
    <m/>
    <n v="186041000"/>
    <n v="0"/>
    <m/>
    <s v="Perencanaan dan Evaluasi"/>
    <x v="7"/>
    <m/>
    <m/>
    <e v="#REF!"/>
    <e v="#REF!"/>
  </r>
  <r>
    <s v="WA.4345.EBC.996.301.C.521211"/>
    <s v="521211"/>
    <s v="Belanja Bahan"/>
    <m/>
    <m/>
    <m/>
    <n v="24000000"/>
    <x v="8"/>
    <x v="8"/>
    <m/>
    <m/>
    <m/>
    <n v="24000000"/>
    <n v="0"/>
    <s v="No Revisi"/>
    <m/>
    <x v="1"/>
    <s v="Pendidikan dan Pelatihan Aparatur KP"/>
    <s v="Perencanaan"/>
    <e v="#REF!"/>
    <e v="#REF!"/>
  </r>
  <r>
    <s v="WA.4345.EBC.996.301.C.521211.1"/>
    <m/>
    <s v="01 - Penggadaan"/>
    <n v="6"/>
    <s v="PKT"/>
    <n v="1500000"/>
    <n v="9000000"/>
    <x v="1"/>
    <x v="70"/>
    <n v="6"/>
    <s v="PKT"/>
    <n v="1500000"/>
    <n v="9000000"/>
    <n v="0"/>
    <s v="No Revisi"/>
    <m/>
    <x v="1"/>
    <m/>
    <m/>
    <e v="#REF!"/>
    <e v="#REF!"/>
  </r>
  <r>
    <s v="WA.4345.EBC.996.301.C.521211.2"/>
    <m/>
    <s v="02 - Bahan Komputer"/>
    <n v="6"/>
    <s v="PKT"/>
    <n v="1500000"/>
    <n v="9000000"/>
    <x v="1"/>
    <x v="21"/>
    <n v="6"/>
    <s v="PKT"/>
    <n v="1500000"/>
    <n v="9000000"/>
    <n v="0"/>
    <s v="No Revisi"/>
    <m/>
    <x v="1"/>
    <m/>
    <m/>
    <e v="#REF!"/>
    <e v="#REF!"/>
  </r>
  <r>
    <s v="WA.4345.EBC.996.301.C.521211.3"/>
    <m/>
    <s v="03 - ATK"/>
    <n v="6"/>
    <s v="PKT"/>
    <n v="1000000"/>
    <n v="6000000"/>
    <x v="1"/>
    <x v="22"/>
    <n v="6"/>
    <s v="PKT"/>
    <n v="1000000"/>
    <n v="6000000"/>
    <n v="0"/>
    <s v="No Revisi"/>
    <m/>
    <x v="1"/>
    <m/>
    <m/>
    <e v="#REF!"/>
    <e v="#REF!"/>
  </r>
  <r>
    <s v="WA.4345.EBC.996.301.C.521219"/>
    <s v="521219"/>
    <s v="Belanja Barang Non Operasional Lainnya"/>
    <m/>
    <m/>
    <m/>
    <n v="20000000"/>
    <x v="13"/>
    <x v="24"/>
    <m/>
    <m/>
    <m/>
    <n v="20000000"/>
    <n v="0"/>
    <s v="No Revisi"/>
    <m/>
    <x v="1"/>
    <s v="Pendidikan dan Pelatihan Aparatur KP"/>
    <s v="Perencanaan"/>
    <e v="#REF!"/>
    <e v="#REF!"/>
  </r>
  <r>
    <s v="WA.4345.EBC.996.301.C.521219.1"/>
    <m/>
    <s v="01 - Dukungan Penyelenggaraan Tugas Belajar Luar Negeri"/>
    <n v="2"/>
    <s v="OK"/>
    <n v="10000000"/>
    <n v="20000000"/>
    <x v="1"/>
    <x v="291"/>
    <n v="2"/>
    <s v="OK"/>
    <n v="10000000"/>
    <n v="20000000"/>
    <n v="0"/>
    <s v="No Revisi"/>
    <m/>
    <x v="1"/>
    <m/>
    <m/>
    <e v="#REF!"/>
    <e v="#REF!"/>
  </r>
  <r>
    <s v="WA.4345.EBC.996.301.C.524211"/>
    <s v="524211"/>
    <s v="Belanja Perjalanan Dinas Biasa - Luar Negeri"/>
    <m/>
    <m/>
    <m/>
    <n v="142041000"/>
    <x v="88"/>
    <x v="292"/>
    <m/>
    <m/>
    <m/>
    <n v="142041000"/>
    <n v="0"/>
    <s v="No Revisi"/>
    <m/>
    <x v="1"/>
    <s v="Pendidikan dan Pelatihan Aparatur KP"/>
    <s v="Perencanaan"/>
    <e v="#REF!"/>
    <e v="#REF!"/>
  </r>
  <r>
    <s v="WA.4345.EBC.996.301.C.524211.1"/>
    <m/>
    <s v="01 - Perjalanan peserta tugas belajar, Koordinasi dan Pendampingan tugas belajar"/>
    <n v="3"/>
    <s v="OK"/>
    <n v="47347000"/>
    <n v="142041000"/>
    <x v="1"/>
    <x v="293"/>
    <n v="3"/>
    <s v="OK"/>
    <n v="47347000"/>
    <n v="142041000"/>
    <n v="0"/>
    <s v="No Revisi"/>
    <m/>
    <x v="1"/>
    <m/>
    <m/>
    <e v="#REF!"/>
    <e v="#REF!"/>
  </r>
  <r>
    <s v="WA.4345.EBC.996.302"/>
    <s v="302"/>
    <s v="Aparatur KKP yang Diberikan Izin Belajar"/>
    <m/>
    <s v=""/>
    <m/>
    <n v="91170000"/>
    <x v="82"/>
    <x v="294"/>
    <m/>
    <s v=""/>
    <m/>
    <n v="91170000"/>
    <n v="0"/>
    <m/>
    <m/>
    <x v="1"/>
    <m/>
    <m/>
    <e v="#REF!"/>
    <e v="#REF!"/>
  </r>
  <r>
    <s v="WA.4345.EBC.996.302.A"/>
    <s v="A"/>
    <s v="Aparatur KKP yang Diberikan Izin Belajar"/>
    <m/>
    <m/>
    <m/>
    <n v="91170000"/>
    <x v="7"/>
    <x v="294"/>
    <m/>
    <m/>
    <m/>
    <n v="91170000"/>
    <n v="0"/>
    <m/>
    <s v="Perencanaan dan Evaluasi"/>
    <x v="7"/>
    <m/>
    <m/>
    <e v="#REF!"/>
    <e v="#REF!"/>
  </r>
  <r>
    <s v="WA.4345.EBC.996.302.A.521211"/>
    <s v="521211"/>
    <s v="Belanja Bahan"/>
    <m/>
    <m/>
    <m/>
    <n v="39000000"/>
    <x v="8"/>
    <x v="8"/>
    <m/>
    <m/>
    <m/>
    <n v="39000000"/>
    <n v="0"/>
    <s v="No Revisi"/>
    <m/>
    <x v="1"/>
    <s v="Pendidikan dan Pelatihan Aparatur KP"/>
    <s v="Perencanaan"/>
    <e v="#REF!"/>
    <e v="#REF!"/>
  </r>
  <r>
    <s v="WA.4345.EBC.996.302.A.521211.1"/>
    <m/>
    <s v="01 - Konsumsi/bahan makanan"/>
    <n v="100"/>
    <s v="OK"/>
    <n v="70000"/>
    <n v="7000000"/>
    <x v="1"/>
    <x v="9"/>
    <n v="100"/>
    <s v="OK"/>
    <n v="70000"/>
    <n v="7000000"/>
    <n v="0"/>
    <s v="No Revisi"/>
    <m/>
    <x v="1"/>
    <m/>
    <m/>
    <e v="#REF!"/>
    <e v="#REF!"/>
  </r>
  <r>
    <s v="WA.4345.EBC.996.302.A.521211.2"/>
    <m/>
    <s v="02 - Penggadaan"/>
    <n v="8"/>
    <s v="PKT"/>
    <n v="1500000"/>
    <n v="12000000"/>
    <x v="1"/>
    <x v="10"/>
    <n v="8"/>
    <s v="PKT"/>
    <n v="1500000"/>
    <n v="12000000"/>
    <n v="0"/>
    <s v="No Revisi"/>
    <m/>
    <x v="1"/>
    <m/>
    <m/>
    <e v="#REF!"/>
    <e v="#REF!"/>
  </r>
  <r>
    <s v="WA.4345.EBC.996.302.A.521211.3"/>
    <m/>
    <s v="03 - Bahan Komputer"/>
    <n v="8"/>
    <s v="PKT"/>
    <n v="1500000"/>
    <n v="12000000"/>
    <x v="1"/>
    <x v="11"/>
    <n v="8"/>
    <s v="PKT"/>
    <n v="1500000"/>
    <n v="12000000"/>
    <n v="0"/>
    <s v="No Revisi"/>
    <m/>
    <x v="1"/>
    <m/>
    <m/>
    <e v="#REF!"/>
    <e v="#REF!"/>
  </r>
  <r>
    <s v="WA.4345.EBC.996.302.A.521211.4"/>
    <m/>
    <s v="04 - ATK"/>
    <n v="8"/>
    <s v="PKT"/>
    <n v="1000000"/>
    <n v="8000000"/>
    <x v="1"/>
    <x v="12"/>
    <n v="8"/>
    <s v="PKT"/>
    <n v="1000000"/>
    <n v="8000000"/>
    <n v="0"/>
    <s v="No Revisi"/>
    <m/>
    <x v="1"/>
    <m/>
    <m/>
    <e v="#REF!"/>
    <e v="#REF!"/>
  </r>
  <r>
    <s v="WA.4345.EBC.996.302.A.524111"/>
    <s v="524111"/>
    <s v="Belanja Perjalanan Dinas Biasa"/>
    <m/>
    <m/>
    <m/>
    <n v="52170000"/>
    <x v="10"/>
    <x v="15"/>
    <m/>
    <m/>
    <m/>
    <n v="52170000"/>
    <n v="0"/>
    <s v="No Revisi"/>
    <m/>
    <x v="1"/>
    <s v="Pendidikan dan Pelatihan Aparatur KP"/>
    <s v="Perencanaan"/>
    <e v="#REF!"/>
    <e v="#REF!"/>
  </r>
  <r>
    <s v="WA.4345.EBC.996.302.A.524111.1"/>
    <m/>
    <s v="01 - Perjalanan Koordinasi dan pengadministrasian izin Belajar"/>
    <n v="10"/>
    <s v="OK"/>
    <n v="5217000"/>
    <n v="52170000"/>
    <x v="1"/>
    <x v="295"/>
    <n v="10"/>
    <s v="OK"/>
    <n v="5217000"/>
    <n v="52170000"/>
    <n v="0"/>
    <s v="No Revisi"/>
    <m/>
    <x v="1"/>
    <m/>
    <m/>
    <e v="#REF!"/>
    <e v="#REF!"/>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1EA2BC-D803-4B15-A026-E28298576D1C}" name="PivotTable1" cacheId="1"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Kegiatan Subkoordinator">
  <location ref="A4:D71" firstHeaderRow="0" firstDataRow="1" firstDataCol="1" rowPageCount="1" colPageCount="1"/>
  <pivotFields count="21">
    <pivotField showAll="0"/>
    <pivotField showAll="0"/>
    <pivotField showAll="0"/>
    <pivotField showAll="0"/>
    <pivotField showAll="0"/>
    <pivotField showAll="0"/>
    <pivotField dataField="1" showAll="0"/>
    <pivotField axis="axisPage" multipleItemSelectionAllowed="1" showAll="0">
      <items count="90">
        <item x="0"/>
        <item x="36"/>
        <item x="41"/>
        <item x="42"/>
        <item x="37"/>
        <item x="38"/>
        <item x="43"/>
        <item x="46"/>
        <item x="50"/>
        <item x="64"/>
        <item x="2"/>
        <item x="17"/>
        <item x="6"/>
        <item x="12"/>
        <item x="14"/>
        <item x="16"/>
        <item x="3"/>
        <item x="4"/>
        <item x="5"/>
        <item x="18"/>
        <item x="19"/>
        <item x="20"/>
        <item x="23"/>
        <item x="24"/>
        <item x="26"/>
        <item x="49"/>
        <item x="76"/>
        <item x="77"/>
        <item x="79"/>
        <item x="80"/>
        <item x="81"/>
        <item x="83"/>
        <item x="21"/>
        <item x="82"/>
        <item x="78"/>
        <item x="25"/>
        <item x="84"/>
        <item x="85"/>
        <item x="86"/>
        <item x="52"/>
        <item x="53"/>
        <item x="54"/>
        <item x="55"/>
        <item x="56"/>
        <item x="57"/>
        <item x="58"/>
        <item x="59"/>
        <item x="60"/>
        <item x="61"/>
        <item x="62"/>
        <item x="63"/>
        <item x="66"/>
        <item x="70"/>
        <item x="75"/>
        <item x="67"/>
        <item x="8"/>
        <item x="13"/>
        <item x="68"/>
        <item x="28"/>
        <item x="9"/>
        <item x="87"/>
        <item x="72"/>
        <item x="73"/>
        <item x="10"/>
        <item x="15"/>
        <item x="39"/>
        <item x="88"/>
        <item x="22"/>
        <item x="7"/>
        <item x="11"/>
        <item x="27"/>
        <item x="29"/>
        <item x="51"/>
        <item x="30"/>
        <item x="31"/>
        <item x="32"/>
        <item x="65"/>
        <item x="69"/>
        <item x="71"/>
        <item x="74"/>
        <item x="33"/>
        <item x="34"/>
        <item x="35"/>
        <item x="40"/>
        <item x="44"/>
        <item x="45"/>
        <item x="47"/>
        <item x="48"/>
        <item x="1"/>
        <item t="default"/>
      </items>
    </pivotField>
    <pivotField axis="axisRow" showAll="0">
      <items count="297">
        <item x="0"/>
        <item x="173"/>
        <item x="75"/>
        <item x="135"/>
        <item x="157"/>
        <item x="137"/>
        <item x="141"/>
        <item x="149"/>
        <item x="145"/>
        <item x="147"/>
        <item x="143"/>
        <item x="139"/>
        <item x="153"/>
        <item x="151"/>
        <item x="33"/>
        <item x="281"/>
        <item x="291"/>
        <item x="108"/>
        <item x="161"/>
        <item x="9"/>
        <item x="73"/>
        <item x="77"/>
        <item x="241"/>
        <item x="57"/>
        <item x="171"/>
        <item x="14"/>
        <item x="25"/>
        <item x="26"/>
        <item x="200"/>
        <item x="62"/>
        <item x="233"/>
        <item x="128"/>
        <item x="124"/>
        <item x="111"/>
        <item x="287"/>
        <item x="283"/>
        <item x="118"/>
        <item x="198"/>
        <item x="188"/>
        <item x="70"/>
        <item x="183"/>
        <item x="90"/>
        <item x="255"/>
        <item x="257"/>
        <item x="38"/>
        <item x="215"/>
        <item x="52"/>
        <item x="109"/>
        <item x="16"/>
        <item x="97"/>
        <item x="270"/>
        <item x="44"/>
        <item x="18"/>
        <item x="72"/>
        <item x="101"/>
        <item x="59"/>
        <item x="85"/>
        <item x="295"/>
        <item x="284"/>
        <item x="246"/>
        <item x="242"/>
        <item x="248"/>
        <item x="34"/>
        <item x="272"/>
        <item x="78"/>
        <item x="84"/>
        <item x="266"/>
        <item x="91"/>
        <item x="29"/>
        <item x="94"/>
        <item x="268"/>
        <item x="41"/>
        <item x="225"/>
        <item x="88"/>
        <item x="119"/>
        <item x="251"/>
        <item x="66"/>
        <item x="221"/>
        <item x="227"/>
        <item x="237"/>
        <item x="293"/>
        <item x="232"/>
        <item x="229"/>
        <item x="99"/>
        <item x="223"/>
        <item x="235"/>
        <item x="263"/>
        <item x="103"/>
        <item x="202"/>
        <item x="105"/>
        <item x="83"/>
        <item x="184"/>
        <item x="36"/>
        <item x="155"/>
        <item x="121"/>
        <item x="76"/>
        <item x="21"/>
        <item x="203"/>
        <item x="259"/>
        <item x="245"/>
        <item x="58"/>
        <item x="162"/>
        <item x="282"/>
        <item x="189"/>
        <item x="10"/>
        <item x="115"/>
        <item x="265"/>
        <item x="92"/>
        <item x="63"/>
        <item x="79"/>
        <item x="285"/>
        <item x="96"/>
        <item x="106"/>
        <item x="185"/>
        <item x="129"/>
        <item x="112"/>
        <item x="288"/>
        <item x="22"/>
        <item x="11"/>
        <item x="174"/>
        <item x="190"/>
        <item x="260"/>
        <item x="289"/>
        <item x="163"/>
        <item x="204"/>
        <item x="130"/>
        <item x="113"/>
        <item x="12"/>
        <item x="261"/>
        <item x="23"/>
        <item x="28"/>
        <item x="71"/>
        <item x="81"/>
        <item x="175"/>
        <item x="191"/>
        <item x="205"/>
        <item x="164"/>
        <item x="262"/>
        <item x="104"/>
        <item x="165"/>
        <item x="65"/>
        <item x="244"/>
        <item x="176"/>
        <item x="192"/>
        <item x="87"/>
        <item x="220"/>
        <item x="206"/>
        <item x="43"/>
        <item x="61"/>
        <item x="279"/>
        <item x="116"/>
        <item x="280"/>
        <item x="177"/>
        <item x="166"/>
        <item x="207"/>
        <item x="231"/>
        <item x="193"/>
        <item x="178"/>
        <item x="194"/>
        <item x="208"/>
        <item x="179"/>
        <item x="195"/>
        <item x="209"/>
        <item x="167"/>
        <item x="168"/>
        <item x="180"/>
        <item x="196"/>
        <item x="210"/>
        <item x="211"/>
        <item x="169"/>
        <item x="277"/>
        <item x="8"/>
        <item x="24"/>
        <item x="170"/>
        <item x="172"/>
        <item x="134"/>
        <item x="201"/>
        <item x="117"/>
        <item x="107"/>
        <item x="13"/>
        <item x="160"/>
        <item x="51"/>
        <item x="156"/>
        <item x="136"/>
        <item x="197"/>
        <item x="187"/>
        <item x="182"/>
        <item x="15"/>
        <item x="292"/>
        <item x="35"/>
        <item x="123"/>
        <item x="110"/>
        <item x="82"/>
        <item x="140"/>
        <item x="148"/>
        <item x="144"/>
        <item x="146"/>
        <item x="142"/>
        <item x="138"/>
        <item x="152"/>
        <item x="154"/>
        <item x="150"/>
        <item x="7"/>
        <item x="254"/>
        <item x="256"/>
        <item x="258"/>
        <item x="264"/>
        <item x="267"/>
        <item x="269"/>
        <item x="46"/>
        <item x="125"/>
        <item x="126"/>
        <item x="42"/>
        <item x="132"/>
        <item x="273"/>
        <item x="133"/>
        <item x="102"/>
        <item x="114"/>
        <item x="56"/>
        <item x="69"/>
        <item x="74"/>
        <item x="80"/>
        <item x="86"/>
        <item x="89"/>
        <item x="127"/>
        <item x="159"/>
        <item x="181"/>
        <item x="250"/>
        <item x="53"/>
        <item x="54"/>
        <item x="252"/>
        <item x="216"/>
        <item x="275"/>
        <item x="238"/>
        <item x="276"/>
        <item x="217"/>
        <item x="131"/>
        <item x="212"/>
        <item x="213"/>
        <item x="67"/>
        <item x="243"/>
        <item x="240"/>
        <item x="247"/>
        <item x="5"/>
        <item x="4"/>
        <item x="30"/>
        <item x="39"/>
        <item x="6"/>
        <item x="20"/>
        <item x="19"/>
        <item x="158"/>
        <item x="55"/>
        <item x="253"/>
        <item x="239"/>
        <item x="249"/>
        <item x="218"/>
        <item x="68"/>
        <item x="186"/>
        <item x="199"/>
        <item x="271"/>
        <item x="274"/>
        <item x="3"/>
        <item x="31"/>
        <item x="27"/>
        <item x="93"/>
        <item x="40"/>
        <item x="224"/>
        <item x="37"/>
        <item x="17"/>
        <item x="64"/>
        <item x="236"/>
        <item x="214"/>
        <item x="219"/>
        <item x="60"/>
        <item x="45"/>
        <item x="2"/>
        <item x="100"/>
        <item x="1"/>
        <item x="230"/>
        <item x="226"/>
        <item x="228"/>
        <item x="47"/>
        <item x="50"/>
        <item x="49"/>
        <item x="48"/>
        <item x="98"/>
        <item x="222"/>
        <item x="234"/>
        <item x="278"/>
        <item x="286"/>
        <item x="290"/>
        <item x="120"/>
        <item x="122"/>
        <item x="32"/>
        <item x="294"/>
        <item x="95"/>
        <item t="default"/>
      </items>
    </pivotField>
    <pivotField showAll="0"/>
    <pivotField showAll="0"/>
    <pivotField showAll="0"/>
    <pivotField dataField="1" showAll="0"/>
    <pivotField dataField="1" showAll="0"/>
    <pivotField showAll="0"/>
    <pivotField showAll="0"/>
    <pivotField axis="axisRow" showAll="0">
      <items count="11">
        <item h="1" x="0"/>
        <item x="2"/>
        <item x="3"/>
        <item x="7"/>
        <item x="8"/>
        <item x="4"/>
        <item x="5"/>
        <item x="9"/>
        <item x="6"/>
        <item h="1" x="1"/>
        <item t="default"/>
      </items>
    </pivotField>
    <pivotField showAll="0"/>
    <pivotField showAll="0"/>
    <pivotField showAll="0"/>
    <pivotField showAll="0"/>
  </pivotFields>
  <rowFields count="2">
    <field x="16"/>
    <field x="8"/>
  </rowFields>
  <rowItems count="67">
    <i>
      <x v="1"/>
    </i>
    <i r="1">
      <x v="202"/>
    </i>
    <i r="1">
      <x v="217"/>
    </i>
    <i r="1">
      <x v="259"/>
    </i>
    <i r="1">
      <x v="268"/>
    </i>
    <i r="1">
      <x v="292"/>
    </i>
    <i r="1">
      <x v="295"/>
    </i>
    <i>
      <x v="2"/>
    </i>
    <i r="1">
      <x v="210"/>
    </i>
    <i r="1">
      <x v="248"/>
    </i>
    <i r="1">
      <x v="263"/>
    </i>
    <i r="1">
      <x v="285"/>
    </i>
    <i r="1">
      <x v="291"/>
    </i>
    <i>
      <x v="3"/>
    </i>
    <i r="1">
      <x v="218"/>
    </i>
    <i r="1">
      <x v="266"/>
    </i>
    <i r="1">
      <x v="269"/>
    </i>
    <i r="1">
      <x v="270"/>
    </i>
    <i r="1">
      <x v="272"/>
    </i>
    <i r="1">
      <x v="273"/>
    </i>
    <i r="1">
      <x v="278"/>
    </i>
    <i r="1">
      <x v="279"/>
    </i>
    <i r="1">
      <x v="280"/>
    </i>
    <i r="1">
      <x v="286"/>
    </i>
    <i r="1">
      <x v="287"/>
    </i>
    <i r="1">
      <x v="288"/>
    </i>
    <i r="1">
      <x v="289"/>
    </i>
    <i r="1">
      <x v="290"/>
    </i>
    <i r="1">
      <x v="294"/>
    </i>
    <i>
      <x v="4"/>
    </i>
    <i r="1">
      <x v="227"/>
    </i>
    <i r="1">
      <x v="240"/>
    </i>
    <i r="1">
      <x v="241"/>
    </i>
    <i r="1">
      <x v="242"/>
    </i>
    <i r="1">
      <x v="276"/>
    </i>
    <i>
      <x v="5"/>
    </i>
    <i r="1">
      <x v="262"/>
    </i>
    <i r="1">
      <x v="264"/>
    </i>
    <i r="1">
      <x v="267"/>
    </i>
    <i>
      <x v="6"/>
    </i>
    <i r="1">
      <x v="211"/>
    </i>
    <i r="1">
      <x v="212"/>
    </i>
    <i r="1">
      <x v="265"/>
    </i>
    <i>
      <x v="7"/>
    </i>
    <i r="1">
      <x v="203"/>
    </i>
    <i r="1">
      <x v="204"/>
    </i>
    <i r="1">
      <x v="205"/>
    </i>
    <i r="1">
      <x v="206"/>
    </i>
    <i r="1">
      <x v="207"/>
    </i>
    <i r="1">
      <x v="208"/>
    </i>
    <i r="1">
      <x v="214"/>
    </i>
    <i r="1">
      <x v="215"/>
    </i>
    <i>
      <x v="8"/>
    </i>
    <i r="1">
      <x v="216"/>
    </i>
    <i r="1">
      <x v="219"/>
    </i>
    <i r="1">
      <x v="220"/>
    </i>
    <i r="1">
      <x v="221"/>
    </i>
    <i r="1">
      <x v="222"/>
    </i>
    <i r="1">
      <x v="223"/>
    </i>
    <i r="1">
      <x v="224"/>
    </i>
    <i r="1">
      <x v="225"/>
    </i>
    <i r="1">
      <x v="226"/>
    </i>
    <i r="1">
      <x v="257"/>
    </i>
    <i r="1">
      <x v="258"/>
    </i>
    <i r="1">
      <x v="271"/>
    </i>
    <i r="1">
      <x v="282"/>
    </i>
    <i t="grand">
      <x/>
    </i>
  </rowItems>
  <colFields count="1">
    <field x="-2"/>
  </colFields>
  <colItems count="3">
    <i>
      <x/>
    </i>
    <i i="1">
      <x v="1"/>
    </i>
    <i i="2">
      <x v="2"/>
    </i>
  </colItems>
  <pageFields count="1">
    <pageField fld="7" hier="-1"/>
  </pageFields>
  <dataFields count="3">
    <dataField name="Semula " fld="6" baseField="16" baseItem="1" numFmtId="41"/>
    <dataField name="Menjadi " fld="12" baseField="16" baseItem="1" numFmtId="41"/>
    <dataField name="+/- " fld="13" baseField="16" baseItem="1" numFmtId="41"/>
  </dataFields>
  <formats count="55">
    <format dxfId="151">
      <pivotArea dataOnly="0" labelOnly="1" fieldPosition="0">
        <references count="1">
          <reference field="16" count="0"/>
        </references>
      </pivotArea>
    </format>
    <format dxfId="150">
      <pivotArea collapsedLevelsAreSubtotals="1" fieldPosition="0">
        <references count="1">
          <reference field="16" count="1">
            <x v="1"/>
          </reference>
        </references>
      </pivotArea>
    </format>
    <format dxfId="149">
      <pivotArea collapsedLevelsAreSubtotals="1" fieldPosition="0">
        <references count="1">
          <reference field="16" count="1">
            <x v="2"/>
          </reference>
        </references>
      </pivotArea>
    </format>
    <format dxfId="148">
      <pivotArea collapsedLevelsAreSubtotals="1" fieldPosition="0">
        <references count="1">
          <reference field="16" count="1">
            <x v="3"/>
          </reference>
        </references>
      </pivotArea>
    </format>
    <format dxfId="147">
      <pivotArea collapsedLevelsAreSubtotals="1" fieldPosition="0">
        <references count="1">
          <reference field="16" count="1">
            <x v="4"/>
          </reference>
        </references>
      </pivotArea>
    </format>
    <format dxfId="146">
      <pivotArea collapsedLevelsAreSubtotals="1" fieldPosition="0">
        <references count="1">
          <reference field="16" count="1">
            <x v="5"/>
          </reference>
        </references>
      </pivotArea>
    </format>
    <format dxfId="145">
      <pivotArea collapsedLevelsAreSubtotals="1" fieldPosition="0">
        <references count="1">
          <reference field="16" count="1">
            <x v="6"/>
          </reference>
        </references>
      </pivotArea>
    </format>
    <format dxfId="144">
      <pivotArea collapsedLevelsAreSubtotals="1" fieldPosition="0">
        <references count="1">
          <reference field="16" count="1">
            <x v="7"/>
          </reference>
        </references>
      </pivotArea>
    </format>
    <format dxfId="143">
      <pivotArea collapsedLevelsAreSubtotals="1" fieldPosition="0">
        <references count="1">
          <reference field="16" count="1">
            <x v="8"/>
          </reference>
        </references>
      </pivotArea>
    </format>
    <format dxfId="142">
      <pivotArea field="16" type="button" dataOnly="0" labelOnly="1" outline="0" axis="axisRow" fieldPosition="0"/>
    </format>
    <format dxfId="141">
      <pivotArea dataOnly="0" labelOnly="1" outline="0" fieldPosition="0">
        <references count="1">
          <reference field="4294967294" count="3">
            <x v="0"/>
            <x v="1"/>
            <x v="2"/>
          </reference>
        </references>
      </pivotArea>
    </format>
    <format dxfId="140">
      <pivotArea collapsedLevelsAreSubtotals="1" fieldPosition="0">
        <references count="1">
          <reference field="16" count="1">
            <x v="1"/>
          </reference>
        </references>
      </pivotArea>
    </format>
    <format dxfId="139">
      <pivotArea collapsedLevelsAreSubtotals="1" fieldPosition="0">
        <references count="2">
          <reference field="8" count="1">
            <x v="202"/>
          </reference>
          <reference field="16" count="1" selected="0">
            <x v="1"/>
          </reference>
        </references>
      </pivotArea>
    </format>
    <format dxfId="138">
      <pivotArea field="16" type="button" dataOnly="0" labelOnly="1" outline="0" axis="axisRow" fieldPosition="0"/>
    </format>
    <format dxfId="137">
      <pivotArea dataOnly="0" labelOnly="1" fieldPosition="0">
        <references count="1">
          <reference field="16" count="1">
            <x v="1"/>
          </reference>
        </references>
      </pivotArea>
    </format>
    <format dxfId="136">
      <pivotArea dataOnly="0" labelOnly="1" fieldPosition="0">
        <references count="2">
          <reference field="8" count="1">
            <x v="202"/>
          </reference>
          <reference field="16" count="1" selected="0">
            <x v="1"/>
          </reference>
        </references>
      </pivotArea>
    </format>
    <format dxfId="135">
      <pivotArea dataOnly="0" labelOnly="1" outline="0" fieldPosition="0">
        <references count="1">
          <reference field="4294967294" count="3">
            <x v="0"/>
            <x v="1"/>
            <x v="2"/>
          </reference>
        </references>
      </pivotArea>
    </format>
    <format dxfId="134">
      <pivotArea collapsedLevelsAreSubtotals="1" fieldPosition="0">
        <references count="2">
          <reference field="8" count="2">
            <x v="259"/>
            <x v="268"/>
          </reference>
          <reference field="16" count="1" selected="0">
            <x v="1"/>
          </reference>
        </references>
      </pivotArea>
    </format>
    <format dxfId="133">
      <pivotArea dataOnly="0" labelOnly="1" fieldPosition="0">
        <references count="2">
          <reference field="8" count="2">
            <x v="259"/>
            <x v="268"/>
          </reference>
          <reference field="16" count="1" selected="0">
            <x v="1"/>
          </reference>
        </references>
      </pivotArea>
    </format>
    <format dxfId="132">
      <pivotArea collapsedLevelsAreSubtotals="1" fieldPosition="0">
        <references count="2">
          <reference field="8" count="1">
            <x v="295"/>
          </reference>
          <reference field="16" count="1" selected="0">
            <x v="1"/>
          </reference>
        </references>
      </pivotArea>
    </format>
    <format dxfId="131">
      <pivotArea collapsedLevelsAreSubtotals="1" fieldPosition="0">
        <references count="1">
          <reference field="16" count="1">
            <x v="2"/>
          </reference>
        </references>
      </pivotArea>
    </format>
    <format dxfId="130">
      <pivotArea dataOnly="0" labelOnly="1" fieldPosition="0">
        <references count="1">
          <reference field="16" count="1">
            <x v="2"/>
          </reference>
        </references>
      </pivotArea>
    </format>
    <format dxfId="129">
      <pivotArea dataOnly="0" labelOnly="1" fieldPosition="0">
        <references count="2">
          <reference field="8" count="1">
            <x v="295"/>
          </reference>
          <reference field="16" count="1" selected="0">
            <x v="1"/>
          </reference>
        </references>
      </pivotArea>
    </format>
    <format dxfId="128">
      <pivotArea collapsedLevelsAreSubtotals="1" fieldPosition="0">
        <references count="2">
          <reference field="8" count="3">
            <x v="248"/>
            <x v="263"/>
            <x v="285"/>
          </reference>
          <reference field="16" count="1" selected="0">
            <x v="2"/>
          </reference>
        </references>
      </pivotArea>
    </format>
    <format dxfId="127">
      <pivotArea dataOnly="0" labelOnly="1" fieldPosition="0">
        <references count="2">
          <reference field="8" count="3">
            <x v="248"/>
            <x v="263"/>
            <x v="285"/>
          </reference>
          <reference field="16" count="1" selected="0">
            <x v="2"/>
          </reference>
        </references>
      </pivotArea>
    </format>
    <format dxfId="126">
      <pivotArea collapsedLevelsAreSubtotals="1" fieldPosition="0">
        <references count="1">
          <reference field="16" count="1">
            <x v="3"/>
          </reference>
        </references>
      </pivotArea>
    </format>
    <format dxfId="125">
      <pivotArea collapsedLevelsAreSubtotals="1" fieldPosition="0">
        <references count="2">
          <reference field="8" count="3">
            <x v="218"/>
            <x v="266"/>
            <x v="269"/>
          </reference>
          <reference field="16" count="1" selected="0">
            <x v="3"/>
          </reference>
        </references>
      </pivotArea>
    </format>
    <format dxfId="124">
      <pivotArea dataOnly="0" labelOnly="1" fieldPosition="0">
        <references count="1">
          <reference field="16" count="1">
            <x v="3"/>
          </reference>
        </references>
      </pivotArea>
    </format>
    <format dxfId="123">
      <pivotArea dataOnly="0" labelOnly="1" fieldPosition="0">
        <references count="2">
          <reference field="8" count="3">
            <x v="218"/>
            <x v="266"/>
            <x v="269"/>
          </reference>
          <reference field="16" count="1" selected="0">
            <x v="3"/>
          </reference>
        </references>
      </pivotArea>
    </format>
    <format dxfId="122">
      <pivotArea collapsedLevelsAreSubtotals="1" fieldPosition="0">
        <references count="2">
          <reference field="8" count="1">
            <x v="272"/>
          </reference>
          <reference field="16" count="1" selected="0">
            <x v="3"/>
          </reference>
        </references>
      </pivotArea>
    </format>
    <format dxfId="121">
      <pivotArea dataOnly="0" labelOnly="1" fieldPosition="0">
        <references count="2">
          <reference field="8" count="1">
            <x v="272"/>
          </reference>
          <reference field="16" count="1" selected="0">
            <x v="3"/>
          </reference>
        </references>
      </pivotArea>
    </format>
    <format dxfId="120">
      <pivotArea collapsedLevelsAreSubtotals="1" fieldPosition="0">
        <references count="2">
          <reference field="8" count="4">
            <x v="278"/>
            <x v="279"/>
            <x v="280"/>
            <x v="286"/>
          </reference>
          <reference field="16" count="1" selected="0">
            <x v="3"/>
          </reference>
        </references>
      </pivotArea>
    </format>
    <format dxfId="119">
      <pivotArea dataOnly="0" labelOnly="1" fieldPosition="0">
        <references count="2">
          <reference field="8" count="4">
            <x v="278"/>
            <x v="279"/>
            <x v="280"/>
            <x v="286"/>
          </reference>
          <reference field="16" count="1" selected="0">
            <x v="3"/>
          </reference>
        </references>
      </pivotArea>
    </format>
    <format dxfId="118">
      <pivotArea collapsedLevelsAreSubtotals="1" fieldPosition="0">
        <references count="2">
          <reference field="8" count="4">
            <x v="288"/>
            <x v="289"/>
            <x v="290"/>
            <x v="294"/>
          </reference>
          <reference field="16" count="1" selected="0">
            <x v="3"/>
          </reference>
        </references>
      </pivotArea>
    </format>
    <format dxfId="117">
      <pivotArea collapsedLevelsAreSubtotals="1" fieldPosition="0">
        <references count="1">
          <reference field="16" count="1">
            <x v="4"/>
          </reference>
        </references>
      </pivotArea>
    </format>
    <format dxfId="116">
      <pivotArea collapsedLevelsAreSubtotals="1" fieldPosition="0">
        <references count="2">
          <reference field="8" count="5">
            <x v="227"/>
            <x v="240"/>
            <x v="241"/>
            <x v="242"/>
            <x v="276"/>
          </reference>
          <reference field="16" count="1" selected="0">
            <x v="4"/>
          </reference>
        </references>
      </pivotArea>
    </format>
    <format dxfId="115">
      <pivotArea collapsedLevelsAreSubtotals="1" fieldPosition="0">
        <references count="1">
          <reference field="16" count="1">
            <x v="5"/>
          </reference>
        </references>
      </pivotArea>
    </format>
    <format dxfId="114">
      <pivotArea collapsedLevelsAreSubtotals="1" fieldPosition="0">
        <references count="2">
          <reference field="8" count="3">
            <x v="262"/>
            <x v="264"/>
            <x v="267"/>
          </reference>
          <reference field="16" count="1" selected="0">
            <x v="5"/>
          </reference>
        </references>
      </pivotArea>
    </format>
    <format dxfId="113">
      <pivotArea collapsedLevelsAreSubtotals="1" fieldPosition="0">
        <references count="1">
          <reference field="16" count="1">
            <x v="6"/>
          </reference>
        </references>
      </pivotArea>
    </format>
    <format dxfId="112">
      <pivotArea dataOnly="0" labelOnly="1" fieldPosition="0">
        <references count="1">
          <reference field="16" count="3">
            <x v="4"/>
            <x v="5"/>
            <x v="6"/>
          </reference>
        </references>
      </pivotArea>
    </format>
    <format dxfId="111">
      <pivotArea dataOnly="0" labelOnly="1" fieldPosition="0">
        <references count="2">
          <reference field="8" count="4">
            <x v="288"/>
            <x v="289"/>
            <x v="290"/>
            <x v="294"/>
          </reference>
          <reference field="16" count="1" selected="0">
            <x v="3"/>
          </reference>
        </references>
      </pivotArea>
    </format>
    <format dxfId="110">
      <pivotArea dataOnly="0" labelOnly="1" fieldPosition="0">
        <references count="2">
          <reference field="8" count="5">
            <x v="227"/>
            <x v="240"/>
            <x v="241"/>
            <x v="242"/>
            <x v="276"/>
          </reference>
          <reference field="16" count="1" selected="0">
            <x v="4"/>
          </reference>
        </references>
      </pivotArea>
    </format>
    <format dxfId="109">
      <pivotArea dataOnly="0" labelOnly="1" fieldPosition="0">
        <references count="2">
          <reference field="8" count="3">
            <x v="262"/>
            <x v="264"/>
            <x v="267"/>
          </reference>
          <reference field="16" count="1" selected="0">
            <x v="5"/>
          </reference>
        </references>
      </pivotArea>
    </format>
    <format dxfId="108">
      <pivotArea collapsedLevelsAreSubtotals="1" fieldPosition="0">
        <references count="2">
          <reference field="8" count="2">
            <x v="212"/>
            <x v="265"/>
          </reference>
          <reference field="16" count="1" selected="0">
            <x v="6"/>
          </reference>
        </references>
      </pivotArea>
    </format>
    <format dxfId="107">
      <pivotArea collapsedLevelsAreSubtotals="1" fieldPosition="0">
        <references count="1">
          <reference field="16" count="1">
            <x v="7"/>
          </reference>
        </references>
      </pivotArea>
    </format>
    <format dxfId="106">
      <pivotArea collapsedLevelsAreSubtotals="1" fieldPosition="0">
        <references count="2">
          <reference field="8" count="8">
            <x v="203"/>
            <x v="204"/>
            <x v="205"/>
            <x v="206"/>
            <x v="207"/>
            <x v="208"/>
            <x v="214"/>
            <x v="215"/>
          </reference>
          <reference field="16" count="1" selected="0">
            <x v="7"/>
          </reference>
        </references>
      </pivotArea>
    </format>
    <format dxfId="105">
      <pivotArea collapsedLevelsAreSubtotals="1" fieldPosition="0">
        <references count="1">
          <reference field="16" count="1">
            <x v="8"/>
          </reference>
        </references>
      </pivotArea>
    </format>
    <format dxfId="104">
      <pivotArea dataOnly="0" labelOnly="1" fieldPosition="0">
        <references count="1">
          <reference field="16" count="2">
            <x v="7"/>
            <x v="8"/>
          </reference>
        </references>
      </pivotArea>
    </format>
    <format dxfId="103">
      <pivotArea dataOnly="0" labelOnly="1" fieldPosition="0">
        <references count="2">
          <reference field="8" count="2">
            <x v="212"/>
            <x v="265"/>
          </reference>
          <reference field="16" count="1" selected="0">
            <x v="6"/>
          </reference>
        </references>
      </pivotArea>
    </format>
    <format dxfId="102">
      <pivotArea dataOnly="0" labelOnly="1" fieldPosition="0">
        <references count="2">
          <reference field="8" count="8">
            <x v="203"/>
            <x v="204"/>
            <x v="205"/>
            <x v="206"/>
            <x v="207"/>
            <x v="208"/>
            <x v="214"/>
            <x v="215"/>
          </reference>
          <reference field="16" count="1" selected="0">
            <x v="7"/>
          </reference>
        </references>
      </pivotArea>
    </format>
    <format dxfId="101">
      <pivotArea collapsedLevelsAreSubtotals="1" fieldPosition="0">
        <references count="2">
          <reference field="8" count="12">
            <x v="219"/>
            <x v="220"/>
            <x v="221"/>
            <x v="222"/>
            <x v="223"/>
            <x v="224"/>
            <x v="225"/>
            <x v="226"/>
            <x v="257"/>
            <x v="258"/>
            <x v="271"/>
            <x v="282"/>
          </reference>
          <reference field="16" count="1" selected="0">
            <x v="8"/>
          </reference>
        </references>
      </pivotArea>
    </format>
    <format dxfId="100">
      <pivotArea grandRow="1" outline="0" collapsedLevelsAreSubtotals="1" fieldPosition="0"/>
    </format>
    <format dxfId="99">
      <pivotArea dataOnly="0" labelOnly="1" grandRow="1" outline="0" fieldPosition="0"/>
    </format>
    <format dxfId="98">
      <pivotArea dataOnly="0" labelOnly="1" fieldPosition="0">
        <references count="2">
          <reference field="8" count="12">
            <x v="219"/>
            <x v="220"/>
            <x v="221"/>
            <x v="222"/>
            <x v="223"/>
            <x v="224"/>
            <x v="225"/>
            <x v="226"/>
            <x v="257"/>
            <x v="258"/>
            <x v="271"/>
            <x v="282"/>
          </reference>
          <reference field="16" count="1" selected="0">
            <x v="8"/>
          </reference>
        </references>
      </pivotArea>
    </format>
    <format dxfId="97">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2E1A1E-A051-4417-A1F8-6B4E2937226D}" name="PivotTable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Rekap Usulan Revisi Anggaran_x000a_(Matrik Semula Menjadi)" fieldListSortAscending="1">
  <location ref="A3:D70" firstHeaderRow="0" firstDataRow="1" firstDataCol="1"/>
  <pivotFields count="21">
    <pivotField showAll="0"/>
    <pivotField showAll="0"/>
    <pivotField showAll="0"/>
    <pivotField showAll="0"/>
    <pivotField showAll="0"/>
    <pivotField showAll="0"/>
    <pivotField dataField="1" showAll="0"/>
    <pivotField showAll="0"/>
    <pivotField axis="axisRow" showAll="0">
      <items count="306">
        <item x="174"/>
        <item x="76"/>
        <item x="136"/>
        <item x="158"/>
        <item x="138"/>
        <item x="142"/>
        <item x="150"/>
        <item x="146"/>
        <item x="148"/>
        <item x="144"/>
        <item x="140"/>
        <item x="154"/>
        <item x="152"/>
        <item x="35"/>
        <item x="286"/>
        <item x="296"/>
        <item x="100"/>
        <item x="111"/>
        <item x="162"/>
        <item x="7"/>
        <item x="74"/>
        <item x="78"/>
        <item x="246"/>
        <item x="59"/>
        <item x="172"/>
        <item x="12"/>
        <item x="101"/>
        <item x="27"/>
        <item x="130"/>
        <item x="28"/>
        <item x="201"/>
        <item m="1" x="303"/>
        <item x="16"/>
        <item x="240"/>
        <item x="114"/>
        <item x="234"/>
        <item x="292"/>
        <item x="288"/>
        <item x="121"/>
        <item x="199"/>
        <item x="189"/>
        <item x="81"/>
        <item x="71"/>
        <item x="184"/>
        <item x="91"/>
        <item x="260"/>
        <item x="262"/>
        <item x="40"/>
        <item x="216"/>
        <item x="54"/>
        <item x="112"/>
        <item x="14"/>
        <item x="98"/>
        <item x="275"/>
        <item x="46"/>
        <item x="20"/>
        <item x="73"/>
        <item x="104"/>
        <item x="61"/>
        <item x="86"/>
        <item x="300"/>
        <item x="289"/>
        <item x="251"/>
        <item x="247"/>
        <item x="253"/>
        <item x="36"/>
        <item x="277"/>
        <item x="79"/>
        <item x="85"/>
        <item x="271"/>
        <item x="92"/>
        <item x="31"/>
        <item x="95"/>
        <item x="273"/>
        <item x="43"/>
        <item x="226"/>
        <item x="89"/>
        <item x="122"/>
        <item x="256"/>
        <item x="67"/>
        <item x="222"/>
        <item x="228"/>
        <item x="242"/>
        <item x="233"/>
        <item x="298"/>
        <item x="230"/>
        <item x="102"/>
        <item x="224"/>
        <item x="238"/>
        <item x="268"/>
        <item x="106"/>
        <item x="203"/>
        <item x="108"/>
        <item x="84"/>
        <item x="185"/>
        <item x="38"/>
        <item x="156"/>
        <item x="124"/>
        <item x="77"/>
        <item x="23"/>
        <item x="204"/>
        <item x="264"/>
        <item x="250"/>
        <item x="60"/>
        <item x="163"/>
        <item x="287"/>
        <item x="190"/>
        <item x="8"/>
        <item x="118"/>
        <item x="270"/>
        <item x="93"/>
        <item x="17"/>
        <item x="290"/>
        <item x="97"/>
        <item x="109"/>
        <item x="186"/>
        <item x="115"/>
        <item x="235"/>
        <item x="293"/>
        <item x="24"/>
        <item x="9"/>
        <item x="175"/>
        <item x="191"/>
        <item x="265"/>
        <item x="236"/>
        <item x="294"/>
        <item x="164"/>
        <item x="205"/>
        <item x="116"/>
        <item x="10"/>
        <item x="266"/>
        <item x="25"/>
        <item x="30"/>
        <item x="72"/>
        <item x="82"/>
        <item x="176"/>
        <item x="192"/>
        <item x="206"/>
        <item x="165"/>
        <item x="267"/>
        <item x="107"/>
        <item x="166"/>
        <item x="66"/>
        <item x="249"/>
        <item x="177"/>
        <item x="193"/>
        <item x="88"/>
        <item x="221"/>
        <item x="19"/>
        <item x="207"/>
        <item x="45"/>
        <item x="63"/>
        <item x="284"/>
        <item x="119"/>
        <item x="285"/>
        <item x="178"/>
        <item x="167"/>
        <item x="208"/>
        <item x="232"/>
        <item x="194"/>
        <item x="179"/>
        <item x="195"/>
        <item x="209"/>
        <item x="180"/>
        <item x="196"/>
        <item x="210"/>
        <item x="168"/>
        <item x="169"/>
        <item x="181"/>
        <item x="197"/>
        <item x="211"/>
        <item x="212"/>
        <item x="170"/>
        <item x="282"/>
        <item x="299"/>
        <item x="6"/>
        <item x="26"/>
        <item x="171"/>
        <item x="173"/>
        <item x="135"/>
        <item x="202"/>
        <item x="120"/>
        <item x="110"/>
        <item x="11"/>
        <item x="161"/>
        <item x="53"/>
        <item x="157"/>
        <item x="137"/>
        <item x="198"/>
        <item x="188"/>
        <item x="183"/>
        <item x="13"/>
        <item x="297"/>
        <item x="37"/>
        <item x="15"/>
        <item x="113"/>
        <item x="83"/>
        <item x="141"/>
        <item x="149"/>
        <item x="145"/>
        <item x="147"/>
        <item x="143"/>
        <item x="139"/>
        <item x="153"/>
        <item x="155"/>
        <item x="151"/>
        <item x="5"/>
        <item x="96"/>
        <item x="274"/>
        <item m="1" x="301"/>
        <item x="129"/>
        <item x="48"/>
        <item x="44"/>
        <item x="133"/>
        <item x="134"/>
        <item x="105"/>
        <item x="117"/>
        <item x="58"/>
        <item x="182"/>
        <item x="291"/>
        <item x="255"/>
        <item x="55"/>
        <item x="56"/>
        <item x="257"/>
        <item x="217"/>
        <item x="280"/>
        <item x="243"/>
        <item x="281"/>
        <item x="218"/>
        <item x="132"/>
        <item x="213"/>
        <item x="214"/>
        <item x="68"/>
        <item x="248"/>
        <item x="245"/>
        <item x="252"/>
        <item x="3"/>
        <item x="2"/>
        <item x="32"/>
        <item x="41"/>
        <item x="4"/>
        <item x="22"/>
        <item x="21"/>
        <item x="159"/>
        <item x="160"/>
        <item x="57"/>
        <item x="258"/>
        <item x="244"/>
        <item x="254"/>
        <item x="219"/>
        <item x="69"/>
        <item x="200"/>
        <item x="75"/>
        <item x="276"/>
        <item x="187"/>
        <item x="272"/>
        <item x="279"/>
        <item x="1"/>
        <item x="90"/>
        <item x="70"/>
        <item x="80"/>
        <item x="269"/>
        <item x="33"/>
        <item x="29"/>
        <item x="94"/>
        <item x="42"/>
        <item x="225"/>
        <item x="87"/>
        <item x="259"/>
        <item x="39"/>
        <item x="18"/>
        <item x="65"/>
        <item x="241"/>
        <item x="278"/>
        <item x="261"/>
        <item x="215"/>
        <item x="220"/>
        <item x="62"/>
        <item x="239"/>
        <item x="47"/>
        <item x="0"/>
        <item x="103"/>
        <item x="231"/>
        <item x="227"/>
        <item x="229"/>
        <item x="49"/>
        <item x="52"/>
        <item x="51"/>
        <item x="50"/>
        <item x="99"/>
        <item x="223"/>
        <item x="237"/>
        <item x="283"/>
        <item x="295"/>
        <item x="263"/>
        <item x="123"/>
        <item x="34"/>
        <item x="125"/>
        <item m="1" x="304"/>
        <item m="1" x="302"/>
        <item x="128"/>
        <item x="64"/>
        <item x="131"/>
        <item x="126"/>
        <item x="127"/>
        <item t="default"/>
      </items>
    </pivotField>
    <pivotField showAll="0"/>
    <pivotField showAll="0"/>
    <pivotField showAll="0"/>
    <pivotField dataField="1" showAll="0"/>
    <pivotField showAll="0"/>
    <pivotField showAll="0"/>
    <pivotField showAll="0"/>
    <pivotField axis="axisRow" showAll="0">
      <items count="10">
        <item x="1"/>
        <item x="2"/>
        <item x="6"/>
        <item x="7"/>
        <item x="3"/>
        <item x="4"/>
        <item x="5"/>
        <item x="8"/>
        <item h="1" x="0"/>
        <item t="default"/>
      </items>
    </pivotField>
    <pivotField showAll="0"/>
    <pivotField showAll="0"/>
    <pivotField showAll="0"/>
    <pivotField dataField="1" dragToRow="0" dragToCol="0" dragToPage="0" showAll="0" defaultSubtotal="0"/>
  </pivotFields>
  <rowFields count="2">
    <field x="16"/>
    <field x="8"/>
  </rowFields>
  <rowItems count="67">
    <i>
      <x/>
    </i>
    <i r="1">
      <x v="206"/>
    </i>
    <i r="1">
      <x v="207"/>
    </i>
    <i r="1">
      <x v="216"/>
    </i>
    <i r="1">
      <x v="253"/>
    </i>
    <i r="1">
      <x v="270"/>
    </i>
    <i>
      <x v="1"/>
    </i>
    <i r="1">
      <x v="210"/>
    </i>
    <i r="1">
      <x v="241"/>
    </i>
    <i r="1">
      <x v="263"/>
    </i>
    <i r="1">
      <x v="289"/>
    </i>
    <i r="1">
      <x v="295"/>
    </i>
    <i>
      <x v="2"/>
    </i>
    <i r="1">
      <x v="174"/>
    </i>
    <i r="1">
      <x v="217"/>
    </i>
    <i r="1">
      <x v="219"/>
    </i>
    <i r="1">
      <x v="266"/>
    </i>
    <i r="1">
      <x v="271"/>
    </i>
    <i r="1">
      <x v="272"/>
    </i>
    <i r="1">
      <x v="276"/>
    </i>
    <i r="1">
      <x v="277"/>
    </i>
    <i r="1">
      <x v="278"/>
    </i>
    <i r="1">
      <x v="282"/>
    </i>
    <i r="1">
      <x v="283"/>
    </i>
    <i r="1">
      <x v="284"/>
    </i>
    <i r="1">
      <x v="290"/>
    </i>
    <i r="1">
      <x v="291"/>
    </i>
    <i r="1">
      <x v="292"/>
    </i>
    <i r="1">
      <x v="293"/>
    </i>
    <i>
      <x v="3"/>
    </i>
    <i r="1">
      <x v="220"/>
    </i>
    <i r="1">
      <x v="233"/>
    </i>
    <i r="1">
      <x v="234"/>
    </i>
    <i r="1">
      <x v="235"/>
    </i>
    <i r="1">
      <x v="281"/>
    </i>
    <i>
      <x v="4"/>
    </i>
    <i r="1">
      <x v="262"/>
    </i>
    <i r="1">
      <x v="264"/>
    </i>
    <i r="1">
      <x v="269"/>
    </i>
    <i>
      <x v="5"/>
    </i>
    <i r="1">
      <x v="212"/>
    </i>
    <i r="1">
      <x v="265"/>
    </i>
    <i r="1">
      <x v="302"/>
    </i>
    <i>
      <x v="6"/>
    </i>
    <i r="1">
      <x v="215"/>
    </i>
    <i r="1">
      <x v="218"/>
    </i>
    <i r="1">
      <x v="244"/>
    </i>
    <i r="1">
      <x v="251"/>
    </i>
    <i r="1">
      <x v="252"/>
    </i>
    <i r="1">
      <x v="254"/>
    </i>
    <i r="1">
      <x v="258"/>
    </i>
    <i r="1">
      <x v="259"/>
    </i>
    <i r="1">
      <x v="260"/>
    </i>
    <i r="1">
      <x v="267"/>
    </i>
    <i r="1">
      <x v="275"/>
    </i>
    <i r="1">
      <x v="286"/>
    </i>
    <i r="1">
      <x v="297"/>
    </i>
    <i>
      <x v="7"/>
    </i>
    <i r="1">
      <x v="208"/>
    </i>
    <i r="1">
      <x v="214"/>
    </i>
    <i r="1">
      <x v="255"/>
    </i>
    <i r="1">
      <x v="261"/>
    </i>
    <i r="1">
      <x v="268"/>
    </i>
    <i r="1">
      <x v="273"/>
    </i>
    <i r="1">
      <x v="274"/>
    </i>
    <i r="1">
      <x v="294"/>
    </i>
    <i t="grand">
      <x/>
    </i>
  </rowItems>
  <colFields count="1">
    <field x="-2"/>
  </colFields>
  <colItems count="3">
    <i>
      <x/>
    </i>
    <i i="1">
      <x v="1"/>
    </i>
    <i i="2">
      <x v="2"/>
    </i>
  </colItems>
  <dataFields count="3">
    <dataField name="Semula" fld="6" baseField="16" baseItem="0" numFmtId="41"/>
    <dataField name="Menjadi" fld="12" baseField="16" baseItem="0" numFmtId="41"/>
    <dataField name="Selisih " fld="20" baseField="0" baseItem="0" numFmtId="41"/>
  </dataFields>
  <formats count="39">
    <format dxfId="75">
      <pivotArea type="all" dataOnly="0" outline="0" fieldPosition="0"/>
    </format>
    <format dxfId="74">
      <pivotArea outline="0" collapsedLevelsAreSubtotals="1" fieldPosition="0"/>
    </format>
    <format dxfId="73">
      <pivotArea field="16" type="button" dataOnly="0" labelOnly="1" outline="0" axis="axisRow" fieldPosition="0"/>
    </format>
    <format dxfId="72">
      <pivotArea dataOnly="0" labelOnly="1" fieldPosition="0">
        <references count="1">
          <reference field="16" count="0"/>
        </references>
      </pivotArea>
    </format>
    <format dxfId="71">
      <pivotArea dataOnly="0" labelOnly="1" grandRow="1" outline="0" fieldPosition="0"/>
    </format>
    <format dxfId="70">
      <pivotArea dataOnly="0" labelOnly="1" fieldPosition="0">
        <references count="2">
          <reference field="8" count="5">
            <x v="220"/>
            <x v="233"/>
            <x v="234"/>
            <x v="235"/>
            <x v="281"/>
          </reference>
          <reference field="16" count="1" selected="0">
            <x v="3"/>
          </reference>
        </references>
      </pivotArea>
    </format>
    <format dxfId="69">
      <pivotArea dataOnly="0" labelOnly="1" fieldPosition="0">
        <references count="2">
          <reference field="8" count="3">
            <x v="262"/>
            <x v="264"/>
            <x v="269"/>
          </reference>
          <reference field="16" count="1" selected="0">
            <x v="4"/>
          </reference>
        </references>
      </pivotArea>
    </format>
    <format dxfId="68">
      <pivotArea dataOnly="0" labelOnly="1" fieldPosition="0">
        <references count="2">
          <reference field="8" count="3">
            <x v="209"/>
            <x v="212"/>
            <x v="265"/>
          </reference>
          <reference field="16" count="1" selected="0">
            <x v="5"/>
          </reference>
        </references>
      </pivotArea>
    </format>
    <format dxfId="67">
      <pivotArea dataOnly="0" labelOnly="1" fieldPosition="0">
        <references count="2">
          <reference field="8" count="8">
            <x v="208"/>
            <x v="214"/>
            <x v="255"/>
            <x v="261"/>
            <x v="268"/>
            <x v="273"/>
            <x v="274"/>
            <x v="294"/>
          </reference>
          <reference field="16" count="1" selected="0">
            <x v="7"/>
          </reference>
        </references>
      </pivotArea>
    </format>
    <format dxfId="66">
      <pivotArea dataOnly="0" labelOnly="1" fieldPosition="0">
        <references count="2">
          <reference field="8" count="5">
            <x v="206"/>
            <x v="207"/>
            <x v="216"/>
            <x v="253"/>
            <x v="270"/>
          </reference>
          <reference field="16" count="1" selected="0">
            <x v="0"/>
          </reference>
        </references>
      </pivotArea>
    </format>
    <format dxfId="65">
      <pivotArea dataOnly="0" labelOnly="1" fieldPosition="0">
        <references count="2">
          <reference field="8" count="16">
            <x v="174"/>
            <x v="217"/>
            <x v="219"/>
            <x v="266"/>
            <x v="271"/>
            <x v="272"/>
            <x v="276"/>
            <x v="277"/>
            <x v="278"/>
            <x v="282"/>
            <x v="283"/>
            <x v="284"/>
            <x v="290"/>
            <x v="291"/>
            <x v="292"/>
            <x v="293"/>
          </reference>
          <reference field="16" count="1" selected="0">
            <x v="2"/>
          </reference>
        </references>
      </pivotArea>
    </format>
    <format dxfId="64">
      <pivotArea dataOnly="0" labelOnly="1" fieldPosition="0">
        <references count="2">
          <reference field="8" count="5">
            <x v="210"/>
            <x v="241"/>
            <x v="263"/>
            <x v="289"/>
            <x v="295"/>
          </reference>
          <reference field="16" count="1" selected="0">
            <x v="1"/>
          </reference>
        </references>
      </pivotArea>
    </format>
    <format dxfId="63">
      <pivotArea dataOnly="0" labelOnly="1" fieldPosition="0">
        <references count="2">
          <reference field="8" count="12">
            <x v="215"/>
            <x v="218"/>
            <x v="244"/>
            <x v="251"/>
            <x v="252"/>
            <x v="254"/>
            <x v="258"/>
            <x v="259"/>
            <x v="260"/>
            <x v="267"/>
            <x v="275"/>
            <x v="286"/>
          </reference>
          <reference field="16" count="1" selected="0">
            <x v="6"/>
          </reference>
        </references>
      </pivotArea>
    </format>
    <format dxfId="62">
      <pivotArea dataOnly="0" labelOnly="1" outline="0" fieldPosition="0">
        <references count="1">
          <reference field="4294967294" count="2">
            <x v="0"/>
            <x v="1"/>
          </reference>
        </references>
      </pivotArea>
    </format>
    <format dxfId="61">
      <pivotArea dataOnly="0" labelOnly="1" fieldPosition="0">
        <references count="1">
          <reference field="16" count="0"/>
        </references>
      </pivotArea>
    </format>
    <format dxfId="60">
      <pivotArea collapsedLevelsAreSubtotals="1" fieldPosition="0">
        <references count="1">
          <reference field="16" count="1">
            <x v="0"/>
          </reference>
        </references>
      </pivotArea>
    </format>
    <format dxfId="59">
      <pivotArea collapsedLevelsAreSubtotals="1" fieldPosition="0">
        <references count="1">
          <reference field="16" count="1">
            <x v="1"/>
          </reference>
        </references>
      </pivotArea>
    </format>
    <format dxfId="58">
      <pivotArea collapsedLevelsAreSubtotals="1" fieldPosition="0">
        <references count="1">
          <reference field="16" count="1">
            <x v="2"/>
          </reference>
        </references>
      </pivotArea>
    </format>
    <format dxfId="57">
      <pivotArea collapsedLevelsAreSubtotals="1" fieldPosition="0">
        <references count="1">
          <reference field="16" count="1">
            <x v="3"/>
          </reference>
        </references>
      </pivotArea>
    </format>
    <format dxfId="56">
      <pivotArea collapsedLevelsAreSubtotals="1" fieldPosition="0">
        <references count="1">
          <reference field="16" count="1">
            <x v="4"/>
          </reference>
        </references>
      </pivotArea>
    </format>
    <format dxfId="55">
      <pivotArea collapsedLevelsAreSubtotals="1" fieldPosition="0">
        <references count="1">
          <reference field="16" count="1">
            <x v="5"/>
          </reference>
        </references>
      </pivotArea>
    </format>
    <format dxfId="54">
      <pivotArea collapsedLevelsAreSubtotals="1" fieldPosition="0">
        <references count="1">
          <reference field="16" count="1">
            <x v="6"/>
          </reference>
        </references>
      </pivotArea>
    </format>
    <format dxfId="53">
      <pivotArea collapsedLevelsAreSubtotals="1" fieldPosition="0">
        <references count="1">
          <reference field="16" count="1">
            <x v="7"/>
          </reference>
        </references>
      </pivotArea>
    </format>
    <format dxfId="52">
      <pivotArea field="16" type="button" dataOnly="0" labelOnly="1" outline="0" axis="axisRow" fieldPosition="0"/>
    </format>
    <format dxfId="51">
      <pivotArea field="16" type="button" dataOnly="0" labelOnly="1" outline="0" axis="axisRow" fieldPosition="0"/>
    </format>
    <format dxfId="50">
      <pivotArea dataOnly="0" labelOnly="1" outline="0" fieldPosition="0">
        <references count="1">
          <reference field="4294967294" count="2">
            <x v="0"/>
            <x v="1"/>
          </reference>
        </references>
      </pivotArea>
    </format>
    <format dxfId="49">
      <pivotArea field="16" type="button" dataOnly="0" labelOnly="1" outline="0" axis="axisRow" fieldPosition="0"/>
    </format>
    <format dxfId="48">
      <pivotArea dataOnly="0" labelOnly="1" outline="0" fieldPosition="0">
        <references count="1">
          <reference field="4294967294" count="2">
            <x v="0"/>
            <x v="1"/>
          </reference>
        </references>
      </pivotArea>
    </format>
    <format dxfId="47">
      <pivotArea collapsedLevelsAreSubtotals="1" fieldPosition="0">
        <references count="2">
          <reference field="8" count="1">
            <x v="216"/>
          </reference>
          <reference field="16" count="1" selected="0">
            <x v="0"/>
          </reference>
        </references>
      </pivotArea>
    </format>
    <format dxfId="46">
      <pivotArea collapsedLevelsAreSubtotals="1" fieldPosition="0">
        <references count="2">
          <reference field="8" count="1">
            <x v="295"/>
          </reference>
          <reference field="16" count="1" selected="0">
            <x v="1"/>
          </reference>
        </references>
      </pivotArea>
    </format>
    <format dxfId="45">
      <pivotArea collapsedLevelsAreSubtotals="1" fieldPosition="0">
        <references count="2">
          <reference field="8" count="2">
            <x v="271"/>
            <x v="272"/>
          </reference>
          <reference field="16" count="1" selected="0">
            <x v="2"/>
          </reference>
        </references>
      </pivotArea>
    </format>
    <format dxfId="44">
      <pivotArea collapsedLevelsAreSubtotals="1" fieldPosition="0">
        <references count="2">
          <reference field="8" count="2">
            <x v="277"/>
            <x v="278"/>
          </reference>
          <reference field="16" count="1" selected="0">
            <x v="2"/>
          </reference>
        </references>
      </pivotArea>
    </format>
    <format dxfId="43">
      <pivotArea collapsedLevelsAreSubtotals="1" fieldPosition="0">
        <references count="2">
          <reference field="8" count="1">
            <x v="291"/>
          </reference>
          <reference field="16" count="1" selected="0">
            <x v="2"/>
          </reference>
        </references>
      </pivotArea>
    </format>
    <format dxfId="42">
      <pivotArea collapsedLevelsAreSubtotals="1" fieldPosition="0">
        <references count="2">
          <reference field="8" count="1">
            <x v="215"/>
          </reference>
          <reference field="16" count="1" selected="0">
            <x v="6"/>
          </reference>
        </references>
      </pivotArea>
    </format>
    <format dxfId="41">
      <pivotArea collapsedLevelsAreSubtotals="1" fieldPosition="0">
        <references count="2">
          <reference field="8" count="1">
            <x v="273"/>
          </reference>
          <reference field="16" count="1" selected="0">
            <x v="7"/>
          </reference>
        </references>
      </pivotArea>
    </format>
    <format dxfId="40">
      <pivotArea collapsedLevelsAreSubtotals="1" fieldPosition="0">
        <references count="2">
          <reference field="8" count="1">
            <x v="297"/>
          </reference>
          <reference field="16" count="1" selected="0">
            <x v="6"/>
          </reference>
        </references>
      </pivotArea>
    </format>
    <format dxfId="39">
      <pivotArea dataOnly="0" labelOnly="1" outline="0" fieldPosition="0">
        <references count="1">
          <reference field="4294967294" count="1">
            <x v="2"/>
          </reference>
        </references>
      </pivotArea>
    </format>
    <format dxfId="38">
      <pivotArea collapsedLevelsAreSubtotals="1" fieldPosition="0">
        <references count="2">
          <reference field="8" count="1">
            <x v="302"/>
          </reference>
          <reference field="16" count="1" selected="0">
            <x v="5"/>
          </reference>
        </references>
      </pivotArea>
    </format>
    <format dxfId="37">
      <pivotArea dataOnly="0" labelOnly="1" outline="0" fieldPosition="0">
        <references count="1">
          <reference field="4294967294" count="1">
            <x v="2"/>
          </reference>
        </references>
      </pivotArea>
    </format>
  </formats>
  <conditionalFormats count="1">
    <conditionalFormat priority="1">
      <pivotAreas count="1">
        <pivotArea type="data" outline="0" collapsedLevelsAreSubtotals="1" fieldPosition="0">
          <references count="1">
            <reference field="4294967294" count="1" selected="0">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KOORDINATOR2" xr10:uid="{3D6F5158-202A-461D-9EF8-58BCF05ACCCF}" sourceName="SUBKOORDINATOR">
  <pivotTables>
    <pivotTable tabId="23" name="PivotTable1"/>
  </pivotTables>
  <data>
    <tabular pivotCacheId="576994689">
      <items count="9">
        <i x="7" s="1"/>
        <i x="3" s="1"/>
        <i x="4" s="1"/>
        <i x="8" s="1"/>
        <i x="1" s="1"/>
        <i x="6" s="1"/>
        <i x="2" s="1"/>
        <i x="5"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KOORDINATOR 2" xr10:uid="{3B7BD446-43E1-41B9-A7D7-4E5697AA7189}" cache="Slicer_SUBKOORDINATOR2" caption="SUBKOORDINATOR" startItem="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302B333-CCD9-4697-BBC4-99160A645614}" name="perbaikan_revisi" displayName="perbaikan_revisi" ref="A6:U587" totalsRowShown="0">
  <autoFilter ref="A6:U587" xr:uid="{19E1C737-1421-431E-8E7D-65BA82BB380C}"/>
  <tableColumns count="21">
    <tableColumn id="1" xr3:uid="{A9760FB0-03CD-4FE3-B475-AFB9F67E9C39}" name="Column1" dataDxfId="96" dataCellStyle="Normal 2 2"/>
    <tableColumn id="2" xr3:uid="{C5B662F2-D6AB-4575-A029-9840512F0F46}" name="KODE" dataDxfId="95" dataCellStyle="Normal 2 2"/>
    <tableColumn id="3" xr3:uid="{58CB7815-2776-4509-B1C0-EAE2C9075363}" name="URAIAN" dataDxfId="94" dataCellStyle="Normal 2 2"/>
    <tableColumn id="4" xr3:uid="{A103E0EC-5AAF-4CF6-B299-1BE2C9FE4E27}" name="VOL" dataDxfId="93" dataCellStyle="Normal 2 2"/>
    <tableColumn id="5" xr3:uid="{04F6FB74-492B-44CE-BE21-F183CF38552F}" name="SATUAN" dataDxfId="92" dataCellStyle="Normal 2 2"/>
    <tableColumn id="6" xr3:uid="{8FD6E355-F130-45DF-9A43-3A976F3B5FA1}" name="H. SATUAN" dataDxfId="91" dataCellStyle="Normal 2 2"/>
    <tableColumn id="7" xr3:uid="{03CC7FEE-077A-4167-871B-0B47FF1910B7}" name="JUMLAH" dataDxfId="90" dataCellStyle="Normal 2 2"/>
    <tableColumn id="8" xr3:uid="{FFE2BDD3-6C9A-4057-B8F7-5C21B88FE889}" name="KODE " dataDxfId="89" dataCellStyle="Normal 2 2"/>
    <tableColumn id="9" xr3:uid="{18A8295F-FE79-4435-A7D5-407F7897CA4E}" name="URAIAN " dataDxfId="88" dataCellStyle="Normal 2 2"/>
    <tableColumn id="10" xr3:uid="{166CDC1A-884A-47A2-8D6E-AE3973927E3D}" name="VOL " dataDxfId="87" dataCellStyle="Normal 2 2"/>
    <tableColumn id="11" xr3:uid="{D624DFB0-BEB9-457D-96C6-E8C57C553F86}" name="SATUAN " dataDxfId="86" dataCellStyle="Normal 2 2"/>
    <tableColumn id="12" xr3:uid="{A7E6D6CD-1129-4235-BD21-936FF0B2B179}" name="H. SATUAN " dataDxfId="85" dataCellStyle="Normal 2 2"/>
    <tableColumn id="13" xr3:uid="{FF7794DE-3A0D-438F-B34C-B954A73D8175}" name="JUMLAH " dataDxfId="84" dataCellStyle="Normal 2 2">
      <calculatedColumnFormula>ROUNDDOWN(J7*L7,-3)</calculatedColumnFormula>
    </tableColumn>
    <tableColumn id="14" xr3:uid="{9EB7D60C-A536-4366-9C7E-1D9A04CE6359}" name="+/-" dataDxfId="83" dataCellStyle="Comma [0]">
      <calculatedColumnFormula>G7-M7</calculatedColumnFormula>
    </tableColumn>
    <tableColumn id="15" xr3:uid="{CBED4361-878E-48E6-95DB-8AA1CA762B9E}" name="Status Revisi" dataDxfId="82" dataCellStyle="Normal 2 2">
      <calculatedColumnFormula>IF(AND(ISBLANK(H7),N7&lt;&gt;0),"Rev","")</calculatedColumnFormula>
    </tableColumn>
    <tableColumn id="16" xr3:uid="{84254A46-B2F6-4389-9381-1F9BE99726BF}" name="KOORDINATOR" dataDxfId="81" dataCellStyle="Normal 2 2"/>
    <tableColumn id="17" xr3:uid="{DCCD4BC5-715A-4D4D-9401-79CFA64B9C5B}" name="SUBKOORDINATOR" dataDxfId="80" dataCellStyle="Normal 2 2"/>
    <tableColumn id="18" xr3:uid="{F0EF72D0-1A81-462D-ABCB-62FEE5045F82}" name="Kegiatan Khusus" dataDxfId="79" dataCellStyle="Normal 2 2"/>
    <tableColumn id="19" xr3:uid="{B5F6CD41-F549-46F1-951B-50E59073C354}" name="SubKoord_Akun" dataDxfId="78" dataCellStyle="Normal 2 2"/>
    <tableColumn id="23" xr3:uid="{ECE847DA-67F9-4A62-A7E4-F9F931E74AA9}" name="Akrual" dataDxfId="77" dataCellStyle="Normal 2 2">
      <calculatedColumnFormula array="1">_xlfn._xlws.FILTER(#REF!,#REF!=perbaikan_revisi[[#This Row],[Column1]],0)</calculatedColumnFormula>
    </tableColumn>
    <tableColumn id="24" xr3:uid="{BD42257B-1841-4B5E-B8CF-E63FF33072D8}" name="Pagu Minus" dataDxfId="76" dataCellStyle="Comma [0]">
      <calculatedColumnFormula>IF(perbaikan_revisi[[#This Row],[Akrual]]&gt;perbaikan_revisi[[#This Row],[JUMLAH ]],perbaikan_revisi[[#This Row],[Akrual]]-perbaikan_revisi[[#This Row],[JUMLAH ]],0)</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7EC57D-E9DF-4B54-8578-562F8A169918}" name="Reviu" displayName="Reviu" ref="A6:S722" totalsRowShown="0">
  <autoFilter ref="A6:S722" xr:uid="{3044157A-F6ED-44DC-BABC-8C1D84364B01}"/>
  <tableColumns count="19">
    <tableColumn id="1" xr3:uid="{5AD3507C-E4C2-465D-B8B7-7C0200A12DE4}" name="Column1" dataDxfId="36" dataCellStyle="Normal 2 2"/>
    <tableColumn id="2" xr3:uid="{D0FB6ECB-5133-4161-9758-4786C6C2B9C5}" name="KODE" dataDxfId="35" dataCellStyle="Normal 2 2"/>
    <tableColumn id="3" xr3:uid="{7C06B4E3-F019-4356-BFB5-F9EC073ADA05}" name="URAIAN" dataDxfId="34" dataCellStyle="Normal 2 2"/>
    <tableColumn id="4" xr3:uid="{F8336AC5-B601-4DFB-9691-15938EEF7CAF}" name="VOL" dataDxfId="33" dataCellStyle="Normal 2 2"/>
    <tableColumn id="5" xr3:uid="{B5D820F9-7275-4129-80E8-EF0E249222C7}" name="SATUAN" dataDxfId="32" dataCellStyle="Normal 2 2"/>
    <tableColumn id="6" xr3:uid="{88407F5E-933E-40C6-AA23-899486A89235}" name="H. SATUAN" dataDxfId="31" dataCellStyle="Normal 2 2"/>
    <tableColumn id="7" xr3:uid="{E70ABD8C-791E-46A4-8C21-4DDEAFDD32C8}" name="JUMLAH" dataDxfId="30" dataCellStyle="Normal 2 2"/>
    <tableColumn id="8" xr3:uid="{745A6DF1-5D3F-40AB-A660-79B12CA232D9}" name="KODE " dataDxfId="29" dataCellStyle="Normal 2 2"/>
    <tableColumn id="9" xr3:uid="{B8CAD034-C9E0-418E-A2B7-DC7EA2CE0DFD}" name="URAIAN " dataDxfId="28" dataCellStyle="Normal 2 2"/>
    <tableColumn id="10" xr3:uid="{45B68437-0FCA-498F-97C3-F27AFFAE1232}" name="VOL " dataDxfId="27" dataCellStyle="Normal 2 2"/>
    <tableColumn id="11" xr3:uid="{58B35F77-6D3D-49D6-9C86-2FB882E7D34A}" name="SATUAN " dataDxfId="26" dataCellStyle="Normal 2 2"/>
    <tableColumn id="12" xr3:uid="{C7A88B07-8F3C-4D85-854E-48CA284032F8}" name="H. SATUAN " dataDxfId="25" dataCellStyle="Normal 2 2"/>
    <tableColumn id="13" xr3:uid="{10816EB7-35E8-43A9-9226-5BD357D3A099}" name="JUMLAH " dataDxfId="24" dataCellStyle="Normal 2 2"/>
    <tableColumn id="14" xr3:uid="{21AF8D99-B888-438F-8C62-447CA3A675F4}" name="+/-" dataDxfId="23" dataCellStyle="Comma [0]"/>
    <tableColumn id="15" xr3:uid="{D91BBCE6-DB33-48BA-9A0C-42B3A4474BCA}" name="Status Revisi" dataDxfId="22" dataCellStyle="Normal 2 2"/>
    <tableColumn id="16" xr3:uid="{64F8F01B-EB85-4591-A173-6846F4519144}" name="KOORDINATOR" dataDxfId="21" dataCellStyle="Normal 2 2"/>
    <tableColumn id="17" xr3:uid="{CD3D1141-715A-4831-A443-8F907AF59D3E}" name="SUBKOORDINATOR" dataDxfId="20" dataCellStyle="Normal 2 2"/>
    <tableColumn id="18" xr3:uid="{5018AC07-4365-4560-B435-94350A3C2CBD}" name="Kegiatan Khusus" dataDxfId="19" dataCellStyle="Normal 2 2"/>
    <tableColumn id="19" xr3:uid="{43AC8B04-EAFE-49D0-A5B9-D93B56233081}" name="SubKoord_Akun" dataDxfId="18" dataCellStyle="Normal 2 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4" dT="2023-01-17T04:55:41.30" personId="{AE2ADCB6-10A2-4F42-A437-15C54D5DEABE}" id="{B5EDDC64-F25D-4119-8B0C-390ABE831FEC}">
    <text>Output :
Buku Kurikulum
Kajian Kurikulum prodi spesifik
Penyusunan skema prestasi taruna
Penyusunan buku pembelajaran digital</text>
  </threadedComment>
  <threadedComment ref="I14" dT="2023-01-17T04:55:41.30" personId="{AE2ADCB6-10A2-4F42-A437-15C54D5DEABE}" id="{62239A01-FFB3-436E-9FDD-44FCD3BC3C8E}">
    <text>Output :
Buku Kurikulum
Kajian Kurikulum prodi spesifik
Penyusunan skema prestasi taruna
Penyusunan buku pembelajaran digital</text>
  </threadedComment>
  <threadedComment ref="C24" dT="2023-01-17T04:57:03.64" personId="{AE2ADCB6-10A2-4F42-A437-15C54D5DEABE}" id="{1EFA4D30-7764-4FB1-B889-1B548539A7BD}">
    <text xml:space="preserve">Output :
Pedoman pembelajaran diluar kampus
Pedoman PKL
Reviu pedoman kewirausahaan
</text>
  </threadedComment>
  <threadedComment ref="I24" dT="2023-01-17T04:57:03.64" personId="{AE2ADCB6-10A2-4F42-A437-15C54D5DEABE}" id="{D3A86052-1067-4C8D-8011-B8B727D22145}">
    <text xml:space="preserve">Output :
Pedoman pembelajaran diluar kampus
Pedoman PKL
Reviu pedoman kewirausahaan
</text>
  </threadedComment>
  <threadedComment ref="C54" dT="2023-01-17T07:15:50.91" personId="{AE2ADCB6-10A2-4F42-A437-15C54D5DEABE}" id="{8E0C0C0F-9E19-4230-9224-40DCEA02D90A}">
    <text>Output :
1. Dokumen PSDKU</text>
  </threadedComment>
  <threadedComment ref="C54" dT="2023-01-17T07:18:10.30" personId="{AE2ADCB6-10A2-4F42-A437-15C54D5DEABE}" id="{FFAC75A8-2B50-4A59-B6DD-BFDBE9FD3885}" parentId="{8E0C0C0F-9E19-4230-9224-40DCEA02D90A}">
    <text>Output :
1. Dokumen PSDKU
2. Dokumen persiapan penggabungan Politeknik KP
3. Fasilitasi TL PP PTKL</text>
  </threadedComment>
  <threadedComment ref="I54" dT="2023-01-17T07:15:50.91" personId="{AE2ADCB6-10A2-4F42-A437-15C54D5DEABE}" id="{C53EC51B-881B-448F-8FF2-204B20EFFDD4}">
    <text>Output :
1. Dokumen PSDKU</text>
  </threadedComment>
  <threadedComment ref="I54" dT="2023-01-17T07:18:10.30" personId="{AE2ADCB6-10A2-4F42-A437-15C54D5DEABE}" id="{9476D027-F2F9-4253-9F8A-AD78CE15B4CA}" parentId="{C53EC51B-881B-448F-8FF2-204B20EFFDD4}">
    <text>Output :
1. Dokumen PSDKU
2. Dokumen persiapan penggabungan Politeknik KP
3. Fasilitasi TL PP PTKL</text>
  </threadedComment>
  <threadedComment ref="C68" dT="2023-01-17T07:18:59.42" personId="{AE2ADCB6-10A2-4F42-A437-15C54D5DEABE}" id="{F8C65B76-9A4A-4509-82AE-06B5034B8AAC}">
    <text>Output :
1 Pedoman Mutu Pendidikan KP</text>
  </threadedComment>
  <threadedComment ref="I68" dT="2023-01-17T07:18:59.42" personId="{AE2ADCB6-10A2-4F42-A437-15C54D5DEABE}" id="{9C65DC1A-78F9-4DDA-8AB5-3C5432C2ED9D}">
    <text>Output :
1 Pedoman Mutu Pendidikan KP</text>
  </threadedComment>
  <threadedComment ref="C109" dT="2023-01-17T07:39:16.20" personId="{AE2ADCB6-10A2-4F42-A437-15C54D5DEABE}" id="{93C2551D-A42C-4590-A0FC-00A04DD96B45}">
    <text>Dikurangi 100 juta</text>
  </threadedComment>
  <threadedComment ref="I109" dT="2023-01-17T07:39:16.20" personId="{AE2ADCB6-10A2-4F42-A437-15C54D5DEABE}" id="{CB1AAE21-07EA-4601-8157-FEBAB1D203C2}">
    <text>Dikurangi 100 juta</text>
  </threadedComment>
  <threadedComment ref="C120" dT="2023-01-17T07:39:16.20" personId="{AE2ADCB6-10A2-4F42-A437-15C54D5DEABE}" id="{A3CF1183-30BE-460A-A5AE-D9CCE1BA2068}">
    <text>Dikurangi 100 juta</text>
  </threadedComment>
  <threadedComment ref="I120" dT="2023-01-17T07:39:16.20" personId="{AE2ADCB6-10A2-4F42-A437-15C54D5DEABE}" id="{56D8DC8B-6329-43F0-B9D2-C4247F6F0C21}">
    <text>Dikurangi 100 juta</text>
  </threadedComment>
  <threadedComment ref="G141" dT="2023-01-18T09:51:38.83" personId="{AE2ADCB6-10A2-4F42-A437-15C54D5DEABE}" id="{53823A19-8142-4D0E-BEE5-AB39516FFF1D}">
    <text>Pagu Menjadi 472 Juta</text>
  </threadedComment>
  <threadedComment ref="M141" dT="2023-01-18T09:51:38.83" personId="{AE2ADCB6-10A2-4F42-A437-15C54D5DEABE}" id="{3D863EF7-4499-4779-9167-D0BD385DF4E7}">
    <text>Pagu Menjadi 472 Juta</text>
  </threadedComment>
  <threadedComment ref="G150" dT="2023-01-18T08:34:06.16" personId="{AE2ADCB6-10A2-4F42-A437-15C54D5DEABE}" id="{F8B37393-3ADD-4721-8751-50C79394CF8E}">
    <text>Pagu Menjadi 58 juta</text>
  </threadedComment>
  <threadedComment ref="M150" dT="2023-01-18T08:34:06.16" personId="{AE2ADCB6-10A2-4F42-A437-15C54D5DEABE}" id="{26FF5B4B-32EA-4DC1-9D1C-73E42A52A831}">
    <text>Pagu Menjadi 58 juta</text>
  </threadedComment>
  <threadedComment ref="C227" dT="2023-01-17T04:48:04.35" personId="{AE2ADCB6-10A2-4F42-A437-15C54D5DEABE}" id="{CFB8AC1F-CC07-4380-9F82-D768B104AF1F}">
    <text>Workshop Kurikulum Prodi Teknis dan Spesifik</text>
  </threadedComment>
  <threadedComment ref="I227" dT="2023-01-17T04:48:04.35" personId="{AE2ADCB6-10A2-4F42-A437-15C54D5DEABE}" id="{F607D795-C05F-417C-BF69-3FF0F5266C31}">
    <text>Workshop Kurikulum Prodi Teknis dan Spesifik</text>
  </threadedComment>
  <threadedComment ref="C331" dT="2023-01-17T07:39:46.01" personId="{AE2ADCB6-10A2-4F42-A437-15C54D5DEABE}" id="{BEC0EC5B-463C-46A9-A1BE-887E7C511FAF}">
    <text>Dikurangi 100 juta</text>
  </threadedComment>
  <threadedComment ref="C331" dT="2023-01-17T08:00:09.52" personId="{AE2ADCB6-10A2-4F42-A437-15C54D5DEABE}" id="{B401B85B-1004-4BE3-A790-A770B82F3BDC}" parentId="{BEC0EC5B-463C-46A9-A1BE-887E7C511FAF}">
    <text>Disisakan 100 juta</text>
  </threadedComment>
  <threadedComment ref="I331" dT="2023-01-17T07:39:46.01" personId="{AE2ADCB6-10A2-4F42-A437-15C54D5DEABE}" id="{D928FAE3-8063-44D0-854C-93DFECEB45C5}">
    <text>Dikurangi 100 juta</text>
  </threadedComment>
  <threadedComment ref="I331" dT="2023-01-17T08:00:09.52" personId="{AE2ADCB6-10A2-4F42-A437-15C54D5DEABE}" id="{C5CE1915-6E22-4CB3-ABA4-DC234613B982}" parentId="{D928FAE3-8063-44D0-854C-93DFECEB45C5}">
    <text>Disisakan 100 juta</text>
  </threadedComment>
  <threadedComment ref="C426" dT="2023-01-17T08:06:43.88" personId="{AE2ADCB6-10A2-4F42-A437-15C54D5DEABE}" id="{58DFB9CE-09AE-409F-B16C-6DD39B909AA9}">
    <text>Menjadi pagu 200 juta</text>
  </threadedComment>
  <threadedComment ref="I426" dT="2023-01-17T08:06:43.88" personId="{AE2ADCB6-10A2-4F42-A437-15C54D5DEABE}" id="{2B3E712C-B9F7-4AB4-BC88-30ECCB85D7E3}">
    <text>Menjadi pagu 200 juta</text>
  </threadedComment>
  <threadedComment ref="C508" dT="2023-01-17T07:14:30.47" personId="{AE2ADCB6-10A2-4F42-A437-15C54D5DEABE}" id="{BFB91AE9-0F1C-4B83-AF40-D9D19D43F272}">
    <text xml:space="preserve">Output :
1. Dokumen PSDKU
2. 
</text>
  </threadedComment>
  <threadedComment ref="I508" dT="2023-01-17T07:14:30.47" personId="{AE2ADCB6-10A2-4F42-A437-15C54D5DEABE}" id="{DFFD1CCB-78F7-4AB4-9D2B-A410586A00F0}">
    <text xml:space="preserve">Output :
1. Dokumen PSDKU
2. 
</text>
  </threadedComment>
</ThreadedComments>
</file>

<file path=xl/threadedComments/threadedComment2.xml><?xml version="1.0" encoding="utf-8"?>
<ThreadedComments xmlns="http://schemas.microsoft.com/office/spreadsheetml/2018/threadedcomments" xmlns:x="http://schemas.openxmlformats.org/spreadsheetml/2006/main">
  <threadedComment ref="I14" dT="2023-01-17T04:55:41.30" personId="{AE2ADCB6-10A2-4F42-A437-15C54D5DEABE}" id="{B399D36C-2020-4C70-AC7A-A476DDAB775F}">
    <text>Output :
Buku Kurikulum
Kajian Kurikulum prodi spesifik
Penyusunan skema prestasi taruna
Penyusunan buku pembelajaran digital</text>
  </threadedComment>
  <threadedComment ref="I24" dT="2023-01-17T04:48:04.35" personId="{AE2ADCB6-10A2-4F42-A437-15C54D5DEABE}" id="{65F93D50-051F-46CC-A3C9-823C62733884}">
    <text>Workshop Kurikulum Prodi Teknis dan Spesifik</text>
  </threadedComment>
  <threadedComment ref="I27" dT="2023-01-17T04:57:03.64" personId="{AE2ADCB6-10A2-4F42-A437-15C54D5DEABE}" id="{7AA1DBE9-74A5-42EA-9F84-A30CCDAE8A02}">
    <text xml:space="preserve">Output :
Pedoman pembelajaran diluar kampus
Pedoman PKL
Reviu pedoman kewirausahaan
</text>
  </threadedComment>
  <threadedComment ref="I46" dT="2023-01-17T04:08:49.58" personId="{AE2ADCB6-10A2-4F42-A437-15C54D5DEABE}" id="{F619CC8F-6C4A-4BDF-A121-CC6F6A198528}">
    <text>Pedoman Penerimaan Peserta Didik dan Pedoman Pakaian seragam</text>
  </threadedComment>
  <threadedComment ref="I48" dT="2023-01-17T04:06:48.98" personId="{AE2ADCB6-10A2-4F42-A437-15C54D5DEABE}" id="{9D951CCC-0A8C-4FAF-8813-A94AA9604012}">
    <text>Mengakomodir kajian kebutuhan tenaga kerja</text>
  </threadedComment>
  <threadedComment ref="I62" dT="2023-01-17T07:15:50.91" personId="{AE2ADCB6-10A2-4F42-A437-15C54D5DEABE}" id="{FF0D00B1-AE89-4774-BFC7-541AD8709647}">
    <text>Output :
1. Dokumen PSDKU</text>
  </threadedComment>
  <threadedComment ref="I62" dT="2023-01-17T07:18:10.30" personId="{AE2ADCB6-10A2-4F42-A437-15C54D5DEABE}" id="{E3406CE4-C6E8-4531-8999-549FC1276729}" parentId="{FF0D00B1-AE89-4774-BFC7-541AD8709647}">
    <text>Output :
1. Dokumen PSDKU
2. Dokumen persiapan penggabungan Politeknik KP
3. Fasilitasi TL PP PTKL</text>
  </threadedComment>
  <threadedComment ref="I77" dT="2023-01-17T07:18:59.42" personId="{AE2ADCB6-10A2-4F42-A437-15C54D5DEABE}" id="{95EBAC7C-416B-42F5-A0E4-8E96C2A224EB}">
    <text>Output :
1 Pedoman Mutu Pendidikan KP</text>
  </threadedComment>
  <threadedComment ref="I120" dT="2023-01-17T07:39:16.20" personId="{AE2ADCB6-10A2-4F42-A437-15C54D5DEABE}" id="{4F8C26C1-C1D5-447F-A334-F28CEE617DFA}">
    <text>Dikurangi 100 juta</text>
  </threadedComment>
  <threadedComment ref="I133" dT="2023-01-17T07:39:16.20" personId="{AE2ADCB6-10A2-4F42-A437-15C54D5DEABE}" id="{4517A2D2-71D7-41D5-8E6A-FA966FCF2EF0}">
    <text>Dikurangi 100 juta</text>
  </threadedComment>
  <threadedComment ref="I148" dT="2023-01-17T07:39:16.20" personId="{AE2ADCB6-10A2-4F42-A437-15C54D5DEABE}" id="{E3AF4CAD-117E-49BC-8594-7C6CDFD2265B}">
    <text>Dikurangi 100 juta</text>
  </threadedComment>
  <threadedComment ref="M174" dT="2023-01-18T09:51:38.83" personId="{AE2ADCB6-10A2-4F42-A437-15C54D5DEABE}" id="{D429C70B-3F76-4350-ABB6-6B9001897C37}">
    <text>Pagu Menjadi 472 Juta</text>
  </threadedComment>
  <threadedComment ref="M183" dT="2023-01-18T08:34:06.16" personId="{AE2ADCB6-10A2-4F42-A437-15C54D5DEABE}" id="{A6E8762B-BE42-4280-A553-1160B1C21B67}">
    <text>Pagu Menjadi 58 juta</text>
  </threadedComment>
  <threadedComment ref="I250" dT="2023-03-27T03:37:28.04" personId="{AE2ADCB6-10A2-4F42-A437-15C54D5DEABE}" id="{ED3E4F29-A63E-4914-B22E-555078BF00B9}">
    <text>Data dukung ??</text>
  </threadedComment>
  <threadedComment ref="I254" dT="2023-01-17T04:07:31.19" personId="{AE2ADCB6-10A2-4F42-A437-15C54D5DEABE}" id="{516F35C9-A8FA-4101-8709-692AF370FA79}">
    <text>Mengakomodir kajian serapan tenaga kerja</text>
  </threadedComment>
  <threadedComment ref="I302" dT="2023-01-17T04:48:04.35" personId="{AE2ADCB6-10A2-4F42-A437-15C54D5DEABE}" id="{8A2931AB-7706-4C8B-A07F-C8C3E248D6C1}">
    <text>Workshop Kurikulum Prodi Teknis dan Spesifik</text>
  </threadedComment>
  <threadedComment ref="I315" dT="2023-01-17T04:08:49.58" personId="{AE2ADCB6-10A2-4F42-A437-15C54D5DEABE}" id="{B5A770A3-CFF2-44FF-A968-155050A86F67}">
    <text>Pedoman Penerimaan Peserta Didik dan Pedoman Pakaian seragam</text>
  </threadedComment>
  <threadedComment ref="I317" dT="2023-01-17T04:06:48.98" personId="{AE2ADCB6-10A2-4F42-A437-15C54D5DEABE}" id="{B34E14FA-4608-413A-87C1-D10E63E04561}">
    <text>Mengakomodir kajian kebutuhan tenaga kerja</text>
  </threadedComment>
  <threadedComment ref="M354" dT="2023-01-13T09:16:57.89" personId="{AE2ADCB6-10A2-4F42-A437-15C54D5DEABE}" id="{A73A636E-215B-4D3D-A501-2BDF82EE2125}">
    <text>Realisasi TA. 2022 : Rp56.114.700</text>
  </threadedComment>
  <threadedComment ref="C362" dT="2022-12-25T08:43:40.33" personId="{AE2ADCB6-10A2-4F42-A437-15C54D5DEABE}" id="{38B194B1-5A6B-41FC-A210-90C5E2D79C1B}">
    <text>Tidak sesuai dengan urutan di Laporan Cetak POK</text>
  </threadedComment>
  <threadedComment ref="I362" dT="2022-12-25T08:43:40.33" personId="{AE2ADCB6-10A2-4F42-A437-15C54D5DEABE}" id="{9CF6A44A-FF37-46D2-ABFB-914CB06982C3}">
    <text>Tidak sesuai dengan urutan di Laporan Cetak POK</text>
  </threadedComment>
  <threadedComment ref="C407" dT="2022-12-26T01:31:02.60" personId="{AE2ADCB6-10A2-4F42-A437-15C54D5DEABE}" id="{5B107FC9-9492-4022-829A-B9FFCACCA970}">
    <text>Tidak sesuai urutan laporan cetak POK dari SAKTI</text>
  </threadedComment>
  <threadedComment ref="I407" dT="2022-12-26T01:31:02.60" personId="{AE2ADCB6-10A2-4F42-A437-15C54D5DEABE}" id="{B252A55A-D4B4-4F55-93FD-512B528EE407}">
    <text>Tidak sesuai urutan laporan cetak POK dari SAKTI</text>
  </threadedComment>
  <threadedComment ref="I417" dT="2023-01-17T07:39:46.01" personId="{AE2ADCB6-10A2-4F42-A437-15C54D5DEABE}" id="{46595F1C-D8A9-4445-9955-9FED8E5BE3B5}">
    <text>Dikurangi 100 juta</text>
  </threadedComment>
  <threadedComment ref="I417" dT="2023-01-17T08:00:09.52" personId="{AE2ADCB6-10A2-4F42-A437-15C54D5DEABE}" id="{04DB60EA-F922-4ACA-9662-A4D727D13F19}" parentId="{46595F1C-D8A9-4445-9955-9FED8E5BE3B5}">
    <text>Disisakan 100 juta</text>
  </threadedComment>
  <threadedComment ref="I557" dT="2023-01-17T08:06:43.88" personId="{AE2ADCB6-10A2-4F42-A437-15C54D5DEABE}" id="{8D52065F-DE37-4F48-8535-30410DD054D2}">
    <text>Menjadi pagu 200 juta</text>
  </threadedComment>
  <threadedComment ref="I641" dT="2023-01-17T07:14:30.47" personId="{AE2ADCB6-10A2-4F42-A437-15C54D5DEABE}" id="{F91B87DA-6AAD-4F00-AE91-C94890EA5E3A}">
    <text xml:space="preserve">Output :
1. Dokumen PSDKU
2. 
</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pivotTable" Target="../pivotTables/pivotTable2.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6.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B30CD-4056-469B-8842-DAA96314CB3C}">
  <sheetPr filterMode="1">
    <pageSetUpPr fitToPage="1"/>
  </sheetPr>
  <dimension ref="A1:F71"/>
  <sheetViews>
    <sheetView showGridLines="0" workbookViewId="0">
      <pane xSplit="1" ySplit="4" topLeftCell="B5" activePane="bottomRight" state="frozen"/>
      <selection pane="topRight" activeCell="B1" sqref="B1"/>
      <selection pane="bottomLeft" activeCell="A4" sqref="A4"/>
      <selection pane="bottomRight" activeCell="G15" sqref="G15"/>
    </sheetView>
  </sheetViews>
  <sheetFormatPr defaultRowHeight="14.4" x14ac:dyDescent="0.3"/>
  <cols>
    <col min="1" max="1" width="69.88671875" bestFit="1" customWidth="1"/>
    <col min="2" max="3" width="15.109375" bestFit="1" customWidth="1"/>
    <col min="4" max="4" width="12.44140625" bestFit="1" customWidth="1"/>
    <col min="5" max="5" width="9" bestFit="1" customWidth="1"/>
    <col min="6" max="6" width="11.44140625" bestFit="1" customWidth="1"/>
    <col min="7" max="19" width="9" bestFit="1" customWidth="1"/>
    <col min="20" max="42" width="10" bestFit="1" customWidth="1"/>
    <col min="43" max="46" width="11" bestFit="1" customWidth="1"/>
    <col min="47" max="47" width="7" bestFit="1" customWidth="1"/>
    <col min="48" max="48" width="10.77734375" bestFit="1" customWidth="1"/>
  </cols>
  <sheetData>
    <row r="1" spans="1:6" ht="15.6" x14ac:dyDescent="0.3">
      <c r="A1" s="437" t="s">
        <v>1254</v>
      </c>
      <c r="B1" s="437"/>
      <c r="C1" s="437"/>
      <c r="D1" s="437"/>
    </row>
    <row r="2" spans="1:6" hidden="1" x14ac:dyDescent="0.3">
      <c r="A2" s="420" t="s">
        <v>1192</v>
      </c>
      <c r="B2" t="s">
        <v>1250</v>
      </c>
    </row>
    <row r="4" spans="1:6" s="405" customFormat="1" x14ac:dyDescent="0.3">
      <c r="A4" s="392" t="s">
        <v>1200</v>
      </c>
      <c r="B4" s="400" t="s">
        <v>1197</v>
      </c>
      <c r="C4" s="400" t="s">
        <v>1198</v>
      </c>
      <c r="D4" s="400" t="s">
        <v>1249</v>
      </c>
    </row>
    <row r="5" spans="1:6" x14ac:dyDescent="0.3">
      <c r="A5" s="425" t="s">
        <v>500</v>
      </c>
      <c r="B5" s="398">
        <v>364329000</v>
      </c>
      <c r="C5" s="398">
        <v>364329000</v>
      </c>
      <c r="D5" s="398">
        <v>0</v>
      </c>
      <c r="F5" s="422"/>
    </row>
    <row r="6" spans="1:6" x14ac:dyDescent="0.3">
      <c r="A6" s="391" t="s">
        <v>22</v>
      </c>
      <c r="B6" s="390">
        <v>131673000</v>
      </c>
      <c r="C6" s="390">
        <v>131673000</v>
      </c>
      <c r="D6" s="390">
        <v>0</v>
      </c>
      <c r="F6" s="422"/>
    </row>
    <row r="7" spans="1:6" hidden="1" x14ac:dyDescent="0.3">
      <c r="A7" s="421" t="s">
        <v>1019</v>
      </c>
      <c r="B7" s="422">
        <v>0</v>
      </c>
      <c r="C7" s="422">
        <v>0</v>
      </c>
      <c r="D7" s="422">
        <v>0</v>
      </c>
      <c r="F7" s="422"/>
    </row>
    <row r="8" spans="1:6" x14ac:dyDescent="0.3">
      <c r="A8" s="391" t="s">
        <v>204</v>
      </c>
      <c r="B8" s="390">
        <v>78803000</v>
      </c>
      <c r="C8" s="390">
        <v>78803000</v>
      </c>
      <c r="D8" s="390">
        <v>0</v>
      </c>
      <c r="F8" s="422"/>
    </row>
    <row r="9" spans="1:6" x14ac:dyDescent="0.3">
      <c r="A9" s="391" t="s">
        <v>39</v>
      </c>
      <c r="B9" s="390">
        <v>54519000</v>
      </c>
      <c r="C9" s="390">
        <v>54519000</v>
      </c>
      <c r="D9" s="390">
        <v>0</v>
      </c>
      <c r="F9" s="422"/>
    </row>
    <row r="10" spans="1:6" hidden="1" x14ac:dyDescent="0.3">
      <c r="A10" s="421" t="s">
        <v>1014</v>
      </c>
      <c r="B10" s="422">
        <v>0</v>
      </c>
      <c r="C10" s="422">
        <v>0</v>
      </c>
      <c r="D10" s="422">
        <v>0</v>
      </c>
      <c r="F10" s="422"/>
    </row>
    <row r="11" spans="1:6" x14ac:dyDescent="0.3">
      <c r="A11" s="391" t="s">
        <v>657</v>
      </c>
      <c r="B11" s="390">
        <v>99334000</v>
      </c>
      <c r="C11" s="390">
        <v>99334000</v>
      </c>
      <c r="D11" s="390">
        <v>0</v>
      </c>
      <c r="F11" s="422"/>
    </row>
    <row r="12" spans="1:6" x14ac:dyDescent="0.3">
      <c r="A12" s="425" t="s">
        <v>501</v>
      </c>
      <c r="B12" s="398">
        <v>258356000</v>
      </c>
      <c r="C12" s="398">
        <v>258356000</v>
      </c>
      <c r="D12" s="398">
        <v>0</v>
      </c>
      <c r="F12" s="422"/>
    </row>
    <row r="13" spans="1:6" hidden="1" x14ac:dyDescent="0.3">
      <c r="A13" s="421" t="s">
        <v>1239</v>
      </c>
      <c r="B13" s="422">
        <v>0</v>
      </c>
      <c r="C13" s="422">
        <v>0</v>
      </c>
      <c r="D13" s="422">
        <v>0</v>
      </c>
    </row>
    <row r="14" spans="1:6" x14ac:dyDescent="0.3">
      <c r="A14" s="391" t="s">
        <v>561</v>
      </c>
      <c r="B14" s="390">
        <v>35050000</v>
      </c>
      <c r="C14" s="390">
        <v>35050000</v>
      </c>
      <c r="D14" s="390">
        <v>0</v>
      </c>
    </row>
    <row r="15" spans="1:6" x14ac:dyDescent="0.3">
      <c r="A15" s="391" t="s">
        <v>566</v>
      </c>
      <c r="B15" s="390">
        <v>83752000</v>
      </c>
      <c r="C15" s="390">
        <v>83752000</v>
      </c>
      <c r="D15" s="390">
        <v>0</v>
      </c>
    </row>
    <row r="16" spans="1:6" x14ac:dyDescent="0.3">
      <c r="A16" s="391" t="s">
        <v>660</v>
      </c>
      <c r="B16" s="390">
        <v>139554000</v>
      </c>
      <c r="C16" s="390">
        <v>139554000</v>
      </c>
      <c r="D16" s="390">
        <v>0</v>
      </c>
    </row>
    <row r="17" spans="1:4" hidden="1" x14ac:dyDescent="0.3">
      <c r="A17" s="421" t="s">
        <v>978</v>
      </c>
      <c r="B17" s="422">
        <v>0</v>
      </c>
      <c r="C17" s="422">
        <v>0</v>
      </c>
      <c r="D17" s="422">
        <v>0</v>
      </c>
    </row>
    <row r="18" spans="1:4" x14ac:dyDescent="0.3">
      <c r="A18" s="425" t="s">
        <v>508</v>
      </c>
      <c r="B18" s="398">
        <v>10025131000</v>
      </c>
      <c r="C18" s="398">
        <v>10025131000</v>
      </c>
      <c r="D18" s="398">
        <v>0</v>
      </c>
    </row>
    <row r="19" spans="1:4" x14ac:dyDescent="0.3">
      <c r="A19" s="391" t="s">
        <v>128</v>
      </c>
      <c r="B19" s="390">
        <v>147749000</v>
      </c>
      <c r="C19" s="390">
        <v>147749000</v>
      </c>
      <c r="D19" s="390">
        <v>0</v>
      </c>
    </row>
    <row r="20" spans="1:4" x14ac:dyDescent="0.3">
      <c r="A20" s="391" t="s">
        <v>795</v>
      </c>
      <c r="B20" s="390">
        <v>131699000</v>
      </c>
      <c r="C20" s="390">
        <v>131699000</v>
      </c>
      <c r="D20" s="390">
        <v>0</v>
      </c>
    </row>
    <row r="21" spans="1:4" x14ac:dyDescent="0.3">
      <c r="A21" s="391" t="s">
        <v>1242</v>
      </c>
      <c r="B21" s="390">
        <v>63060000</v>
      </c>
      <c r="C21" s="390">
        <v>63060000</v>
      </c>
      <c r="D21" s="390">
        <v>0</v>
      </c>
    </row>
    <row r="22" spans="1:4" hidden="1" x14ac:dyDescent="0.3">
      <c r="A22" s="421" t="s">
        <v>1075</v>
      </c>
      <c r="B22" s="422">
        <v>0</v>
      </c>
      <c r="C22" s="422">
        <v>0</v>
      </c>
      <c r="D22" s="422">
        <v>0</v>
      </c>
    </row>
    <row r="23" spans="1:4" x14ac:dyDescent="0.3">
      <c r="A23" s="391" t="s">
        <v>784</v>
      </c>
      <c r="B23" s="390">
        <v>116572000</v>
      </c>
      <c r="C23" s="390">
        <v>116572000</v>
      </c>
      <c r="D23" s="390">
        <v>0</v>
      </c>
    </row>
    <row r="24" spans="1:4" hidden="1" x14ac:dyDescent="0.3">
      <c r="A24" s="421" t="s">
        <v>1051</v>
      </c>
      <c r="B24" s="422">
        <v>0</v>
      </c>
      <c r="C24" s="422">
        <v>0</v>
      </c>
      <c r="D24" s="422">
        <v>0</v>
      </c>
    </row>
    <row r="25" spans="1:4" x14ac:dyDescent="0.3">
      <c r="A25" s="391" t="s">
        <v>1245</v>
      </c>
      <c r="B25" s="390">
        <v>623614000</v>
      </c>
      <c r="C25" s="390">
        <v>623614000</v>
      </c>
      <c r="D25" s="390">
        <v>0</v>
      </c>
    </row>
    <row r="26" spans="1:4" x14ac:dyDescent="0.3">
      <c r="A26" s="391" t="s">
        <v>804</v>
      </c>
      <c r="B26" s="390">
        <v>126000000</v>
      </c>
      <c r="C26" s="390">
        <v>126000000</v>
      </c>
      <c r="D26" s="390">
        <v>0</v>
      </c>
    </row>
    <row r="27" spans="1:4" x14ac:dyDescent="0.3">
      <c r="A27" s="391" t="s">
        <v>812</v>
      </c>
      <c r="B27" s="390">
        <v>165187000</v>
      </c>
      <c r="C27" s="390">
        <v>165187000</v>
      </c>
      <c r="D27" s="390">
        <v>0</v>
      </c>
    </row>
    <row r="28" spans="1:4" x14ac:dyDescent="0.3">
      <c r="A28" s="391" t="s">
        <v>331</v>
      </c>
      <c r="B28" s="390">
        <v>151250000</v>
      </c>
      <c r="C28" s="390">
        <v>151250000</v>
      </c>
      <c r="D28" s="390">
        <v>0</v>
      </c>
    </row>
    <row r="29" spans="1:4" hidden="1" x14ac:dyDescent="0.3">
      <c r="A29" s="421" t="s">
        <v>1073</v>
      </c>
      <c r="B29" s="422">
        <v>0</v>
      </c>
      <c r="C29" s="422">
        <v>0</v>
      </c>
      <c r="D29" s="422">
        <v>0</v>
      </c>
    </row>
    <row r="30" spans="1:4" x14ac:dyDescent="0.3">
      <c r="A30" s="391" t="s">
        <v>443</v>
      </c>
      <c r="B30" s="390">
        <v>2523377000</v>
      </c>
      <c r="C30" s="390">
        <v>2523377000</v>
      </c>
      <c r="D30" s="390">
        <v>0</v>
      </c>
    </row>
    <row r="31" spans="1:4" x14ac:dyDescent="0.3">
      <c r="A31" s="391" t="s">
        <v>461</v>
      </c>
      <c r="B31" s="390">
        <v>5699412000</v>
      </c>
      <c r="C31" s="390">
        <v>5699412000</v>
      </c>
      <c r="D31" s="390">
        <v>0</v>
      </c>
    </row>
    <row r="32" spans="1:4" x14ac:dyDescent="0.3">
      <c r="A32" s="391" t="s">
        <v>483</v>
      </c>
      <c r="B32" s="390">
        <v>186041000</v>
      </c>
      <c r="C32" s="390">
        <v>186041000</v>
      </c>
      <c r="D32" s="390">
        <v>0</v>
      </c>
    </row>
    <row r="33" spans="1:4" x14ac:dyDescent="0.3">
      <c r="A33" s="391" t="s">
        <v>494</v>
      </c>
      <c r="B33" s="390">
        <v>91170000</v>
      </c>
      <c r="C33" s="390">
        <v>91170000</v>
      </c>
      <c r="D33" s="390">
        <v>0</v>
      </c>
    </row>
    <row r="34" spans="1:4" x14ac:dyDescent="0.3">
      <c r="A34" s="425" t="s">
        <v>509</v>
      </c>
      <c r="B34" s="398">
        <v>801164000</v>
      </c>
      <c r="C34" s="398">
        <v>801164000</v>
      </c>
      <c r="D34" s="398">
        <v>0</v>
      </c>
    </row>
    <row r="35" spans="1:4" x14ac:dyDescent="0.3">
      <c r="A35" s="391" t="s">
        <v>866</v>
      </c>
      <c r="B35" s="390">
        <v>104311000</v>
      </c>
      <c r="C35" s="390">
        <v>104311000</v>
      </c>
      <c r="D35" s="390">
        <v>0</v>
      </c>
    </row>
    <row r="36" spans="1:4" x14ac:dyDescent="0.3">
      <c r="A36" s="391" t="s">
        <v>848</v>
      </c>
      <c r="B36" s="390">
        <v>166238000</v>
      </c>
      <c r="C36" s="390">
        <v>166238000</v>
      </c>
      <c r="D36" s="390">
        <v>0</v>
      </c>
    </row>
    <row r="37" spans="1:4" x14ac:dyDescent="0.3">
      <c r="A37" s="391" t="s">
        <v>844</v>
      </c>
      <c r="B37" s="390">
        <v>150075000</v>
      </c>
      <c r="C37" s="390">
        <v>150075000</v>
      </c>
      <c r="D37" s="390">
        <v>0</v>
      </c>
    </row>
    <row r="38" spans="1:4" x14ac:dyDescent="0.3">
      <c r="A38" s="391" t="s">
        <v>855</v>
      </c>
      <c r="B38" s="390">
        <v>330540000</v>
      </c>
      <c r="C38" s="390">
        <v>330540000</v>
      </c>
      <c r="D38" s="390">
        <v>0</v>
      </c>
    </row>
    <row r="39" spans="1:4" x14ac:dyDescent="0.3">
      <c r="A39" s="391" t="s">
        <v>662</v>
      </c>
      <c r="B39" s="390">
        <v>50000000</v>
      </c>
      <c r="C39" s="390">
        <v>50000000</v>
      </c>
      <c r="D39" s="390">
        <v>0</v>
      </c>
    </row>
    <row r="40" spans="1:4" x14ac:dyDescent="0.3">
      <c r="A40" s="425" t="s">
        <v>503</v>
      </c>
      <c r="B40" s="398">
        <v>525378000</v>
      </c>
      <c r="C40" s="398">
        <v>525378000</v>
      </c>
      <c r="D40" s="398">
        <v>0</v>
      </c>
    </row>
    <row r="41" spans="1:4" x14ac:dyDescent="0.3">
      <c r="A41" s="391" t="s">
        <v>576</v>
      </c>
      <c r="B41" s="390">
        <v>404820000</v>
      </c>
      <c r="C41" s="390">
        <v>404820000</v>
      </c>
      <c r="D41" s="390">
        <v>0</v>
      </c>
    </row>
    <row r="42" spans="1:4" x14ac:dyDescent="0.3">
      <c r="A42" s="391" t="s">
        <v>654</v>
      </c>
      <c r="B42" s="390">
        <v>50042000</v>
      </c>
      <c r="C42" s="390">
        <v>50042000</v>
      </c>
      <c r="D42" s="390">
        <v>0</v>
      </c>
    </row>
    <row r="43" spans="1:4" x14ac:dyDescent="0.3">
      <c r="A43" s="391" t="s">
        <v>92</v>
      </c>
      <c r="B43" s="390">
        <v>70516000</v>
      </c>
      <c r="C43" s="390">
        <v>70516000</v>
      </c>
      <c r="D43" s="390">
        <v>0</v>
      </c>
    </row>
    <row r="44" spans="1:4" x14ac:dyDescent="0.3">
      <c r="A44" s="425" t="s">
        <v>504</v>
      </c>
      <c r="B44" s="398">
        <v>219670000</v>
      </c>
      <c r="C44" s="398">
        <v>219670000</v>
      </c>
      <c r="D44" s="398">
        <v>0</v>
      </c>
    </row>
    <row r="45" spans="1:4" hidden="1" x14ac:dyDescent="0.3">
      <c r="A45" s="421" t="s">
        <v>1217</v>
      </c>
      <c r="B45" s="422">
        <v>0</v>
      </c>
      <c r="C45" s="422">
        <v>0</v>
      </c>
      <c r="D45" s="422">
        <v>0</v>
      </c>
    </row>
    <row r="46" spans="1:4" x14ac:dyDescent="0.3">
      <c r="A46" s="391" t="s">
        <v>97</v>
      </c>
      <c r="B46" s="390">
        <v>102920000</v>
      </c>
      <c r="C46" s="390">
        <v>102920000</v>
      </c>
      <c r="D46" s="390">
        <v>0</v>
      </c>
    </row>
    <row r="47" spans="1:4" x14ac:dyDescent="0.3">
      <c r="A47" s="391" t="s">
        <v>587</v>
      </c>
      <c r="B47" s="390">
        <v>116750000</v>
      </c>
      <c r="C47" s="390">
        <v>116750000</v>
      </c>
      <c r="D47" s="390">
        <v>0</v>
      </c>
    </row>
    <row r="48" spans="1:4" x14ac:dyDescent="0.3">
      <c r="A48" s="425" t="s">
        <v>510</v>
      </c>
      <c r="B48" s="398">
        <v>7525338000</v>
      </c>
      <c r="C48" s="398">
        <v>7525338000</v>
      </c>
      <c r="D48" s="398">
        <v>0</v>
      </c>
    </row>
    <row r="49" spans="1:4" x14ac:dyDescent="0.3">
      <c r="A49" s="391" t="s">
        <v>868</v>
      </c>
      <c r="B49" s="390">
        <v>48160000</v>
      </c>
      <c r="C49" s="390">
        <v>48160000</v>
      </c>
      <c r="D49" s="390">
        <v>0</v>
      </c>
    </row>
    <row r="50" spans="1:4" x14ac:dyDescent="0.3">
      <c r="A50" s="391" t="s">
        <v>873</v>
      </c>
      <c r="B50" s="390">
        <v>46450000</v>
      </c>
      <c r="C50" s="390">
        <v>46450000</v>
      </c>
      <c r="D50" s="390">
        <v>0</v>
      </c>
    </row>
    <row r="51" spans="1:4" x14ac:dyDescent="0.3">
      <c r="A51" s="391" t="s">
        <v>426</v>
      </c>
      <c r="B51" s="390">
        <v>74300000</v>
      </c>
      <c r="C51" s="390">
        <v>74300000</v>
      </c>
      <c r="D51" s="390">
        <v>0</v>
      </c>
    </row>
    <row r="52" spans="1:4" x14ac:dyDescent="0.3">
      <c r="A52" s="391" t="s">
        <v>891</v>
      </c>
      <c r="B52" s="390">
        <v>64758000</v>
      </c>
      <c r="C52" s="390">
        <v>64758000</v>
      </c>
      <c r="D52" s="390">
        <v>0</v>
      </c>
    </row>
    <row r="53" spans="1:4" x14ac:dyDescent="0.3">
      <c r="A53" s="391" t="s">
        <v>897</v>
      </c>
      <c r="B53" s="390">
        <v>49250000</v>
      </c>
      <c r="C53" s="390">
        <v>49250000</v>
      </c>
      <c r="D53" s="390">
        <v>0</v>
      </c>
    </row>
    <row r="54" spans="1:4" x14ac:dyDescent="0.3">
      <c r="A54" s="391" t="s">
        <v>905</v>
      </c>
      <c r="B54" s="390">
        <v>150000000</v>
      </c>
      <c r="C54" s="390">
        <v>150000000</v>
      </c>
      <c r="D54" s="390">
        <v>0</v>
      </c>
    </row>
    <row r="55" spans="1:4" x14ac:dyDescent="0.3">
      <c r="A55" s="391" t="s">
        <v>970</v>
      </c>
      <c r="B55" s="390">
        <v>56400000</v>
      </c>
      <c r="C55" s="390">
        <v>56400000</v>
      </c>
      <c r="D55" s="390">
        <v>0</v>
      </c>
    </row>
    <row r="56" spans="1:4" x14ac:dyDescent="0.3">
      <c r="A56" s="391" t="s">
        <v>537</v>
      </c>
      <c r="B56" s="390">
        <v>7036020000</v>
      </c>
      <c r="C56" s="390">
        <v>7036020000</v>
      </c>
      <c r="D56" s="390">
        <v>0</v>
      </c>
    </row>
    <row r="57" spans="1:4" x14ac:dyDescent="0.3">
      <c r="A57" s="425" t="s">
        <v>506</v>
      </c>
      <c r="B57" s="398">
        <v>3568814000</v>
      </c>
      <c r="C57" s="398">
        <v>3568814000</v>
      </c>
      <c r="D57" s="398">
        <v>0</v>
      </c>
    </row>
    <row r="58" spans="1:4" hidden="1" x14ac:dyDescent="0.3">
      <c r="A58" s="421" t="s">
        <v>961</v>
      </c>
      <c r="B58" s="422">
        <v>0</v>
      </c>
      <c r="C58" s="422">
        <v>0</v>
      </c>
      <c r="D58" s="422">
        <v>0</v>
      </c>
    </row>
    <row r="59" spans="1:4" x14ac:dyDescent="0.3">
      <c r="A59" s="391" t="s">
        <v>629</v>
      </c>
      <c r="B59" s="390">
        <v>61900000</v>
      </c>
      <c r="C59" s="390">
        <v>61900000</v>
      </c>
      <c r="D59" s="390">
        <v>0</v>
      </c>
    </row>
    <row r="60" spans="1:4" x14ac:dyDescent="0.3">
      <c r="A60" s="391" t="s">
        <v>1002</v>
      </c>
      <c r="B60" s="390">
        <v>498618000</v>
      </c>
      <c r="C60" s="390">
        <v>498618000</v>
      </c>
      <c r="D60" s="390">
        <v>0</v>
      </c>
    </row>
    <row r="61" spans="1:4" x14ac:dyDescent="0.3">
      <c r="A61" s="391" t="s">
        <v>152</v>
      </c>
      <c r="B61" s="390">
        <v>63200000</v>
      </c>
      <c r="C61" s="390">
        <v>63200000</v>
      </c>
      <c r="D61" s="390">
        <v>0</v>
      </c>
    </row>
    <row r="62" spans="1:4" x14ac:dyDescent="0.3">
      <c r="A62" s="391" t="s">
        <v>168</v>
      </c>
      <c r="B62" s="390">
        <v>64800000</v>
      </c>
      <c r="C62" s="390">
        <v>64800000</v>
      </c>
      <c r="D62" s="390">
        <v>0</v>
      </c>
    </row>
    <row r="63" spans="1:4" x14ac:dyDescent="0.3">
      <c r="A63" s="391" t="s">
        <v>178</v>
      </c>
      <c r="B63" s="390">
        <v>151850000</v>
      </c>
      <c r="C63" s="390">
        <v>151850000</v>
      </c>
      <c r="D63" s="390">
        <v>0</v>
      </c>
    </row>
    <row r="64" spans="1:4" x14ac:dyDescent="0.3">
      <c r="A64" s="391" t="s">
        <v>1202</v>
      </c>
      <c r="B64" s="390">
        <v>72788000</v>
      </c>
      <c r="C64" s="390">
        <v>72788000</v>
      </c>
      <c r="D64" s="390">
        <v>0</v>
      </c>
    </row>
    <row r="65" spans="1:4" x14ac:dyDescent="0.3">
      <c r="A65" s="391" t="s">
        <v>239</v>
      </c>
      <c r="B65" s="390">
        <v>1528900000</v>
      </c>
      <c r="C65" s="390">
        <v>1528900000</v>
      </c>
      <c r="D65" s="390">
        <v>0</v>
      </c>
    </row>
    <row r="66" spans="1:4" x14ac:dyDescent="0.3">
      <c r="A66" s="391" t="s">
        <v>267</v>
      </c>
      <c r="B66" s="390">
        <v>119000000</v>
      </c>
      <c r="C66" s="390">
        <v>119000000</v>
      </c>
      <c r="D66" s="390">
        <v>0</v>
      </c>
    </row>
    <row r="67" spans="1:4" x14ac:dyDescent="0.3">
      <c r="A67" s="391" t="s">
        <v>276</v>
      </c>
      <c r="B67" s="390">
        <v>410362000</v>
      </c>
      <c r="C67" s="390">
        <v>410362000</v>
      </c>
      <c r="D67" s="390">
        <v>0</v>
      </c>
    </row>
    <row r="68" spans="1:4" x14ac:dyDescent="0.3">
      <c r="A68" s="391" t="s">
        <v>294</v>
      </c>
      <c r="B68" s="390">
        <v>137396000</v>
      </c>
      <c r="C68" s="390">
        <v>137396000</v>
      </c>
      <c r="D68" s="390">
        <v>0</v>
      </c>
    </row>
    <row r="69" spans="1:4" x14ac:dyDescent="0.3">
      <c r="A69" s="391" t="s">
        <v>777</v>
      </c>
      <c r="B69" s="390">
        <v>200000000</v>
      </c>
      <c r="C69" s="390">
        <v>200000000</v>
      </c>
      <c r="D69" s="390">
        <v>0</v>
      </c>
    </row>
    <row r="70" spans="1:4" x14ac:dyDescent="0.3">
      <c r="A70" s="391" t="s">
        <v>606</v>
      </c>
      <c r="B70" s="390">
        <v>260000000</v>
      </c>
      <c r="C70" s="390">
        <v>260000000</v>
      </c>
      <c r="D70" s="390">
        <v>0</v>
      </c>
    </row>
    <row r="71" spans="1:4" x14ac:dyDescent="0.3">
      <c r="A71" s="400" t="s">
        <v>1186</v>
      </c>
      <c r="B71" s="390">
        <v>23288180000</v>
      </c>
      <c r="C71" s="390">
        <v>23288180000</v>
      </c>
      <c r="D71" s="390">
        <v>0</v>
      </c>
    </row>
  </sheetData>
  <autoFilter ref="A4:D71" xr:uid="{6F4B30CD-4056-469B-8842-DAA96314CB3C}">
    <filterColumn colId="0">
      <filters>
        <filter val="Aparatur KKP yang Diberikan Izin Belajar"/>
        <filter val="Bimbingan dan Pembinaan Metode dan Kurikulum"/>
        <filter val="Bimbingan Penelitian Dan Pengabdian Kepada Masyarakat"/>
        <filter val="Dukungan Kegiatan BRSDMKP"/>
        <filter val="Evaluasi"/>
        <filter val="Evaluasi Beban Kerja Guru dan Dosen"/>
        <filter val="Gaji dan Tunjangan Pusat Pendidikan KP"/>
        <filter val="Grand Total"/>
        <filter val="Kelembagaan"/>
        <filter val="Kerjasama Pendidikan KP"/>
        <filter val="Ketenagaan"/>
        <filter val="Keuangan"/>
        <filter val="Langganan Daya dan Jasa Pusat Pendidikan KP"/>
        <filter val="Lanjutan Tugas Belajar"/>
        <filter val="Laporan Kinerja Lingkup Pendidikan KP"/>
        <filter val="Metode dan Kurikulum"/>
        <filter val="Monitoring Evaluasi Kegiatan dan Anggaran Pendidikan KP dan OII"/>
        <filter val="Monitoring Evaluasi Kinerja Pendidikan KP"/>
        <filter val="Monitoring Evaluasi Penyelenggaraan Pendidikan KP"/>
        <filter val="NSPK Peserta Didik"/>
        <filter val="Operasional dan Pemeliharaan Kantor Pusat Pendidikan KP"/>
        <filter val="Pembayaran Pelaksanaan Operasional Kantor Pusat Pendidikan KP"/>
        <filter val="Pembinaan dan Koordinasi Pimpinan"/>
        <filter val="Pembinaan Pelaksanaan Kewirausahaan dan TEFA"/>
        <filter val="Pemeliharaan Kantor Pusat Pendidikan KP"/>
        <filter val="Pemutakhiran data Administrasi Keuangan"/>
        <filter val="Pengelolaan Administrasi Kepegawaian Pusdik KP"/>
        <filter val="Pengelolaan dan Implementasi BMN"/>
        <filter val="Pengelolaan Kearsipan, Tata Naskah Dinas dan Persuratan Pusat Pendidikan KP"/>
        <filter val="Pengelolaan PNBP Lingkup Satuan Pendidikan KP"/>
        <filter val="Pengembangan Kelembagaan Pendidikan KP"/>
        <filter val="Pengendalian Sarana Prasarana"/>
        <filter val="Penjaminan Mutu Kelembagaan"/>
        <filter val="Penyiapan Pendidik dan Tenaga Kependidikan"/>
        <filter val="Penyusunan Anggaran Pendidikan KP"/>
        <filter val="Penyusunan Bahan Tindak Lanjut dan Pemutakhiran Data"/>
        <filter val="Penyusunan Laporan Keuangan dan PIPK"/>
        <filter val="Penyusunan NSPK Kelembagaan Pendidikan"/>
        <filter val="Penyusunan NSPK Metode dan Kurikulum"/>
        <filter val="Penyusunan Pedoman dan Program Kerjasama Penta Helix"/>
        <filter val="Penyusunan Program dan Anggaran Pusat Pendidikan KP"/>
        <filter val="Penyusunan Sistem Pengendalian Intern Pemerintah (SPIP)"/>
        <filter val="Peralatan Fasilitas Perkantoran Pendidikan Kelautan dan Perikanan"/>
        <filter val="Perencanaan"/>
        <filter val="Perencanaan Kinerja Pendidikan KP"/>
        <filter val="Peserta Didik dan Sarana Prasarana"/>
        <filter val="Publikasi dan Kehumasan Pusat Pendidikan KP  (OII)"/>
        <filter val="Rapat Koordinasi Teknis Pendidikan KP"/>
        <filter val="Rencana Kerja Pendidikan KP"/>
        <filter val="Revisi Anggaran Pendidikan KP"/>
        <filter val="Sarana Teknologi Informasi dan Komunikasi"/>
        <filter val="Serapan  Lulusan Pendidikan KP"/>
        <filter val="Sinkronisasi Kegiatan Pendidikan KP"/>
        <filter val="Transformasi Layanan Pendidikan KP"/>
        <filter val="Tugas Belajar Baru"/>
        <filter val="Tugas Belajar Luar Negeri"/>
        <filter val="Umum"/>
        <filter val="Verifikasi dan Validasi Pertanggung Jawaban Kegiatan"/>
      </filters>
    </filterColumn>
  </autoFilter>
  <mergeCells count="1">
    <mergeCell ref="A1:D1"/>
  </mergeCells>
  <pageMargins left="0.7" right="0.7" top="0.75" bottom="0.75" header="0.3" footer="0.3"/>
  <pageSetup paperSize="9" scale="79" fitToHeight="0" orientation="portrait" horizontalDpi="0" verticalDpi="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18801-C2B7-4ACC-A556-4BB846E2613B}">
  <sheetPr>
    <tabColor rgb="FF00B050"/>
    <outlinePr summaryBelow="0" summaryRight="0"/>
    <pageSetUpPr fitToPage="1"/>
  </sheetPr>
  <dimension ref="B1:XET1005"/>
  <sheetViews>
    <sheetView showGridLines="0" zoomScaleNormal="100" zoomScaleSheetLayoutView="90" workbookViewId="0">
      <pane xSplit="4" ySplit="8" topLeftCell="E19" activePane="bottomRight" state="frozen"/>
      <selection activeCell="E23" sqref="E23"/>
      <selection pane="topRight" activeCell="E23" sqref="E23"/>
      <selection pane="bottomLeft" activeCell="E23" sqref="E23"/>
      <selection pane="bottomRight" activeCell="F23" sqref="F23"/>
    </sheetView>
  </sheetViews>
  <sheetFormatPr defaultColWidth="14" defaultRowHeight="15" customHeight="1" x14ac:dyDescent="0.25"/>
  <cols>
    <col min="1" max="1" width="3.6640625" style="9" customWidth="1"/>
    <col min="2" max="2" width="6.21875" style="9" customWidth="1"/>
    <col min="3" max="3" width="19.88671875" style="9" customWidth="1"/>
    <col min="4" max="4" width="42.44140625" style="9" customWidth="1"/>
    <col min="5" max="5" width="18" style="9" customWidth="1"/>
    <col min="6" max="6" width="19" style="9" customWidth="1"/>
    <col min="7" max="7" width="16.6640625" style="9" customWidth="1"/>
    <col min="8" max="8" width="20.21875" style="9" hidden="1" customWidth="1"/>
    <col min="9" max="9" width="15" style="9" hidden="1" customWidth="1"/>
    <col min="10" max="10" width="18.21875" style="9" customWidth="1"/>
    <col min="11" max="11" width="16.88671875" style="9" bestFit="1" customWidth="1"/>
    <col min="12" max="12" width="16" style="9" bestFit="1" customWidth="1"/>
    <col min="13" max="13" width="3" style="9" customWidth="1"/>
    <col min="14" max="14" width="10.109375" style="9" hidden="1" customWidth="1"/>
    <col min="15" max="15" width="0" style="357" hidden="1" customWidth="1"/>
    <col min="16" max="16" width="15" style="9" hidden="1" customWidth="1"/>
    <col min="17" max="17" width="20.21875" style="9" bestFit="1" customWidth="1"/>
    <col min="18" max="18" width="16.88671875" style="9" bestFit="1" customWidth="1"/>
    <col min="19" max="19" width="15" style="9" bestFit="1" customWidth="1"/>
    <col min="20" max="16384" width="14" style="9"/>
  </cols>
  <sheetData>
    <row r="1" spans="2:16374" ht="15" hidden="1" customHeight="1" x14ac:dyDescent="0.25">
      <c r="K1" s="23"/>
    </row>
    <row r="2" spans="2:16374" ht="15" customHeight="1" x14ac:dyDescent="0.3">
      <c r="B2" s="438" t="s">
        <v>1253</v>
      </c>
      <c r="C2" s="438"/>
      <c r="D2" s="438"/>
      <c r="E2" s="438"/>
      <c r="F2" s="438"/>
      <c r="G2" s="438"/>
      <c r="H2" s="438"/>
      <c r="I2" s="438"/>
      <c r="J2" s="438"/>
      <c r="K2" s="438"/>
      <c r="L2" s="438"/>
      <c r="M2" s="2"/>
      <c r="N2" s="2"/>
      <c r="O2" s="358"/>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row>
    <row r="3" spans="2:16374" ht="15" customHeight="1" x14ac:dyDescent="0.3">
      <c r="B3" s="439" t="s">
        <v>511</v>
      </c>
      <c r="C3" s="439"/>
      <c r="D3" s="439"/>
      <c r="E3" s="439"/>
      <c r="F3" s="439"/>
      <c r="G3" s="439"/>
      <c r="H3" s="439"/>
      <c r="I3" s="439"/>
      <c r="J3" s="439"/>
      <c r="K3" s="439"/>
      <c r="L3" s="439"/>
      <c r="M3" s="2"/>
      <c r="N3" s="2"/>
      <c r="O3" s="358"/>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row>
    <row r="4" spans="2:16374" ht="3" customHeight="1" x14ac:dyDescent="0.25"/>
    <row r="5" spans="2:16374" ht="15.6" hidden="1" x14ac:dyDescent="0.3">
      <c r="B5" s="440" t="s">
        <v>512</v>
      </c>
      <c r="C5" s="440"/>
      <c r="D5" s="10" t="s">
        <v>513</v>
      </c>
    </row>
    <row r="6" spans="2:16374" ht="18" customHeight="1" x14ac:dyDescent="0.3">
      <c r="B6" s="441" t="s">
        <v>514</v>
      </c>
      <c r="C6" s="443" t="s">
        <v>515</v>
      </c>
      <c r="D6" s="443" t="s">
        <v>516</v>
      </c>
      <c r="E6" s="445" t="s">
        <v>946</v>
      </c>
      <c r="F6" s="446"/>
      <c r="G6" s="447" t="s">
        <v>950</v>
      </c>
      <c r="H6" s="449" t="s">
        <v>968</v>
      </c>
      <c r="I6" s="449"/>
      <c r="J6" s="450" t="s">
        <v>981</v>
      </c>
      <c r="K6" s="450"/>
      <c r="L6" s="199">
        <v>524</v>
      </c>
    </row>
    <row r="7" spans="2:16374" ht="39.6" x14ac:dyDescent="0.25">
      <c r="B7" s="442"/>
      <c r="C7" s="444"/>
      <c r="D7" s="444"/>
      <c r="E7" s="24" t="s">
        <v>947</v>
      </c>
      <c r="F7" s="24" t="s">
        <v>969</v>
      </c>
      <c r="G7" s="448"/>
      <c r="H7" s="199" t="s">
        <v>948</v>
      </c>
      <c r="I7" s="200" t="s">
        <v>950</v>
      </c>
      <c r="J7" s="230" t="s">
        <v>947</v>
      </c>
      <c r="K7" s="230" t="s">
        <v>969</v>
      </c>
      <c r="L7" s="230" t="s">
        <v>950</v>
      </c>
    </row>
    <row r="8" spans="2:16374" ht="19.5" customHeight="1" x14ac:dyDescent="0.25">
      <c r="B8" s="12" t="s">
        <v>21</v>
      </c>
      <c r="C8" s="459" t="s">
        <v>517</v>
      </c>
      <c r="D8" s="460"/>
      <c r="E8" s="225">
        <v>1</v>
      </c>
      <c r="F8" s="225">
        <v>2</v>
      </c>
      <c r="G8" s="225" t="s">
        <v>974</v>
      </c>
      <c r="H8" s="226">
        <v>4</v>
      </c>
      <c r="I8" s="226" t="s">
        <v>975</v>
      </c>
      <c r="J8" s="227">
        <v>4</v>
      </c>
      <c r="K8" s="227">
        <v>5</v>
      </c>
      <c r="L8" s="227" t="s">
        <v>982</v>
      </c>
      <c r="M8" s="220"/>
      <c r="N8" s="220"/>
      <c r="P8" s="9" t="s">
        <v>1012</v>
      </c>
    </row>
    <row r="9" spans="2:16374" ht="19.5" customHeight="1" x14ac:dyDescent="0.25">
      <c r="B9" s="451">
        <v>1</v>
      </c>
      <c r="C9" s="461" t="s">
        <v>499</v>
      </c>
      <c r="D9" s="232" t="s">
        <v>500</v>
      </c>
      <c r="E9" s="233" cm="1">
        <f t="array" ref="E9">SUM(_xlfn._xlws.FILTER('Perbaik Revisi (Pasca Rakernis)'!$G$8:$G$902,'Perbaik Revisi (Pasca Rakernis)'!$S$8:$S$902=D9,0))</f>
        <v>364329000</v>
      </c>
      <c r="F9" s="233" cm="1">
        <f t="array" ref="F9">SUM(_xlfn._xlws.FILTER('Perbaik Revisi (Pasca Rakernis)'!$M$8:$M$902,'Perbaik Revisi (Pasca Rakernis)'!$S$8:$S$902=D9,0))</f>
        <v>364329000</v>
      </c>
      <c r="G9" s="231">
        <f>E9-F9</f>
        <v>0</v>
      </c>
      <c r="H9" s="231" t="e" cm="1">
        <f t="array" ref="H9">SUM(_xlfn._xlws.FILTER(#REF!,#REF!=D9,0))</f>
        <v>#REF!</v>
      </c>
      <c r="I9" s="235" t="e">
        <f>E9-H9</f>
        <v>#REF!</v>
      </c>
      <c r="J9" s="231" cm="1">
        <f t="array" ref="J9">SUM(_xlfn._xlws.FILTER('Perbaik Revisi (Pasca Rakernis)'!$G$9:$G$902,(IFERROR(SEARCH('Rekap Revisi POK'!$L$6,'Perbaik Revisi (Pasca Rakernis)'!$B$9:$B$902,1),"")&lt;&gt;"")*('Perbaik Revisi (Pasca Rakernis)'!$S$9:$S$902='Rekap Revisi POK'!$D9),0))</f>
        <v>214304000</v>
      </c>
      <c r="K9" s="231" cm="1">
        <f t="array" ref="K9">SUM(_xlfn._xlws.FILTER('Perbaik Revisi (Pasca Rakernis)'!$M$9:$M$902,(IFERROR(SEARCH('Rekap Revisi POK'!$L$6,'Perbaik Revisi (Pasca Rakernis)'!$H$9:$H$902,1),"")&lt;&gt;"")*('Perbaik Revisi (Pasca Rakernis)'!$S$9:$S$902='Rekap Revisi POK'!$D9),0))</f>
        <v>214304000</v>
      </c>
      <c r="L9" s="231">
        <f>J9-K9</f>
        <v>0</v>
      </c>
      <c r="N9" s="359">
        <f>J9/$J$29</f>
        <v>4.720130971828855E-2</v>
      </c>
      <c r="O9" s="359">
        <f>K9/$K$29</f>
        <v>4.720130971828855E-2</v>
      </c>
      <c r="P9" s="196">
        <v>256374000</v>
      </c>
      <c r="Q9" s="196"/>
    </row>
    <row r="10" spans="2:16374" ht="19.5" customHeight="1" x14ac:dyDescent="0.25">
      <c r="B10" s="452"/>
      <c r="C10" s="462"/>
      <c r="D10" s="236" t="s">
        <v>501</v>
      </c>
      <c r="E10" s="233" cm="1">
        <f t="array" ref="E10">SUM(_xlfn._xlws.FILTER('Perbaik Revisi (Pasca Rakernis)'!$G$8:$G$902,'Perbaik Revisi (Pasca Rakernis)'!$S$8:$S$902=D10,0))</f>
        <v>258356000</v>
      </c>
      <c r="F10" s="233" cm="1">
        <f t="array" ref="F10">SUM(_xlfn._xlws.FILTER('Perbaik Revisi (Pasca Rakernis)'!$M$8:$M$902,'Perbaik Revisi (Pasca Rakernis)'!$S$8:$S$902=D10,0))</f>
        <v>258356000</v>
      </c>
      <c r="G10" s="231">
        <f>E10-F10</f>
        <v>0</v>
      </c>
      <c r="H10" s="231" t="e" cm="1">
        <f t="array" ref="H10">SUM(_xlfn._xlws.FILTER(#REF!,#REF!=D10,0))</f>
        <v>#REF!</v>
      </c>
      <c r="I10" s="235" t="e">
        <f>E10-H10</f>
        <v>#REF!</v>
      </c>
      <c r="J10" s="231" cm="1">
        <f t="array" ref="J10">SUM(_xlfn._xlws.FILTER('Perbaik Revisi (Pasca Rakernis)'!$G$9:$G$902,(IFERROR(SEARCH('Rekap Revisi POK'!$L$6,'Perbaik Revisi (Pasca Rakernis)'!$B$9:$B$902,1),"")&lt;&gt;"")*('Perbaik Revisi (Pasca Rakernis)'!$S$9:$S$902='Rekap Revisi POK'!$D10),0))</f>
        <v>206306000</v>
      </c>
      <c r="K10" s="231" cm="1">
        <f t="array" ref="K10">SUM(_xlfn._xlws.FILTER('Perbaik Revisi (Pasca Rakernis)'!$M$9:$M$902,(IFERROR(SEARCH('Rekap Revisi POK'!$L$6,'Perbaik Revisi (Pasca Rakernis)'!$H$9:$H$902,1),"")&lt;&gt;"")*('Perbaik Revisi (Pasca Rakernis)'!$S$9:$S$902='Rekap Revisi POK'!$D10),0))</f>
        <v>206306000</v>
      </c>
      <c r="L10" s="231">
        <f>J10-K10</f>
        <v>0</v>
      </c>
      <c r="N10" s="359">
        <f>J10/$J$29</f>
        <v>4.5439718356825989E-2</v>
      </c>
      <c r="O10" s="359">
        <f>K10/$K$29</f>
        <v>4.5439718356825989E-2</v>
      </c>
      <c r="P10" s="196">
        <v>369732000</v>
      </c>
    </row>
    <row r="11" spans="2:16374" ht="19.5" customHeight="1" x14ac:dyDescent="0.25">
      <c r="B11" s="453"/>
      <c r="C11" s="463"/>
      <c r="D11" s="237" t="s">
        <v>518</v>
      </c>
      <c r="E11" s="238">
        <f t="shared" ref="E11:L11" si="0">SUM(E9:E10)</f>
        <v>622685000</v>
      </c>
      <c r="F11" s="238">
        <f t="shared" si="0"/>
        <v>622685000</v>
      </c>
      <c r="G11" s="239">
        <f t="shared" si="0"/>
        <v>0</v>
      </c>
      <c r="H11" s="239" t="e">
        <f t="shared" si="0"/>
        <v>#REF!</v>
      </c>
      <c r="I11" s="239" t="e">
        <f t="shared" si="0"/>
        <v>#REF!</v>
      </c>
      <c r="J11" s="240">
        <f t="shared" si="0"/>
        <v>420610000</v>
      </c>
      <c r="K11" s="240">
        <f t="shared" si="0"/>
        <v>420610000</v>
      </c>
      <c r="L11" s="240">
        <f t="shared" si="0"/>
        <v>0</v>
      </c>
      <c r="N11" s="359">
        <f>J11/$J$29</f>
        <v>9.264102807511454E-2</v>
      </c>
      <c r="O11" s="359">
        <f>K11/$K$29</f>
        <v>9.264102807511454E-2</v>
      </c>
    </row>
    <row r="12" spans="2:16374" ht="19.5" customHeight="1" x14ac:dyDescent="0.3">
      <c r="B12" s="451">
        <v>2</v>
      </c>
      <c r="C12" s="461" t="s">
        <v>507</v>
      </c>
      <c r="D12" s="261" t="s">
        <v>508</v>
      </c>
      <c r="E12" s="256">
        <f>SUM(E13:E15)</f>
        <v>10025131000</v>
      </c>
      <c r="F12" s="256">
        <f>SUM(F13:F15)</f>
        <v>10025131000</v>
      </c>
      <c r="G12" s="257">
        <f>E12-F12</f>
        <v>0</v>
      </c>
      <c r="H12" s="258" t="e" cm="1">
        <f t="array" ref="H12">SUM(_xlfn._xlws.FILTER(#REF!,#REF!=D12,0))</f>
        <v>#REF!</v>
      </c>
      <c r="I12" s="259" t="e">
        <f>E12-H12</f>
        <v>#REF!</v>
      </c>
      <c r="J12" s="258" cm="1">
        <f t="array" ref="J12">SUM(_xlfn._xlws.FILTER('Perbaik Revisi (Pasca Rakernis)'!$G$9:$G$902,(IFERROR(SEARCH('Rekap Revisi POK'!$L$6,'Perbaik Revisi (Pasca Rakernis)'!$B$9:$B$902,1),"")&lt;&gt;"")*('Perbaik Revisi (Pasca Rakernis)'!$S$9:$S$902='Rekap Revisi POK'!$D12),0))</f>
        <v>1906992000</v>
      </c>
      <c r="K12" s="258" cm="1">
        <f t="array" ref="K12">SUM(_xlfn._xlws.FILTER('Perbaik Revisi (Pasca Rakernis)'!$M$9:$M$902,(IFERROR(SEARCH('Rekap Revisi POK'!$L$6,'Perbaik Revisi (Pasca Rakernis)'!$H$9:$H$902,1),"")&lt;&gt;"")*('Perbaik Revisi (Pasca Rakernis)'!$S$9:$S$902='Rekap Revisi POK'!$D12),0))</f>
        <v>1906992000</v>
      </c>
      <c r="L12" s="260">
        <f>J12-K12</f>
        <v>0</v>
      </c>
      <c r="N12" s="359">
        <f>J12/$J$29</f>
        <v>0.42002258484348642</v>
      </c>
      <c r="O12" s="359">
        <f>K12/$K$29</f>
        <v>0.42002258484348642</v>
      </c>
      <c r="Q12" s="11"/>
    </row>
    <row r="13" spans="2:16374" ht="31.2" customHeight="1" x14ac:dyDescent="0.3">
      <c r="B13" s="452"/>
      <c r="C13" s="462"/>
      <c r="D13" s="262" t="s">
        <v>127</v>
      </c>
      <c r="E13" s="233">
        <f>SUMIF(perbaikan_revisi[URAIAN],D13,perbaikan_revisi[JUMLAH])</f>
        <v>210809000</v>
      </c>
      <c r="F13" s="233">
        <f>SUMIF(perbaikan_revisi[[URAIAN ]],D13,perbaikan_revisi[[JUMLAH ]])</f>
        <v>210809000</v>
      </c>
      <c r="G13" s="234">
        <f>E13-F13</f>
        <v>0</v>
      </c>
      <c r="H13" s="231"/>
      <c r="I13" s="235"/>
      <c r="J13" s="231" cm="1">
        <f t="array" ref="J13">SUM(_xlfn._xlws.FILTER('Perbaik Revisi (Pasca Rakernis)'!$G$9:$G$902,(IFERROR(SEARCH('Rekap Revisi POK'!$L$6,'Perbaik Revisi (Pasca Rakernis)'!$B$9:$B$902,1),"")&lt;&gt;"")*('Perbaik Revisi (Pasca Rakernis)'!$R$9:$R$902='Rekap Revisi POK'!$D13),0))</f>
        <v>168109000</v>
      </c>
      <c r="K13" s="231" cm="1">
        <f t="array" ref="K13">SUM(_xlfn._xlws.FILTER('Perbaik Revisi (Pasca Rakernis)'!$M$9:$M$902,(IFERROR(SEARCH('Rekap Revisi POK'!$L$6,'Perbaik Revisi (Pasca Rakernis)'!$H$9:$H$902,1),"")&lt;&gt;"")*('Perbaik Revisi (Pasca Rakernis)'!$R$9:$R$902='Rekap Revisi POK'!$D13),0))</f>
        <v>168109000</v>
      </c>
      <c r="L13" s="234">
        <f>J13-K13</f>
        <v>0</v>
      </c>
      <c r="N13" s="359">
        <f>J13/$J$29</f>
        <v>3.7026676942249183E-2</v>
      </c>
      <c r="O13" s="359">
        <f>K13/$K$29</f>
        <v>3.7026676942249183E-2</v>
      </c>
      <c r="Q13" s="11"/>
    </row>
    <row r="14" spans="2:16374" ht="31.2" customHeight="1" x14ac:dyDescent="0.3">
      <c r="B14" s="452"/>
      <c r="C14" s="462"/>
      <c r="D14" s="262" t="s">
        <v>322</v>
      </c>
      <c r="E14" s="233">
        <f>SUMIF(perbaikan_revisi[URAIAN],D14,perbaikan_revisi[JUMLAH])</f>
        <v>1314322000</v>
      </c>
      <c r="F14" s="233">
        <f>SUMIF(perbaikan_revisi[[URAIAN ]],D14,perbaikan_revisi[[JUMLAH ]])</f>
        <v>1314322000</v>
      </c>
      <c r="G14" s="234">
        <f t="shared" ref="G14:G15" si="1">E14-F14</f>
        <v>0</v>
      </c>
      <c r="H14" s="231"/>
      <c r="I14" s="235"/>
      <c r="J14" s="231" cm="1">
        <f t="array" ref="J14">SUM(_xlfn._xlws.FILTER('Perbaik Revisi (Pasca Rakernis)'!$G$9:$G$902,(IFERROR(SEARCH('Rekap Revisi POK'!$L$6,'Perbaik Revisi (Pasca Rakernis)'!$B$9:$B$902,1),"")&lt;&gt;"")*('Perbaik Revisi (Pasca Rakernis)'!$R$9:$R$902='Rekap Revisi POK'!$D14),0))</f>
        <v>952872000</v>
      </c>
      <c r="K14" s="231" cm="1">
        <f t="array" ref="K14">SUM(_xlfn._xlws.FILTER('Perbaik Revisi (Pasca Rakernis)'!$M$9:$M$902,(IFERROR(SEARCH('Rekap Revisi POK'!$L$6,'Perbaik Revisi (Pasca Rakernis)'!$H$9:$H$902,1),"")&lt;&gt;"")*('Perbaik Revisi (Pasca Rakernis)'!$R$9:$R$902='Rekap Revisi POK'!$D14),0))</f>
        <v>952872000</v>
      </c>
      <c r="L14" s="234">
        <f>J14-K14</f>
        <v>0</v>
      </c>
      <c r="N14" s="359"/>
      <c r="O14" s="359"/>
      <c r="Q14" s="11"/>
    </row>
    <row r="15" spans="2:16374" ht="19.5" customHeight="1" x14ac:dyDescent="0.3">
      <c r="B15" s="452"/>
      <c r="C15" s="462"/>
      <c r="D15" s="263" t="s">
        <v>433</v>
      </c>
      <c r="E15" s="233">
        <f>SUMIF(perbaikan_revisi[URAIAN],D15,perbaikan_revisi[JUMLAH])</f>
        <v>8500000000</v>
      </c>
      <c r="F15" s="233">
        <f>SUMIF(perbaikan_revisi[[URAIAN ]],D15,perbaikan_revisi[[JUMLAH ]])</f>
        <v>8500000000</v>
      </c>
      <c r="G15" s="231">
        <f t="shared" si="1"/>
        <v>0</v>
      </c>
      <c r="H15" s="231"/>
      <c r="I15" s="235"/>
      <c r="J15" s="231" cm="1">
        <f t="array" ref="J15">SUM(_xlfn._xlws.FILTER('Perbaik Revisi (Pasca Rakernis)'!$G$9:$G$902,(IFERROR(SEARCH('Rekap Revisi POK'!$L$6,'Perbaik Revisi (Pasca Rakernis)'!$B$9:$B$902,1),"")&lt;&gt;"")*('Perbaik Revisi (Pasca Rakernis)'!$R$9:$R$902='Rekap Revisi POK'!$D15),0))</f>
        <v>786011000</v>
      </c>
      <c r="K15" s="231" cm="1">
        <f t="array" ref="K15">SUM(_xlfn._xlws.FILTER('Perbaik Revisi (Pasca Rakernis)'!$M$9:$M$902,(IFERROR(SEARCH('Rekap Revisi POK'!$L$6,'Perbaik Revisi (Pasca Rakernis)'!$H$9:$H$902,1),"")&lt;&gt;"")*('Perbaik Revisi (Pasca Rakernis)'!$R$9:$R$902='Rekap Revisi POK'!$D15),0))</f>
        <v>786011000</v>
      </c>
      <c r="L15" s="231">
        <f>J15-K15</f>
        <v>0</v>
      </c>
      <c r="N15" s="359">
        <f t="shared" ref="N15:N29" si="2">J15/$J$29</f>
        <v>0.17312205396530955</v>
      </c>
      <c r="O15" s="359">
        <f t="shared" ref="O15:O29" si="3">K15/$K$29</f>
        <v>0.17312205396530955</v>
      </c>
      <c r="Q15" s="11"/>
    </row>
    <row r="16" spans="2:16374" ht="19.5" customHeight="1" x14ac:dyDescent="0.3">
      <c r="B16" s="452"/>
      <c r="C16" s="462"/>
      <c r="D16" s="261" t="s">
        <v>509</v>
      </c>
      <c r="E16" s="256" cm="1">
        <f t="array" ref="E16">SUM(_xlfn._xlws.FILTER('Perbaik Revisi (Pasca Rakernis)'!$G$8:$G$902,'Perbaik Revisi (Pasca Rakernis)'!$S$8:$S$902=D16,0))</f>
        <v>801164000</v>
      </c>
      <c r="F16" s="256" cm="1">
        <f t="array" ref="F16">SUM(_xlfn._xlws.FILTER('Perbaik Revisi (Pasca Rakernis)'!$M$8:$M$902,'Perbaik Revisi (Pasca Rakernis)'!$S$8:$S$902=D16,0))</f>
        <v>801164000</v>
      </c>
      <c r="G16" s="257">
        <f>E16-F16</f>
        <v>0</v>
      </c>
      <c r="H16" s="258" t="e" cm="1">
        <f t="array" ref="H16">SUM(_xlfn._xlws.FILTER(#REF!,#REF!=D16,0))</f>
        <v>#REF!</v>
      </c>
      <c r="I16" s="259" t="e">
        <f>E16-H16</f>
        <v>#REF!</v>
      </c>
      <c r="J16" s="258" cm="1">
        <f t="array" ref="J16">SUM(_xlfn._xlws.FILTER('Perbaik Revisi (Pasca Rakernis)'!$G$9:$G$902,(IFERROR(SEARCH('Rekap Revisi POK'!$L$6,'Perbaik Revisi (Pasca Rakernis)'!$B$9:$B$902,1),"")&lt;&gt;"")*('Perbaik Revisi (Pasca Rakernis)'!$S$9:$S$902='Rekap Revisi POK'!$D16),0))</f>
        <v>587664000</v>
      </c>
      <c r="K16" s="258" cm="1">
        <f t="array" ref="K16">SUM(_xlfn._xlws.FILTER('Perbaik Revisi (Pasca Rakernis)'!$M$9:$M$902,(IFERROR(SEARCH('Rekap Revisi POK'!$L$6,'Perbaik Revisi (Pasca Rakernis)'!$H$9:$H$902,1),"")&lt;&gt;"")*('Perbaik Revisi (Pasca Rakernis)'!$S$9:$S$902='Rekap Revisi POK'!$D16),0))</f>
        <v>587664000</v>
      </c>
      <c r="L16" s="260">
        <f>J16-K16</f>
        <v>0</v>
      </c>
      <c r="N16" s="359">
        <f t="shared" si="2"/>
        <v>0.12943533706458266</v>
      </c>
      <c r="O16" s="359">
        <f t="shared" si="3"/>
        <v>0.12943533706458266</v>
      </c>
      <c r="Q16" s="11"/>
      <c r="S16" s="195"/>
    </row>
    <row r="17" spans="2:19" ht="19.5" customHeight="1" x14ac:dyDescent="0.25">
      <c r="B17" s="453"/>
      <c r="C17" s="463"/>
      <c r="D17" s="237" t="s">
        <v>519</v>
      </c>
      <c r="E17" s="238">
        <f>SUM(E12,E16)</f>
        <v>10826295000</v>
      </c>
      <c r="F17" s="238">
        <f>SUM(F12,F16)</f>
        <v>10826295000</v>
      </c>
      <c r="G17" s="238">
        <f>SUM(G12,G16)</f>
        <v>0</v>
      </c>
      <c r="H17" s="239" t="e">
        <f>SUM(H12:H16)</f>
        <v>#REF!</v>
      </c>
      <c r="I17" s="239" t="e">
        <f>SUM(I12:I16)</f>
        <v>#REF!</v>
      </c>
      <c r="J17" s="240">
        <f>SUM(J12,J16)</f>
        <v>2494656000</v>
      </c>
      <c r="K17" s="240">
        <f>SUM(K12,K16)</f>
        <v>2494656000</v>
      </c>
      <c r="L17" s="245">
        <f>SUM(L12,L16)</f>
        <v>0</v>
      </c>
      <c r="N17" s="359">
        <f t="shared" si="2"/>
        <v>0.54945792190806908</v>
      </c>
      <c r="O17" s="359">
        <f t="shared" si="3"/>
        <v>0.54945792190806908</v>
      </c>
      <c r="Q17" s="196"/>
      <c r="R17" s="196"/>
      <c r="S17" s="198"/>
    </row>
    <row r="18" spans="2:19" ht="19.5" customHeight="1" x14ac:dyDescent="0.25">
      <c r="B18" s="451">
        <v>3</v>
      </c>
      <c r="C18" s="461" t="s">
        <v>502</v>
      </c>
      <c r="D18" s="264" t="s">
        <v>503</v>
      </c>
      <c r="E18" s="233" cm="1">
        <f t="array" ref="E18">SUM(_xlfn._xlws.FILTER('Perbaik Revisi (Pasca Rakernis)'!$G$8:$G$902,'Perbaik Revisi (Pasca Rakernis)'!$S$8:$S$902=D18,0))</f>
        <v>525828000</v>
      </c>
      <c r="F18" s="233" cm="1">
        <f t="array" ref="F18">SUM(_xlfn._xlws.FILTER('Perbaik Revisi (Pasca Rakernis)'!$M$8:$M$902,'Perbaik Revisi (Pasca Rakernis)'!$S$8:$S$902=D18,0))</f>
        <v>525828000</v>
      </c>
      <c r="G18" s="231">
        <f>E18-F18</f>
        <v>0</v>
      </c>
      <c r="H18" s="231" t="e" cm="1">
        <f t="array" ref="H18">SUM(_xlfn._xlws.FILTER(#REF!,#REF!=D18,0))</f>
        <v>#REF!</v>
      </c>
      <c r="I18" s="235" t="e">
        <f>E18-H18</f>
        <v>#REF!</v>
      </c>
      <c r="J18" s="231" cm="1">
        <f t="array" ref="J18">SUM(_xlfn._xlws.FILTER('Perbaik Revisi (Pasca Rakernis)'!$G$9:$G$902,(IFERROR(SEARCH('Rekap Revisi POK'!$L$6,'Perbaik Revisi (Pasca Rakernis)'!$B$9:$B$902,1),"")&lt;&gt;"")*('Perbaik Revisi (Pasca Rakernis)'!$S$9:$S$902='Rekap Revisi POK'!$D18),0))</f>
        <v>364803000</v>
      </c>
      <c r="K18" s="231" cm="1">
        <f t="array" ref="K18">SUM(_xlfn._xlws.FILTER('Perbaik Revisi (Pasca Rakernis)'!$M$9:$M$902,(IFERROR(SEARCH('Rekap Revisi POK'!$L$6,'Perbaik Revisi (Pasca Rakernis)'!$H$9:$H$902,1),"")&lt;&gt;"")*('Perbaik Revisi (Pasca Rakernis)'!$S$9:$S$902='Rekap Revisi POK'!$D18),0))</f>
        <v>364803000</v>
      </c>
      <c r="L18" s="231">
        <f>J18-K18</f>
        <v>0</v>
      </c>
      <c r="N18" s="359">
        <f t="shared" si="2"/>
        <v>8.0349314007955128E-2</v>
      </c>
      <c r="O18" s="359">
        <f t="shared" si="3"/>
        <v>8.0349314007955128E-2</v>
      </c>
    </row>
    <row r="19" spans="2:19" ht="19.5" customHeight="1" x14ac:dyDescent="0.25">
      <c r="B19" s="452"/>
      <c r="C19" s="462"/>
      <c r="D19" s="264" t="s">
        <v>504</v>
      </c>
      <c r="E19" s="233" cm="1">
        <f t="array" ref="E19">SUM(_xlfn._xlws.FILTER('Perbaik Revisi (Pasca Rakernis)'!$G$8:$G$902,'Perbaik Revisi (Pasca Rakernis)'!$S$8:$S$902=D19,0))</f>
        <v>219670000</v>
      </c>
      <c r="F19" s="233" cm="1">
        <f t="array" ref="F19">SUM(_xlfn._xlws.FILTER('Perbaik Revisi (Pasca Rakernis)'!$M$8:$M$902,'Perbaik Revisi (Pasca Rakernis)'!$S$8:$S$902=D19,0))</f>
        <v>219670000</v>
      </c>
      <c r="G19" s="231">
        <f>E19-F19</f>
        <v>0</v>
      </c>
      <c r="H19" s="231" t="e" cm="1">
        <f t="array" ref="H19">SUM(_xlfn._xlws.FILTER(#REF!,#REF!=D19,0))</f>
        <v>#REF!</v>
      </c>
      <c r="I19" s="235" t="e">
        <f>E19-H19</f>
        <v>#REF!</v>
      </c>
      <c r="J19" s="231" cm="1">
        <f t="array" ref="J19">SUM(_xlfn._xlws.FILTER('Perbaik Revisi (Pasca Rakernis)'!$G$9:$G$902,(IFERROR(SEARCH('Rekap Revisi POK'!$L$6,'Perbaik Revisi (Pasca Rakernis)'!$B$9:$B$902,1),"")&lt;&gt;"")*('Perbaik Revisi (Pasca Rakernis)'!$S$9:$S$902='Rekap Revisi POK'!$D19),0))</f>
        <v>135170000</v>
      </c>
      <c r="K19" s="231" cm="1">
        <f t="array" ref="K19">SUM(_xlfn._xlws.FILTER('Perbaik Revisi (Pasca Rakernis)'!$M$9:$M$902,(IFERROR(SEARCH('Rekap Revisi POK'!$L$6,'Perbaik Revisi (Pasca Rakernis)'!$H$9:$H$902,1),"")&lt;&gt;"")*('Perbaik Revisi (Pasca Rakernis)'!$S$9:$S$902='Rekap Revisi POK'!$D19),0))</f>
        <v>135170000</v>
      </c>
      <c r="L19" s="231">
        <f>J19-K19</f>
        <v>0</v>
      </c>
      <c r="N19" s="359">
        <f t="shared" si="2"/>
        <v>2.9771730973855191E-2</v>
      </c>
      <c r="O19" s="359">
        <f t="shared" si="3"/>
        <v>2.9771730973855191E-2</v>
      </c>
    </row>
    <row r="20" spans="2:19" ht="19.5" customHeight="1" x14ac:dyDescent="0.25">
      <c r="B20" s="453"/>
      <c r="C20" s="463"/>
      <c r="D20" s="241" t="s">
        <v>520</v>
      </c>
      <c r="E20" s="238">
        <f t="shared" ref="E20:L20" si="4">SUM(E18:E19)</f>
        <v>745498000</v>
      </c>
      <c r="F20" s="238">
        <f t="shared" si="4"/>
        <v>745498000</v>
      </c>
      <c r="G20" s="239">
        <f t="shared" si="4"/>
        <v>0</v>
      </c>
      <c r="H20" s="239" t="e">
        <f t="shared" si="4"/>
        <v>#REF!</v>
      </c>
      <c r="I20" s="239" t="e">
        <f t="shared" si="4"/>
        <v>#REF!</v>
      </c>
      <c r="J20" s="240">
        <f t="shared" si="4"/>
        <v>499973000</v>
      </c>
      <c r="K20" s="240">
        <f t="shared" si="4"/>
        <v>499973000</v>
      </c>
      <c r="L20" s="240">
        <f t="shared" si="4"/>
        <v>0</v>
      </c>
      <c r="N20" s="359">
        <f t="shared" si="2"/>
        <v>0.11012104498181033</v>
      </c>
      <c r="O20" s="359">
        <f t="shared" si="3"/>
        <v>0.11012104498181033</v>
      </c>
    </row>
    <row r="21" spans="2:19" ht="19.5" customHeight="1" x14ac:dyDescent="0.25">
      <c r="B21" s="451">
        <v>4</v>
      </c>
      <c r="C21" s="454" t="s">
        <v>505</v>
      </c>
      <c r="D21" s="255" t="s">
        <v>506</v>
      </c>
      <c r="E21" s="256" cm="1">
        <f t="array" ref="E21">SUM(_xlfn._xlws.FILTER('Perbaik Revisi (Pasca Rakernis)'!$G$8:$G$902,'Perbaik Revisi (Pasca Rakernis)'!$S$8:$S$902=D21,0))</f>
        <v>3568364000</v>
      </c>
      <c r="F21" s="256" cm="1">
        <f t="array" ref="F21">SUM(_xlfn._xlws.FILTER('Perbaik Revisi (Pasca Rakernis)'!$M$8:$M$902,'Perbaik Revisi (Pasca Rakernis)'!$S$8:$S$902=D21,0))</f>
        <v>3568364000</v>
      </c>
      <c r="G21" s="257">
        <f t="shared" ref="G21:G27" si="5">E21-F21</f>
        <v>0</v>
      </c>
      <c r="H21" s="258" t="e" cm="1">
        <f t="array" ref="H21">SUM(_xlfn._xlws.FILTER(#REF!,#REF!=D21,0))</f>
        <v>#REF!</v>
      </c>
      <c r="I21" s="259" t="e">
        <f>E21-H21</f>
        <v>#REF!</v>
      </c>
      <c r="J21" s="258" cm="1">
        <f t="array" ref="J21">SUM(_xlfn._xlws.FILTER('Perbaik Revisi (Pasca Rakernis)'!$G$9:$G$902,(IFERROR(SEARCH('Rekap Revisi POK'!$L$6,'Perbaik Revisi (Pasca Rakernis)'!$B$9:$B$902,1),"")&lt;&gt;"")*('Perbaik Revisi (Pasca Rakernis)'!$S$9:$S$902='Rekap Revisi POK'!$D21),0))</f>
        <v>784906000</v>
      </c>
      <c r="K21" s="258" cm="1">
        <f t="array" ref="K21">SUM(_xlfn._xlws.FILTER('Perbaik Revisi (Pasca Rakernis)'!$M$9:$M$902,(IFERROR(SEARCH('Rekap Revisi POK'!$L$6,'Perbaik Revisi (Pasca Rakernis)'!$H$9:$H$902,1),"")&lt;&gt;"")*('Perbaik Revisi (Pasca Rakernis)'!$S$9:$S$902='Rekap Revisi POK'!$D21),0))</f>
        <v>784906000</v>
      </c>
      <c r="L21" s="260">
        <f t="shared" ref="L21:L27" si="6">J21-K21</f>
        <v>0</v>
      </c>
      <c r="N21" s="359">
        <f t="shared" si="2"/>
        <v>0.17287867331334456</v>
      </c>
      <c r="O21" s="359">
        <f t="shared" si="3"/>
        <v>0.17287867331334456</v>
      </c>
    </row>
    <row r="22" spans="2:19" ht="19.5" customHeight="1" x14ac:dyDescent="0.25">
      <c r="B22" s="452"/>
      <c r="C22" s="455"/>
      <c r="D22" s="263" t="s">
        <v>131</v>
      </c>
      <c r="E22" s="233">
        <f>E21-SUM(E23:E24)</f>
        <v>912706000</v>
      </c>
      <c r="F22" s="233">
        <f>F21-SUM(F23:F24)</f>
        <v>912706000</v>
      </c>
      <c r="G22" s="248">
        <f t="shared" si="5"/>
        <v>0</v>
      </c>
      <c r="H22" s="231"/>
      <c r="I22" s="235"/>
      <c r="J22" s="249" cm="1">
        <f t="array" ref="J22">SUM(_xlfn._xlws.FILTER('Perbaik Revisi (Pasca Rakernis)'!$G$9:$G$902,(IFERROR(SEARCH('Rekap Revisi POK'!$L$6,'Perbaik Revisi (Pasca Rakernis)'!$B$9:$B$902,1),"")&lt;&gt;"")*('Perbaik Revisi (Pasca Rakernis)'!$R$9:$R$902='Rekap Revisi POK'!$D22),0))</f>
        <v>1025486000</v>
      </c>
      <c r="K22" s="249" cm="1">
        <f t="array" ref="K22">SUM(_xlfn._xlws.FILTER('Perbaik Revisi (Pasca Rakernis)'!$M$9:$M$902,(IFERROR(SEARCH('Rekap Revisi POK'!$L$6,'Perbaik Revisi (Pasca Rakernis)'!$H$9:$H$902,1),"")&lt;&gt;"")*('Perbaik Revisi (Pasca Rakernis)'!$R$9:$R$902='Rekap Revisi POK'!$D22),0))</f>
        <v>1025486000</v>
      </c>
      <c r="L22" s="250">
        <f t="shared" si="6"/>
        <v>0</v>
      </c>
      <c r="N22" s="359">
        <f t="shared" si="2"/>
        <v>0.22586737670677565</v>
      </c>
      <c r="O22" s="359">
        <f t="shared" si="3"/>
        <v>0.22586737670677565</v>
      </c>
    </row>
    <row r="23" spans="2:19" ht="19.5" customHeight="1" x14ac:dyDescent="0.25">
      <c r="B23" s="452"/>
      <c r="C23" s="455"/>
      <c r="D23" s="246" t="s">
        <v>236</v>
      </c>
      <c r="E23" s="233">
        <f>SUMIF(perbaikan_revisi[URAIAN],D23,perbaikan_revisi[JUMLAH])</f>
        <v>2195658000</v>
      </c>
      <c r="F23" s="233">
        <f>SUMIF(perbaikan_revisi[[URAIAN ]],D23,perbaikan_revisi[[JUMLAH ]])</f>
        <v>2195658000</v>
      </c>
      <c r="G23" s="231">
        <f t="shared" si="5"/>
        <v>0</v>
      </c>
      <c r="H23" s="231"/>
      <c r="I23" s="235"/>
      <c r="J23" s="231" cm="1">
        <f t="array" ref="J23">SUM(_xlfn._xlws.FILTER('Perbaik Revisi (Pasca Rakernis)'!$G$9:$G$902,(IFERROR(SEARCH('Rekap Revisi POK'!$L$6,'Perbaik Revisi (Pasca Rakernis)'!$B$9:$B$902,1),"")&lt;&gt;"")*('Perbaik Revisi (Pasca Rakernis)'!$R$9:$R$902='Rekap Revisi POK'!$D23),0))</f>
        <v>0</v>
      </c>
      <c r="K23" s="231" cm="1">
        <f t="array" ref="K23">SUM(_xlfn._xlws.FILTER('Perbaik Revisi (Pasca Rakernis)'!$M$9:$M$902,(IFERROR(SEARCH('Rekap Revisi POK'!$L$6,'Perbaik Revisi (Pasca Rakernis)'!$H$9:$H$902,1),"")&lt;&gt;"")*('Perbaik Revisi (Pasca Rakernis)'!$R$9:$R$902='Rekap Revisi POK'!$D23),0))</f>
        <v>0</v>
      </c>
      <c r="L23" s="231">
        <f t="shared" si="6"/>
        <v>0</v>
      </c>
      <c r="N23" s="359">
        <f t="shared" si="2"/>
        <v>0</v>
      </c>
      <c r="O23" s="359">
        <f t="shared" si="3"/>
        <v>0</v>
      </c>
    </row>
    <row r="24" spans="2:19" ht="19.5" customHeight="1" x14ac:dyDescent="0.25">
      <c r="B24" s="452"/>
      <c r="C24" s="455"/>
      <c r="D24" s="246" t="s">
        <v>1004</v>
      </c>
      <c r="E24" s="233">
        <f>'Perbaik Revisi (Pasca Rakernis)'!G104+'Perbaik Revisi (Pasca Rakernis)'!G326</f>
        <v>460000000</v>
      </c>
      <c r="F24" s="233">
        <f>'Perbaik Revisi (Pasca Rakernis)'!M104+'Perbaik Revisi (Pasca Rakernis)'!M326</f>
        <v>460000000</v>
      </c>
      <c r="G24" s="231">
        <f t="shared" si="5"/>
        <v>0</v>
      </c>
      <c r="H24" s="231"/>
      <c r="I24" s="235"/>
      <c r="J24" s="231" cm="1">
        <f t="array" ref="J24">SUM(_xlfn._xlws.FILTER('Perbaik Revisi (Pasca Rakernis)'!$G$9:$G$902,(IFERROR(SEARCH('Rekap Revisi POK'!$L$6,'Perbaik Revisi (Pasca Rakernis)'!$B$9:$B$902,1),"")&lt;&gt;"")*('Perbaik Revisi (Pasca Rakernis)'!$R$9:$R$902='Rekap Revisi POK'!$D24),0))</f>
        <v>0</v>
      </c>
      <c r="K24" s="231" cm="1">
        <f t="array" ref="K24">SUM(_xlfn._xlws.FILTER('Perbaik Revisi (Pasca Rakernis)'!$M$9:$M$902,(IFERROR(SEARCH('Rekap Revisi POK'!$L$6,'Perbaik Revisi (Pasca Rakernis)'!$H$9:$H$902,1),"")&lt;&gt;"")*('Perbaik Revisi (Pasca Rakernis)'!$R$9:$R$902='Rekap Revisi POK'!$D24),0))</f>
        <v>0</v>
      </c>
      <c r="L24" s="231">
        <f t="shared" si="6"/>
        <v>0</v>
      </c>
      <c r="N24" s="359">
        <f t="shared" si="2"/>
        <v>0</v>
      </c>
      <c r="O24" s="359">
        <f t="shared" si="3"/>
        <v>0</v>
      </c>
    </row>
    <row r="25" spans="2:19" ht="19.5" customHeight="1" x14ac:dyDescent="0.25">
      <c r="B25" s="452"/>
      <c r="C25" s="455"/>
      <c r="D25" s="255" t="s">
        <v>510</v>
      </c>
      <c r="E25" s="256" cm="1">
        <f t="array" ref="E25">SUM(_xlfn._xlws.FILTER('Perbaik Revisi (Pasca Rakernis)'!$G$8:$G$902,'Perbaik Revisi (Pasca Rakernis)'!$S$8:$S$902=D25,0))</f>
        <v>7525338000</v>
      </c>
      <c r="F25" s="256" cm="1">
        <f t="array" ref="F25">SUM(_xlfn._xlws.FILTER('Perbaik Revisi (Pasca Rakernis)'!$M$8:$M$902,'Perbaik Revisi (Pasca Rakernis)'!$S$8:$S$902=D25,0))</f>
        <v>7525338000</v>
      </c>
      <c r="G25" s="257">
        <f t="shared" si="5"/>
        <v>0</v>
      </c>
      <c r="H25" s="258" t="e" cm="1">
        <f t="array" ref="H25">SUM(_xlfn._xlws.FILTER(#REF!,#REF!=D25,0))</f>
        <v>#REF!</v>
      </c>
      <c r="I25" s="259" t="e">
        <f>E25-H25</f>
        <v>#REF!</v>
      </c>
      <c r="J25" s="258" cm="1">
        <f t="array" ref="J25">SUM(_xlfn._xlws.FILTER('Perbaik Revisi (Pasca Rakernis)'!$G$9:$G$902,(IFERROR(SEARCH('Rekap Revisi POK'!$L$6,'Perbaik Revisi (Pasca Rakernis)'!$B$9:$B$902,1),"")&lt;&gt;"")*('Perbaik Revisi (Pasca Rakernis)'!$S$9:$S$902='Rekap Revisi POK'!$D25),0))</f>
        <v>340068000</v>
      </c>
      <c r="K25" s="258" cm="1">
        <f t="array" ref="K25">SUM(_xlfn._xlws.FILTER('Perbaik Revisi (Pasca Rakernis)'!$M$9:$M$902,(IFERROR(SEARCH('Rekap Revisi POK'!$L$6,'Perbaik Revisi (Pasca Rakernis)'!$H$9:$H$902,1),"")&lt;&gt;"")*('Perbaik Revisi (Pasca Rakernis)'!$S$9:$S$902='Rekap Revisi POK'!$D25),0))</f>
        <v>340068000</v>
      </c>
      <c r="L25" s="260">
        <f t="shared" si="6"/>
        <v>0</v>
      </c>
      <c r="N25" s="359">
        <f t="shared" si="2"/>
        <v>7.490133172166151E-2</v>
      </c>
      <c r="O25" s="359">
        <f t="shared" si="3"/>
        <v>7.490133172166151E-2</v>
      </c>
    </row>
    <row r="26" spans="2:19" ht="19.5" customHeight="1" x14ac:dyDescent="0.25">
      <c r="B26" s="452"/>
      <c r="C26" s="455"/>
      <c r="D26" s="246" t="s">
        <v>393</v>
      </c>
      <c r="E26" s="233">
        <f>E25-E27</f>
        <v>489318000</v>
      </c>
      <c r="F26" s="233">
        <f>F25-F27</f>
        <v>489318000</v>
      </c>
      <c r="G26" s="248">
        <f t="shared" si="5"/>
        <v>0</v>
      </c>
      <c r="H26" s="231"/>
      <c r="I26" s="235"/>
      <c r="J26" s="231" cm="1">
        <f t="array" ref="J26">SUM(_xlfn._xlws.FILTER('Perbaik Revisi (Pasca Rakernis)'!$G$9:$G$902,(IFERROR(SEARCH('Rekap Revisi POK'!$L$6,'Perbaik Revisi (Pasca Rakernis)'!$B$9:$B$902,1),"")&lt;&gt;"")*('Perbaik Revisi (Pasca Rakernis)'!$R$9:$R$902='Rekap Revisi POK'!$D26),0))</f>
        <v>340068000</v>
      </c>
      <c r="K26" s="231" cm="1">
        <f t="array" ref="K26">SUM(_xlfn._xlws.FILTER('Perbaik Revisi (Pasca Rakernis)'!$M$9:$M$902,(IFERROR(SEARCH('Rekap Revisi POK'!$L$6,'Perbaik Revisi (Pasca Rakernis)'!$H$9:$H$902,1),"")&lt;&gt;"")*('Perbaik Revisi (Pasca Rakernis)'!$R$9:$R$902='Rekap Revisi POK'!$D26),0))</f>
        <v>340068000</v>
      </c>
      <c r="L26" s="250">
        <f t="shared" si="6"/>
        <v>0</v>
      </c>
      <c r="N26" s="359">
        <f t="shared" si="2"/>
        <v>7.490133172166151E-2</v>
      </c>
      <c r="O26" s="359">
        <f t="shared" si="3"/>
        <v>7.490133172166151E-2</v>
      </c>
    </row>
    <row r="27" spans="2:19" ht="19.5" customHeight="1" x14ac:dyDescent="0.25">
      <c r="B27" s="452"/>
      <c r="C27" s="455"/>
      <c r="D27" s="246" t="s">
        <v>536</v>
      </c>
      <c r="E27" s="233">
        <f>SUMIF(perbaikan_revisi[URAIAN],$D27,perbaikan_revisi[JUMLAH])</f>
        <v>7036020000</v>
      </c>
      <c r="F27" s="233">
        <f>SUMIF(perbaikan_revisi[[URAIAN ]],D27,perbaikan_revisi[[JUMLAH ]])</f>
        <v>7036020000</v>
      </c>
      <c r="G27" s="249">
        <f t="shared" si="5"/>
        <v>0</v>
      </c>
      <c r="H27" s="231"/>
      <c r="I27" s="235"/>
      <c r="J27" s="231" cm="1">
        <f t="array" ref="J27">SUM(_xlfn._xlws.FILTER('Perbaik Revisi (Pasca Rakernis)'!$G$9:$G$902,(IFERROR(SEARCH('Rekap Revisi POK'!$L$6,'Perbaik Revisi (Pasca Rakernis)'!$B$9:$B$902,1),"")&lt;&gt;"")*('Perbaik Revisi (Pasca Rakernis)'!$R$9:$R$902='Rekap Revisi POK'!$D27),0))</f>
        <v>0</v>
      </c>
      <c r="K27" s="231" cm="1">
        <f t="array" ref="K27">SUM(_xlfn._xlws.FILTER('Perbaik Revisi (Pasca Rakernis)'!$M$9:$M$902,(IFERROR(SEARCH('Rekap Revisi POK'!$L$6,'Perbaik Revisi (Pasca Rakernis)'!$H$9:$H$902,1),"")&lt;&gt;"")*('Perbaik Revisi (Pasca Rakernis)'!$R$9:$R$902='Rekap Revisi POK'!$D27),0))</f>
        <v>0</v>
      </c>
      <c r="L27" s="231">
        <f t="shared" si="6"/>
        <v>0</v>
      </c>
      <c r="N27" s="359">
        <f t="shared" si="2"/>
        <v>0</v>
      </c>
      <c r="O27" s="359">
        <f t="shared" si="3"/>
        <v>0</v>
      </c>
    </row>
    <row r="28" spans="2:19" ht="19.5" customHeight="1" x14ac:dyDescent="0.25">
      <c r="B28" s="453"/>
      <c r="C28" s="456"/>
      <c r="D28" s="242" t="s">
        <v>521</v>
      </c>
      <c r="E28" s="238">
        <f>SUM(E21,E25)</f>
        <v>11093702000</v>
      </c>
      <c r="F28" s="238">
        <f>SUM(F21,F25)</f>
        <v>11093702000</v>
      </c>
      <c r="G28" s="243">
        <f>SUM(G21,G25)</f>
        <v>0</v>
      </c>
      <c r="H28" s="239" t="e">
        <f>SUM(H21:H25)</f>
        <v>#REF!</v>
      </c>
      <c r="I28" s="239" t="e">
        <f>SUM(I21:I25)</f>
        <v>#REF!</v>
      </c>
      <c r="J28" s="240">
        <f>SUM(J21,J25)</f>
        <v>1124974000</v>
      </c>
      <c r="K28" s="240">
        <f>SUM(K21,K25)</f>
        <v>1124974000</v>
      </c>
      <c r="L28" s="245">
        <f>SUM(L21,L25)</f>
        <v>0</v>
      </c>
      <c r="N28" s="359">
        <f t="shared" si="2"/>
        <v>0.24778000503500608</v>
      </c>
      <c r="O28" s="359">
        <f t="shared" si="3"/>
        <v>0.24778000503500608</v>
      </c>
    </row>
    <row r="29" spans="2:19" ht="24" customHeight="1" x14ac:dyDescent="0.25">
      <c r="B29" s="457" t="s">
        <v>522</v>
      </c>
      <c r="C29" s="458"/>
      <c r="D29" s="458"/>
      <c r="E29" s="114">
        <f t="shared" ref="E29:L29" si="7">SUM(E11,E17,E20,E28)</f>
        <v>23288180000</v>
      </c>
      <c r="F29" s="114">
        <f t="shared" si="7"/>
        <v>23288180000</v>
      </c>
      <c r="G29" s="114">
        <f t="shared" si="7"/>
        <v>0</v>
      </c>
      <c r="H29" s="114" t="e">
        <f t="shared" si="7"/>
        <v>#REF!</v>
      </c>
      <c r="I29" s="114" t="e">
        <f t="shared" si="7"/>
        <v>#REF!</v>
      </c>
      <c r="J29" s="224">
        <f t="shared" si="7"/>
        <v>4540213000</v>
      </c>
      <c r="K29" s="224">
        <f t="shared" si="7"/>
        <v>4540213000</v>
      </c>
      <c r="L29" s="224">
        <f t="shared" si="7"/>
        <v>0</v>
      </c>
      <c r="N29" s="359">
        <f t="shared" si="2"/>
        <v>1</v>
      </c>
      <c r="O29" s="359">
        <f t="shared" si="3"/>
        <v>1</v>
      </c>
    </row>
    <row r="30" spans="2:19" x14ac:dyDescent="0.25">
      <c r="B30" s="356" t="s">
        <v>1251</v>
      </c>
      <c r="G30" s="198"/>
    </row>
    <row r="31" spans="2:19" ht="3.6" customHeight="1" x14ac:dyDescent="0.25"/>
    <row r="32" spans="2:19" x14ac:dyDescent="0.25">
      <c r="G32" s="20" t="s">
        <v>1252</v>
      </c>
    </row>
    <row r="33" spans="3:7" x14ac:dyDescent="0.25">
      <c r="G33" s="20" t="s">
        <v>972</v>
      </c>
    </row>
    <row r="34" spans="3:7" x14ac:dyDescent="0.25">
      <c r="G34" s="20"/>
    </row>
    <row r="35" spans="3:7" x14ac:dyDescent="0.25">
      <c r="G35" s="20"/>
    </row>
    <row r="36" spans="3:7" x14ac:dyDescent="0.25">
      <c r="G36" s="20"/>
    </row>
    <row r="37" spans="3:7" x14ac:dyDescent="0.25">
      <c r="G37" s="20"/>
    </row>
    <row r="38" spans="3:7" x14ac:dyDescent="0.25">
      <c r="G38" s="20"/>
    </row>
    <row r="39" spans="3:7" x14ac:dyDescent="0.25">
      <c r="C39" s="13"/>
      <c r="G39" s="21" t="s">
        <v>526</v>
      </c>
    </row>
    <row r="40" spans="3:7" x14ac:dyDescent="0.25">
      <c r="G40" s="20" t="s">
        <v>527</v>
      </c>
    </row>
    <row r="41" spans="3:7" x14ac:dyDescent="0.25"/>
    <row r="42" spans="3:7" x14ac:dyDescent="0.25"/>
    <row r="43" spans="3:7" x14ac:dyDescent="0.25"/>
    <row r="44" spans="3:7" x14ac:dyDescent="0.25"/>
    <row r="45" spans="3:7" x14ac:dyDescent="0.25"/>
    <row r="46" spans="3:7" x14ac:dyDescent="0.25"/>
    <row r="47" spans="3:7" x14ac:dyDescent="0.25"/>
    <row r="48" spans="3:7"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x14ac:dyDescent="0.25"/>
    <row r="322" x14ac:dyDescent="0.25"/>
    <row r="323" x14ac:dyDescent="0.25"/>
    <row r="324" x14ac:dyDescent="0.25"/>
    <row r="325" x14ac:dyDescent="0.25"/>
    <row r="326" x14ac:dyDescent="0.25"/>
    <row r="327" x14ac:dyDescent="0.25"/>
    <row r="328" x14ac:dyDescent="0.25"/>
    <row r="329" x14ac:dyDescent="0.25"/>
    <row r="330" x14ac:dyDescent="0.25"/>
    <row r="331" x14ac:dyDescent="0.25"/>
    <row r="332" x14ac:dyDescent="0.25"/>
    <row r="333" x14ac:dyDescent="0.25"/>
    <row r="334" x14ac:dyDescent="0.25"/>
    <row r="335" x14ac:dyDescent="0.25"/>
    <row r="336"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row r="386" x14ac:dyDescent="0.25"/>
    <row r="387" x14ac:dyDescent="0.25"/>
    <row r="388" x14ac:dyDescent="0.25"/>
    <row r="389" x14ac:dyDescent="0.25"/>
    <row r="390" x14ac:dyDescent="0.25"/>
    <row r="391" x14ac:dyDescent="0.25"/>
    <row r="392" x14ac:dyDescent="0.25"/>
    <row r="393" x14ac:dyDescent="0.25"/>
    <row r="394" x14ac:dyDescent="0.25"/>
    <row r="395" x14ac:dyDescent="0.25"/>
    <row r="396" x14ac:dyDescent="0.25"/>
    <row r="397" x14ac:dyDescent="0.25"/>
    <row r="398" x14ac:dyDescent="0.25"/>
    <row r="399" x14ac:dyDescent="0.25"/>
    <row r="400" x14ac:dyDescent="0.25"/>
    <row r="401" x14ac:dyDescent="0.25"/>
    <row r="402" x14ac:dyDescent="0.25"/>
    <row r="403" x14ac:dyDescent="0.25"/>
    <row r="404" x14ac:dyDescent="0.25"/>
    <row r="405" x14ac:dyDescent="0.25"/>
    <row r="406" x14ac:dyDescent="0.25"/>
    <row r="407" x14ac:dyDescent="0.25"/>
    <row r="408" x14ac:dyDescent="0.25"/>
    <row r="409" x14ac:dyDescent="0.25"/>
    <row r="410" x14ac:dyDescent="0.25"/>
    <row r="411" x14ac:dyDescent="0.25"/>
    <row r="412" x14ac:dyDescent="0.25"/>
    <row r="413" x14ac:dyDescent="0.25"/>
    <row r="414" x14ac:dyDescent="0.25"/>
    <row r="415" x14ac:dyDescent="0.25"/>
    <row r="416" x14ac:dyDescent="0.25"/>
    <row r="417" x14ac:dyDescent="0.25"/>
    <row r="418" x14ac:dyDescent="0.25"/>
    <row r="419" x14ac:dyDescent="0.25"/>
    <row r="420" x14ac:dyDescent="0.25"/>
    <row r="421" x14ac:dyDescent="0.25"/>
    <row r="422" x14ac:dyDescent="0.25"/>
    <row r="423" x14ac:dyDescent="0.25"/>
    <row r="424" x14ac:dyDescent="0.25"/>
    <row r="425" x14ac:dyDescent="0.25"/>
    <row r="426" x14ac:dyDescent="0.25"/>
    <row r="427" x14ac:dyDescent="0.25"/>
    <row r="428" x14ac:dyDescent="0.25"/>
    <row r="429" x14ac:dyDescent="0.25"/>
    <row r="430" x14ac:dyDescent="0.25"/>
    <row r="431" x14ac:dyDescent="0.25"/>
    <row r="432" x14ac:dyDescent="0.25"/>
    <row r="433" x14ac:dyDescent="0.25"/>
    <row r="434" x14ac:dyDescent="0.25"/>
    <row r="435" x14ac:dyDescent="0.25"/>
    <row r="436" x14ac:dyDescent="0.25"/>
    <row r="437" x14ac:dyDescent="0.25"/>
    <row r="438" x14ac:dyDescent="0.25"/>
    <row r="439" x14ac:dyDescent="0.25"/>
    <row r="440" x14ac:dyDescent="0.25"/>
    <row r="441" x14ac:dyDescent="0.25"/>
    <row r="442" x14ac:dyDescent="0.25"/>
    <row r="443" x14ac:dyDescent="0.25"/>
    <row r="444" x14ac:dyDescent="0.25"/>
    <row r="445" x14ac:dyDescent="0.25"/>
    <row r="446" x14ac:dyDescent="0.25"/>
    <row r="447" x14ac:dyDescent="0.25"/>
    <row r="448"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50" x14ac:dyDescent="0.25"/>
    <row r="551" x14ac:dyDescent="0.25"/>
    <row r="552" x14ac:dyDescent="0.25"/>
    <row r="553" x14ac:dyDescent="0.25"/>
    <row r="554" x14ac:dyDescent="0.25"/>
    <row r="555" x14ac:dyDescent="0.25"/>
    <row r="556" x14ac:dyDescent="0.25"/>
    <row r="557" x14ac:dyDescent="0.25"/>
    <row r="558" x14ac:dyDescent="0.25"/>
    <row r="559" x14ac:dyDescent="0.25"/>
    <row r="560" x14ac:dyDescent="0.25"/>
    <row r="561" x14ac:dyDescent="0.25"/>
    <row r="562" x14ac:dyDescent="0.25"/>
    <row r="563" x14ac:dyDescent="0.25"/>
    <row r="564" x14ac:dyDescent="0.25"/>
    <row r="565" x14ac:dyDescent="0.25"/>
    <row r="566" x14ac:dyDescent="0.25"/>
    <row r="567" x14ac:dyDescent="0.25"/>
    <row r="568" x14ac:dyDescent="0.25"/>
    <row r="569" x14ac:dyDescent="0.25"/>
    <row r="570" x14ac:dyDescent="0.25"/>
    <row r="571" x14ac:dyDescent="0.25"/>
    <row r="572" x14ac:dyDescent="0.25"/>
    <row r="573" x14ac:dyDescent="0.25"/>
    <row r="574" x14ac:dyDescent="0.25"/>
    <row r="575" x14ac:dyDescent="0.25"/>
    <row r="576" x14ac:dyDescent="0.25"/>
    <row r="577" x14ac:dyDescent="0.25"/>
    <row r="578" x14ac:dyDescent="0.25"/>
    <row r="579" x14ac:dyDescent="0.25"/>
    <row r="580" x14ac:dyDescent="0.25"/>
    <row r="581" x14ac:dyDescent="0.25"/>
    <row r="582" x14ac:dyDescent="0.25"/>
    <row r="583" x14ac:dyDescent="0.25"/>
    <row r="584" x14ac:dyDescent="0.25"/>
    <row r="585" x14ac:dyDescent="0.25"/>
    <row r="586" x14ac:dyDescent="0.25"/>
    <row r="587" x14ac:dyDescent="0.25"/>
    <row r="588" x14ac:dyDescent="0.25"/>
    <row r="589" x14ac:dyDescent="0.25"/>
    <row r="590" x14ac:dyDescent="0.25"/>
    <row r="591" x14ac:dyDescent="0.25"/>
    <row r="592" x14ac:dyDescent="0.25"/>
    <row r="593" x14ac:dyDescent="0.25"/>
    <row r="594" x14ac:dyDescent="0.25"/>
    <row r="595" x14ac:dyDescent="0.25"/>
    <row r="596" x14ac:dyDescent="0.25"/>
    <row r="597" x14ac:dyDescent="0.25"/>
    <row r="598" x14ac:dyDescent="0.25"/>
    <row r="599" x14ac:dyDescent="0.25"/>
    <row r="600" x14ac:dyDescent="0.25"/>
    <row r="601" x14ac:dyDescent="0.25"/>
    <row r="602" x14ac:dyDescent="0.25"/>
    <row r="603" x14ac:dyDescent="0.25"/>
    <row r="604" x14ac:dyDescent="0.25"/>
    <row r="605" x14ac:dyDescent="0.25"/>
    <row r="606" x14ac:dyDescent="0.25"/>
    <row r="607" x14ac:dyDescent="0.25"/>
    <row r="608" x14ac:dyDescent="0.25"/>
    <row r="609" x14ac:dyDescent="0.25"/>
    <row r="610" x14ac:dyDescent="0.25"/>
    <row r="611" x14ac:dyDescent="0.25"/>
    <row r="612" x14ac:dyDescent="0.25"/>
    <row r="613" x14ac:dyDescent="0.25"/>
    <row r="614" x14ac:dyDescent="0.25"/>
    <row r="615" x14ac:dyDescent="0.25"/>
    <row r="616" x14ac:dyDescent="0.25"/>
    <row r="617" x14ac:dyDescent="0.25"/>
    <row r="618" x14ac:dyDescent="0.25"/>
    <row r="619" x14ac:dyDescent="0.25"/>
    <row r="620" x14ac:dyDescent="0.25"/>
    <row r="621" x14ac:dyDescent="0.25"/>
    <row r="622" x14ac:dyDescent="0.25"/>
    <row r="623" x14ac:dyDescent="0.25"/>
    <row r="624" x14ac:dyDescent="0.25"/>
    <row r="625" x14ac:dyDescent="0.25"/>
    <row r="626" x14ac:dyDescent="0.25"/>
    <row r="627" x14ac:dyDescent="0.25"/>
    <row r="628" x14ac:dyDescent="0.25"/>
    <row r="629" x14ac:dyDescent="0.25"/>
    <row r="630" x14ac:dyDescent="0.25"/>
    <row r="631" x14ac:dyDescent="0.25"/>
    <row r="632" x14ac:dyDescent="0.25"/>
    <row r="633" x14ac:dyDescent="0.25"/>
    <row r="634" x14ac:dyDescent="0.25"/>
    <row r="635" x14ac:dyDescent="0.25"/>
    <row r="636" x14ac:dyDescent="0.25"/>
    <row r="637" x14ac:dyDescent="0.25"/>
    <row r="638" x14ac:dyDescent="0.25"/>
    <row r="639" x14ac:dyDescent="0.25"/>
    <row r="640" x14ac:dyDescent="0.25"/>
    <row r="641" x14ac:dyDescent="0.25"/>
    <row r="642" x14ac:dyDescent="0.25"/>
    <row r="643" x14ac:dyDescent="0.25"/>
    <row r="644" x14ac:dyDescent="0.25"/>
    <row r="645" x14ac:dyDescent="0.25"/>
    <row r="646" x14ac:dyDescent="0.25"/>
    <row r="647" x14ac:dyDescent="0.25"/>
    <row r="648" x14ac:dyDescent="0.25"/>
    <row r="649" x14ac:dyDescent="0.25"/>
    <row r="650" x14ac:dyDescent="0.25"/>
    <row r="651" x14ac:dyDescent="0.25"/>
    <row r="652" x14ac:dyDescent="0.25"/>
    <row r="653" x14ac:dyDescent="0.25"/>
    <row r="654" x14ac:dyDescent="0.25"/>
    <row r="655" x14ac:dyDescent="0.25"/>
    <row r="656" x14ac:dyDescent="0.25"/>
    <row r="657" x14ac:dyDescent="0.25"/>
    <row r="658" x14ac:dyDescent="0.25"/>
    <row r="659" x14ac:dyDescent="0.25"/>
    <row r="660" x14ac:dyDescent="0.25"/>
    <row r="661" x14ac:dyDescent="0.25"/>
    <row r="662" x14ac:dyDescent="0.25"/>
    <row r="663" x14ac:dyDescent="0.25"/>
    <row r="664" x14ac:dyDescent="0.25"/>
    <row r="665" x14ac:dyDescent="0.25"/>
    <row r="666" x14ac:dyDescent="0.25"/>
    <row r="667" x14ac:dyDescent="0.25"/>
    <row r="668" x14ac:dyDescent="0.25"/>
    <row r="669" x14ac:dyDescent="0.25"/>
    <row r="670" x14ac:dyDescent="0.25"/>
    <row r="671" x14ac:dyDescent="0.25"/>
    <row r="672" x14ac:dyDescent="0.25"/>
    <row r="673" x14ac:dyDescent="0.25"/>
    <row r="674" x14ac:dyDescent="0.25"/>
    <row r="675" x14ac:dyDescent="0.25"/>
    <row r="676" x14ac:dyDescent="0.25"/>
    <row r="677" x14ac:dyDescent="0.25"/>
    <row r="678" x14ac:dyDescent="0.25"/>
    <row r="679" x14ac:dyDescent="0.25"/>
    <row r="680" x14ac:dyDescent="0.25"/>
    <row r="681" x14ac:dyDescent="0.25"/>
    <row r="682" x14ac:dyDescent="0.25"/>
    <row r="683" x14ac:dyDescent="0.25"/>
    <row r="684" x14ac:dyDescent="0.25"/>
    <row r="685" x14ac:dyDescent="0.25"/>
    <row r="686" x14ac:dyDescent="0.25"/>
    <row r="687" x14ac:dyDescent="0.25"/>
    <row r="688" x14ac:dyDescent="0.25"/>
    <row r="689" x14ac:dyDescent="0.25"/>
    <row r="690" x14ac:dyDescent="0.25"/>
    <row r="691" x14ac:dyDescent="0.25"/>
    <row r="692" x14ac:dyDescent="0.25"/>
    <row r="693" x14ac:dyDescent="0.25"/>
    <row r="694" x14ac:dyDescent="0.25"/>
    <row r="695" x14ac:dyDescent="0.25"/>
    <row r="696" x14ac:dyDescent="0.25"/>
    <row r="697" x14ac:dyDescent="0.25"/>
    <row r="698" x14ac:dyDescent="0.25"/>
    <row r="699" x14ac:dyDescent="0.25"/>
    <row r="700" x14ac:dyDescent="0.25"/>
    <row r="701" x14ac:dyDescent="0.25"/>
    <row r="702" x14ac:dyDescent="0.25"/>
    <row r="703" x14ac:dyDescent="0.25"/>
    <row r="704" x14ac:dyDescent="0.25"/>
    <row r="705" x14ac:dyDescent="0.25"/>
    <row r="706" x14ac:dyDescent="0.25"/>
    <row r="707" x14ac:dyDescent="0.25"/>
    <row r="708" x14ac:dyDescent="0.25"/>
    <row r="709" x14ac:dyDescent="0.25"/>
    <row r="710" x14ac:dyDescent="0.25"/>
    <row r="711" x14ac:dyDescent="0.25"/>
    <row r="712" x14ac:dyDescent="0.25"/>
    <row r="713" x14ac:dyDescent="0.25"/>
    <row r="714" x14ac:dyDescent="0.25"/>
    <row r="715" x14ac:dyDescent="0.25"/>
    <row r="716" x14ac:dyDescent="0.25"/>
    <row r="717" x14ac:dyDescent="0.25"/>
    <row r="718" x14ac:dyDescent="0.25"/>
    <row r="719" x14ac:dyDescent="0.25"/>
    <row r="720" x14ac:dyDescent="0.25"/>
    <row r="721" x14ac:dyDescent="0.25"/>
    <row r="722" x14ac:dyDescent="0.25"/>
    <row r="723" x14ac:dyDescent="0.25"/>
    <row r="724" x14ac:dyDescent="0.25"/>
    <row r="725" x14ac:dyDescent="0.25"/>
    <row r="726" x14ac:dyDescent="0.25"/>
    <row r="727" x14ac:dyDescent="0.25"/>
    <row r="728" x14ac:dyDescent="0.25"/>
    <row r="729" x14ac:dyDescent="0.25"/>
    <row r="730" x14ac:dyDescent="0.25"/>
    <row r="731" x14ac:dyDescent="0.25"/>
    <row r="732" x14ac:dyDescent="0.25"/>
    <row r="733" x14ac:dyDescent="0.25"/>
    <row r="734" x14ac:dyDescent="0.25"/>
    <row r="735" x14ac:dyDescent="0.25"/>
    <row r="736" x14ac:dyDescent="0.25"/>
    <row r="737" x14ac:dyDescent="0.25"/>
    <row r="738" x14ac:dyDescent="0.25"/>
    <row r="739" x14ac:dyDescent="0.25"/>
    <row r="740" x14ac:dyDescent="0.25"/>
    <row r="741" x14ac:dyDescent="0.25"/>
    <row r="742" x14ac:dyDescent="0.25"/>
    <row r="743" x14ac:dyDescent="0.25"/>
    <row r="744" x14ac:dyDescent="0.25"/>
    <row r="745" x14ac:dyDescent="0.25"/>
    <row r="746" x14ac:dyDescent="0.25"/>
    <row r="747" x14ac:dyDescent="0.25"/>
    <row r="748" x14ac:dyDescent="0.25"/>
    <row r="749" x14ac:dyDescent="0.25"/>
    <row r="750" x14ac:dyDescent="0.25"/>
    <row r="751" x14ac:dyDescent="0.25"/>
    <row r="752" x14ac:dyDescent="0.25"/>
    <row r="753" x14ac:dyDescent="0.25"/>
    <row r="754" x14ac:dyDescent="0.25"/>
    <row r="755" x14ac:dyDescent="0.25"/>
    <row r="756" x14ac:dyDescent="0.25"/>
    <row r="757" x14ac:dyDescent="0.25"/>
    <row r="758" x14ac:dyDescent="0.25"/>
    <row r="759" x14ac:dyDescent="0.25"/>
    <row r="760" x14ac:dyDescent="0.25"/>
    <row r="761" x14ac:dyDescent="0.25"/>
    <row r="762" x14ac:dyDescent="0.25"/>
    <row r="763" x14ac:dyDescent="0.25"/>
    <row r="764" x14ac:dyDescent="0.25"/>
    <row r="765" x14ac:dyDescent="0.25"/>
    <row r="766" x14ac:dyDescent="0.25"/>
    <row r="767" x14ac:dyDescent="0.25"/>
    <row r="768" x14ac:dyDescent="0.25"/>
    <row r="769" x14ac:dyDescent="0.25"/>
    <row r="770" x14ac:dyDescent="0.25"/>
    <row r="771" x14ac:dyDescent="0.25"/>
    <row r="772" x14ac:dyDescent="0.25"/>
    <row r="773" x14ac:dyDescent="0.25"/>
    <row r="774" x14ac:dyDescent="0.25"/>
    <row r="775" x14ac:dyDescent="0.25"/>
    <row r="776" x14ac:dyDescent="0.25"/>
    <row r="777" x14ac:dyDescent="0.25"/>
    <row r="778" x14ac:dyDescent="0.25"/>
    <row r="779" x14ac:dyDescent="0.25"/>
    <row r="780" x14ac:dyDescent="0.25"/>
    <row r="781" x14ac:dyDescent="0.25"/>
    <row r="782" x14ac:dyDescent="0.25"/>
    <row r="783" x14ac:dyDescent="0.25"/>
    <row r="784" x14ac:dyDescent="0.25"/>
    <row r="785" x14ac:dyDescent="0.25"/>
    <row r="786" x14ac:dyDescent="0.25"/>
    <row r="787" x14ac:dyDescent="0.25"/>
    <row r="788" x14ac:dyDescent="0.25"/>
    <row r="789" x14ac:dyDescent="0.25"/>
    <row r="790" x14ac:dyDescent="0.25"/>
    <row r="791" x14ac:dyDescent="0.25"/>
    <row r="792" x14ac:dyDescent="0.25"/>
    <row r="793" x14ac:dyDescent="0.25"/>
    <row r="794" x14ac:dyDescent="0.25"/>
    <row r="795" x14ac:dyDescent="0.25"/>
    <row r="796" x14ac:dyDescent="0.25"/>
    <row r="797" x14ac:dyDescent="0.25"/>
    <row r="798" x14ac:dyDescent="0.25"/>
    <row r="799" x14ac:dyDescent="0.25"/>
    <row r="800" x14ac:dyDescent="0.25"/>
    <row r="801" x14ac:dyDescent="0.25"/>
    <row r="802" x14ac:dyDescent="0.25"/>
    <row r="803" x14ac:dyDescent="0.25"/>
    <row r="804" x14ac:dyDescent="0.25"/>
    <row r="805" x14ac:dyDescent="0.25"/>
    <row r="806" x14ac:dyDescent="0.25"/>
    <row r="807" x14ac:dyDescent="0.25"/>
    <row r="808" x14ac:dyDescent="0.25"/>
    <row r="809" x14ac:dyDescent="0.25"/>
    <row r="810" x14ac:dyDescent="0.25"/>
    <row r="811" x14ac:dyDescent="0.25"/>
    <row r="812" x14ac:dyDescent="0.25"/>
    <row r="813" x14ac:dyDescent="0.25"/>
    <row r="814" x14ac:dyDescent="0.25"/>
    <row r="815" x14ac:dyDescent="0.25"/>
    <row r="816" x14ac:dyDescent="0.25"/>
    <row r="817" x14ac:dyDescent="0.25"/>
    <row r="818" x14ac:dyDescent="0.25"/>
    <row r="819" x14ac:dyDescent="0.25"/>
    <row r="820" x14ac:dyDescent="0.25"/>
    <row r="821" x14ac:dyDescent="0.25"/>
    <row r="822" x14ac:dyDescent="0.25"/>
    <row r="823" x14ac:dyDescent="0.25"/>
    <row r="824" x14ac:dyDescent="0.25"/>
    <row r="825" x14ac:dyDescent="0.25"/>
    <row r="826" x14ac:dyDescent="0.25"/>
    <row r="827" x14ac:dyDescent="0.25"/>
    <row r="828" x14ac:dyDescent="0.25"/>
    <row r="829" x14ac:dyDescent="0.25"/>
    <row r="830" x14ac:dyDescent="0.25"/>
    <row r="831" x14ac:dyDescent="0.25"/>
    <row r="832" x14ac:dyDescent="0.25"/>
    <row r="833" x14ac:dyDescent="0.25"/>
    <row r="834" x14ac:dyDescent="0.25"/>
    <row r="835" x14ac:dyDescent="0.25"/>
    <row r="836" x14ac:dyDescent="0.25"/>
    <row r="837" x14ac:dyDescent="0.25"/>
    <row r="838" x14ac:dyDescent="0.25"/>
    <row r="839" x14ac:dyDescent="0.25"/>
    <row r="840" x14ac:dyDescent="0.25"/>
    <row r="841" x14ac:dyDescent="0.25"/>
    <row r="842" x14ac:dyDescent="0.25"/>
    <row r="843" x14ac:dyDescent="0.25"/>
    <row r="844" x14ac:dyDescent="0.25"/>
    <row r="845" x14ac:dyDescent="0.25"/>
    <row r="846" x14ac:dyDescent="0.25"/>
    <row r="847" x14ac:dyDescent="0.25"/>
    <row r="848" x14ac:dyDescent="0.25"/>
    <row r="849" x14ac:dyDescent="0.25"/>
    <row r="850" x14ac:dyDescent="0.25"/>
    <row r="851" x14ac:dyDescent="0.25"/>
    <row r="852" x14ac:dyDescent="0.25"/>
    <row r="853" x14ac:dyDescent="0.25"/>
    <row r="854" x14ac:dyDescent="0.25"/>
    <row r="855" x14ac:dyDescent="0.25"/>
    <row r="856" x14ac:dyDescent="0.25"/>
    <row r="857" x14ac:dyDescent="0.25"/>
    <row r="858" x14ac:dyDescent="0.25"/>
    <row r="859" x14ac:dyDescent="0.25"/>
    <row r="860" x14ac:dyDescent="0.25"/>
    <row r="861" x14ac:dyDescent="0.25"/>
    <row r="862" x14ac:dyDescent="0.25"/>
    <row r="863" x14ac:dyDescent="0.25"/>
    <row r="864" x14ac:dyDescent="0.25"/>
    <row r="865" x14ac:dyDescent="0.25"/>
    <row r="866" x14ac:dyDescent="0.25"/>
    <row r="867" x14ac:dyDescent="0.25"/>
    <row r="868" x14ac:dyDescent="0.25"/>
    <row r="869" x14ac:dyDescent="0.25"/>
    <row r="870" x14ac:dyDescent="0.25"/>
    <row r="871" x14ac:dyDescent="0.25"/>
    <row r="872" x14ac:dyDescent="0.25"/>
    <row r="873" x14ac:dyDescent="0.25"/>
    <row r="874" x14ac:dyDescent="0.25"/>
    <row r="875" x14ac:dyDescent="0.25"/>
    <row r="876" x14ac:dyDescent="0.25"/>
    <row r="877" x14ac:dyDescent="0.25"/>
    <row r="878" x14ac:dyDescent="0.25"/>
    <row r="879" x14ac:dyDescent="0.25"/>
    <row r="880" x14ac:dyDescent="0.25"/>
    <row r="881" x14ac:dyDescent="0.25"/>
    <row r="882" x14ac:dyDescent="0.25"/>
    <row r="883" x14ac:dyDescent="0.25"/>
    <row r="884" x14ac:dyDescent="0.25"/>
    <row r="885" x14ac:dyDescent="0.25"/>
    <row r="886" x14ac:dyDescent="0.25"/>
    <row r="887" x14ac:dyDescent="0.25"/>
    <row r="888" x14ac:dyDescent="0.25"/>
    <row r="889" x14ac:dyDescent="0.25"/>
    <row r="890" x14ac:dyDescent="0.25"/>
    <row r="891" x14ac:dyDescent="0.25"/>
    <row r="892" x14ac:dyDescent="0.25"/>
    <row r="893" x14ac:dyDescent="0.25"/>
    <row r="894" x14ac:dyDescent="0.25"/>
    <row r="895" x14ac:dyDescent="0.25"/>
    <row r="896" x14ac:dyDescent="0.25"/>
    <row r="897" x14ac:dyDescent="0.25"/>
    <row r="898" x14ac:dyDescent="0.25"/>
    <row r="899" x14ac:dyDescent="0.25"/>
    <row r="900" x14ac:dyDescent="0.25"/>
    <row r="901" x14ac:dyDescent="0.25"/>
    <row r="902" x14ac:dyDescent="0.25"/>
    <row r="903" x14ac:dyDescent="0.25"/>
    <row r="904" x14ac:dyDescent="0.25"/>
    <row r="905" x14ac:dyDescent="0.25"/>
    <row r="906" x14ac:dyDescent="0.25"/>
    <row r="907" x14ac:dyDescent="0.25"/>
    <row r="908" x14ac:dyDescent="0.25"/>
    <row r="909" x14ac:dyDescent="0.25"/>
    <row r="910" x14ac:dyDescent="0.25"/>
    <row r="911" x14ac:dyDescent="0.25"/>
    <row r="912" x14ac:dyDescent="0.25"/>
    <row r="913" x14ac:dyDescent="0.25"/>
    <row r="914" x14ac:dyDescent="0.25"/>
    <row r="915" x14ac:dyDescent="0.25"/>
    <row r="916" x14ac:dyDescent="0.25"/>
    <row r="917" x14ac:dyDescent="0.25"/>
    <row r="918" x14ac:dyDescent="0.25"/>
    <row r="919" x14ac:dyDescent="0.25"/>
    <row r="920" x14ac:dyDescent="0.25"/>
    <row r="921" x14ac:dyDescent="0.25"/>
    <row r="922" x14ac:dyDescent="0.25"/>
    <row r="923" x14ac:dyDescent="0.25"/>
    <row r="924" x14ac:dyDescent="0.25"/>
    <row r="925" x14ac:dyDescent="0.25"/>
    <row r="926" x14ac:dyDescent="0.25"/>
    <row r="927" x14ac:dyDescent="0.25"/>
    <row r="928" x14ac:dyDescent="0.25"/>
    <row r="929" x14ac:dyDescent="0.25"/>
    <row r="930" x14ac:dyDescent="0.25"/>
    <row r="931" x14ac:dyDescent="0.25"/>
    <row r="932" x14ac:dyDescent="0.25"/>
    <row r="933" x14ac:dyDescent="0.25"/>
    <row r="934" x14ac:dyDescent="0.25"/>
    <row r="935" x14ac:dyDescent="0.25"/>
    <row r="936" x14ac:dyDescent="0.25"/>
    <row r="937" x14ac:dyDescent="0.25"/>
    <row r="938" x14ac:dyDescent="0.25"/>
    <row r="939" x14ac:dyDescent="0.25"/>
    <row r="940" x14ac:dyDescent="0.25"/>
    <row r="941" x14ac:dyDescent="0.25"/>
    <row r="942" x14ac:dyDescent="0.25"/>
    <row r="943" x14ac:dyDescent="0.25"/>
    <row r="944" x14ac:dyDescent="0.25"/>
    <row r="945" x14ac:dyDescent="0.25"/>
    <row r="946" x14ac:dyDescent="0.25"/>
    <row r="947" x14ac:dyDescent="0.25"/>
    <row r="948" x14ac:dyDescent="0.25"/>
    <row r="949" x14ac:dyDescent="0.25"/>
    <row r="950" x14ac:dyDescent="0.25"/>
    <row r="951" x14ac:dyDescent="0.25"/>
    <row r="952" x14ac:dyDescent="0.25"/>
    <row r="953" x14ac:dyDescent="0.25"/>
    <row r="954" x14ac:dyDescent="0.25"/>
    <row r="955" x14ac:dyDescent="0.25"/>
    <row r="956" x14ac:dyDescent="0.25"/>
    <row r="957" x14ac:dyDescent="0.25"/>
    <row r="958" x14ac:dyDescent="0.25"/>
    <row r="959" x14ac:dyDescent="0.25"/>
    <row r="960" x14ac:dyDescent="0.25"/>
    <row r="961" x14ac:dyDescent="0.25"/>
    <row r="962" x14ac:dyDescent="0.25"/>
    <row r="963" x14ac:dyDescent="0.25"/>
    <row r="964" x14ac:dyDescent="0.25"/>
    <row r="965" x14ac:dyDescent="0.25"/>
    <row r="966" x14ac:dyDescent="0.25"/>
    <row r="967" x14ac:dyDescent="0.25"/>
    <row r="968" x14ac:dyDescent="0.25"/>
    <row r="969" x14ac:dyDescent="0.25"/>
    <row r="970" x14ac:dyDescent="0.25"/>
    <row r="971" x14ac:dyDescent="0.25"/>
    <row r="972" x14ac:dyDescent="0.25"/>
    <row r="973" x14ac:dyDescent="0.25"/>
    <row r="974" x14ac:dyDescent="0.25"/>
    <row r="975" x14ac:dyDescent="0.25"/>
    <row r="976" x14ac:dyDescent="0.25"/>
    <row r="977" x14ac:dyDescent="0.25"/>
    <row r="978" x14ac:dyDescent="0.25"/>
    <row r="979" x14ac:dyDescent="0.25"/>
    <row r="980" x14ac:dyDescent="0.25"/>
    <row r="981" x14ac:dyDescent="0.25"/>
    <row r="982" x14ac:dyDescent="0.25"/>
    <row r="983" x14ac:dyDescent="0.25"/>
    <row r="984" x14ac:dyDescent="0.25"/>
    <row r="985" x14ac:dyDescent="0.25"/>
    <row r="986" x14ac:dyDescent="0.25"/>
    <row r="987" x14ac:dyDescent="0.25"/>
    <row r="988" x14ac:dyDescent="0.25"/>
    <row r="989" x14ac:dyDescent="0.25"/>
    <row r="990" x14ac:dyDescent="0.25"/>
    <row r="991" x14ac:dyDescent="0.25"/>
    <row r="992" x14ac:dyDescent="0.25"/>
    <row r="993" x14ac:dyDescent="0.25"/>
    <row r="994" x14ac:dyDescent="0.25"/>
    <row r="995" x14ac:dyDescent="0.25"/>
    <row r="996" x14ac:dyDescent="0.25"/>
    <row r="997" x14ac:dyDescent="0.25"/>
    <row r="998" x14ac:dyDescent="0.25"/>
    <row r="999" x14ac:dyDescent="0.25"/>
    <row r="1000" x14ac:dyDescent="0.25"/>
    <row r="1001" x14ac:dyDescent="0.25"/>
    <row r="1002" x14ac:dyDescent="0.25"/>
    <row r="1003" x14ac:dyDescent="0.25"/>
    <row r="1004" x14ac:dyDescent="0.25"/>
    <row r="1005" x14ac:dyDescent="0.25"/>
  </sheetData>
  <mergeCells count="20">
    <mergeCell ref="B21:B28"/>
    <mergeCell ref="C21:C28"/>
    <mergeCell ref="B29:D29"/>
    <mergeCell ref="C8:D8"/>
    <mergeCell ref="B9:B11"/>
    <mergeCell ref="C9:C11"/>
    <mergeCell ref="B12:B17"/>
    <mergeCell ref="C12:C17"/>
    <mergeCell ref="B18:B20"/>
    <mergeCell ref="C18:C20"/>
    <mergeCell ref="B2:L2"/>
    <mergeCell ref="B3:L3"/>
    <mergeCell ref="B5:C5"/>
    <mergeCell ref="B6:B7"/>
    <mergeCell ref="C6:C7"/>
    <mergeCell ref="D6:D7"/>
    <mergeCell ref="E6:F6"/>
    <mergeCell ref="G6:G7"/>
    <mergeCell ref="H6:I6"/>
    <mergeCell ref="J6:K6"/>
  </mergeCells>
  <conditionalFormatting sqref="G9:G19 G21:G29">
    <cfRule type="cellIs" dxfId="17" priority="1" operator="lessThan">
      <formula>0</formula>
    </cfRule>
  </conditionalFormatting>
  <conditionalFormatting sqref="L9:L29">
    <cfRule type="cellIs" dxfId="16" priority="2" operator="lessThan">
      <formula>0</formula>
    </cfRule>
  </conditionalFormatting>
  <printOptions horizontalCentered="1"/>
  <pageMargins left="0.59055118110236227" right="0.59055118110236227" top="0.39370078740157483" bottom="0.39370078740157483" header="0" footer="0.39370078740157483"/>
  <pageSetup paperSize="9" scale="77" pageOrder="overThenDown" orientation="landscape" cellComments="atEnd"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49ADB-83F4-4271-9CB0-615F49962331}">
  <sheetPr>
    <tabColor rgb="FF7030A0"/>
    <pageSetUpPr fitToPage="1"/>
  </sheetPr>
  <dimension ref="A1:Z992"/>
  <sheetViews>
    <sheetView showGridLines="0" tabSelected="1" view="pageBreakPreview" topLeftCell="B1" zoomScale="85" zoomScaleNormal="70" zoomScaleSheetLayoutView="85" workbookViewId="0">
      <selection activeCell="T9" sqref="T9"/>
    </sheetView>
  </sheetViews>
  <sheetFormatPr defaultColWidth="14" defaultRowHeight="13.8" x14ac:dyDescent="0.25"/>
  <cols>
    <col min="1" max="1" width="33.21875" style="2" hidden="1" customWidth="1"/>
    <col min="2" max="2" width="16.5546875" style="1" customWidth="1"/>
    <col min="3" max="3" width="53.88671875" style="1" customWidth="1"/>
    <col min="4" max="4" width="13.21875" style="1" customWidth="1"/>
    <col min="5" max="5" width="11.21875" style="1" customWidth="1"/>
    <col min="6" max="6" width="16.109375" style="1" customWidth="1"/>
    <col min="7" max="7" width="16.33203125" style="1" customWidth="1"/>
    <col min="8" max="8" width="16.5546875" style="1" customWidth="1"/>
    <col min="9" max="9" width="53.88671875" style="1" customWidth="1"/>
    <col min="10" max="10" width="13.21875" style="1" customWidth="1"/>
    <col min="11" max="11" width="11.21875" style="1" customWidth="1"/>
    <col min="12" max="12" width="16.109375" style="1" customWidth="1"/>
    <col min="13" max="13" width="16.33203125" style="1" customWidth="1"/>
    <col min="14" max="14" width="14.21875" style="4" customWidth="1"/>
    <col min="15" max="15" width="18.5546875" style="177" customWidth="1"/>
    <col min="16" max="16" width="26.21875" style="4" customWidth="1"/>
    <col min="17" max="17" width="31.88671875" style="4" customWidth="1"/>
    <col min="18" max="18" width="18.44140625" style="4" customWidth="1"/>
    <col min="19" max="19" width="32.77734375" style="177" bestFit="1" customWidth="1"/>
    <col min="20" max="16384" width="14" style="4"/>
  </cols>
  <sheetData>
    <row r="1" spans="1:21" s="14" customFormat="1" ht="13.2" x14ac:dyDescent="0.25">
      <c r="A1" s="8"/>
      <c r="B1" s="17" t="s">
        <v>1013</v>
      </c>
      <c r="C1" s="15"/>
      <c r="D1" s="15"/>
      <c r="E1" s="15"/>
      <c r="F1" s="15"/>
      <c r="G1" s="15"/>
      <c r="H1" s="17"/>
      <c r="I1" s="15"/>
      <c r="J1" s="15"/>
      <c r="K1" s="15"/>
      <c r="L1" s="15"/>
      <c r="O1" s="193"/>
      <c r="P1" s="191"/>
      <c r="Q1" s="8"/>
      <c r="S1" s="221"/>
    </row>
    <row r="2" spans="1:21" s="14" customFormat="1" ht="13.2" x14ac:dyDescent="0.25">
      <c r="A2" s="8"/>
      <c r="B2" s="17" t="s">
        <v>949</v>
      </c>
      <c r="C2" s="15"/>
      <c r="D2" s="15"/>
      <c r="E2" s="15"/>
      <c r="F2" s="15"/>
      <c r="G2" s="15"/>
      <c r="H2" s="374"/>
      <c r="I2" s="375"/>
      <c r="J2" s="15"/>
      <c r="K2" s="15"/>
      <c r="L2" s="175"/>
      <c r="N2" s="228"/>
      <c r="O2" s="15"/>
      <c r="P2" s="191"/>
      <c r="Q2" s="8"/>
      <c r="S2" s="221"/>
    </row>
    <row r="3" spans="1:21" s="14" customFormat="1" ht="13.2" x14ac:dyDescent="0.25">
      <c r="A3" s="8"/>
      <c r="B3" s="17" t="s">
        <v>549</v>
      </c>
      <c r="C3" s="16"/>
      <c r="D3" s="16"/>
      <c r="E3" s="16"/>
      <c r="F3" s="16"/>
      <c r="G3" s="16"/>
      <c r="H3" s="17"/>
      <c r="I3" s="16"/>
      <c r="J3" s="189"/>
      <c r="K3" s="16"/>
      <c r="M3" s="254"/>
      <c r="N3" s="228"/>
      <c r="O3" s="192"/>
      <c r="P3" s="185"/>
      <c r="Q3" s="8"/>
      <c r="S3" s="221"/>
    </row>
    <row r="4" spans="1:21" s="14" customFormat="1" ht="13.2" x14ac:dyDescent="0.25">
      <c r="A4" s="8"/>
      <c r="B4" s="17"/>
      <c r="C4" s="16"/>
      <c r="D4" s="16"/>
      <c r="E4" s="16"/>
      <c r="F4" s="16"/>
      <c r="G4" s="16"/>
      <c r="H4" s="17"/>
      <c r="I4" s="16"/>
      <c r="J4" s="253"/>
      <c r="K4" s="370"/>
      <c r="L4" s="306"/>
      <c r="M4" s="306"/>
      <c r="N4" s="254"/>
      <c r="O4" s="188"/>
      <c r="Q4" s="8"/>
      <c r="S4" s="221"/>
    </row>
    <row r="5" spans="1:21" s="174" customFormat="1" x14ac:dyDescent="0.25">
      <c r="A5" s="172"/>
      <c r="B5" s="415" t="s">
        <v>947</v>
      </c>
      <c r="C5" s="173"/>
      <c r="D5" s="22"/>
      <c r="E5" s="22"/>
      <c r="F5" s="22"/>
      <c r="G5" s="22"/>
      <c r="H5" s="416" t="s">
        <v>948</v>
      </c>
      <c r="I5" s="229"/>
      <c r="J5" s="194"/>
      <c r="K5" s="194"/>
      <c r="L5" s="194"/>
      <c r="M5" s="197"/>
      <c r="O5" s="186"/>
      <c r="P5" s="8"/>
      <c r="S5" s="222"/>
    </row>
    <row r="6" spans="1:21" x14ac:dyDescent="0.25">
      <c r="A6" s="25" t="s">
        <v>1035</v>
      </c>
      <c r="B6" s="366" t="s">
        <v>0</v>
      </c>
      <c r="C6" s="297" t="s">
        <v>1</v>
      </c>
      <c r="D6" s="296" t="s">
        <v>2</v>
      </c>
      <c r="E6" s="296" t="s">
        <v>3</v>
      </c>
      <c r="F6" s="298" t="s">
        <v>4</v>
      </c>
      <c r="G6" s="298" t="s">
        <v>5</v>
      </c>
      <c r="H6" s="366" t="s">
        <v>1192</v>
      </c>
      <c r="I6" s="297" t="s">
        <v>1187</v>
      </c>
      <c r="J6" s="296" t="s">
        <v>1188</v>
      </c>
      <c r="K6" s="296" t="s">
        <v>1189</v>
      </c>
      <c r="L6" s="298" t="s">
        <v>1190</v>
      </c>
      <c r="M6" s="298" t="s">
        <v>1191</v>
      </c>
      <c r="N6" s="299" t="s">
        <v>950</v>
      </c>
      <c r="O6" s="300" t="s">
        <v>951</v>
      </c>
      <c r="P6" s="298" t="s">
        <v>530</v>
      </c>
      <c r="Q6" s="298" t="s">
        <v>531</v>
      </c>
      <c r="R6" s="251" t="s">
        <v>1006</v>
      </c>
      <c r="S6" s="220" t="s">
        <v>973</v>
      </c>
      <c r="T6" s="4" t="s">
        <v>1241</v>
      </c>
      <c r="U6" s="4" t="s">
        <v>1240</v>
      </c>
    </row>
    <row r="7" spans="1:21" s="19" customFormat="1" ht="13.2" x14ac:dyDescent="0.25">
      <c r="A7" s="26"/>
      <c r="B7" s="367">
        <v>1</v>
      </c>
      <c r="C7" s="301">
        <v>2</v>
      </c>
      <c r="D7" s="302">
        <v>3</v>
      </c>
      <c r="E7" s="302">
        <v>4</v>
      </c>
      <c r="F7" s="301">
        <v>5</v>
      </c>
      <c r="G7" s="301">
        <v>6</v>
      </c>
      <c r="H7" s="367">
        <v>1</v>
      </c>
      <c r="I7" s="301">
        <v>2</v>
      </c>
      <c r="J7" s="302">
        <v>3</v>
      </c>
      <c r="K7" s="302">
        <v>4</v>
      </c>
      <c r="L7" s="301">
        <v>5</v>
      </c>
      <c r="M7" s="301">
        <v>6</v>
      </c>
      <c r="N7" s="179">
        <v>7</v>
      </c>
      <c r="O7" s="18">
        <v>7</v>
      </c>
      <c r="P7" s="179">
        <v>9</v>
      </c>
      <c r="Q7" s="179">
        <v>10</v>
      </c>
      <c r="T7" s="19" t="e" cm="1">
        <f t="array" ref="T7">_xlfn._xlws.FILTER(#REF!,#REF!=perbaikan_revisi[[#This Row],[Column1]],0)</f>
        <v>#REF!</v>
      </c>
      <c r="U7" s="414" t="e">
        <f>IF(perbaikan_revisi[[#This Row],[Akrual]]&gt;perbaikan_revisi[[#This Row],[JUMLAH ]],perbaikan_revisi[[#This Row],[Akrual]]-perbaikan_revisi[[#This Row],[JUMLAH ]],0)</f>
        <v>#REF!</v>
      </c>
    </row>
    <row r="8" spans="1:21" ht="13.2" x14ac:dyDescent="0.25">
      <c r="A8" s="3"/>
      <c r="B8" s="426"/>
      <c r="C8" s="427" t="s">
        <v>6</v>
      </c>
      <c r="D8" s="428"/>
      <c r="E8" s="428"/>
      <c r="F8" s="429"/>
      <c r="G8" s="430">
        <f>SUM(G9,G98)</f>
        <v>23288180000</v>
      </c>
      <c r="H8" s="426"/>
      <c r="I8" s="427" t="s">
        <v>6</v>
      </c>
      <c r="J8" s="428"/>
      <c r="K8" s="428"/>
      <c r="L8" s="429"/>
      <c r="M8" s="430">
        <f>SUM(M9,M98)</f>
        <v>23288180000</v>
      </c>
      <c r="N8" s="431">
        <f>SUM(N9,N98)</f>
        <v>0</v>
      </c>
      <c r="O8" s="206"/>
      <c r="P8" s="180"/>
      <c r="Q8" s="180"/>
      <c r="T8" s="270" t="e" cm="1">
        <f t="array" ref="T8">_xlfn._xlws.FILTER(#REF!,#REF!=perbaikan_revisi[[#This Row],[Column1]],0)</f>
        <v>#REF!</v>
      </c>
      <c r="U8" s="270" t="e">
        <f>IF(perbaikan_revisi[[#This Row],[Akrual]]&gt;perbaikan_revisi[[#This Row],[JUMLAH ]],perbaikan_revisi[[#This Row],[Akrual]]-perbaikan_revisi[[#This Row],[JUMLAH ]],0)</f>
        <v>#REF!</v>
      </c>
    </row>
    <row r="9" spans="1:21" ht="13.2" x14ac:dyDescent="0.25">
      <c r="A9" s="1" t="s">
        <v>7</v>
      </c>
      <c r="B9" s="143" t="s">
        <v>7</v>
      </c>
      <c r="C9" s="28" t="s">
        <v>8</v>
      </c>
      <c r="D9" s="27"/>
      <c r="E9" s="27"/>
      <c r="F9" s="29"/>
      <c r="G9" s="29">
        <f t="shared" ref="G9:G11" si="0">G10</f>
        <v>1000000000</v>
      </c>
      <c r="H9" s="143" t="s">
        <v>7</v>
      </c>
      <c r="I9" s="28" t="s">
        <v>8</v>
      </c>
      <c r="J9" s="27"/>
      <c r="K9" s="27"/>
      <c r="L9" s="29"/>
      <c r="M9" s="29">
        <f t="shared" ref="M9:N11" si="1">M10</f>
        <v>1000000000</v>
      </c>
      <c r="N9" s="318">
        <f t="shared" si="1"/>
        <v>0</v>
      </c>
      <c r="O9" s="207"/>
      <c r="P9" s="180"/>
      <c r="Q9" s="180"/>
      <c r="T9" s="29" t="b">
        <f>perbaikan_revisi[[#This Row],[JUMLAH ]]='[6]Pvt SP2D Pusdik'!B17</f>
        <v>1</v>
      </c>
      <c r="U9" s="29">
        <f>IF(perbaikan_revisi[[#This Row],[Akrual]]&gt;perbaikan_revisi[[#This Row],[JUMLAH ]],perbaikan_revisi[[#This Row],[Akrual]]-perbaikan_revisi[[#This Row],[JUMLAH ]],0)</f>
        <v>-999999999</v>
      </c>
    </row>
    <row r="10" spans="1:21" ht="13.2" x14ac:dyDescent="0.25">
      <c r="A10" s="1" t="s">
        <v>9</v>
      </c>
      <c r="B10" s="144" t="s">
        <v>550</v>
      </c>
      <c r="C10" s="31" t="s">
        <v>10</v>
      </c>
      <c r="D10" s="30"/>
      <c r="E10" s="30"/>
      <c r="F10" s="32"/>
      <c r="G10" s="32">
        <f t="shared" si="0"/>
        <v>1000000000</v>
      </c>
      <c r="H10" s="144" t="s">
        <v>550</v>
      </c>
      <c r="I10" s="31" t="s">
        <v>10</v>
      </c>
      <c r="J10" s="30"/>
      <c r="K10" s="30"/>
      <c r="L10" s="32"/>
      <c r="M10" s="32">
        <f t="shared" si="1"/>
        <v>1000000000</v>
      </c>
      <c r="N10" s="319">
        <f t="shared" si="1"/>
        <v>0</v>
      </c>
      <c r="O10" s="207"/>
      <c r="P10" s="180"/>
      <c r="Q10" s="180"/>
      <c r="T10" s="29" t="b">
        <f>perbaikan_revisi[[#This Row],[JUMLAH ]]='[6]Pvt SP2D Pusdik'!B18</f>
        <v>1</v>
      </c>
      <c r="U10" s="32">
        <f>IF(perbaikan_revisi[[#This Row],[Akrual]]&gt;perbaikan_revisi[[#This Row],[JUMLAH ]],perbaikan_revisi[[#This Row],[Akrual]]-perbaikan_revisi[[#This Row],[JUMLAH ]],0)</f>
        <v>-999999999</v>
      </c>
    </row>
    <row r="11" spans="1:21" ht="13.2" x14ac:dyDescent="0.25">
      <c r="A11" s="1" t="s">
        <v>11</v>
      </c>
      <c r="B11" s="145" t="s">
        <v>12</v>
      </c>
      <c r="C11" s="34" t="s">
        <v>551</v>
      </c>
      <c r="D11" s="33">
        <v>5</v>
      </c>
      <c r="E11" s="182" t="s">
        <v>552</v>
      </c>
      <c r="F11" s="182"/>
      <c r="G11" s="35">
        <f t="shared" si="0"/>
        <v>1000000000</v>
      </c>
      <c r="H11" s="145" t="s">
        <v>12</v>
      </c>
      <c r="I11" s="34" t="s">
        <v>551</v>
      </c>
      <c r="J11" s="33">
        <v>5</v>
      </c>
      <c r="K11" s="182" t="s">
        <v>552</v>
      </c>
      <c r="L11" s="182"/>
      <c r="M11" s="35">
        <f t="shared" si="1"/>
        <v>1000000000</v>
      </c>
      <c r="N11" s="320">
        <f t="shared" si="1"/>
        <v>0</v>
      </c>
      <c r="O11" s="207"/>
      <c r="P11" s="180"/>
      <c r="Q11" s="180"/>
      <c r="T11" s="29" t="b">
        <f>perbaikan_revisi[[#This Row],[JUMLAH ]]='[6]Pvt SP2D Pusdik'!B19</f>
        <v>1</v>
      </c>
      <c r="U11" s="35">
        <f>IF(perbaikan_revisi[[#This Row],[Akrual]]&gt;perbaikan_revisi[[#This Row],[JUMLAH ]],perbaikan_revisi[[#This Row],[Akrual]]-perbaikan_revisi[[#This Row],[JUMLAH ]],0)</f>
        <v>-999999999</v>
      </c>
    </row>
    <row r="12" spans="1:21" ht="26.4" x14ac:dyDescent="0.25">
      <c r="A12" s="1" t="s">
        <v>14</v>
      </c>
      <c r="B12" s="146" t="s">
        <v>15</v>
      </c>
      <c r="C12" s="37" t="s">
        <v>16</v>
      </c>
      <c r="D12" s="36">
        <v>5</v>
      </c>
      <c r="E12" s="36" t="s">
        <v>13</v>
      </c>
      <c r="F12" s="38"/>
      <c r="G12" s="38">
        <f>SUM(G13,G34,G53,G78)</f>
        <v>1000000000</v>
      </c>
      <c r="H12" s="146" t="s">
        <v>15</v>
      </c>
      <c r="I12" s="37" t="s">
        <v>16</v>
      </c>
      <c r="J12" s="36">
        <v>5</v>
      </c>
      <c r="K12" s="36" t="s">
        <v>13</v>
      </c>
      <c r="L12" s="38"/>
      <c r="M12" s="38">
        <f>SUM(M13,M34,M53,M78)</f>
        <v>1000000000</v>
      </c>
      <c r="N12" s="321">
        <f>SUM(N13,N34,N53,N78)</f>
        <v>0</v>
      </c>
      <c r="O12" s="207"/>
      <c r="P12" s="180"/>
      <c r="Q12" s="180"/>
      <c r="T12" s="29" t="b">
        <f>perbaikan_revisi[[#This Row],[JUMLAH ]]='[6]Pvt SP2D Pusdik'!B20</f>
        <v>1</v>
      </c>
      <c r="U12" s="38">
        <f>IF(perbaikan_revisi[[#This Row],[Akrual]]&gt;perbaikan_revisi[[#This Row],[JUMLAH ]],perbaikan_revisi[[#This Row],[Akrual]]-perbaikan_revisi[[#This Row],[JUMLAH ]],0)</f>
        <v>-999999999</v>
      </c>
    </row>
    <row r="13" spans="1:21" ht="13.2" x14ac:dyDescent="0.25">
      <c r="A13" s="1" t="s">
        <v>17</v>
      </c>
      <c r="B13" s="275" t="s">
        <v>18</v>
      </c>
      <c r="C13" s="272" t="s">
        <v>19</v>
      </c>
      <c r="D13" s="271"/>
      <c r="E13" s="271" t="s">
        <v>553</v>
      </c>
      <c r="F13" s="273"/>
      <c r="G13" s="273">
        <f>SUM(G14,G24)</f>
        <v>186192000</v>
      </c>
      <c r="H13" s="275" t="s">
        <v>18</v>
      </c>
      <c r="I13" s="272" t="s">
        <v>19</v>
      </c>
      <c r="J13" s="271"/>
      <c r="K13" s="271" t="s">
        <v>553</v>
      </c>
      <c r="L13" s="273"/>
      <c r="M13" s="273">
        <f>SUM(M14,M24)</f>
        <v>186192000</v>
      </c>
      <c r="N13" s="417">
        <f>SUM(N14,N24)</f>
        <v>0</v>
      </c>
      <c r="O13" s="207"/>
      <c r="P13" s="180"/>
      <c r="Q13" s="180"/>
      <c r="T13" s="29" t="b">
        <f>perbaikan_revisi[[#This Row],[JUMLAH ]]='[6]Pvt SP2D Pusdik'!B21</f>
        <v>1</v>
      </c>
      <c r="U13" s="273">
        <f>IF(perbaikan_revisi[[#This Row],[Akrual]]&gt;perbaikan_revisi[[#This Row],[JUMLAH ]],perbaikan_revisi[[#This Row],[Akrual]]-perbaikan_revisi[[#This Row],[JUMLAH ]],0)</f>
        <v>-186191999</v>
      </c>
    </row>
    <row r="14" spans="1:21" ht="13.2" x14ac:dyDescent="0.25">
      <c r="A14" s="1" t="s">
        <v>20</v>
      </c>
      <c r="B14" s="148" t="s">
        <v>21</v>
      </c>
      <c r="C14" s="43" t="s">
        <v>22</v>
      </c>
      <c r="D14" s="42"/>
      <c r="E14" s="42"/>
      <c r="F14" s="44"/>
      <c r="G14" s="44">
        <f>SUM(G15,G20,G22)</f>
        <v>131673000</v>
      </c>
      <c r="H14" s="148" t="s">
        <v>21</v>
      </c>
      <c r="I14" s="43" t="s">
        <v>22</v>
      </c>
      <c r="J14" s="42"/>
      <c r="K14" s="42"/>
      <c r="L14" s="44"/>
      <c r="M14" s="44">
        <f>SUM(M15,M20,M22)</f>
        <v>131673000</v>
      </c>
      <c r="N14" s="312">
        <f>SUM(N15,N20,N22)</f>
        <v>0</v>
      </c>
      <c r="O14" s="207"/>
      <c r="P14" s="180" t="s">
        <v>499</v>
      </c>
      <c r="Q14" s="180" t="s">
        <v>500</v>
      </c>
      <c r="S14" s="223"/>
      <c r="T14" s="29" t="b">
        <f>perbaikan_revisi[[#This Row],[JUMLAH ]]='[6]Pvt SP2D Pusdik'!B22</f>
        <v>1</v>
      </c>
      <c r="U14" s="44">
        <f>IF(perbaikan_revisi[[#This Row],[Akrual]]&gt;perbaikan_revisi[[#This Row],[JUMLAH ]],perbaikan_revisi[[#This Row],[Akrual]]-perbaikan_revisi[[#This Row],[JUMLAH ]],0)</f>
        <v>-131672999</v>
      </c>
    </row>
    <row r="15" spans="1:21" ht="13.2" x14ac:dyDescent="0.25">
      <c r="A15" s="1" t="s">
        <v>23</v>
      </c>
      <c r="B15" s="149" t="s">
        <v>523</v>
      </c>
      <c r="C15" s="46" t="s">
        <v>24</v>
      </c>
      <c r="D15" s="45"/>
      <c r="E15" s="45"/>
      <c r="F15" s="47"/>
      <c r="G15" s="47">
        <f>SUM(G16:G19)</f>
        <v>48225000</v>
      </c>
      <c r="H15" s="149" t="s">
        <v>523</v>
      </c>
      <c r="I15" s="46" t="s">
        <v>24</v>
      </c>
      <c r="J15" s="45"/>
      <c r="K15" s="45"/>
      <c r="L15" s="47"/>
      <c r="M15" s="47">
        <f>SUM(M16:M19)</f>
        <v>48225000</v>
      </c>
      <c r="N15" s="322">
        <f>SUM(N16:N19)</f>
        <v>0</v>
      </c>
      <c r="O15" s="207"/>
      <c r="P15" s="180"/>
      <c r="Q15" s="180"/>
      <c r="S15" s="223" t="s">
        <v>500</v>
      </c>
      <c r="T15" s="29" t="b">
        <f>perbaikan_revisi[[#This Row],[JUMLAH ]]='[6]Pvt SP2D Pusdik'!B23</f>
        <v>1</v>
      </c>
      <c r="U15" s="47">
        <f>IF(perbaikan_revisi[[#This Row],[Akrual]]&gt;perbaikan_revisi[[#This Row],[JUMLAH ]],perbaikan_revisi[[#This Row],[Akrual]]-perbaikan_revisi[[#This Row],[JUMLAH ]],0)</f>
        <v>-48224999</v>
      </c>
    </row>
    <row r="16" spans="1:21" ht="13.2" x14ac:dyDescent="0.25">
      <c r="A16" s="1" t="s">
        <v>25</v>
      </c>
      <c r="B16" s="150"/>
      <c r="C16" s="49" t="s">
        <v>554</v>
      </c>
      <c r="D16" s="48">
        <v>533</v>
      </c>
      <c r="E16" s="48" t="s">
        <v>26</v>
      </c>
      <c r="F16" s="432">
        <v>75000</v>
      </c>
      <c r="G16" s="50">
        <f>ROUNDDOWN(D16*F16,-3)</f>
        <v>39975000</v>
      </c>
      <c r="H16" s="150"/>
      <c r="I16" s="49" t="s">
        <v>554</v>
      </c>
      <c r="J16" s="48">
        <v>533</v>
      </c>
      <c r="K16" s="48" t="s">
        <v>26</v>
      </c>
      <c r="L16" s="432">
        <v>75000</v>
      </c>
      <c r="M16" s="50">
        <f>ROUNDDOWN(J16*L16,-3)</f>
        <v>39975000</v>
      </c>
      <c r="N16" s="433">
        <f>G16-M16</f>
        <v>0</v>
      </c>
      <c r="O16" s="187" t="str">
        <f t="shared" ref="O16:O19" si="2">IF(AND(ISBLANK(H16),N16&lt;&gt;0),"Rev detil","")</f>
        <v/>
      </c>
      <c r="P16" s="180"/>
      <c r="Q16" s="180"/>
      <c r="T16" s="29" t="b">
        <f>perbaikan_revisi[[#This Row],[JUMLAH ]]='[6]Pvt SP2D Pusdik'!B24</f>
        <v>1</v>
      </c>
      <c r="U16" s="204">
        <f>IF(perbaikan_revisi[[#This Row],[Akrual]]&gt;perbaikan_revisi[[#This Row],[JUMLAH ]],perbaikan_revisi[[#This Row],[Akrual]]-perbaikan_revisi[[#This Row],[JUMLAH ]],0)</f>
        <v>-39974999</v>
      </c>
    </row>
    <row r="17" spans="1:21" ht="13.2" x14ac:dyDescent="0.25">
      <c r="A17" s="1" t="s">
        <v>27</v>
      </c>
      <c r="B17" s="150"/>
      <c r="C17" s="49" t="s">
        <v>555</v>
      </c>
      <c r="D17" s="48">
        <v>1</v>
      </c>
      <c r="E17" s="48" t="s">
        <v>120</v>
      </c>
      <c r="F17" s="50">
        <v>750000</v>
      </c>
      <c r="G17" s="50">
        <f>ROUNDDOWN(D17*F17,-3)</f>
        <v>750000</v>
      </c>
      <c r="H17" s="150"/>
      <c r="I17" s="49" t="s">
        <v>555</v>
      </c>
      <c r="J17" s="48">
        <v>1</v>
      </c>
      <c r="K17" s="48" t="s">
        <v>120</v>
      </c>
      <c r="L17" s="50">
        <v>750000</v>
      </c>
      <c r="M17" s="50">
        <f>ROUNDDOWN(J17*L17,-3)</f>
        <v>750000</v>
      </c>
      <c r="N17" s="433">
        <f t="shared" ref="N17:N19" si="3">G17-M17</f>
        <v>0</v>
      </c>
      <c r="O17" s="187" t="str">
        <f t="shared" si="2"/>
        <v/>
      </c>
      <c r="P17" s="180"/>
      <c r="Q17" s="180"/>
      <c r="T17" s="29" t="b">
        <f>perbaikan_revisi[[#This Row],[JUMLAH ]]='[6]Pvt SP2D Pusdik'!B25</f>
        <v>1</v>
      </c>
      <c r="U17" s="204">
        <f>IF(perbaikan_revisi[[#This Row],[Akrual]]&gt;perbaikan_revisi[[#This Row],[JUMLAH ]],perbaikan_revisi[[#This Row],[Akrual]]-perbaikan_revisi[[#This Row],[JUMLAH ]],0)</f>
        <v>-749999</v>
      </c>
    </row>
    <row r="18" spans="1:21" ht="13.2" x14ac:dyDescent="0.25">
      <c r="A18" s="1" t="s">
        <v>28</v>
      </c>
      <c r="B18" s="150"/>
      <c r="C18" s="49" t="s">
        <v>556</v>
      </c>
      <c r="D18" s="48">
        <v>3</v>
      </c>
      <c r="E18" s="48" t="s">
        <v>120</v>
      </c>
      <c r="F18" s="50">
        <v>1500000</v>
      </c>
      <c r="G18" s="50">
        <f>ROUNDDOWN(D18*F18,-3)</f>
        <v>4500000</v>
      </c>
      <c r="H18" s="150"/>
      <c r="I18" s="49" t="s">
        <v>556</v>
      </c>
      <c r="J18" s="48">
        <v>3</v>
      </c>
      <c r="K18" s="48" t="s">
        <v>120</v>
      </c>
      <c r="L18" s="50">
        <v>1500000</v>
      </c>
      <c r="M18" s="50">
        <f>ROUNDDOWN(J18*L18,-3)</f>
        <v>4500000</v>
      </c>
      <c r="N18" s="247">
        <f t="shared" si="3"/>
        <v>0</v>
      </c>
      <c r="O18" s="187" t="str">
        <f t="shared" si="2"/>
        <v/>
      </c>
      <c r="P18" s="180"/>
      <c r="Q18" s="180"/>
      <c r="T18" s="29" t="b">
        <f>perbaikan_revisi[[#This Row],[JUMLAH ]]='[6]Pvt SP2D Pusdik'!B26</f>
        <v>1</v>
      </c>
      <c r="U18" s="50">
        <f>IF(perbaikan_revisi[[#This Row],[Akrual]]&gt;perbaikan_revisi[[#This Row],[JUMLAH ]],perbaikan_revisi[[#This Row],[Akrual]]-perbaikan_revisi[[#This Row],[JUMLAH ]],0)</f>
        <v>-4499999</v>
      </c>
    </row>
    <row r="19" spans="1:21" ht="13.2" x14ac:dyDescent="0.25">
      <c r="A19" s="1" t="s">
        <v>29</v>
      </c>
      <c r="B19" s="150"/>
      <c r="C19" s="49" t="s">
        <v>557</v>
      </c>
      <c r="D19" s="48">
        <v>3</v>
      </c>
      <c r="E19" s="48" t="s">
        <v>120</v>
      </c>
      <c r="F19" s="50">
        <v>1000000</v>
      </c>
      <c r="G19" s="50">
        <f>ROUNDDOWN(D19*F19,-3)</f>
        <v>3000000</v>
      </c>
      <c r="H19" s="150"/>
      <c r="I19" s="49" t="s">
        <v>557</v>
      </c>
      <c r="J19" s="48">
        <v>3</v>
      </c>
      <c r="K19" s="48" t="s">
        <v>120</v>
      </c>
      <c r="L19" s="50">
        <v>1000000</v>
      </c>
      <c r="M19" s="50">
        <f>ROUNDDOWN(J19*L19,-3)</f>
        <v>3000000</v>
      </c>
      <c r="N19" s="247">
        <f t="shared" si="3"/>
        <v>0</v>
      </c>
      <c r="O19" s="187" t="str">
        <f t="shared" si="2"/>
        <v/>
      </c>
      <c r="P19" s="180"/>
      <c r="Q19" s="180"/>
      <c r="T19" s="29" t="b">
        <f>perbaikan_revisi[[#This Row],[JUMLAH ]]='[6]Pvt SP2D Pusdik'!B27</f>
        <v>1</v>
      </c>
      <c r="U19" s="50">
        <f>IF(perbaikan_revisi[[#This Row],[Akrual]]&gt;perbaikan_revisi[[#This Row],[JUMLAH ]],perbaikan_revisi[[#This Row],[Akrual]]-perbaikan_revisi[[#This Row],[JUMLAH ]],0)</f>
        <v>-2999999</v>
      </c>
    </row>
    <row r="20" spans="1:21" ht="13.2" x14ac:dyDescent="0.25">
      <c r="A20" s="1" t="s">
        <v>30</v>
      </c>
      <c r="B20" s="149" t="s">
        <v>528</v>
      </c>
      <c r="C20" s="46" t="s">
        <v>31</v>
      </c>
      <c r="D20" s="45"/>
      <c r="E20" s="45"/>
      <c r="F20" s="47"/>
      <c r="G20" s="47">
        <f>G21</f>
        <v>16000000</v>
      </c>
      <c r="H20" s="149" t="s">
        <v>528</v>
      </c>
      <c r="I20" s="46" t="s">
        <v>31</v>
      </c>
      <c r="J20" s="45"/>
      <c r="K20" s="45"/>
      <c r="L20" s="47"/>
      <c r="M20" s="47">
        <f>M21</f>
        <v>16000000</v>
      </c>
      <c r="N20" s="322">
        <f>N21</f>
        <v>0</v>
      </c>
      <c r="O20" s="207"/>
      <c r="P20" s="180"/>
      <c r="Q20" s="180"/>
      <c r="S20" s="223" t="s">
        <v>500</v>
      </c>
      <c r="T20" s="29" t="b">
        <f>perbaikan_revisi[[#This Row],[JUMLAH ]]='[6]Pvt SP2D Pusdik'!B28</f>
        <v>1</v>
      </c>
      <c r="U20" s="47">
        <f>IF(perbaikan_revisi[[#This Row],[Akrual]]&gt;perbaikan_revisi[[#This Row],[JUMLAH ]],perbaikan_revisi[[#This Row],[Akrual]]-perbaikan_revisi[[#This Row],[JUMLAH ]],0)</f>
        <v>-15999999</v>
      </c>
    </row>
    <row r="21" spans="1:21" ht="13.2" x14ac:dyDescent="0.25">
      <c r="A21" s="1" t="s">
        <v>32</v>
      </c>
      <c r="B21" s="150"/>
      <c r="C21" s="49" t="s">
        <v>558</v>
      </c>
      <c r="D21" s="48">
        <v>16</v>
      </c>
      <c r="E21" s="48" t="s">
        <v>33</v>
      </c>
      <c r="F21" s="50">
        <v>1000000</v>
      </c>
      <c r="G21" s="50">
        <f>ROUNDDOWN(D21*F21,-3)</f>
        <v>16000000</v>
      </c>
      <c r="H21" s="150"/>
      <c r="I21" s="49" t="s">
        <v>558</v>
      </c>
      <c r="J21" s="48">
        <v>16</v>
      </c>
      <c r="K21" s="48" t="s">
        <v>33</v>
      </c>
      <c r="L21" s="50">
        <v>1000000</v>
      </c>
      <c r="M21" s="50">
        <f>ROUNDDOWN(J21*L21,-3)</f>
        <v>16000000</v>
      </c>
      <c r="N21" s="247">
        <f>G21-M21</f>
        <v>0</v>
      </c>
      <c r="O21" s="187" t="s">
        <v>1248</v>
      </c>
      <c r="P21" s="181"/>
      <c r="Q21" s="180"/>
      <c r="T21" s="29" t="b">
        <f>perbaikan_revisi[[#This Row],[JUMLAH ]]='[6]Pvt SP2D Pusdik'!B29</f>
        <v>1</v>
      </c>
      <c r="U21" s="50">
        <f>IF(perbaikan_revisi[[#This Row],[Akrual]]&gt;perbaikan_revisi[[#This Row],[JUMLAH ]],perbaikan_revisi[[#This Row],[Akrual]]-perbaikan_revisi[[#This Row],[JUMLAH ]],0)</f>
        <v>-15999999</v>
      </c>
    </row>
    <row r="22" spans="1:21" ht="13.2" x14ac:dyDescent="0.25">
      <c r="A22" s="1" t="s">
        <v>34</v>
      </c>
      <c r="B22" s="149" t="s">
        <v>525</v>
      </c>
      <c r="C22" s="46" t="s">
        <v>35</v>
      </c>
      <c r="D22" s="45"/>
      <c r="E22" s="45"/>
      <c r="F22" s="47"/>
      <c r="G22" s="47">
        <f>G23</f>
        <v>67448000</v>
      </c>
      <c r="H22" s="149" t="s">
        <v>525</v>
      </c>
      <c r="I22" s="46" t="s">
        <v>35</v>
      </c>
      <c r="J22" s="45"/>
      <c r="K22" s="45"/>
      <c r="L22" s="47"/>
      <c r="M22" s="47">
        <f>M23</f>
        <v>67448000</v>
      </c>
      <c r="N22" s="322">
        <f>N23</f>
        <v>0</v>
      </c>
      <c r="O22" s="207"/>
      <c r="P22" s="181"/>
      <c r="Q22" s="180"/>
      <c r="S22" s="223" t="s">
        <v>500</v>
      </c>
      <c r="T22" s="29" t="b">
        <f>perbaikan_revisi[[#This Row],[JUMLAH ]]='[6]Pvt SP2D Pusdik'!B30</f>
        <v>1</v>
      </c>
      <c r="U22" s="47">
        <f>IF(perbaikan_revisi[[#This Row],[Akrual]]&gt;perbaikan_revisi[[#This Row],[JUMLAH ]],perbaikan_revisi[[#This Row],[Akrual]]-perbaikan_revisi[[#This Row],[JUMLAH ]],0)</f>
        <v>-67447999</v>
      </c>
    </row>
    <row r="23" spans="1:21" ht="26.4" x14ac:dyDescent="0.25">
      <c r="A23" s="1" t="s">
        <v>36</v>
      </c>
      <c r="B23" s="150"/>
      <c r="C23" s="49" t="s">
        <v>559</v>
      </c>
      <c r="D23" s="48">
        <v>13</v>
      </c>
      <c r="E23" s="48" t="s">
        <v>26</v>
      </c>
      <c r="F23" s="50">
        <v>5188308</v>
      </c>
      <c r="G23" s="50">
        <f>ROUNDDOWN(D23*F23,-3)</f>
        <v>67448000</v>
      </c>
      <c r="H23" s="150"/>
      <c r="I23" s="49" t="s">
        <v>559</v>
      </c>
      <c r="J23" s="48">
        <v>13</v>
      </c>
      <c r="K23" s="48" t="s">
        <v>26</v>
      </c>
      <c r="L23" s="50">
        <v>5188308</v>
      </c>
      <c r="M23" s="50">
        <f>ROUNDDOWN(J23*L23,-3)</f>
        <v>67448000</v>
      </c>
      <c r="N23" s="247">
        <f>G23-M23</f>
        <v>0</v>
      </c>
      <c r="O23" s="187" t="s">
        <v>1248</v>
      </c>
      <c r="P23" s="180"/>
      <c r="Q23" s="180"/>
      <c r="T23" s="29" t="b">
        <f>perbaikan_revisi[[#This Row],[JUMLAH ]]='[6]Pvt SP2D Pusdik'!B31</f>
        <v>1</v>
      </c>
      <c r="U23" s="50">
        <f>IF(perbaikan_revisi[[#This Row],[Akrual]]&gt;perbaikan_revisi[[#This Row],[JUMLAH ]],perbaikan_revisi[[#This Row],[Akrual]]-perbaikan_revisi[[#This Row],[JUMLAH ]],0)</f>
        <v>-67447999</v>
      </c>
    </row>
    <row r="24" spans="1:21" ht="13.2" x14ac:dyDescent="0.25">
      <c r="A24" s="1" t="s">
        <v>37</v>
      </c>
      <c r="B24" s="148" t="s">
        <v>38</v>
      </c>
      <c r="C24" s="43" t="s">
        <v>39</v>
      </c>
      <c r="D24" s="42"/>
      <c r="E24" s="42"/>
      <c r="F24" s="44"/>
      <c r="G24" s="44">
        <f>SUM(G25,G30,G32)</f>
        <v>54519000</v>
      </c>
      <c r="H24" s="148" t="s">
        <v>38</v>
      </c>
      <c r="I24" s="43" t="s">
        <v>39</v>
      </c>
      <c r="J24" s="42"/>
      <c r="K24" s="42"/>
      <c r="L24" s="44"/>
      <c r="M24" s="44">
        <f>SUM(M25,M30,M32)</f>
        <v>54519000</v>
      </c>
      <c r="N24" s="312">
        <f>SUM(N25,N30,N32)</f>
        <v>0</v>
      </c>
      <c r="O24" s="207"/>
      <c r="P24" s="180" t="s">
        <v>499</v>
      </c>
      <c r="Q24" s="180" t="s">
        <v>500</v>
      </c>
      <c r="S24" s="223"/>
      <c r="T24" s="29" t="b">
        <f>perbaikan_revisi[[#This Row],[JUMLAH ]]='[6]Pvt SP2D Pusdik'!B32</f>
        <v>1</v>
      </c>
      <c r="U24" s="44">
        <f>IF(perbaikan_revisi[[#This Row],[Akrual]]&gt;perbaikan_revisi[[#This Row],[JUMLAH ]],perbaikan_revisi[[#This Row],[Akrual]]-perbaikan_revisi[[#This Row],[JUMLAH ]],0)</f>
        <v>-54518999</v>
      </c>
    </row>
    <row r="25" spans="1:21" ht="13.2" x14ac:dyDescent="0.25">
      <c r="A25" s="1" t="s">
        <v>40</v>
      </c>
      <c r="B25" s="149" t="s">
        <v>523</v>
      </c>
      <c r="C25" s="46" t="s">
        <v>24</v>
      </c>
      <c r="D25" s="45"/>
      <c r="E25" s="45"/>
      <c r="F25" s="47"/>
      <c r="G25" s="47">
        <f>SUM(G26:G29)</f>
        <v>17500000</v>
      </c>
      <c r="H25" s="149" t="s">
        <v>523</v>
      </c>
      <c r="I25" s="46" t="s">
        <v>24</v>
      </c>
      <c r="J25" s="45"/>
      <c r="K25" s="45"/>
      <c r="L25" s="47"/>
      <c r="M25" s="47">
        <f>SUM(M26:M29)</f>
        <v>17500000</v>
      </c>
      <c r="N25" s="322">
        <f>SUM(N26:N29)</f>
        <v>0</v>
      </c>
      <c r="O25" s="187" t="s">
        <v>1248</v>
      </c>
      <c r="P25" s="180"/>
      <c r="Q25" s="180"/>
      <c r="S25" s="223" t="s">
        <v>500</v>
      </c>
      <c r="T25" s="29" t="b">
        <f>perbaikan_revisi[[#This Row],[JUMLAH ]]='[6]Pvt SP2D Pusdik'!B33</f>
        <v>1</v>
      </c>
      <c r="U25" s="47">
        <f>IF(perbaikan_revisi[[#This Row],[Akrual]]&gt;perbaikan_revisi[[#This Row],[JUMLAH ]],perbaikan_revisi[[#This Row],[Akrual]]-perbaikan_revisi[[#This Row],[JUMLAH ]],0)</f>
        <v>-17499999</v>
      </c>
    </row>
    <row r="26" spans="1:21" ht="13.2" x14ac:dyDescent="0.25">
      <c r="A26" s="1" t="s">
        <v>41</v>
      </c>
      <c r="B26" s="150"/>
      <c r="C26" s="49" t="s">
        <v>554</v>
      </c>
      <c r="D26" s="48">
        <v>140</v>
      </c>
      <c r="E26" s="48" t="s">
        <v>26</v>
      </c>
      <c r="F26" s="50">
        <v>75000</v>
      </c>
      <c r="G26" s="50">
        <f>ROUNDDOWN(D26*F26,-3)</f>
        <v>10500000</v>
      </c>
      <c r="H26" s="150"/>
      <c r="I26" s="49" t="s">
        <v>554</v>
      </c>
      <c r="J26" s="48">
        <v>140</v>
      </c>
      <c r="K26" s="48" t="s">
        <v>26</v>
      </c>
      <c r="L26" s="50">
        <v>75000</v>
      </c>
      <c r="M26" s="50">
        <f>ROUNDDOWN(J26*L26,-3)</f>
        <v>10500000</v>
      </c>
      <c r="N26" s="247">
        <f t="shared" ref="N26:N29" si="4">G26-M26</f>
        <v>0</v>
      </c>
      <c r="O26" s="187" t="s">
        <v>1248</v>
      </c>
      <c r="P26" s="180"/>
      <c r="Q26" s="180"/>
      <c r="T26" s="29" t="b">
        <f>perbaikan_revisi[[#This Row],[JUMLAH ]]='[6]Pvt SP2D Pusdik'!B34</f>
        <v>1</v>
      </c>
      <c r="U26" s="204">
        <f>IF(perbaikan_revisi[[#This Row],[Akrual]]&gt;perbaikan_revisi[[#This Row],[JUMLAH ]],perbaikan_revisi[[#This Row],[Akrual]]-perbaikan_revisi[[#This Row],[JUMLAH ]],0)</f>
        <v>-10499999</v>
      </c>
    </row>
    <row r="27" spans="1:21" ht="13.2" x14ac:dyDescent="0.25">
      <c r="A27" s="1" t="s">
        <v>42</v>
      </c>
      <c r="B27" s="150"/>
      <c r="C27" s="49" t="s">
        <v>555</v>
      </c>
      <c r="D27" s="48">
        <v>2</v>
      </c>
      <c r="E27" s="48" t="s">
        <v>120</v>
      </c>
      <c r="F27" s="50">
        <v>1000000</v>
      </c>
      <c r="G27" s="50">
        <f>ROUNDDOWN(D27*F27,-3)</f>
        <v>2000000</v>
      </c>
      <c r="H27" s="150"/>
      <c r="I27" s="49" t="s">
        <v>555</v>
      </c>
      <c r="J27" s="48">
        <v>2</v>
      </c>
      <c r="K27" s="48" t="s">
        <v>120</v>
      </c>
      <c r="L27" s="50">
        <v>1000000</v>
      </c>
      <c r="M27" s="50">
        <f>ROUNDDOWN(J27*L27,-3)</f>
        <v>2000000</v>
      </c>
      <c r="N27" s="247">
        <f t="shared" si="4"/>
        <v>0</v>
      </c>
      <c r="O27" s="187" t="s">
        <v>1248</v>
      </c>
      <c r="P27" s="180"/>
      <c r="Q27" s="180"/>
      <c r="T27" s="29" t="b">
        <f>perbaikan_revisi[[#This Row],[JUMLAH ]]='[6]Pvt SP2D Pusdik'!B35</f>
        <v>1</v>
      </c>
      <c r="U27" s="204">
        <f>IF(perbaikan_revisi[[#This Row],[Akrual]]&gt;perbaikan_revisi[[#This Row],[JUMLAH ]],perbaikan_revisi[[#This Row],[Akrual]]-perbaikan_revisi[[#This Row],[JUMLAH ]],0)</f>
        <v>-1999999</v>
      </c>
    </row>
    <row r="28" spans="1:21" ht="13.2" x14ac:dyDescent="0.25">
      <c r="A28" s="1" t="s">
        <v>43</v>
      </c>
      <c r="B28" s="150"/>
      <c r="C28" s="49" t="s">
        <v>556</v>
      </c>
      <c r="D28" s="48">
        <v>2</v>
      </c>
      <c r="E28" s="48" t="s">
        <v>120</v>
      </c>
      <c r="F28" s="50">
        <v>1500000</v>
      </c>
      <c r="G28" s="50">
        <f>ROUNDDOWN(D28*F28,-3)</f>
        <v>3000000</v>
      </c>
      <c r="H28" s="150"/>
      <c r="I28" s="49" t="s">
        <v>556</v>
      </c>
      <c r="J28" s="48">
        <v>2</v>
      </c>
      <c r="K28" s="48" t="s">
        <v>120</v>
      </c>
      <c r="L28" s="50">
        <v>1500000</v>
      </c>
      <c r="M28" s="50">
        <f>ROUNDDOWN(J28*L28,-3)</f>
        <v>3000000</v>
      </c>
      <c r="N28" s="247">
        <f t="shared" si="4"/>
        <v>0</v>
      </c>
      <c r="O28" s="187" t="s">
        <v>1248</v>
      </c>
      <c r="P28" s="180"/>
      <c r="Q28" s="180"/>
      <c r="T28" s="29" t="b">
        <f>perbaikan_revisi[[#This Row],[JUMLAH ]]='[6]Pvt SP2D Pusdik'!B36</f>
        <v>1</v>
      </c>
      <c r="U28" s="204">
        <f>IF(perbaikan_revisi[[#This Row],[Akrual]]&gt;perbaikan_revisi[[#This Row],[JUMLAH ]],perbaikan_revisi[[#This Row],[Akrual]]-perbaikan_revisi[[#This Row],[JUMLAH ]],0)</f>
        <v>-2999999</v>
      </c>
    </row>
    <row r="29" spans="1:21" ht="13.2" x14ac:dyDescent="0.25">
      <c r="A29" s="1" t="s">
        <v>44</v>
      </c>
      <c r="B29" s="150"/>
      <c r="C29" s="49" t="s">
        <v>557</v>
      </c>
      <c r="D29" s="48">
        <v>2</v>
      </c>
      <c r="E29" s="48" t="s">
        <v>120</v>
      </c>
      <c r="F29" s="50">
        <v>1000000</v>
      </c>
      <c r="G29" s="50">
        <f>ROUNDDOWN(D29*F29,-3)</f>
        <v>2000000</v>
      </c>
      <c r="H29" s="150"/>
      <c r="I29" s="49" t="s">
        <v>557</v>
      </c>
      <c r="J29" s="48">
        <v>2</v>
      </c>
      <c r="K29" s="48" t="s">
        <v>120</v>
      </c>
      <c r="L29" s="50">
        <v>1000000</v>
      </c>
      <c r="M29" s="50">
        <f>ROUNDDOWN(J29*L29,-3)</f>
        <v>2000000</v>
      </c>
      <c r="N29" s="247">
        <f t="shared" si="4"/>
        <v>0</v>
      </c>
      <c r="O29" s="187" t="s">
        <v>1248</v>
      </c>
      <c r="P29" s="180"/>
      <c r="Q29" s="180"/>
      <c r="T29" s="29" t="b">
        <f>perbaikan_revisi[[#This Row],[JUMLAH ]]='[6]Pvt SP2D Pusdik'!B37</f>
        <v>1</v>
      </c>
      <c r="U29" s="204">
        <f>IF(perbaikan_revisi[[#This Row],[Akrual]]&gt;perbaikan_revisi[[#This Row],[JUMLAH ]],perbaikan_revisi[[#This Row],[Akrual]]-perbaikan_revisi[[#This Row],[JUMLAH ]],0)</f>
        <v>-1999999</v>
      </c>
    </row>
    <row r="30" spans="1:21" ht="13.2" x14ac:dyDescent="0.25">
      <c r="A30" s="1" t="s">
        <v>45</v>
      </c>
      <c r="B30" s="149" t="s">
        <v>528</v>
      </c>
      <c r="C30" s="46" t="s">
        <v>31</v>
      </c>
      <c r="D30" s="45"/>
      <c r="E30" s="45"/>
      <c r="F30" s="47"/>
      <c r="G30" s="47">
        <f>G31</f>
        <v>5000000</v>
      </c>
      <c r="H30" s="149" t="s">
        <v>528</v>
      </c>
      <c r="I30" s="46" t="s">
        <v>31</v>
      </c>
      <c r="J30" s="45"/>
      <c r="K30" s="45"/>
      <c r="L30" s="47"/>
      <c r="M30" s="47">
        <f>M31</f>
        <v>5000000</v>
      </c>
      <c r="N30" s="322">
        <f>N31</f>
        <v>0</v>
      </c>
      <c r="O30" s="187" t="s">
        <v>1248</v>
      </c>
      <c r="P30" s="180"/>
      <c r="Q30" s="180"/>
      <c r="S30" s="223" t="s">
        <v>500</v>
      </c>
      <c r="T30" s="29" t="b">
        <f>perbaikan_revisi[[#This Row],[JUMLAH ]]='[6]Pvt SP2D Pusdik'!B38</f>
        <v>1</v>
      </c>
      <c r="U30" s="47">
        <f>IF(perbaikan_revisi[[#This Row],[Akrual]]&gt;perbaikan_revisi[[#This Row],[JUMLAH ]],perbaikan_revisi[[#This Row],[Akrual]]-perbaikan_revisi[[#This Row],[JUMLAH ]],0)</f>
        <v>-4999999</v>
      </c>
    </row>
    <row r="31" spans="1:21" ht="13.2" x14ac:dyDescent="0.25">
      <c r="A31" s="1" t="s">
        <v>46</v>
      </c>
      <c r="B31" s="150"/>
      <c r="C31" s="49" t="s">
        <v>558</v>
      </c>
      <c r="D31" s="48">
        <v>5</v>
      </c>
      <c r="E31" s="48" t="s">
        <v>33</v>
      </c>
      <c r="F31" s="50">
        <v>1000000</v>
      </c>
      <c r="G31" s="50">
        <f>ROUNDDOWN(D31*F31,-3)</f>
        <v>5000000</v>
      </c>
      <c r="H31" s="150"/>
      <c r="I31" s="49" t="s">
        <v>558</v>
      </c>
      <c r="J31" s="48">
        <v>5</v>
      </c>
      <c r="K31" s="48" t="s">
        <v>33</v>
      </c>
      <c r="L31" s="50">
        <v>1000000</v>
      </c>
      <c r="M31" s="50">
        <f>ROUNDDOWN(J31*L31,-3)</f>
        <v>5000000</v>
      </c>
      <c r="N31" s="247">
        <f>G31-M31</f>
        <v>0</v>
      </c>
      <c r="O31" s="187" t="s">
        <v>1248</v>
      </c>
      <c r="P31" s="180"/>
      <c r="Q31" s="180"/>
      <c r="T31" s="29" t="b">
        <f>perbaikan_revisi[[#This Row],[JUMLAH ]]='[6]Pvt SP2D Pusdik'!B39</f>
        <v>1</v>
      </c>
      <c r="U31" s="50">
        <f>IF(perbaikan_revisi[[#This Row],[Akrual]]&gt;perbaikan_revisi[[#This Row],[JUMLAH ]],perbaikan_revisi[[#This Row],[Akrual]]-perbaikan_revisi[[#This Row],[JUMLAH ]],0)</f>
        <v>-4999999</v>
      </c>
    </row>
    <row r="32" spans="1:21" ht="13.2" x14ac:dyDescent="0.25">
      <c r="A32" s="1" t="s">
        <v>47</v>
      </c>
      <c r="B32" s="149" t="s">
        <v>525</v>
      </c>
      <c r="C32" s="46" t="s">
        <v>35</v>
      </c>
      <c r="D32" s="45"/>
      <c r="E32" s="45"/>
      <c r="F32" s="47"/>
      <c r="G32" s="47">
        <f>G33</f>
        <v>32019000</v>
      </c>
      <c r="H32" s="149" t="s">
        <v>525</v>
      </c>
      <c r="I32" s="46" t="s">
        <v>35</v>
      </c>
      <c r="J32" s="45"/>
      <c r="K32" s="45"/>
      <c r="L32" s="47"/>
      <c r="M32" s="47">
        <f>M33</f>
        <v>32019000</v>
      </c>
      <c r="N32" s="322">
        <f>N33</f>
        <v>0</v>
      </c>
      <c r="O32" s="187" t="s">
        <v>1248</v>
      </c>
      <c r="P32" s="180"/>
      <c r="Q32" s="180"/>
      <c r="S32" s="223" t="s">
        <v>500</v>
      </c>
      <c r="T32" s="29" t="b">
        <f>perbaikan_revisi[[#This Row],[JUMLAH ]]='[6]Pvt SP2D Pusdik'!B40</f>
        <v>1</v>
      </c>
      <c r="U32" s="47">
        <f>IF(perbaikan_revisi[[#This Row],[Akrual]]&gt;perbaikan_revisi[[#This Row],[JUMLAH ]],perbaikan_revisi[[#This Row],[Akrual]]-perbaikan_revisi[[#This Row],[JUMLAH ]],0)</f>
        <v>-32018999</v>
      </c>
    </row>
    <row r="33" spans="1:21" ht="13.2" x14ac:dyDescent="0.25">
      <c r="A33" s="1" t="s">
        <v>48</v>
      </c>
      <c r="B33" s="150"/>
      <c r="C33" s="49" t="s">
        <v>560</v>
      </c>
      <c r="D33" s="48">
        <v>11</v>
      </c>
      <c r="E33" s="48" t="s">
        <v>26</v>
      </c>
      <c r="F33" s="50">
        <v>2910883</v>
      </c>
      <c r="G33" s="50">
        <f>ROUNDDOWN(D33*F33,-3)</f>
        <v>32019000</v>
      </c>
      <c r="H33" s="150"/>
      <c r="I33" s="49" t="s">
        <v>560</v>
      </c>
      <c r="J33" s="48">
        <v>11</v>
      </c>
      <c r="K33" s="48" t="s">
        <v>26</v>
      </c>
      <c r="L33" s="50">
        <v>2910883</v>
      </c>
      <c r="M33" s="50">
        <f>ROUNDDOWN(J33*L33,-3)</f>
        <v>32019000</v>
      </c>
      <c r="N33" s="247">
        <f>G33-M33</f>
        <v>0</v>
      </c>
      <c r="O33" s="187" t="s">
        <v>1248</v>
      </c>
      <c r="P33" s="180"/>
      <c r="Q33" s="180"/>
      <c r="T33" s="29" t="b">
        <f>perbaikan_revisi[[#This Row],[JUMLAH ]]='[6]Pvt SP2D Pusdik'!B41</f>
        <v>1</v>
      </c>
      <c r="U33" s="50">
        <f>IF(perbaikan_revisi[[#This Row],[Akrual]]&gt;perbaikan_revisi[[#This Row],[JUMLAH ]],perbaikan_revisi[[#This Row],[Akrual]]-perbaikan_revisi[[#This Row],[JUMLAH ]],0)</f>
        <v>-32018999</v>
      </c>
    </row>
    <row r="34" spans="1:21" ht="13.2" x14ac:dyDescent="0.25">
      <c r="A34" s="1" t="s">
        <v>49</v>
      </c>
      <c r="B34" s="147" t="s">
        <v>50</v>
      </c>
      <c r="C34" s="40" t="s">
        <v>51</v>
      </c>
      <c r="D34" s="39"/>
      <c r="E34" s="39" t="s">
        <v>553</v>
      </c>
      <c r="F34" s="41"/>
      <c r="G34" s="41">
        <f>SUM(G35,G43)</f>
        <v>118802000</v>
      </c>
      <c r="H34" s="147" t="s">
        <v>50</v>
      </c>
      <c r="I34" s="40" t="s">
        <v>51</v>
      </c>
      <c r="J34" s="39"/>
      <c r="K34" s="39" t="s">
        <v>553</v>
      </c>
      <c r="L34" s="41"/>
      <c r="M34" s="41">
        <f>SUM(M35,M43)</f>
        <v>118802000</v>
      </c>
      <c r="N34" s="418">
        <f>SUM(N35,N43)</f>
        <v>0</v>
      </c>
      <c r="O34" s="207"/>
      <c r="P34" s="180"/>
      <c r="Q34" s="180"/>
      <c r="T34" s="29" t="b">
        <f>perbaikan_revisi[[#This Row],[JUMLAH ]]='[6]Pvt SP2D Pusdik'!B42</f>
        <v>1</v>
      </c>
      <c r="U34" s="41">
        <f>IF(perbaikan_revisi[[#This Row],[Akrual]]&gt;perbaikan_revisi[[#This Row],[JUMLAH ]],perbaikan_revisi[[#This Row],[Akrual]]-perbaikan_revisi[[#This Row],[JUMLAH ]],0)</f>
        <v>-118801999</v>
      </c>
    </row>
    <row r="35" spans="1:21" ht="13.2" x14ac:dyDescent="0.25">
      <c r="A35" s="1" t="s">
        <v>52</v>
      </c>
      <c r="B35" s="148" t="s">
        <v>21</v>
      </c>
      <c r="C35" s="43" t="s">
        <v>561</v>
      </c>
      <c r="D35" s="42"/>
      <c r="E35" s="42"/>
      <c r="F35" s="44"/>
      <c r="G35" s="44">
        <f>SUM(G36,G41)</f>
        <v>35050000</v>
      </c>
      <c r="H35" s="148" t="s">
        <v>21</v>
      </c>
      <c r="I35" s="43" t="s">
        <v>561</v>
      </c>
      <c r="J35" s="42"/>
      <c r="K35" s="42"/>
      <c r="L35" s="44"/>
      <c r="M35" s="44">
        <f>SUM(M36,M41)</f>
        <v>35050000</v>
      </c>
      <c r="N35" s="44">
        <f>SUM(N36,N41)</f>
        <v>0</v>
      </c>
      <c r="O35" s="207"/>
      <c r="P35" s="180" t="s">
        <v>499</v>
      </c>
      <c r="Q35" s="180" t="s">
        <v>501</v>
      </c>
      <c r="S35" s="223"/>
      <c r="T35" s="29" t="b">
        <f>perbaikan_revisi[[#This Row],[JUMLAH ]]='[6]Pvt SP2D Pusdik'!B43</f>
        <v>1</v>
      </c>
      <c r="U35" s="44">
        <f>IF(perbaikan_revisi[[#This Row],[Akrual]]&gt;perbaikan_revisi[[#This Row],[JUMLAH ]],perbaikan_revisi[[#This Row],[Akrual]]-perbaikan_revisi[[#This Row],[JUMLAH ]],0)</f>
        <v>-35049999</v>
      </c>
    </row>
    <row r="36" spans="1:21" ht="13.2" x14ac:dyDescent="0.25">
      <c r="A36" s="1" t="s">
        <v>53</v>
      </c>
      <c r="B36" s="149" t="s">
        <v>523</v>
      </c>
      <c r="C36" s="46" t="s">
        <v>24</v>
      </c>
      <c r="D36" s="45"/>
      <c r="E36" s="45"/>
      <c r="F36" s="47"/>
      <c r="G36" s="47">
        <f>SUM(G37:G40)</f>
        <v>11050000</v>
      </c>
      <c r="H36" s="149" t="s">
        <v>523</v>
      </c>
      <c r="I36" s="46" t="s">
        <v>24</v>
      </c>
      <c r="J36" s="45"/>
      <c r="K36" s="45"/>
      <c r="L36" s="47"/>
      <c r="M36" s="47">
        <f>SUM(M37:M40)</f>
        <v>11050000</v>
      </c>
      <c r="N36" s="322">
        <f>SUM(N37:N40)</f>
        <v>0</v>
      </c>
      <c r="O36" s="207" t="s">
        <v>1248</v>
      </c>
      <c r="P36" s="180"/>
      <c r="Q36" s="180"/>
      <c r="S36" s="223" t="s">
        <v>501</v>
      </c>
      <c r="T36" s="29" t="b">
        <f>perbaikan_revisi[[#This Row],[JUMLAH ]]='[6]Pvt SP2D Pusdik'!B44</f>
        <v>1</v>
      </c>
      <c r="U36" s="47">
        <f>IF(perbaikan_revisi[[#This Row],[Akrual]]&gt;perbaikan_revisi[[#This Row],[JUMLAH ]],perbaikan_revisi[[#This Row],[Akrual]]-perbaikan_revisi[[#This Row],[JUMLAH ]],0)</f>
        <v>-11049999</v>
      </c>
    </row>
    <row r="37" spans="1:21" ht="13.2" x14ac:dyDescent="0.25">
      <c r="A37" s="1" t="s">
        <v>54</v>
      </c>
      <c r="B37" s="150"/>
      <c r="C37" s="49" t="s">
        <v>554</v>
      </c>
      <c r="D37" s="48">
        <v>100</v>
      </c>
      <c r="E37" s="48" t="s">
        <v>26</v>
      </c>
      <c r="F37" s="50">
        <v>75000</v>
      </c>
      <c r="G37" s="50">
        <f>ROUNDDOWN(D37*F37,-3)</f>
        <v>7500000</v>
      </c>
      <c r="H37" s="150"/>
      <c r="I37" s="49" t="s">
        <v>554</v>
      </c>
      <c r="J37" s="48">
        <v>100</v>
      </c>
      <c r="K37" s="48" t="s">
        <v>26</v>
      </c>
      <c r="L37" s="50">
        <v>75000</v>
      </c>
      <c r="M37" s="50">
        <f>ROUNDDOWN(J37*L37,-3)</f>
        <v>7500000</v>
      </c>
      <c r="N37" s="247">
        <f t="shared" ref="N37:N40" si="5">G37-M37</f>
        <v>0</v>
      </c>
      <c r="O37" s="207" t="s">
        <v>1248</v>
      </c>
      <c r="P37" s="180"/>
      <c r="Q37" s="180"/>
      <c r="T37" s="29" t="b">
        <f>perbaikan_revisi[[#This Row],[JUMLAH ]]='[6]Pvt SP2D Pusdik'!B45</f>
        <v>1</v>
      </c>
      <c r="U37" s="204">
        <f>IF(perbaikan_revisi[[#This Row],[Akrual]]&gt;perbaikan_revisi[[#This Row],[JUMLAH ]],perbaikan_revisi[[#This Row],[Akrual]]-perbaikan_revisi[[#This Row],[JUMLAH ]],0)</f>
        <v>-7499999</v>
      </c>
    </row>
    <row r="38" spans="1:21" ht="13.2" x14ac:dyDescent="0.25">
      <c r="A38" s="1" t="s">
        <v>56</v>
      </c>
      <c r="B38" s="150"/>
      <c r="C38" s="49" t="s">
        <v>562</v>
      </c>
      <c r="D38" s="48">
        <v>1</v>
      </c>
      <c r="E38" s="48" t="s">
        <v>120</v>
      </c>
      <c r="F38" s="50">
        <v>1500000</v>
      </c>
      <c r="G38" s="50">
        <f>ROUNDDOWN(D38*F38,-3)</f>
        <v>1500000</v>
      </c>
      <c r="H38" s="150"/>
      <c r="I38" s="49" t="s">
        <v>562</v>
      </c>
      <c r="J38" s="48">
        <v>1</v>
      </c>
      <c r="K38" s="48" t="s">
        <v>120</v>
      </c>
      <c r="L38" s="50">
        <v>1500000</v>
      </c>
      <c r="M38" s="50">
        <f>ROUNDDOWN(J38*L38,-3)</f>
        <v>1500000</v>
      </c>
      <c r="N38" s="247">
        <f t="shared" si="5"/>
        <v>0</v>
      </c>
      <c r="O38" s="207" t="s">
        <v>1248</v>
      </c>
      <c r="P38" s="180"/>
      <c r="Q38" s="180"/>
      <c r="T38" s="29" t="b">
        <f>perbaikan_revisi[[#This Row],[JUMLAH ]]='[6]Pvt SP2D Pusdik'!B46</f>
        <v>1</v>
      </c>
      <c r="U38" s="204">
        <f>IF(perbaikan_revisi[[#This Row],[Akrual]]&gt;perbaikan_revisi[[#This Row],[JUMLAH ]],perbaikan_revisi[[#This Row],[Akrual]]-perbaikan_revisi[[#This Row],[JUMLAH ]],0)</f>
        <v>-1499999</v>
      </c>
    </row>
    <row r="39" spans="1:21" ht="13.2" x14ac:dyDescent="0.25">
      <c r="A39" s="1" t="s">
        <v>57</v>
      </c>
      <c r="B39" s="150"/>
      <c r="C39" s="49" t="s">
        <v>563</v>
      </c>
      <c r="D39" s="48">
        <v>1</v>
      </c>
      <c r="E39" s="48" t="s">
        <v>120</v>
      </c>
      <c r="F39" s="50">
        <v>1000000</v>
      </c>
      <c r="G39" s="50">
        <f>ROUNDDOWN(D39*F39,-3)</f>
        <v>1000000</v>
      </c>
      <c r="H39" s="150"/>
      <c r="I39" s="49" t="s">
        <v>563</v>
      </c>
      <c r="J39" s="48">
        <v>1</v>
      </c>
      <c r="K39" s="48" t="s">
        <v>120</v>
      </c>
      <c r="L39" s="50">
        <v>1000000</v>
      </c>
      <c r="M39" s="50">
        <f>ROUNDDOWN(J39*L39,-3)</f>
        <v>1000000</v>
      </c>
      <c r="N39" s="247">
        <f t="shared" si="5"/>
        <v>0</v>
      </c>
      <c r="O39" s="207" t="s">
        <v>1248</v>
      </c>
      <c r="P39" s="180"/>
      <c r="Q39" s="180"/>
      <c r="T39" s="29" t="b">
        <f>perbaikan_revisi[[#This Row],[JUMLAH ]]='[6]Pvt SP2D Pusdik'!B47</f>
        <v>1</v>
      </c>
      <c r="U39" s="204">
        <f>IF(perbaikan_revisi[[#This Row],[Akrual]]&gt;perbaikan_revisi[[#This Row],[JUMLAH ]],perbaikan_revisi[[#This Row],[Akrual]]-perbaikan_revisi[[#This Row],[JUMLAH ]],0)</f>
        <v>-999999</v>
      </c>
    </row>
    <row r="40" spans="1:21" ht="13.2" x14ac:dyDescent="0.25">
      <c r="A40" s="1" t="s">
        <v>58</v>
      </c>
      <c r="B40" s="150"/>
      <c r="C40" s="49" t="s">
        <v>564</v>
      </c>
      <c r="D40" s="48">
        <v>3</v>
      </c>
      <c r="E40" s="48" t="s">
        <v>59</v>
      </c>
      <c r="F40" s="50">
        <v>350000</v>
      </c>
      <c r="G40" s="50">
        <f>ROUNDDOWN(D40*F40,-3)</f>
        <v>1050000</v>
      </c>
      <c r="H40" s="150"/>
      <c r="I40" s="49" t="s">
        <v>564</v>
      </c>
      <c r="J40" s="48">
        <v>3</v>
      </c>
      <c r="K40" s="48" t="s">
        <v>59</v>
      </c>
      <c r="L40" s="50">
        <v>350000</v>
      </c>
      <c r="M40" s="50">
        <f>ROUNDDOWN(J40*L40,-3)</f>
        <v>1050000</v>
      </c>
      <c r="N40" s="247">
        <f t="shared" si="5"/>
        <v>0</v>
      </c>
      <c r="O40" s="207" t="s">
        <v>1248</v>
      </c>
      <c r="P40" s="180"/>
      <c r="Q40" s="180"/>
      <c r="T40" s="29" t="b">
        <f>perbaikan_revisi[[#This Row],[JUMLAH ]]='[6]Pvt SP2D Pusdik'!B48</f>
        <v>1</v>
      </c>
      <c r="U40" s="50">
        <f>IF(perbaikan_revisi[[#This Row],[Akrual]]&gt;perbaikan_revisi[[#This Row],[JUMLAH ]],perbaikan_revisi[[#This Row],[Akrual]]-perbaikan_revisi[[#This Row],[JUMLAH ]],0)</f>
        <v>-1049999</v>
      </c>
    </row>
    <row r="41" spans="1:21" ht="13.2" x14ac:dyDescent="0.25">
      <c r="A41" s="1" t="s">
        <v>60</v>
      </c>
      <c r="B41" s="151" t="s">
        <v>525</v>
      </c>
      <c r="C41" s="52" t="s">
        <v>35</v>
      </c>
      <c r="D41" s="51"/>
      <c r="E41" s="51"/>
      <c r="F41" s="53"/>
      <c r="G41" s="53">
        <f>G42</f>
        <v>24000000</v>
      </c>
      <c r="H41" s="151" t="s">
        <v>525</v>
      </c>
      <c r="I41" s="52" t="s">
        <v>35</v>
      </c>
      <c r="J41" s="51"/>
      <c r="K41" s="51"/>
      <c r="L41" s="53"/>
      <c r="M41" s="53">
        <f>M42</f>
        <v>24000000</v>
      </c>
      <c r="N41" s="323">
        <f>N42</f>
        <v>0</v>
      </c>
      <c r="O41" s="207" t="s">
        <v>1248</v>
      </c>
      <c r="P41" s="180"/>
      <c r="Q41" s="180"/>
      <c r="S41" s="223" t="s">
        <v>501</v>
      </c>
      <c r="T41" s="29" t="b">
        <f>perbaikan_revisi[[#This Row],[JUMLAH ]]='[6]Pvt SP2D Pusdik'!B49</f>
        <v>1</v>
      </c>
      <c r="U41" s="53">
        <f>IF(perbaikan_revisi[[#This Row],[Akrual]]&gt;perbaikan_revisi[[#This Row],[JUMLAH ]],perbaikan_revisi[[#This Row],[Akrual]]-perbaikan_revisi[[#This Row],[JUMLAH ]],0)</f>
        <v>-23999999</v>
      </c>
    </row>
    <row r="42" spans="1:21" ht="26.4" x14ac:dyDescent="0.25">
      <c r="A42" s="1" t="s">
        <v>61</v>
      </c>
      <c r="B42" s="150"/>
      <c r="C42" s="49" t="s">
        <v>565</v>
      </c>
      <c r="D42" s="48">
        <v>6</v>
      </c>
      <c r="E42" s="48" t="s">
        <v>26</v>
      </c>
      <c r="F42" s="50">
        <v>4000000</v>
      </c>
      <c r="G42" s="50">
        <f>ROUNDDOWN(D42*F42,-3)</f>
        <v>24000000</v>
      </c>
      <c r="H42" s="150"/>
      <c r="I42" s="49" t="s">
        <v>565</v>
      </c>
      <c r="J42" s="48">
        <v>6</v>
      </c>
      <c r="K42" s="48" t="s">
        <v>26</v>
      </c>
      <c r="L42" s="50">
        <v>4000000</v>
      </c>
      <c r="M42" s="50">
        <f>ROUNDDOWN(J42*L42,-3)</f>
        <v>24000000</v>
      </c>
      <c r="N42" s="247">
        <f>G42-M42</f>
        <v>0</v>
      </c>
      <c r="O42" s="207" t="s">
        <v>1248</v>
      </c>
      <c r="P42" s="181"/>
      <c r="Q42" s="180"/>
      <c r="T42" s="29" t="b">
        <f>perbaikan_revisi[[#This Row],[JUMLAH ]]='[6]Pvt SP2D Pusdik'!B50</f>
        <v>1</v>
      </c>
      <c r="U42" s="50">
        <f>IF(perbaikan_revisi[[#This Row],[Akrual]]&gt;perbaikan_revisi[[#This Row],[JUMLAH ]],perbaikan_revisi[[#This Row],[Akrual]]-perbaikan_revisi[[#This Row],[JUMLAH ]],0)</f>
        <v>-23999999</v>
      </c>
    </row>
    <row r="43" spans="1:21" ht="13.2" x14ac:dyDescent="0.25">
      <c r="A43" s="1" t="s">
        <v>62</v>
      </c>
      <c r="B43" s="152" t="s">
        <v>38</v>
      </c>
      <c r="C43" s="55" t="s">
        <v>566</v>
      </c>
      <c r="D43" s="54"/>
      <c r="E43" s="54"/>
      <c r="F43" s="56"/>
      <c r="G43" s="56">
        <f>SUM(G44,G49,G51)</f>
        <v>83752000</v>
      </c>
      <c r="H43" s="152" t="s">
        <v>38</v>
      </c>
      <c r="I43" s="55" t="s">
        <v>566</v>
      </c>
      <c r="J43" s="54"/>
      <c r="K43" s="54"/>
      <c r="L43" s="56"/>
      <c r="M43" s="56">
        <f>SUM(M44,M49,M51)</f>
        <v>83752000</v>
      </c>
      <c r="N43" s="325">
        <f>SUM(N44,N49,N51)</f>
        <v>0</v>
      </c>
      <c r="O43" s="207"/>
      <c r="P43" s="180" t="s">
        <v>499</v>
      </c>
      <c r="Q43" s="180" t="s">
        <v>501</v>
      </c>
      <c r="S43" s="223"/>
      <c r="T43" s="29" t="b">
        <f>perbaikan_revisi[[#This Row],[JUMLAH ]]='[6]Pvt SP2D Pusdik'!B51</f>
        <v>1</v>
      </c>
      <c r="U43" s="56">
        <f>IF(perbaikan_revisi[[#This Row],[Akrual]]&gt;perbaikan_revisi[[#This Row],[JUMLAH ]],perbaikan_revisi[[#This Row],[Akrual]]-perbaikan_revisi[[#This Row],[JUMLAH ]],0)</f>
        <v>-83751999</v>
      </c>
    </row>
    <row r="44" spans="1:21" ht="13.2" x14ac:dyDescent="0.25">
      <c r="A44" s="1" t="s">
        <v>567</v>
      </c>
      <c r="B44" s="151" t="s">
        <v>523</v>
      </c>
      <c r="C44" s="52" t="s">
        <v>24</v>
      </c>
      <c r="D44" s="51"/>
      <c r="E44" s="51"/>
      <c r="F44" s="53"/>
      <c r="G44" s="53">
        <f>SUM(G45:G48)</f>
        <v>13500000</v>
      </c>
      <c r="H44" s="151" t="s">
        <v>523</v>
      </c>
      <c r="I44" s="52" t="s">
        <v>24</v>
      </c>
      <c r="J44" s="51"/>
      <c r="K44" s="51"/>
      <c r="L44" s="53"/>
      <c r="M44" s="53">
        <f>SUM(M45:M48)</f>
        <v>13500000</v>
      </c>
      <c r="N44" s="323">
        <f>SUM(N45:N48)</f>
        <v>0</v>
      </c>
      <c r="O44" s="207" t="s">
        <v>1248</v>
      </c>
      <c r="P44" s="180"/>
      <c r="Q44" s="180"/>
      <c r="S44" s="223" t="s">
        <v>501</v>
      </c>
      <c r="T44" s="29" t="b">
        <f>perbaikan_revisi[[#This Row],[JUMLAH ]]='[6]Pvt SP2D Pusdik'!B52</f>
        <v>1</v>
      </c>
      <c r="U44" s="53">
        <f>IF(perbaikan_revisi[[#This Row],[Akrual]]&gt;perbaikan_revisi[[#This Row],[JUMLAH ]],perbaikan_revisi[[#This Row],[Akrual]]-perbaikan_revisi[[#This Row],[JUMLAH ]],0)</f>
        <v>-13499999</v>
      </c>
    </row>
    <row r="45" spans="1:21" ht="13.2" x14ac:dyDescent="0.25">
      <c r="A45" s="1" t="s">
        <v>568</v>
      </c>
      <c r="B45" s="150"/>
      <c r="C45" s="49" t="s">
        <v>554</v>
      </c>
      <c r="D45" s="48">
        <v>100</v>
      </c>
      <c r="E45" s="48" t="s">
        <v>26</v>
      </c>
      <c r="F45" s="50">
        <v>75000</v>
      </c>
      <c r="G45" s="50">
        <f>ROUNDDOWN(D45*F45,-3)</f>
        <v>7500000</v>
      </c>
      <c r="H45" s="150"/>
      <c r="I45" s="49" t="s">
        <v>554</v>
      </c>
      <c r="J45" s="48">
        <v>100</v>
      </c>
      <c r="K45" s="48" t="s">
        <v>26</v>
      </c>
      <c r="L45" s="50">
        <v>75000</v>
      </c>
      <c r="M45" s="50">
        <f>ROUNDDOWN(J45*L45,-3)</f>
        <v>7500000</v>
      </c>
      <c r="N45" s="247">
        <f t="shared" ref="N45:N48" si="6">G45-M45</f>
        <v>0</v>
      </c>
      <c r="O45" s="207" t="s">
        <v>1248</v>
      </c>
      <c r="P45" s="180"/>
      <c r="Q45" s="180"/>
      <c r="T45" s="29" t="b">
        <f>perbaikan_revisi[[#This Row],[JUMLAH ]]='[6]Pvt SP2D Pusdik'!B53</f>
        <v>1</v>
      </c>
      <c r="U45" s="204">
        <f>IF(perbaikan_revisi[[#This Row],[Akrual]]&gt;perbaikan_revisi[[#This Row],[JUMLAH ]],perbaikan_revisi[[#This Row],[Akrual]]-perbaikan_revisi[[#This Row],[JUMLAH ]],0)</f>
        <v>-7499999</v>
      </c>
    </row>
    <row r="46" spans="1:21" ht="13.2" x14ac:dyDescent="0.25">
      <c r="A46" s="1" t="s">
        <v>569</v>
      </c>
      <c r="B46" s="150"/>
      <c r="C46" s="49" t="s">
        <v>562</v>
      </c>
      <c r="D46" s="48">
        <v>2</v>
      </c>
      <c r="E46" s="48" t="s">
        <v>120</v>
      </c>
      <c r="F46" s="50">
        <v>1500000</v>
      </c>
      <c r="G46" s="50">
        <f>ROUNDDOWN(D46*F46,-3)</f>
        <v>3000000</v>
      </c>
      <c r="H46" s="150"/>
      <c r="I46" s="49" t="s">
        <v>562</v>
      </c>
      <c r="J46" s="48">
        <v>2</v>
      </c>
      <c r="K46" s="48" t="s">
        <v>120</v>
      </c>
      <c r="L46" s="50">
        <v>1500000</v>
      </c>
      <c r="M46" s="50">
        <f>ROUNDDOWN(J46*L46,-3)</f>
        <v>3000000</v>
      </c>
      <c r="N46" s="247">
        <f t="shared" si="6"/>
        <v>0</v>
      </c>
      <c r="O46" s="207" t="s">
        <v>1248</v>
      </c>
      <c r="P46" s="180"/>
      <c r="Q46" s="180"/>
      <c r="T46" s="29" t="b">
        <f>perbaikan_revisi[[#This Row],[JUMLAH ]]='[6]Pvt SP2D Pusdik'!B54</f>
        <v>1</v>
      </c>
      <c r="U46" s="50">
        <f>IF(perbaikan_revisi[[#This Row],[Akrual]]&gt;perbaikan_revisi[[#This Row],[JUMLAH ]],perbaikan_revisi[[#This Row],[Akrual]]-perbaikan_revisi[[#This Row],[JUMLAH ]],0)</f>
        <v>-2999999</v>
      </c>
    </row>
    <row r="47" spans="1:21" ht="13.2" x14ac:dyDescent="0.25">
      <c r="A47" s="1" t="s">
        <v>570</v>
      </c>
      <c r="B47" s="150"/>
      <c r="C47" s="49" t="s">
        <v>563</v>
      </c>
      <c r="D47" s="48">
        <v>2</v>
      </c>
      <c r="E47" s="48" t="s">
        <v>120</v>
      </c>
      <c r="F47" s="50">
        <v>1000000</v>
      </c>
      <c r="G47" s="50">
        <f>ROUNDDOWN(D47*F47,-3)</f>
        <v>2000000</v>
      </c>
      <c r="H47" s="150"/>
      <c r="I47" s="49" t="s">
        <v>563</v>
      </c>
      <c r="J47" s="48">
        <v>2</v>
      </c>
      <c r="K47" s="48" t="s">
        <v>120</v>
      </c>
      <c r="L47" s="50">
        <v>1000000</v>
      </c>
      <c r="M47" s="50">
        <f>ROUNDDOWN(J47*L47,-3)</f>
        <v>2000000</v>
      </c>
      <c r="N47" s="247">
        <f t="shared" si="6"/>
        <v>0</v>
      </c>
      <c r="O47" s="207" t="s">
        <v>1248</v>
      </c>
      <c r="P47" s="180"/>
      <c r="Q47" s="180"/>
      <c r="T47" s="29" t="b">
        <f>perbaikan_revisi[[#This Row],[JUMLAH ]]='[6]Pvt SP2D Pusdik'!B55</f>
        <v>1</v>
      </c>
      <c r="U47" s="50">
        <f>IF(perbaikan_revisi[[#This Row],[Akrual]]&gt;perbaikan_revisi[[#This Row],[JUMLAH ]],perbaikan_revisi[[#This Row],[Akrual]]-perbaikan_revisi[[#This Row],[JUMLAH ]],0)</f>
        <v>-1999999</v>
      </c>
    </row>
    <row r="48" spans="1:21" ht="13.2" x14ac:dyDescent="0.25">
      <c r="A48" s="22" t="s">
        <v>571</v>
      </c>
      <c r="B48" s="150"/>
      <c r="C48" s="49" t="s">
        <v>572</v>
      </c>
      <c r="D48" s="48">
        <v>4</v>
      </c>
      <c r="E48" s="48" t="s">
        <v>59</v>
      </c>
      <c r="F48" s="50">
        <v>250000</v>
      </c>
      <c r="G48" s="50">
        <f>ROUNDDOWN(D48*F48,-3)</f>
        <v>1000000</v>
      </c>
      <c r="H48" s="150"/>
      <c r="I48" s="49" t="s">
        <v>572</v>
      </c>
      <c r="J48" s="48">
        <v>4</v>
      </c>
      <c r="K48" s="48" t="s">
        <v>59</v>
      </c>
      <c r="L48" s="50">
        <v>250000</v>
      </c>
      <c r="M48" s="50">
        <f>ROUNDDOWN(J48*L48,-3)</f>
        <v>1000000</v>
      </c>
      <c r="N48" s="247">
        <f t="shared" si="6"/>
        <v>0</v>
      </c>
      <c r="O48" s="207" t="s">
        <v>1248</v>
      </c>
      <c r="P48" s="180"/>
      <c r="Q48" s="180"/>
      <c r="T48" s="29" t="b">
        <f>perbaikan_revisi[[#This Row],[JUMLAH ]]='[6]Pvt SP2D Pusdik'!B56</f>
        <v>1</v>
      </c>
      <c r="U48" s="50">
        <f>IF(perbaikan_revisi[[#This Row],[Akrual]]&gt;perbaikan_revisi[[#This Row],[JUMLAH ]],perbaikan_revisi[[#This Row],[Akrual]]-perbaikan_revisi[[#This Row],[JUMLAH ]],0)</f>
        <v>-999999</v>
      </c>
    </row>
    <row r="49" spans="1:21" ht="13.2" x14ac:dyDescent="0.25">
      <c r="A49" s="1" t="s">
        <v>573</v>
      </c>
      <c r="B49" s="153" t="s">
        <v>528</v>
      </c>
      <c r="C49" s="58" t="s">
        <v>31</v>
      </c>
      <c r="D49" s="57"/>
      <c r="E49" s="57"/>
      <c r="F49" s="59"/>
      <c r="G49" s="59">
        <f>G50</f>
        <v>4000000</v>
      </c>
      <c r="H49" s="153" t="s">
        <v>528</v>
      </c>
      <c r="I49" s="58" t="s">
        <v>31</v>
      </c>
      <c r="J49" s="57"/>
      <c r="K49" s="57"/>
      <c r="L49" s="59"/>
      <c r="M49" s="59">
        <f>M50</f>
        <v>4000000</v>
      </c>
      <c r="N49" s="324">
        <f>N50</f>
        <v>0</v>
      </c>
      <c r="O49" s="207" t="s">
        <v>1248</v>
      </c>
      <c r="P49" s="180"/>
      <c r="Q49" s="180"/>
      <c r="S49" s="223" t="s">
        <v>501</v>
      </c>
      <c r="T49" s="29" t="b">
        <f>perbaikan_revisi[[#This Row],[JUMLAH ]]='[6]Pvt SP2D Pusdik'!B57</f>
        <v>1</v>
      </c>
      <c r="U49" s="59">
        <f>IF(perbaikan_revisi[[#This Row],[Akrual]]&gt;perbaikan_revisi[[#This Row],[JUMLAH ]],perbaikan_revisi[[#This Row],[Akrual]]-perbaikan_revisi[[#This Row],[JUMLAH ]],0)</f>
        <v>-3999999</v>
      </c>
    </row>
    <row r="50" spans="1:21" ht="13.2" x14ac:dyDescent="0.25">
      <c r="A50" s="1" t="s">
        <v>574</v>
      </c>
      <c r="B50" s="150"/>
      <c r="C50" s="49" t="s">
        <v>558</v>
      </c>
      <c r="D50" s="48">
        <v>4</v>
      </c>
      <c r="E50" s="48" t="s">
        <v>33</v>
      </c>
      <c r="F50" s="50">
        <v>1000000</v>
      </c>
      <c r="G50" s="50">
        <f>ROUNDDOWN(D50*F50,-3)</f>
        <v>4000000</v>
      </c>
      <c r="H50" s="150"/>
      <c r="I50" s="49" t="s">
        <v>558</v>
      </c>
      <c r="J50" s="48">
        <v>4</v>
      </c>
      <c r="K50" s="48" t="s">
        <v>33</v>
      </c>
      <c r="L50" s="50">
        <v>1000000</v>
      </c>
      <c r="M50" s="50">
        <f>ROUNDDOWN(J50*L50,-3)</f>
        <v>4000000</v>
      </c>
      <c r="N50" s="247">
        <f>G50-M50</f>
        <v>0</v>
      </c>
      <c r="O50" s="207" t="s">
        <v>1248</v>
      </c>
      <c r="P50" s="180"/>
      <c r="Q50" s="180"/>
      <c r="T50" s="29" t="b">
        <f>perbaikan_revisi[[#This Row],[JUMLAH ]]='[6]Pvt SP2D Pusdik'!B58</f>
        <v>1</v>
      </c>
      <c r="U50" s="50">
        <f>IF(perbaikan_revisi[[#This Row],[Akrual]]&gt;perbaikan_revisi[[#This Row],[JUMLAH ]],perbaikan_revisi[[#This Row],[Akrual]]-perbaikan_revisi[[#This Row],[JUMLAH ]],0)</f>
        <v>-3999999</v>
      </c>
    </row>
    <row r="51" spans="1:21" ht="13.2" x14ac:dyDescent="0.25">
      <c r="A51" s="1" t="s">
        <v>63</v>
      </c>
      <c r="B51" s="151" t="s">
        <v>525</v>
      </c>
      <c r="C51" s="52" t="s">
        <v>35</v>
      </c>
      <c r="D51" s="51"/>
      <c r="E51" s="51"/>
      <c r="F51" s="53"/>
      <c r="G51" s="53">
        <f>G52</f>
        <v>66252000</v>
      </c>
      <c r="H51" s="151" t="s">
        <v>525</v>
      </c>
      <c r="I51" s="52" t="s">
        <v>35</v>
      </c>
      <c r="J51" s="51"/>
      <c r="K51" s="51"/>
      <c r="L51" s="53"/>
      <c r="M51" s="53">
        <f>M52</f>
        <v>66252000</v>
      </c>
      <c r="N51" s="323">
        <f>N52</f>
        <v>0</v>
      </c>
      <c r="O51" s="207" t="s">
        <v>1248</v>
      </c>
      <c r="P51" s="180"/>
      <c r="Q51" s="180"/>
      <c r="S51" s="223" t="s">
        <v>501</v>
      </c>
      <c r="T51" s="29" t="b">
        <f>perbaikan_revisi[[#This Row],[JUMLAH ]]='[6]Pvt SP2D Pusdik'!B59</f>
        <v>1</v>
      </c>
      <c r="U51" s="53">
        <f>IF(perbaikan_revisi[[#This Row],[Akrual]]&gt;perbaikan_revisi[[#This Row],[JUMLAH ]],perbaikan_revisi[[#This Row],[Akrual]]-perbaikan_revisi[[#This Row],[JUMLAH ]],0)</f>
        <v>-66251999</v>
      </c>
    </row>
    <row r="52" spans="1:21" ht="13.2" x14ac:dyDescent="0.25">
      <c r="A52" s="1" t="s">
        <v>64</v>
      </c>
      <c r="B52" s="150"/>
      <c r="C52" s="49" t="s">
        <v>575</v>
      </c>
      <c r="D52" s="48">
        <v>12</v>
      </c>
      <c r="E52" s="48" t="s">
        <v>26</v>
      </c>
      <c r="F52" s="50">
        <v>5521000</v>
      </c>
      <c r="G52" s="50">
        <f>ROUNDDOWN(D52*F52,-3)</f>
        <v>66252000</v>
      </c>
      <c r="H52" s="150"/>
      <c r="I52" s="49" t="s">
        <v>575</v>
      </c>
      <c r="J52" s="48">
        <v>12</v>
      </c>
      <c r="K52" s="48" t="s">
        <v>26</v>
      </c>
      <c r="L52" s="50">
        <v>5521000</v>
      </c>
      <c r="M52" s="50">
        <f>ROUNDDOWN(J52*L52,-3)</f>
        <v>66252000</v>
      </c>
      <c r="N52" s="247">
        <f>G52-M52</f>
        <v>0</v>
      </c>
      <c r="O52" s="207" t="s">
        <v>1248</v>
      </c>
      <c r="P52" s="180"/>
      <c r="Q52" s="180"/>
      <c r="T52" s="29" t="b">
        <f>perbaikan_revisi[[#This Row],[JUMLAH ]]='[6]Pvt SP2D Pusdik'!B60</f>
        <v>1</v>
      </c>
      <c r="U52" s="50">
        <f>IF(perbaikan_revisi[[#This Row],[Akrual]]&gt;perbaikan_revisi[[#This Row],[JUMLAH ]],perbaikan_revisi[[#This Row],[Akrual]]-perbaikan_revisi[[#This Row],[JUMLAH ]],0)</f>
        <v>-66251999</v>
      </c>
    </row>
    <row r="53" spans="1:21" ht="13.2" x14ac:dyDescent="0.25">
      <c r="A53" s="1" t="s">
        <v>65</v>
      </c>
      <c r="B53" s="154" t="s">
        <v>66</v>
      </c>
      <c r="C53" s="61" t="s">
        <v>67</v>
      </c>
      <c r="D53" s="60"/>
      <c r="E53" s="60" t="s">
        <v>553</v>
      </c>
      <c r="F53" s="62"/>
      <c r="G53" s="62">
        <f>SUM(G54,G68)</f>
        <v>475336000</v>
      </c>
      <c r="H53" s="154" t="s">
        <v>66</v>
      </c>
      <c r="I53" s="61" t="s">
        <v>67</v>
      </c>
      <c r="J53" s="60"/>
      <c r="K53" s="60" t="s">
        <v>553</v>
      </c>
      <c r="L53" s="62"/>
      <c r="M53" s="62">
        <f>SUM(M54,M68)</f>
        <v>475336000</v>
      </c>
      <c r="N53" s="334">
        <f>SUM(N54,N68)</f>
        <v>0</v>
      </c>
      <c r="O53" s="207"/>
      <c r="P53" s="180"/>
      <c r="Q53" s="180"/>
      <c r="T53" s="29" t="b">
        <f>perbaikan_revisi[[#This Row],[JUMLAH ]]='[6]Pvt SP2D Pusdik'!B61</f>
        <v>1</v>
      </c>
      <c r="U53" s="62">
        <f>IF(perbaikan_revisi[[#This Row],[Akrual]]&gt;perbaikan_revisi[[#This Row],[JUMLAH ]],perbaikan_revisi[[#This Row],[Akrual]]-perbaikan_revisi[[#This Row],[JUMLAH ]],0)</f>
        <v>-475335999</v>
      </c>
    </row>
    <row r="54" spans="1:21" ht="13.2" x14ac:dyDescent="0.25">
      <c r="A54" s="1" t="s">
        <v>68</v>
      </c>
      <c r="B54" s="152" t="s">
        <v>21</v>
      </c>
      <c r="C54" s="55" t="s">
        <v>576</v>
      </c>
      <c r="D54" s="54"/>
      <c r="E54" s="54"/>
      <c r="F54" s="56"/>
      <c r="G54" s="56">
        <f>SUM(G55,G60,G62,G64,G66)</f>
        <v>404820000</v>
      </c>
      <c r="H54" s="152" t="s">
        <v>21</v>
      </c>
      <c r="I54" s="55" t="s">
        <v>576</v>
      </c>
      <c r="J54" s="54"/>
      <c r="K54" s="54"/>
      <c r="L54" s="56"/>
      <c r="M54" s="56">
        <f>SUM(M55,M60,M62,M64,M66)</f>
        <v>404820000</v>
      </c>
      <c r="N54" s="325">
        <f>SUM(N55,N60,N62,N64,N66)</f>
        <v>0</v>
      </c>
      <c r="O54" s="207"/>
      <c r="P54" s="180" t="s">
        <v>502</v>
      </c>
      <c r="Q54" s="180" t="s">
        <v>503</v>
      </c>
      <c r="S54" s="223"/>
      <c r="T54" s="29" t="b">
        <f>perbaikan_revisi[[#This Row],[JUMLAH ]]='[6]Pvt SP2D Pusdik'!B62</f>
        <v>1</v>
      </c>
      <c r="U54" s="56">
        <f>IF(perbaikan_revisi[[#This Row],[Akrual]]&gt;perbaikan_revisi[[#This Row],[JUMLAH ]],perbaikan_revisi[[#This Row],[Akrual]]-perbaikan_revisi[[#This Row],[JUMLAH ]],0)</f>
        <v>-404819999</v>
      </c>
    </row>
    <row r="55" spans="1:21" ht="13.2" x14ac:dyDescent="0.25">
      <c r="A55" s="1" t="s">
        <v>69</v>
      </c>
      <c r="B55" s="151" t="s">
        <v>523</v>
      </c>
      <c r="C55" s="52" t="s">
        <v>24</v>
      </c>
      <c r="D55" s="51"/>
      <c r="E55" s="51"/>
      <c r="F55" s="53"/>
      <c r="G55" s="53">
        <f>SUM(G56:G59)</f>
        <v>43000000</v>
      </c>
      <c r="H55" s="151" t="s">
        <v>523</v>
      </c>
      <c r="I55" s="52" t="s">
        <v>24</v>
      </c>
      <c r="J55" s="51"/>
      <c r="K55" s="51"/>
      <c r="L55" s="53"/>
      <c r="M55" s="53">
        <f>SUM(M56:M59)</f>
        <v>43000000</v>
      </c>
      <c r="N55" s="323">
        <f>SUM(N56:N59)</f>
        <v>0</v>
      </c>
      <c r="O55" s="207"/>
      <c r="P55" s="180"/>
      <c r="Q55" s="180"/>
      <c r="S55" s="223" t="s">
        <v>503</v>
      </c>
      <c r="T55" s="29" t="b">
        <f>perbaikan_revisi[[#This Row],[JUMLAH ]]='[6]Pvt SP2D Pusdik'!B63</f>
        <v>1</v>
      </c>
      <c r="U55" s="53">
        <f>IF(perbaikan_revisi[[#This Row],[Akrual]]&gt;perbaikan_revisi[[#This Row],[JUMLAH ]],perbaikan_revisi[[#This Row],[Akrual]]-perbaikan_revisi[[#This Row],[JUMLAH ]],0)</f>
        <v>-42999999</v>
      </c>
    </row>
    <row r="56" spans="1:21" ht="13.2" x14ac:dyDescent="0.25">
      <c r="A56" s="1" t="s">
        <v>70</v>
      </c>
      <c r="B56" s="150"/>
      <c r="C56" s="49" t="s">
        <v>554</v>
      </c>
      <c r="D56" s="48">
        <v>200</v>
      </c>
      <c r="E56" s="48" t="s">
        <v>26</v>
      </c>
      <c r="F56" s="50">
        <v>75000</v>
      </c>
      <c r="G56" s="50">
        <f>ROUNDDOWN(D56*F56,-3)</f>
        <v>15000000</v>
      </c>
      <c r="H56" s="150"/>
      <c r="I56" s="49" t="s">
        <v>554</v>
      </c>
      <c r="J56" s="48">
        <v>200</v>
      </c>
      <c r="K56" s="48" t="s">
        <v>26</v>
      </c>
      <c r="L56" s="50">
        <v>75000</v>
      </c>
      <c r="M56" s="50">
        <f>ROUNDDOWN(J56*L56,-3)</f>
        <v>15000000</v>
      </c>
      <c r="N56" s="247">
        <f t="shared" ref="N56:N59" si="7">G56-M56</f>
        <v>0</v>
      </c>
      <c r="O56" s="187" t="str">
        <f t="shared" ref="O56:O59" si="8">IF(AND(ISBLANK(H56),N56&lt;&gt;0),"Rev detil","")</f>
        <v/>
      </c>
      <c r="P56" s="180"/>
      <c r="Q56" s="180"/>
      <c r="T56" s="29" t="b">
        <f>perbaikan_revisi[[#This Row],[JUMLAH ]]='[6]Pvt SP2D Pusdik'!B64</f>
        <v>1</v>
      </c>
      <c r="U56" s="50">
        <f>IF(perbaikan_revisi[[#This Row],[Akrual]]&gt;perbaikan_revisi[[#This Row],[JUMLAH ]],perbaikan_revisi[[#This Row],[Akrual]]-perbaikan_revisi[[#This Row],[JUMLAH ]],0)</f>
        <v>-14999999</v>
      </c>
    </row>
    <row r="57" spans="1:21" ht="13.2" x14ac:dyDescent="0.25">
      <c r="A57" s="1" t="s">
        <v>71</v>
      </c>
      <c r="B57" s="150"/>
      <c r="C57" s="49" t="s">
        <v>555</v>
      </c>
      <c r="D57" s="48">
        <v>8</v>
      </c>
      <c r="E57" s="48" t="s">
        <v>120</v>
      </c>
      <c r="F57" s="50">
        <v>1000000</v>
      </c>
      <c r="G57" s="50">
        <f>ROUNDDOWN(D57*F57,-3)</f>
        <v>8000000</v>
      </c>
      <c r="H57" s="150"/>
      <c r="I57" s="49" t="s">
        <v>555</v>
      </c>
      <c r="J57" s="48">
        <v>8</v>
      </c>
      <c r="K57" s="48" t="s">
        <v>120</v>
      </c>
      <c r="L57" s="50">
        <v>1000000</v>
      </c>
      <c r="M57" s="50">
        <f>ROUNDDOWN(J57*L57,-3)</f>
        <v>8000000</v>
      </c>
      <c r="N57" s="247">
        <f t="shared" si="7"/>
        <v>0</v>
      </c>
      <c r="O57" s="187" t="str">
        <f t="shared" si="8"/>
        <v/>
      </c>
      <c r="P57" s="180"/>
      <c r="Q57" s="180"/>
      <c r="T57" s="29" t="b">
        <f>perbaikan_revisi[[#This Row],[JUMLAH ]]='[6]Pvt SP2D Pusdik'!B65</f>
        <v>1</v>
      </c>
      <c r="U57" s="204">
        <f>IF(perbaikan_revisi[[#This Row],[Akrual]]&gt;perbaikan_revisi[[#This Row],[JUMLAH ]],perbaikan_revisi[[#This Row],[Akrual]]-perbaikan_revisi[[#This Row],[JUMLAH ]],0)</f>
        <v>-7999999</v>
      </c>
    </row>
    <row r="58" spans="1:21" ht="13.2" x14ac:dyDescent="0.25">
      <c r="A58" s="1" t="s">
        <v>72</v>
      </c>
      <c r="B58" s="150"/>
      <c r="C58" s="49" t="s">
        <v>556</v>
      </c>
      <c r="D58" s="48">
        <v>8</v>
      </c>
      <c r="E58" s="48" t="s">
        <v>120</v>
      </c>
      <c r="F58" s="50">
        <v>1500000</v>
      </c>
      <c r="G58" s="50">
        <f>ROUNDDOWN(D58*F58,-3)</f>
        <v>12000000</v>
      </c>
      <c r="H58" s="150"/>
      <c r="I58" s="49" t="s">
        <v>556</v>
      </c>
      <c r="J58" s="48">
        <v>8</v>
      </c>
      <c r="K58" s="48" t="s">
        <v>120</v>
      </c>
      <c r="L58" s="50">
        <v>1500000</v>
      </c>
      <c r="M58" s="50">
        <f>ROUNDDOWN(J58*L58,-3)</f>
        <v>12000000</v>
      </c>
      <c r="N58" s="247">
        <f t="shared" si="7"/>
        <v>0</v>
      </c>
      <c r="O58" s="187" t="str">
        <f t="shared" si="8"/>
        <v/>
      </c>
      <c r="P58" s="180"/>
      <c r="Q58" s="180"/>
      <c r="T58" s="29" t="b">
        <f>perbaikan_revisi[[#This Row],[JUMLAH ]]='[6]Pvt SP2D Pusdik'!B66</f>
        <v>1</v>
      </c>
      <c r="U58" s="204">
        <f>IF(perbaikan_revisi[[#This Row],[Akrual]]&gt;perbaikan_revisi[[#This Row],[JUMLAH ]],perbaikan_revisi[[#This Row],[Akrual]]-perbaikan_revisi[[#This Row],[JUMLAH ]],0)</f>
        <v>-11999999</v>
      </c>
    </row>
    <row r="59" spans="1:21" ht="13.2" x14ac:dyDescent="0.25">
      <c r="A59" s="1" t="s">
        <v>577</v>
      </c>
      <c r="B59" s="150"/>
      <c r="C59" s="49" t="s">
        <v>557</v>
      </c>
      <c r="D59" s="48">
        <v>8</v>
      </c>
      <c r="E59" s="48" t="s">
        <v>120</v>
      </c>
      <c r="F59" s="50">
        <v>1000000</v>
      </c>
      <c r="G59" s="50">
        <f>ROUNDDOWN(D59*F59,-3)</f>
        <v>8000000</v>
      </c>
      <c r="H59" s="150"/>
      <c r="I59" s="49" t="s">
        <v>557</v>
      </c>
      <c r="J59" s="48">
        <v>8</v>
      </c>
      <c r="K59" s="48" t="s">
        <v>120</v>
      </c>
      <c r="L59" s="50">
        <v>1000000</v>
      </c>
      <c r="M59" s="50">
        <f>ROUNDDOWN(J59*L59,-3)</f>
        <v>8000000</v>
      </c>
      <c r="N59" s="247">
        <f t="shared" si="7"/>
        <v>0</v>
      </c>
      <c r="O59" s="187" t="str">
        <f t="shared" si="8"/>
        <v/>
      </c>
      <c r="P59" s="180"/>
      <c r="Q59" s="180"/>
      <c r="T59" s="29" t="b">
        <f>perbaikan_revisi[[#This Row],[JUMLAH ]]='[6]Pvt SP2D Pusdik'!B67</f>
        <v>1</v>
      </c>
      <c r="U59" s="204">
        <f>IF(perbaikan_revisi[[#This Row],[Akrual]]&gt;perbaikan_revisi[[#This Row],[JUMLAH ]],perbaikan_revisi[[#This Row],[Akrual]]-perbaikan_revisi[[#This Row],[JUMLAH ]],0)</f>
        <v>-7999999</v>
      </c>
    </row>
    <row r="60" spans="1:21" ht="13.2" x14ac:dyDescent="0.25">
      <c r="A60" s="1" t="s">
        <v>985</v>
      </c>
      <c r="B60" s="149" t="s">
        <v>524</v>
      </c>
      <c r="C60" s="46" t="s">
        <v>73</v>
      </c>
      <c r="D60" s="45"/>
      <c r="E60" s="45"/>
      <c r="F60" s="47"/>
      <c r="G60" s="47">
        <f>G61</f>
        <v>31000000</v>
      </c>
      <c r="H60" s="149" t="s">
        <v>524</v>
      </c>
      <c r="I60" s="46" t="s">
        <v>73</v>
      </c>
      <c r="J60" s="45"/>
      <c r="K60" s="45"/>
      <c r="L60" s="47"/>
      <c r="M60" s="47">
        <f>M61</f>
        <v>31000000</v>
      </c>
      <c r="N60" s="348">
        <f>N61</f>
        <v>0</v>
      </c>
      <c r="O60" s="207"/>
      <c r="P60" s="180"/>
      <c r="Q60" s="180"/>
      <c r="S60" s="223" t="s">
        <v>503</v>
      </c>
      <c r="T60" s="29" t="b">
        <f>perbaikan_revisi[[#This Row],[JUMLAH ]]='[6]Pvt SP2D Pusdik'!B68</f>
        <v>1</v>
      </c>
      <c r="U60" s="47">
        <f>IF(perbaikan_revisi[[#This Row],[Akrual]]&gt;perbaikan_revisi[[#This Row],[JUMLAH ]],perbaikan_revisi[[#This Row],[Akrual]]-perbaikan_revisi[[#This Row],[JUMLAH ]],0)</f>
        <v>-30999999</v>
      </c>
    </row>
    <row r="61" spans="1:21" ht="13.2" x14ac:dyDescent="0.25">
      <c r="A61" s="1"/>
      <c r="B61" s="150"/>
      <c r="C61" s="49" t="s">
        <v>952</v>
      </c>
      <c r="D61" s="48">
        <v>1</v>
      </c>
      <c r="E61" s="48" t="s">
        <v>120</v>
      </c>
      <c r="F61" s="50">
        <v>31000000</v>
      </c>
      <c r="G61" s="50">
        <f>ROUNDDOWN(D61*F61,-3)</f>
        <v>31000000</v>
      </c>
      <c r="H61" s="150"/>
      <c r="I61" s="49" t="s">
        <v>952</v>
      </c>
      <c r="J61" s="48">
        <v>1</v>
      </c>
      <c r="K61" s="48" t="s">
        <v>120</v>
      </c>
      <c r="L61" s="50">
        <v>31000000</v>
      </c>
      <c r="M61" s="50">
        <f>ROUNDDOWN(J61*L61,-3)</f>
        <v>31000000</v>
      </c>
      <c r="N61" s="433">
        <f>G61-M61</f>
        <v>0</v>
      </c>
      <c r="O61" s="187" t="str">
        <f t="shared" ref="O61" si="9">IF(AND(ISBLANK(H61),N61&lt;&gt;0),"Rev detil","")</f>
        <v/>
      </c>
      <c r="P61" s="180"/>
      <c r="Q61" s="180"/>
      <c r="T61" s="29" t="b">
        <f>perbaikan_revisi[[#This Row],[JUMLAH ]]='[6]Pvt SP2D Pusdik'!B69</f>
        <v>1</v>
      </c>
      <c r="U61" s="204">
        <f>IF(perbaikan_revisi[[#This Row],[Akrual]]&gt;perbaikan_revisi[[#This Row],[JUMLAH ]],perbaikan_revisi[[#This Row],[Akrual]]-perbaikan_revisi[[#This Row],[JUMLAH ]],0)</f>
        <v>-30999999</v>
      </c>
    </row>
    <row r="62" spans="1:21" ht="13.2" x14ac:dyDescent="0.25">
      <c r="A62" s="1" t="s">
        <v>75</v>
      </c>
      <c r="B62" s="151" t="s">
        <v>528</v>
      </c>
      <c r="C62" s="52" t="s">
        <v>31</v>
      </c>
      <c r="D62" s="51"/>
      <c r="E62" s="51"/>
      <c r="F62" s="53"/>
      <c r="G62" s="53">
        <f>G63</f>
        <v>25200000</v>
      </c>
      <c r="H62" s="151" t="s">
        <v>528</v>
      </c>
      <c r="I62" s="52" t="s">
        <v>31</v>
      </c>
      <c r="J62" s="51"/>
      <c r="K62" s="51"/>
      <c r="L62" s="53"/>
      <c r="M62" s="53">
        <f>M63</f>
        <v>25200000</v>
      </c>
      <c r="N62" s="323">
        <f>N63</f>
        <v>0</v>
      </c>
      <c r="O62" s="207"/>
      <c r="P62" s="180"/>
      <c r="Q62" s="180"/>
      <c r="S62" s="223" t="s">
        <v>503</v>
      </c>
      <c r="T62" s="29" t="b">
        <f>perbaikan_revisi[[#This Row],[JUMLAH ]]='[6]Pvt SP2D Pusdik'!B70</f>
        <v>1</v>
      </c>
      <c r="U62" s="53">
        <f>IF(perbaikan_revisi[[#This Row],[Akrual]]&gt;perbaikan_revisi[[#This Row],[JUMLAH ]],perbaikan_revisi[[#This Row],[Akrual]]-perbaikan_revisi[[#This Row],[JUMLAH ]],0)</f>
        <v>-25199999</v>
      </c>
    </row>
    <row r="63" spans="1:21" ht="13.2" x14ac:dyDescent="0.25">
      <c r="A63" s="1" t="s">
        <v>76</v>
      </c>
      <c r="B63" s="150"/>
      <c r="C63" s="49" t="s">
        <v>558</v>
      </c>
      <c r="D63" s="48">
        <v>28</v>
      </c>
      <c r="E63" s="48" t="s">
        <v>33</v>
      </c>
      <c r="F63" s="50">
        <v>900000</v>
      </c>
      <c r="G63" s="50">
        <f>ROUNDDOWN(D63*F63,-3)</f>
        <v>25200000</v>
      </c>
      <c r="H63" s="150"/>
      <c r="I63" s="49" t="s">
        <v>558</v>
      </c>
      <c r="J63" s="48">
        <v>28</v>
      </c>
      <c r="K63" s="48" t="s">
        <v>33</v>
      </c>
      <c r="L63" s="50">
        <v>900000</v>
      </c>
      <c r="M63" s="50">
        <f>ROUNDDOWN(J63*L63,-3)</f>
        <v>25200000</v>
      </c>
      <c r="N63" s="247">
        <f>G63-M63</f>
        <v>0</v>
      </c>
      <c r="O63" s="207" t="s">
        <v>1248</v>
      </c>
      <c r="P63" s="180"/>
      <c r="Q63" s="180"/>
      <c r="T63" s="29" t="b">
        <f>perbaikan_revisi[[#This Row],[JUMLAH ]]='[6]Pvt SP2D Pusdik'!B71</f>
        <v>1</v>
      </c>
      <c r="U63" s="204">
        <f>IF(perbaikan_revisi[[#This Row],[Akrual]]&gt;perbaikan_revisi[[#This Row],[JUMLAH ]],perbaikan_revisi[[#This Row],[Akrual]]-perbaikan_revisi[[#This Row],[JUMLAH ]],0)</f>
        <v>-25199999</v>
      </c>
    </row>
    <row r="64" spans="1:21" ht="13.2" x14ac:dyDescent="0.25">
      <c r="A64" s="1" t="s">
        <v>77</v>
      </c>
      <c r="B64" s="151" t="s">
        <v>525</v>
      </c>
      <c r="C64" s="52" t="s">
        <v>35</v>
      </c>
      <c r="D64" s="51"/>
      <c r="E64" s="51"/>
      <c r="F64" s="53"/>
      <c r="G64" s="53">
        <f>G65</f>
        <v>304120000</v>
      </c>
      <c r="H64" s="151" t="s">
        <v>525</v>
      </c>
      <c r="I64" s="52" t="s">
        <v>35</v>
      </c>
      <c r="J64" s="51"/>
      <c r="K64" s="51"/>
      <c r="L64" s="53"/>
      <c r="M64" s="53">
        <f>M65</f>
        <v>304120000</v>
      </c>
      <c r="N64" s="323">
        <f>N65</f>
        <v>0</v>
      </c>
      <c r="O64" s="207"/>
      <c r="P64" s="180"/>
      <c r="Q64" s="180"/>
      <c r="S64" s="223" t="s">
        <v>503</v>
      </c>
      <c r="T64" s="29" t="b">
        <f>perbaikan_revisi[[#This Row],[JUMLAH ]]='[6]Pvt SP2D Pusdik'!B72</f>
        <v>1</v>
      </c>
      <c r="U64" s="53">
        <f>IF(perbaikan_revisi[[#This Row],[Akrual]]&gt;perbaikan_revisi[[#This Row],[JUMLAH ]],perbaikan_revisi[[#This Row],[Akrual]]-perbaikan_revisi[[#This Row],[JUMLAH ]],0)</f>
        <v>-304119999</v>
      </c>
    </row>
    <row r="65" spans="1:21" ht="13.2" x14ac:dyDescent="0.25">
      <c r="A65" s="1" t="s">
        <v>78</v>
      </c>
      <c r="B65" s="150"/>
      <c r="C65" s="49" t="s">
        <v>581</v>
      </c>
      <c r="D65" s="48">
        <v>52</v>
      </c>
      <c r="E65" s="48" t="s">
        <v>26</v>
      </c>
      <c r="F65" s="50">
        <v>5848480</v>
      </c>
      <c r="G65" s="50">
        <f>ROUNDDOWN(D65*F65,-3)</f>
        <v>304120000</v>
      </c>
      <c r="H65" s="150"/>
      <c r="I65" s="49" t="s">
        <v>581</v>
      </c>
      <c r="J65" s="48">
        <v>52</v>
      </c>
      <c r="K65" s="48" t="s">
        <v>26</v>
      </c>
      <c r="L65" s="50">
        <v>5848480</v>
      </c>
      <c r="M65" s="50">
        <f>ROUNDDOWN(J65*L65,-3)</f>
        <v>304120000</v>
      </c>
      <c r="N65" s="247">
        <f>G65-M65</f>
        <v>0</v>
      </c>
      <c r="O65" s="207" t="s">
        <v>1248</v>
      </c>
      <c r="P65" s="180"/>
      <c r="Q65" s="180"/>
      <c r="T65" s="29" t="b">
        <f>perbaikan_revisi[[#This Row],[JUMLAH ]]='[6]Pvt SP2D Pusdik'!B73</f>
        <v>1</v>
      </c>
      <c r="U65" s="50">
        <f>IF(perbaikan_revisi[[#This Row],[Akrual]]&gt;perbaikan_revisi[[#This Row],[JUMLAH ]],perbaikan_revisi[[#This Row],[Akrual]]-perbaikan_revisi[[#This Row],[JUMLAH ]],0)</f>
        <v>-304119999</v>
      </c>
    </row>
    <row r="66" spans="1:21" ht="13.2" x14ac:dyDescent="0.25">
      <c r="A66" s="1" t="s">
        <v>79</v>
      </c>
      <c r="B66" s="151" t="s">
        <v>582</v>
      </c>
      <c r="C66" s="52" t="s">
        <v>80</v>
      </c>
      <c r="D66" s="51"/>
      <c r="E66" s="51"/>
      <c r="F66" s="53"/>
      <c r="G66" s="53">
        <f>G67</f>
        <v>1500000</v>
      </c>
      <c r="H66" s="151" t="s">
        <v>582</v>
      </c>
      <c r="I66" s="52" t="s">
        <v>80</v>
      </c>
      <c r="J66" s="51"/>
      <c r="K66" s="51"/>
      <c r="L66" s="53"/>
      <c r="M66" s="53">
        <f>M67</f>
        <v>1500000</v>
      </c>
      <c r="N66" s="323">
        <f>N67</f>
        <v>0</v>
      </c>
      <c r="O66" s="207"/>
      <c r="P66" s="180"/>
      <c r="Q66" s="180"/>
      <c r="S66" s="223" t="s">
        <v>503</v>
      </c>
      <c r="T66" s="29" t="b">
        <f>perbaikan_revisi[[#This Row],[JUMLAH ]]='[6]Pvt SP2D Pusdik'!B74</f>
        <v>1</v>
      </c>
      <c r="U66" s="53">
        <f>IF(perbaikan_revisi[[#This Row],[Akrual]]&gt;perbaikan_revisi[[#This Row],[JUMLAH ]],perbaikan_revisi[[#This Row],[Akrual]]-perbaikan_revisi[[#This Row],[JUMLAH ]],0)</f>
        <v>-1499999</v>
      </c>
    </row>
    <row r="67" spans="1:21" ht="13.2" x14ac:dyDescent="0.25">
      <c r="A67" s="1" t="s">
        <v>81</v>
      </c>
      <c r="B67" s="150"/>
      <c r="C67" s="49" t="s">
        <v>583</v>
      </c>
      <c r="D67" s="48">
        <v>10</v>
      </c>
      <c r="E67" s="48" t="s">
        <v>26</v>
      </c>
      <c r="F67" s="50">
        <v>150000</v>
      </c>
      <c r="G67" s="50">
        <f>ROUNDDOWN(D67*F67,-3)</f>
        <v>1500000</v>
      </c>
      <c r="H67" s="150"/>
      <c r="I67" s="49" t="s">
        <v>583</v>
      </c>
      <c r="J67" s="48">
        <v>10</v>
      </c>
      <c r="K67" s="48" t="s">
        <v>26</v>
      </c>
      <c r="L67" s="50">
        <v>150000</v>
      </c>
      <c r="M67" s="50">
        <f>ROUNDDOWN(J67*L67,-3)</f>
        <v>1500000</v>
      </c>
      <c r="N67" s="247">
        <f>G67-M67</f>
        <v>0</v>
      </c>
      <c r="O67" s="207" t="s">
        <v>1248</v>
      </c>
      <c r="P67" s="180"/>
      <c r="Q67" s="180"/>
      <c r="T67" s="29" t="b">
        <f>perbaikan_revisi[[#This Row],[JUMLAH ]]='[6]Pvt SP2D Pusdik'!B75</f>
        <v>1</v>
      </c>
      <c r="U67" s="50">
        <f>IF(perbaikan_revisi[[#This Row],[Akrual]]&gt;perbaikan_revisi[[#This Row],[JUMLAH ]],perbaikan_revisi[[#This Row],[Akrual]]-perbaikan_revisi[[#This Row],[JUMLAH ]],0)</f>
        <v>-1499999</v>
      </c>
    </row>
    <row r="68" spans="1:21" ht="13.2" x14ac:dyDescent="0.25">
      <c r="A68" s="1" t="s">
        <v>82</v>
      </c>
      <c r="B68" s="152" t="s">
        <v>38</v>
      </c>
      <c r="C68" s="55" t="s">
        <v>92</v>
      </c>
      <c r="D68" s="54"/>
      <c r="E68" s="54"/>
      <c r="F68" s="56"/>
      <c r="G68" s="56">
        <f>SUM(G69,G74,G76)</f>
        <v>70516000</v>
      </c>
      <c r="H68" s="152" t="s">
        <v>38</v>
      </c>
      <c r="I68" s="55" t="s">
        <v>92</v>
      </c>
      <c r="J68" s="54"/>
      <c r="K68" s="54"/>
      <c r="L68" s="56"/>
      <c r="M68" s="56">
        <f>SUM(M69,M74,M76)</f>
        <v>70516000</v>
      </c>
      <c r="N68" s="325">
        <f>SUM(N69,N74,N76)</f>
        <v>0</v>
      </c>
      <c r="O68" s="207"/>
      <c r="P68" s="180" t="s">
        <v>502</v>
      </c>
      <c r="Q68" s="180" t="s">
        <v>503</v>
      </c>
      <c r="S68" s="223"/>
      <c r="T68" s="29" t="b">
        <f>perbaikan_revisi[[#This Row],[JUMLAH ]]='[6]Pvt SP2D Pusdik'!B76</f>
        <v>1</v>
      </c>
      <c r="U68" s="56">
        <f>IF(perbaikan_revisi[[#This Row],[Akrual]]&gt;perbaikan_revisi[[#This Row],[JUMLAH ]],perbaikan_revisi[[#This Row],[Akrual]]-perbaikan_revisi[[#This Row],[JUMLAH ]],0)</f>
        <v>-70515999</v>
      </c>
    </row>
    <row r="69" spans="1:21" ht="13.2" x14ac:dyDescent="0.25">
      <c r="A69" s="1" t="s">
        <v>83</v>
      </c>
      <c r="B69" s="151" t="s">
        <v>523</v>
      </c>
      <c r="C69" s="52" t="s">
        <v>24</v>
      </c>
      <c r="D69" s="51"/>
      <c r="E69" s="51"/>
      <c r="F69" s="53"/>
      <c r="G69" s="53">
        <f>SUM(G70:G73)</f>
        <v>22625000</v>
      </c>
      <c r="H69" s="151" t="s">
        <v>523</v>
      </c>
      <c r="I69" s="52" t="s">
        <v>24</v>
      </c>
      <c r="J69" s="51"/>
      <c r="K69" s="51"/>
      <c r="L69" s="53"/>
      <c r="M69" s="53">
        <f>SUM(M70:M73)</f>
        <v>22625000</v>
      </c>
      <c r="N69" s="323">
        <f>SUM(N70:N73)</f>
        <v>0</v>
      </c>
      <c r="O69" s="207" t="s">
        <v>1248</v>
      </c>
      <c r="P69" s="180"/>
      <c r="Q69" s="180"/>
      <c r="S69" s="223" t="s">
        <v>503</v>
      </c>
      <c r="T69" s="29" t="b">
        <f>perbaikan_revisi[[#This Row],[JUMLAH ]]='[6]Pvt SP2D Pusdik'!B77</f>
        <v>1</v>
      </c>
      <c r="U69" s="53">
        <f>IF(perbaikan_revisi[[#This Row],[Akrual]]&gt;perbaikan_revisi[[#This Row],[JUMLAH ]],perbaikan_revisi[[#This Row],[Akrual]]-perbaikan_revisi[[#This Row],[JUMLAH ]],0)</f>
        <v>-22624999</v>
      </c>
    </row>
    <row r="70" spans="1:21" ht="13.2" x14ac:dyDescent="0.25">
      <c r="A70" s="1" t="s">
        <v>84</v>
      </c>
      <c r="B70" s="150"/>
      <c r="C70" s="49" t="s">
        <v>554</v>
      </c>
      <c r="D70" s="48">
        <v>75</v>
      </c>
      <c r="E70" s="48" t="s">
        <v>26</v>
      </c>
      <c r="F70" s="50">
        <v>75000</v>
      </c>
      <c r="G70" s="50">
        <f>ROUNDDOWN(D70*F70,-3)</f>
        <v>5625000</v>
      </c>
      <c r="H70" s="150"/>
      <c r="I70" s="49" t="s">
        <v>554</v>
      </c>
      <c r="J70" s="48">
        <v>75</v>
      </c>
      <c r="K70" s="48" t="s">
        <v>26</v>
      </c>
      <c r="L70" s="50">
        <v>75000</v>
      </c>
      <c r="M70" s="50">
        <f>ROUNDDOWN(J70*L70,-3)</f>
        <v>5625000</v>
      </c>
      <c r="N70" s="247">
        <f t="shared" ref="N70:N73" si="10">G70-M70</f>
        <v>0</v>
      </c>
      <c r="O70" s="207" t="s">
        <v>1248</v>
      </c>
      <c r="P70" s="180"/>
      <c r="Q70" s="180"/>
      <c r="T70" s="29" t="b">
        <f>perbaikan_revisi[[#This Row],[JUMLAH ]]='[6]Pvt SP2D Pusdik'!B78</f>
        <v>1</v>
      </c>
      <c r="U70" s="50">
        <f>IF(perbaikan_revisi[[#This Row],[Akrual]]&gt;perbaikan_revisi[[#This Row],[JUMLAH ]],perbaikan_revisi[[#This Row],[Akrual]]-perbaikan_revisi[[#This Row],[JUMLAH ]],0)</f>
        <v>-5624999</v>
      </c>
    </row>
    <row r="71" spans="1:21" ht="13.2" x14ac:dyDescent="0.25">
      <c r="A71" s="1" t="s">
        <v>85</v>
      </c>
      <c r="B71" s="150"/>
      <c r="C71" s="49" t="s">
        <v>555</v>
      </c>
      <c r="D71" s="48">
        <v>4</v>
      </c>
      <c r="E71" s="48" t="s">
        <v>120</v>
      </c>
      <c r="F71" s="50">
        <v>1500000</v>
      </c>
      <c r="G71" s="50">
        <f>ROUNDDOWN(D71*F71,-3)</f>
        <v>6000000</v>
      </c>
      <c r="H71" s="150"/>
      <c r="I71" s="49" t="s">
        <v>555</v>
      </c>
      <c r="J71" s="48">
        <v>4</v>
      </c>
      <c r="K71" s="48" t="s">
        <v>120</v>
      </c>
      <c r="L71" s="50">
        <v>1500000</v>
      </c>
      <c r="M71" s="50">
        <f>ROUNDDOWN(J71*L71,-3)</f>
        <v>6000000</v>
      </c>
      <c r="N71" s="247">
        <f t="shared" si="10"/>
        <v>0</v>
      </c>
      <c r="O71" s="207" t="s">
        <v>1248</v>
      </c>
      <c r="P71" s="180"/>
      <c r="Q71" s="180"/>
      <c r="T71" s="29" t="b">
        <f>perbaikan_revisi[[#This Row],[JUMLAH ]]='[6]Pvt SP2D Pusdik'!B79</f>
        <v>1</v>
      </c>
      <c r="U71" s="50">
        <f>IF(perbaikan_revisi[[#This Row],[Akrual]]&gt;perbaikan_revisi[[#This Row],[JUMLAH ]],perbaikan_revisi[[#This Row],[Akrual]]-perbaikan_revisi[[#This Row],[JUMLAH ]],0)</f>
        <v>-5999999</v>
      </c>
    </row>
    <row r="72" spans="1:21" ht="13.2" x14ac:dyDescent="0.25">
      <c r="A72" s="1" t="s">
        <v>584</v>
      </c>
      <c r="B72" s="150"/>
      <c r="C72" s="49" t="s">
        <v>556</v>
      </c>
      <c r="D72" s="48">
        <v>4</v>
      </c>
      <c r="E72" s="48" t="s">
        <v>120</v>
      </c>
      <c r="F72" s="50">
        <v>1500000</v>
      </c>
      <c r="G72" s="50">
        <f>ROUNDDOWN(D72*F72,-3)</f>
        <v>6000000</v>
      </c>
      <c r="H72" s="150"/>
      <c r="I72" s="49" t="s">
        <v>556</v>
      </c>
      <c r="J72" s="48">
        <v>4</v>
      </c>
      <c r="K72" s="48" t="s">
        <v>120</v>
      </c>
      <c r="L72" s="50">
        <v>1500000</v>
      </c>
      <c r="M72" s="50">
        <f>ROUNDDOWN(J72*L72,-3)</f>
        <v>6000000</v>
      </c>
      <c r="N72" s="247">
        <f t="shared" si="10"/>
        <v>0</v>
      </c>
      <c r="O72" s="207" t="s">
        <v>1248</v>
      </c>
      <c r="P72" s="180"/>
      <c r="Q72" s="180"/>
      <c r="T72" s="29" t="b">
        <f>perbaikan_revisi[[#This Row],[JUMLAH ]]='[6]Pvt SP2D Pusdik'!B80</f>
        <v>1</v>
      </c>
      <c r="U72" s="50">
        <f>IF(perbaikan_revisi[[#This Row],[Akrual]]&gt;perbaikan_revisi[[#This Row],[JUMLAH ]],perbaikan_revisi[[#This Row],[Akrual]]-perbaikan_revisi[[#This Row],[JUMLAH ]],0)</f>
        <v>-5999999</v>
      </c>
    </row>
    <row r="73" spans="1:21" ht="13.2" x14ac:dyDescent="0.25">
      <c r="A73" s="1" t="s">
        <v>585</v>
      </c>
      <c r="B73" s="150"/>
      <c r="C73" s="49" t="s">
        <v>557</v>
      </c>
      <c r="D73" s="48">
        <v>5</v>
      </c>
      <c r="E73" s="48" t="s">
        <v>120</v>
      </c>
      <c r="F73" s="50">
        <v>1000000</v>
      </c>
      <c r="G73" s="50">
        <f>ROUNDDOWN(D73*F73,-3)</f>
        <v>5000000</v>
      </c>
      <c r="H73" s="150"/>
      <c r="I73" s="49" t="s">
        <v>557</v>
      </c>
      <c r="J73" s="48">
        <v>5</v>
      </c>
      <c r="K73" s="48" t="s">
        <v>120</v>
      </c>
      <c r="L73" s="50">
        <v>1000000</v>
      </c>
      <c r="M73" s="50">
        <f>ROUNDDOWN(J73*L73,-3)</f>
        <v>5000000</v>
      </c>
      <c r="N73" s="247">
        <f t="shared" si="10"/>
        <v>0</v>
      </c>
      <c r="O73" s="207" t="s">
        <v>1248</v>
      </c>
      <c r="P73" s="180"/>
      <c r="Q73" s="180"/>
      <c r="T73" s="29" t="b">
        <f>perbaikan_revisi[[#This Row],[JUMLAH ]]='[6]Pvt SP2D Pusdik'!B81</f>
        <v>1</v>
      </c>
      <c r="U73" s="50">
        <f>IF(perbaikan_revisi[[#This Row],[Akrual]]&gt;perbaikan_revisi[[#This Row],[JUMLAH ]],perbaikan_revisi[[#This Row],[Akrual]]-perbaikan_revisi[[#This Row],[JUMLAH ]],0)</f>
        <v>-4999999</v>
      </c>
    </row>
    <row r="74" spans="1:21" ht="13.2" x14ac:dyDescent="0.25">
      <c r="A74" s="1" t="s">
        <v>86</v>
      </c>
      <c r="B74" s="149" t="s">
        <v>528</v>
      </c>
      <c r="C74" s="46" t="s">
        <v>31</v>
      </c>
      <c r="D74" s="45"/>
      <c r="E74" s="45"/>
      <c r="F74" s="47"/>
      <c r="G74" s="47">
        <f>G75</f>
        <v>7200000</v>
      </c>
      <c r="H74" s="149" t="s">
        <v>528</v>
      </c>
      <c r="I74" s="46" t="s">
        <v>31</v>
      </c>
      <c r="J74" s="45"/>
      <c r="K74" s="45"/>
      <c r="L74" s="47"/>
      <c r="M74" s="47">
        <f>M75</f>
        <v>7200000</v>
      </c>
      <c r="N74" s="322">
        <f>N75</f>
        <v>0</v>
      </c>
      <c r="O74" s="207" t="s">
        <v>1248</v>
      </c>
      <c r="P74" s="180"/>
      <c r="Q74" s="180"/>
      <c r="S74" s="223" t="s">
        <v>503</v>
      </c>
      <c r="T74" s="29" t="b">
        <f>perbaikan_revisi[[#This Row],[JUMLAH ]]='[6]Pvt SP2D Pusdik'!B82</f>
        <v>1</v>
      </c>
      <c r="U74" s="47">
        <f>IF(perbaikan_revisi[[#This Row],[Akrual]]&gt;perbaikan_revisi[[#This Row],[JUMLAH ]],perbaikan_revisi[[#This Row],[Akrual]]-perbaikan_revisi[[#This Row],[JUMLAH ]],0)</f>
        <v>-7199999</v>
      </c>
    </row>
    <row r="75" spans="1:21" ht="13.2" x14ac:dyDescent="0.25">
      <c r="A75" s="1" t="s">
        <v>87</v>
      </c>
      <c r="B75" s="150"/>
      <c r="C75" s="49" t="s">
        <v>558</v>
      </c>
      <c r="D75" s="48">
        <v>8</v>
      </c>
      <c r="E75" s="48" t="s">
        <v>33</v>
      </c>
      <c r="F75" s="50">
        <v>900000</v>
      </c>
      <c r="G75" s="50">
        <f>ROUNDDOWN(D75*F75,-3)</f>
        <v>7200000</v>
      </c>
      <c r="H75" s="150"/>
      <c r="I75" s="49" t="s">
        <v>558</v>
      </c>
      <c r="J75" s="48">
        <v>8</v>
      </c>
      <c r="K75" s="48" t="s">
        <v>33</v>
      </c>
      <c r="L75" s="50">
        <v>900000</v>
      </c>
      <c r="M75" s="50">
        <f>ROUNDDOWN(J75*L75,-3)</f>
        <v>7200000</v>
      </c>
      <c r="N75" s="247">
        <f>G75-M75</f>
        <v>0</v>
      </c>
      <c r="O75" s="207" t="s">
        <v>1248</v>
      </c>
      <c r="P75" s="180"/>
      <c r="Q75" s="180"/>
      <c r="T75" s="29" t="b">
        <f>perbaikan_revisi[[#This Row],[JUMLAH ]]='[6]Pvt SP2D Pusdik'!B83</f>
        <v>1</v>
      </c>
      <c r="U75" s="50">
        <f>IF(perbaikan_revisi[[#This Row],[Akrual]]&gt;perbaikan_revisi[[#This Row],[JUMLAH ]],perbaikan_revisi[[#This Row],[Akrual]]-perbaikan_revisi[[#This Row],[JUMLAH ]],0)</f>
        <v>-7199999</v>
      </c>
    </row>
    <row r="76" spans="1:21" ht="13.2" x14ac:dyDescent="0.25">
      <c r="A76" s="1" t="s">
        <v>89</v>
      </c>
      <c r="B76" s="151" t="s">
        <v>525</v>
      </c>
      <c r="C76" s="52" t="s">
        <v>35</v>
      </c>
      <c r="D76" s="51"/>
      <c r="E76" s="51"/>
      <c r="F76" s="53"/>
      <c r="G76" s="53">
        <f>G77</f>
        <v>40691000</v>
      </c>
      <c r="H76" s="151" t="s">
        <v>525</v>
      </c>
      <c r="I76" s="52" t="s">
        <v>35</v>
      </c>
      <c r="J76" s="51"/>
      <c r="K76" s="51"/>
      <c r="L76" s="53"/>
      <c r="M76" s="53">
        <f>M77</f>
        <v>40691000</v>
      </c>
      <c r="N76" s="323">
        <f>N77</f>
        <v>0</v>
      </c>
      <c r="O76" s="207" t="s">
        <v>1248</v>
      </c>
      <c r="P76" s="180"/>
      <c r="Q76" s="180"/>
      <c r="S76" s="223" t="s">
        <v>503</v>
      </c>
      <c r="T76" s="29" t="b">
        <f>perbaikan_revisi[[#This Row],[JUMLAH ]]='[6]Pvt SP2D Pusdik'!B84</f>
        <v>1</v>
      </c>
      <c r="U76" s="53">
        <f>IF(perbaikan_revisi[[#This Row],[Akrual]]&gt;perbaikan_revisi[[#This Row],[JUMLAH ]],perbaikan_revisi[[#This Row],[Akrual]]-perbaikan_revisi[[#This Row],[JUMLAH ]],0)</f>
        <v>-40690999</v>
      </c>
    </row>
    <row r="77" spans="1:21" ht="13.2" x14ac:dyDescent="0.25">
      <c r="A77" s="1" t="s">
        <v>90</v>
      </c>
      <c r="B77" s="150"/>
      <c r="C77" s="49" t="s">
        <v>586</v>
      </c>
      <c r="D77" s="48">
        <v>20</v>
      </c>
      <c r="E77" s="48" t="s">
        <v>26</v>
      </c>
      <c r="F77" s="50">
        <v>2034550</v>
      </c>
      <c r="G77" s="50">
        <f>ROUNDDOWN(D77*F77,-3)</f>
        <v>40691000</v>
      </c>
      <c r="H77" s="150"/>
      <c r="I77" s="49" t="s">
        <v>586</v>
      </c>
      <c r="J77" s="48">
        <v>20</v>
      </c>
      <c r="K77" s="48" t="s">
        <v>26</v>
      </c>
      <c r="L77" s="50">
        <v>2034550</v>
      </c>
      <c r="M77" s="50">
        <f>ROUNDDOWN(J77*L77,-3)</f>
        <v>40691000</v>
      </c>
      <c r="N77" s="247">
        <f>G77-M77</f>
        <v>0</v>
      </c>
      <c r="O77" s="207" t="s">
        <v>1248</v>
      </c>
      <c r="P77" s="180"/>
      <c r="Q77" s="180"/>
      <c r="T77" s="29" t="b">
        <f>perbaikan_revisi[[#This Row],[JUMLAH ]]='[6]Pvt SP2D Pusdik'!B85</f>
        <v>1</v>
      </c>
      <c r="U77" s="50">
        <f>IF(perbaikan_revisi[[#This Row],[Akrual]]&gt;perbaikan_revisi[[#This Row],[JUMLAH ]],perbaikan_revisi[[#This Row],[Akrual]]-perbaikan_revisi[[#This Row],[JUMLAH ]],0)</f>
        <v>-40690999</v>
      </c>
    </row>
    <row r="78" spans="1:21" ht="13.2" x14ac:dyDescent="0.25">
      <c r="A78" s="1" t="s">
        <v>93</v>
      </c>
      <c r="B78" s="154" t="s">
        <v>94</v>
      </c>
      <c r="C78" s="61" t="s">
        <v>95</v>
      </c>
      <c r="D78" s="60"/>
      <c r="E78" s="60" t="s">
        <v>553</v>
      </c>
      <c r="F78" s="62"/>
      <c r="G78" s="62">
        <f>SUM(G79,G87)</f>
        <v>219670000</v>
      </c>
      <c r="H78" s="154" t="s">
        <v>94</v>
      </c>
      <c r="I78" s="61" t="s">
        <v>95</v>
      </c>
      <c r="J78" s="60"/>
      <c r="K78" s="60" t="s">
        <v>553</v>
      </c>
      <c r="L78" s="62"/>
      <c r="M78" s="62">
        <f>SUM(M79,M87)</f>
        <v>219670000</v>
      </c>
      <c r="N78" s="334">
        <f>SUM(N79,N87)</f>
        <v>0</v>
      </c>
      <c r="O78" s="207"/>
      <c r="P78" s="180"/>
      <c r="Q78" s="180"/>
      <c r="T78" s="29" t="b">
        <f>perbaikan_revisi[[#This Row],[JUMLAH ]]='[6]Pvt SP2D Pusdik'!B86</f>
        <v>1</v>
      </c>
      <c r="U78" s="62">
        <f>IF(perbaikan_revisi[[#This Row],[Akrual]]&gt;perbaikan_revisi[[#This Row],[JUMLAH ]],perbaikan_revisi[[#This Row],[Akrual]]-perbaikan_revisi[[#This Row],[JUMLAH ]],0)</f>
        <v>-219669999</v>
      </c>
    </row>
    <row r="79" spans="1:21" ht="13.2" x14ac:dyDescent="0.25">
      <c r="A79" s="1" t="s">
        <v>96</v>
      </c>
      <c r="B79" s="152" t="s">
        <v>21</v>
      </c>
      <c r="C79" s="55" t="s">
        <v>587</v>
      </c>
      <c r="D79" s="54"/>
      <c r="E79" s="54"/>
      <c r="F79" s="56"/>
      <c r="G79" s="56">
        <f>SUM(G80,G85)</f>
        <v>116750000</v>
      </c>
      <c r="H79" s="152" t="s">
        <v>21</v>
      </c>
      <c r="I79" s="55" t="s">
        <v>587</v>
      </c>
      <c r="J79" s="54"/>
      <c r="K79" s="54"/>
      <c r="L79" s="56"/>
      <c r="M79" s="56">
        <f>SUM(M80,M85)</f>
        <v>116750000</v>
      </c>
      <c r="N79" s="56">
        <f>SUM(N80,N85)</f>
        <v>0</v>
      </c>
      <c r="O79" s="207"/>
      <c r="P79" s="180" t="s">
        <v>502</v>
      </c>
      <c r="Q79" s="180" t="s">
        <v>504</v>
      </c>
      <c r="S79" s="223"/>
      <c r="T79" s="29" t="b">
        <f>perbaikan_revisi[[#This Row],[JUMLAH ]]='[6]Pvt SP2D Pusdik'!B87</f>
        <v>1</v>
      </c>
      <c r="U79" s="56">
        <f>IF(perbaikan_revisi[[#This Row],[Akrual]]&gt;perbaikan_revisi[[#This Row],[JUMLAH ]],perbaikan_revisi[[#This Row],[Akrual]]-perbaikan_revisi[[#This Row],[JUMLAH ]],0)</f>
        <v>-116749999</v>
      </c>
    </row>
    <row r="80" spans="1:21" ht="13.2" x14ac:dyDescent="0.25">
      <c r="A80" s="1" t="s">
        <v>98</v>
      </c>
      <c r="B80" s="151" t="s">
        <v>523</v>
      </c>
      <c r="C80" s="52" t="s">
        <v>24</v>
      </c>
      <c r="D80" s="51"/>
      <c r="E80" s="51"/>
      <c r="F80" s="53"/>
      <c r="G80" s="53">
        <f>SUM(G81:G84)</f>
        <v>50750000</v>
      </c>
      <c r="H80" s="151" t="s">
        <v>523</v>
      </c>
      <c r="I80" s="52" t="s">
        <v>24</v>
      </c>
      <c r="J80" s="51"/>
      <c r="K80" s="51"/>
      <c r="L80" s="53"/>
      <c r="M80" s="53">
        <f>SUM(M81:M84)</f>
        <v>50750000</v>
      </c>
      <c r="N80" s="323">
        <f>SUM(N81:N84)</f>
        <v>0</v>
      </c>
      <c r="O80" s="207" t="s">
        <v>1248</v>
      </c>
      <c r="P80" s="180"/>
      <c r="Q80" s="180"/>
      <c r="S80" s="223" t="s">
        <v>504</v>
      </c>
      <c r="T80" s="29" t="b">
        <f>perbaikan_revisi[[#This Row],[JUMLAH ]]='[6]Pvt SP2D Pusdik'!B88</f>
        <v>1</v>
      </c>
      <c r="U80" s="53">
        <f>IF(perbaikan_revisi[[#This Row],[Akrual]]&gt;perbaikan_revisi[[#This Row],[JUMLAH ]],perbaikan_revisi[[#This Row],[Akrual]]-perbaikan_revisi[[#This Row],[JUMLAH ]],0)</f>
        <v>-50749999</v>
      </c>
    </row>
    <row r="81" spans="1:21" ht="13.2" x14ac:dyDescent="0.25">
      <c r="A81" s="1" t="s">
        <v>99</v>
      </c>
      <c r="B81" s="150"/>
      <c r="C81" s="49" t="s">
        <v>554</v>
      </c>
      <c r="D81" s="48">
        <v>250</v>
      </c>
      <c r="E81" s="48" t="s">
        <v>26</v>
      </c>
      <c r="F81" s="50">
        <v>75000</v>
      </c>
      <c r="G81" s="50">
        <f>ROUNDDOWN(D81*F81,-3)</f>
        <v>18750000</v>
      </c>
      <c r="H81" s="150"/>
      <c r="I81" s="49" t="s">
        <v>554</v>
      </c>
      <c r="J81" s="48">
        <v>250</v>
      </c>
      <c r="K81" s="48" t="s">
        <v>26</v>
      </c>
      <c r="L81" s="50">
        <v>75000</v>
      </c>
      <c r="M81" s="50">
        <f>ROUNDDOWN(J81*L81,-3)</f>
        <v>18750000</v>
      </c>
      <c r="N81" s="247">
        <f t="shared" ref="N81:N84" si="11">G81-M81</f>
        <v>0</v>
      </c>
      <c r="O81" s="207" t="s">
        <v>1248</v>
      </c>
      <c r="P81" s="180"/>
      <c r="Q81" s="180"/>
      <c r="T81" s="29" t="b">
        <f>perbaikan_revisi[[#This Row],[JUMLAH ]]='[6]Pvt SP2D Pusdik'!B89</f>
        <v>1</v>
      </c>
      <c r="U81" s="50">
        <f>IF(perbaikan_revisi[[#This Row],[Akrual]]&gt;perbaikan_revisi[[#This Row],[JUMLAH ]],perbaikan_revisi[[#This Row],[Akrual]]-perbaikan_revisi[[#This Row],[JUMLAH ]],0)</f>
        <v>-18749999</v>
      </c>
    </row>
    <row r="82" spans="1:21" ht="13.2" x14ac:dyDescent="0.25">
      <c r="A82" s="1" t="s">
        <v>100</v>
      </c>
      <c r="B82" s="150"/>
      <c r="C82" s="49" t="s">
        <v>555</v>
      </c>
      <c r="D82" s="48">
        <v>8</v>
      </c>
      <c r="E82" s="48" t="s">
        <v>120</v>
      </c>
      <c r="F82" s="50">
        <v>1500000</v>
      </c>
      <c r="G82" s="50">
        <f>ROUNDDOWN(D82*F82,-3)</f>
        <v>12000000</v>
      </c>
      <c r="H82" s="150"/>
      <c r="I82" s="49" t="s">
        <v>555</v>
      </c>
      <c r="J82" s="48">
        <v>8</v>
      </c>
      <c r="K82" s="48" t="s">
        <v>120</v>
      </c>
      <c r="L82" s="50">
        <v>1500000</v>
      </c>
      <c r="M82" s="50">
        <f>ROUNDDOWN(J82*L82,-3)</f>
        <v>12000000</v>
      </c>
      <c r="N82" s="247">
        <f t="shared" si="11"/>
        <v>0</v>
      </c>
      <c r="O82" s="207" t="s">
        <v>1248</v>
      </c>
      <c r="P82" s="180"/>
      <c r="Q82" s="180"/>
      <c r="T82" s="29" t="b">
        <f>perbaikan_revisi[[#This Row],[JUMLAH ]]='[6]Pvt SP2D Pusdik'!B90</f>
        <v>1</v>
      </c>
      <c r="U82" s="204">
        <f>IF(perbaikan_revisi[[#This Row],[Akrual]]&gt;perbaikan_revisi[[#This Row],[JUMLAH ]],perbaikan_revisi[[#This Row],[Akrual]]-perbaikan_revisi[[#This Row],[JUMLAH ]],0)</f>
        <v>-11999999</v>
      </c>
    </row>
    <row r="83" spans="1:21" ht="13.2" x14ac:dyDescent="0.25">
      <c r="A83" s="1" t="s">
        <v>101</v>
      </c>
      <c r="B83" s="150"/>
      <c r="C83" s="49" t="s">
        <v>556</v>
      </c>
      <c r="D83" s="48">
        <v>8</v>
      </c>
      <c r="E83" s="48" t="s">
        <v>120</v>
      </c>
      <c r="F83" s="50">
        <v>1500000</v>
      </c>
      <c r="G83" s="50">
        <f>ROUNDDOWN(D83*F83,-3)</f>
        <v>12000000</v>
      </c>
      <c r="H83" s="150"/>
      <c r="I83" s="49" t="s">
        <v>556</v>
      </c>
      <c r="J83" s="48">
        <v>8</v>
      </c>
      <c r="K83" s="48" t="s">
        <v>120</v>
      </c>
      <c r="L83" s="50">
        <v>1500000</v>
      </c>
      <c r="M83" s="50">
        <f>ROUNDDOWN(J83*L83,-3)</f>
        <v>12000000</v>
      </c>
      <c r="N83" s="247">
        <f t="shared" si="11"/>
        <v>0</v>
      </c>
      <c r="O83" s="207" t="s">
        <v>1248</v>
      </c>
      <c r="P83" s="180"/>
      <c r="Q83" s="180"/>
      <c r="T83" s="29" t="b">
        <f>perbaikan_revisi[[#This Row],[JUMLAH ]]='[6]Pvt SP2D Pusdik'!B91</f>
        <v>1</v>
      </c>
      <c r="U83" s="204">
        <f>IF(perbaikan_revisi[[#This Row],[Akrual]]&gt;perbaikan_revisi[[#This Row],[JUMLAH ]],perbaikan_revisi[[#This Row],[Akrual]]-perbaikan_revisi[[#This Row],[JUMLAH ]],0)</f>
        <v>-11999999</v>
      </c>
    </row>
    <row r="84" spans="1:21" ht="13.2" x14ac:dyDescent="0.25">
      <c r="A84" s="1" t="s">
        <v>102</v>
      </c>
      <c r="B84" s="150"/>
      <c r="C84" s="49" t="s">
        <v>557</v>
      </c>
      <c r="D84" s="48">
        <v>8</v>
      </c>
      <c r="E84" s="48" t="s">
        <v>120</v>
      </c>
      <c r="F84" s="50">
        <v>1000000</v>
      </c>
      <c r="G84" s="50">
        <f>ROUNDDOWN(D84*F84,-3)</f>
        <v>8000000</v>
      </c>
      <c r="H84" s="150"/>
      <c r="I84" s="49" t="s">
        <v>557</v>
      </c>
      <c r="J84" s="48">
        <v>8</v>
      </c>
      <c r="K84" s="48" t="s">
        <v>120</v>
      </c>
      <c r="L84" s="50">
        <v>1000000</v>
      </c>
      <c r="M84" s="50">
        <f>ROUNDDOWN(J84*L84,-3)</f>
        <v>8000000</v>
      </c>
      <c r="N84" s="247">
        <f t="shared" si="11"/>
        <v>0</v>
      </c>
      <c r="O84" s="207" t="s">
        <v>1248</v>
      </c>
      <c r="P84" s="180"/>
      <c r="Q84" s="180"/>
      <c r="T84" s="29" t="b">
        <f>perbaikan_revisi[[#This Row],[JUMLAH ]]='[6]Pvt SP2D Pusdik'!B92</f>
        <v>1</v>
      </c>
      <c r="U84" s="204">
        <f>IF(perbaikan_revisi[[#This Row],[Akrual]]&gt;perbaikan_revisi[[#This Row],[JUMLAH ]],perbaikan_revisi[[#This Row],[Akrual]]-perbaikan_revisi[[#This Row],[JUMLAH ]],0)</f>
        <v>-7999999</v>
      </c>
    </row>
    <row r="85" spans="1:21" ht="13.2" x14ac:dyDescent="0.25">
      <c r="A85" s="1" t="s">
        <v>103</v>
      </c>
      <c r="B85" s="151" t="s">
        <v>525</v>
      </c>
      <c r="C85" s="52" t="s">
        <v>35</v>
      </c>
      <c r="D85" s="51"/>
      <c r="E85" s="51"/>
      <c r="F85" s="53"/>
      <c r="G85" s="53">
        <f>G86</f>
        <v>66000000</v>
      </c>
      <c r="H85" s="151" t="s">
        <v>525</v>
      </c>
      <c r="I85" s="52" t="s">
        <v>35</v>
      </c>
      <c r="J85" s="51"/>
      <c r="K85" s="51"/>
      <c r="L85" s="53"/>
      <c r="M85" s="53">
        <f>M86</f>
        <v>66000000</v>
      </c>
      <c r="N85" s="323">
        <f>N86</f>
        <v>0</v>
      </c>
      <c r="O85" s="207" t="s">
        <v>1248</v>
      </c>
      <c r="P85" s="180"/>
      <c r="Q85" s="180"/>
      <c r="S85" s="223" t="s">
        <v>504</v>
      </c>
      <c r="T85" s="29" t="b">
        <f>perbaikan_revisi[[#This Row],[JUMLAH ]]='[6]Pvt SP2D Pusdik'!B93</f>
        <v>1</v>
      </c>
      <c r="U85" s="53">
        <f>IF(perbaikan_revisi[[#This Row],[Akrual]]&gt;perbaikan_revisi[[#This Row],[JUMLAH ]],perbaikan_revisi[[#This Row],[Akrual]]-perbaikan_revisi[[#This Row],[JUMLAH ]],0)</f>
        <v>-65999999</v>
      </c>
    </row>
    <row r="86" spans="1:21" ht="13.2" x14ac:dyDescent="0.25">
      <c r="A86" s="1" t="s">
        <v>104</v>
      </c>
      <c r="B86" s="150"/>
      <c r="C86" s="49" t="s">
        <v>588</v>
      </c>
      <c r="D86" s="48">
        <v>12</v>
      </c>
      <c r="E86" s="48" t="s">
        <v>26</v>
      </c>
      <c r="F86" s="50">
        <v>5500000</v>
      </c>
      <c r="G86" s="50">
        <f>ROUNDDOWN(D86*F86,-3)</f>
        <v>66000000</v>
      </c>
      <c r="H86" s="150"/>
      <c r="I86" s="49" t="s">
        <v>588</v>
      </c>
      <c r="J86" s="48">
        <v>12</v>
      </c>
      <c r="K86" s="48" t="s">
        <v>26</v>
      </c>
      <c r="L86" s="50">
        <v>5500000</v>
      </c>
      <c r="M86" s="50">
        <f>ROUNDDOWN(J86*L86,-3)</f>
        <v>66000000</v>
      </c>
      <c r="N86" s="247">
        <f>G86-M86</f>
        <v>0</v>
      </c>
      <c r="O86" s="207" t="s">
        <v>1248</v>
      </c>
      <c r="P86" s="180"/>
      <c r="Q86" s="180"/>
      <c r="T86" s="29" t="b">
        <f>perbaikan_revisi[[#This Row],[JUMLAH ]]='[6]Pvt SP2D Pusdik'!B94</f>
        <v>1</v>
      </c>
      <c r="U86" s="50">
        <f>IF(perbaikan_revisi[[#This Row],[Akrual]]&gt;perbaikan_revisi[[#This Row],[JUMLAH ]],perbaikan_revisi[[#This Row],[Akrual]]-perbaikan_revisi[[#This Row],[JUMLAH ]],0)</f>
        <v>-65999999</v>
      </c>
    </row>
    <row r="87" spans="1:21" ht="13.2" x14ac:dyDescent="0.25">
      <c r="A87" s="1" t="s">
        <v>589</v>
      </c>
      <c r="B87" s="155" t="s">
        <v>38</v>
      </c>
      <c r="C87" s="64" t="s">
        <v>97</v>
      </c>
      <c r="D87" s="63"/>
      <c r="E87" s="63"/>
      <c r="F87" s="65"/>
      <c r="G87" s="65">
        <f>SUM(G88,G94,G96)</f>
        <v>102920000</v>
      </c>
      <c r="H87" s="155" t="s">
        <v>38</v>
      </c>
      <c r="I87" s="64" t="s">
        <v>97</v>
      </c>
      <c r="J87" s="63"/>
      <c r="K87" s="63"/>
      <c r="L87" s="65"/>
      <c r="M87" s="65">
        <f>SUM(M88,M94,M96)</f>
        <v>102920000</v>
      </c>
      <c r="N87" s="326">
        <f>SUM(N88,N94,N96)</f>
        <v>0</v>
      </c>
      <c r="O87" s="207"/>
      <c r="P87" s="180" t="s">
        <v>502</v>
      </c>
      <c r="Q87" s="180" t="s">
        <v>504</v>
      </c>
      <c r="S87" s="223"/>
      <c r="T87" s="29" t="b">
        <f>perbaikan_revisi[[#This Row],[JUMLAH ]]='[6]Pvt SP2D Pusdik'!B95</f>
        <v>1</v>
      </c>
      <c r="U87" s="65">
        <f>IF(perbaikan_revisi[[#This Row],[Akrual]]&gt;perbaikan_revisi[[#This Row],[JUMLAH ]],perbaikan_revisi[[#This Row],[Akrual]]-perbaikan_revisi[[#This Row],[JUMLAH ]],0)</f>
        <v>-102919999</v>
      </c>
    </row>
    <row r="88" spans="1:21" ht="13.2" x14ac:dyDescent="0.25">
      <c r="A88" s="1" t="s">
        <v>590</v>
      </c>
      <c r="B88" s="151" t="s">
        <v>523</v>
      </c>
      <c r="C88" s="52" t="s">
        <v>24</v>
      </c>
      <c r="D88" s="51"/>
      <c r="E88" s="51"/>
      <c r="F88" s="53"/>
      <c r="G88" s="53">
        <f>SUM(G89:G93)</f>
        <v>23750000</v>
      </c>
      <c r="H88" s="151" t="s">
        <v>523</v>
      </c>
      <c r="I88" s="52" t="s">
        <v>24</v>
      </c>
      <c r="J88" s="51"/>
      <c r="K88" s="51"/>
      <c r="L88" s="53"/>
      <c r="M88" s="53">
        <f>SUM(M89:M93)</f>
        <v>23750000</v>
      </c>
      <c r="N88" s="323">
        <f>SUM(N89:N93)</f>
        <v>0</v>
      </c>
      <c r="O88" s="207" t="s">
        <v>1248</v>
      </c>
      <c r="P88" s="180"/>
      <c r="Q88" s="180"/>
      <c r="S88" s="223" t="s">
        <v>504</v>
      </c>
      <c r="T88" s="29" t="b">
        <f>perbaikan_revisi[[#This Row],[JUMLAH ]]='[6]Pvt SP2D Pusdik'!B96</f>
        <v>1</v>
      </c>
      <c r="U88" s="53">
        <f>IF(perbaikan_revisi[[#This Row],[Akrual]]&gt;perbaikan_revisi[[#This Row],[JUMLAH ]],perbaikan_revisi[[#This Row],[Akrual]]-perbaikan_revisi[[#This Row],[JUMLAH ]],0)</f>
        <v>-23749999</v>
      </c>
    </row>
    <row r="89" spans="1:21" ht="13.2" x14ac:dyDescent="0.25">
      <c r="A89" s="1" t="s">
        <v>591</v>
      </c>
      <c r="B89" s="150"/>
      <c r="C89" s="49" t="s">
        <v>554</v>
      </c>
      <c r="D89" s="48">
        <v>90</v>
      </c>
      <c r="E89" s="48" t="s">
        <v>26</v>
      </c>
      <c r="F89" s="50">
        <v>75000</v>
      </c>
      <c r="G89" s="50">
        <f>ROUNDDOWN(D89*F89,-3)</f>
        <v>6750000</v>
      </c>
      <c r="H89" s="150"/>
      <c r="I89" s="49" t="s">
        <v>554</v>
      </c>
      <c r="J89" s="48">
        <v>90</v>
      </c>
      <c r="K89" s="48" t="s">
        <v>26</v>
      </c>
      <c r="L89" s="50">
        <v>75000</v>
      </c>
      <c r="M89" s="50">
        <f>ROUNDDOWN(J89*L89,-3)</f>
        <v>6750000</v>
      </c>
      <c r="N89" s="247">
        <f t="shared" ref="N89:N93" si="12">G89-M89</f>
        <v>0</v>
      </c>
      <c r="O89" s="207" t="s">
        <v>1248</v>
      </c>
      <c r="P89" s="180"/>
      <c r="Q89" s="180"/>
      <c r="T89" s="29" t="b">
        <f>perbaikan_revisi[[#This Row],[JUMLAH ]]='[6]Pvt SP2D Pusdik'!B97</f>
        <v>1</v>
      </c>
      <c r="U89" s="50">
        <f>IF(perbaikan_revisi[[#This Row],[Akrual]]&gt;perbaikan_revisi[[#This Row],[JUMLAH ]],perbaikan_revisi[[#This Row],[Akrual]]-perbaikan_revisi[[#This Row],[JUMLAH ]],0)</f>
        <v>-6749999</v>
      </c>
    </row>
    <row r="90" spans="1:21" ht="13.2" x14ac:dyDescent="0.25">
      <c r="A90" s="1" t="s">
        <v>592</v>
      </c>
      <c r="B90" s="150"/>
      <c r="C90" s="49" t="s">
        <v>555</v>
      </c>
      <c r="D90" s="48">
        <v>2</v>
      </c>
      <c r="E90" s="48" t="s">
        <v>120</v>
      </c>
      <c r="F90" s="50">
        <v>1500000</v>
      </c>
      <c r="G90" s="50">
        <f>ROUNDDOWN(D90*F90,-3)</f>
        <v>3000000</v>
      </c>
      <c r="H90" s="150"/>
      <c r="I90" s="49" t="s">
        <v>555</v>
      </c>
      <c r="J90" s="48">
        <v>2</v>
      </c>
      <c r="K90" s="48" t="s">
        <v>120</v>
      </c>
      <c r="L90" s="50">
        <v>1500000</v>
      </c>
      <c r="M90" s="50">
        <f>ROUNDDOWN(J90*L90,-3)</f>
        <v>3000000</v>
      </c>
      <c r="N90" s="247">
        <f t="shared" si="12"/>
        <v>0</v>
      </c>
      <c r="O90" s="207" t="s">
        <v>1248</v>
      </c>
      <c r="P90" s="180"/>
      <c r="Q90" s="180"/>
      <c r="T90" s="29" t="b">
        <f>perbaikan_revisi[[#This Row],[JUMLAH ]]='[6]Pvt SP2D Pusdik'!B98</f>
        <v>1</v>
      </c>
      <c r="U90" s="50">
        <f>IF(perbaikan_revisi[[#This Row],[Akrual]]&gt;perbaikan_revisi[[#This Row],[JUMLAH ]],perbaikan_revisi[[#This Row],[Akrual]]-perbaikan_revisi[[#This Row],[JUMLAH ]],0)</f>
        <v>-2999999</v>
      </c>
    </row>
    <row r="91" spans="1:21" ht="13.2" x14ac:dyDescent="0.25">
      <c r="A91" s="1" t="s">
        <v>593</v>
      </c>
      <c r="B91" s="150"/>
      <c r="C91" s="49" t="s">
        <v>556</v>
      </c>
      <c r="D91" s="48">
        <v>2</v>
      </c>
      <c r="E91" s="48" t="s">
        <v>120</v>
      </c>
      <c r="F91" s="50">
        <v>1500000</v>
      </c>
      <c r="G91" s="50">
        <f>ROUNDDOWN(D91*F91,-3)</f>
        <v>3000000</v>
      </c>
      <c r="H91" s="150"/>
      <c r="I91" s="49" t="s">
        <v>556</v>
      </c>
      <c r="J91" s="48">
        <v>2</v>
      </c>
      <c r="K91" s="48" t="s">
        <v>120</v>
      </c>
      <c r="L91" s="50">
        <v>1500000</v>
      </c>
      <c r="M91" s="50">
        <f>ROUNDDOWN(J91*L91,-3)</f>
        <v>3000000</v>
      </c>
      <c r="N91" s="247">
        <f t="shared" si="12"/>
        <v>0</v>
      </c>
      <c r="O91" s="207" t="s">
        <v>1248</v>
      </c>
      <c r="P91" s="180"/>
      <c r="Q91" s="180"/>
      <c r="T91" s="29" t="b">
        <f>perbaikan_revisi[[#This Row],[JUMLAH ]]='[6]Pvt SP2D Pusdik'!B99</f>
        <v>1</v>
      </c>
      <c r="U91" s="50">
        <f>IF(perbaikan_revisi[[#This Row],[Akrual]]&gt;perbaikan_revisi[[#This Row],[JUMLAH ]],perbaikan_revisi[[#This Row],[Akrual]]-perbaikan_revisi[[#This Row],[JUMLAH ]],0)</f>
        <v>-2999999</v>
      </c>
    </row>
    <row r="92" spans="1:21" ht="13.2" x14ac:dyDescent="0.25">
      <c r="A92" s="1" t="s">
        <v>594</v>
      </c>
      <c r="B92" s="150"/>
      <c r="C92" s="49" t="s">
        <v>557</v>
      </c>
      <c r="D92" s="48">
        <v>2</v>
      </c>
      <c r="E92" s="48" t="s">
        <v>120</v>
      </c>
      <c r="F92" s="50">
        <v>1000000</v>
      </c>
      <c r="G92" s="50">
        <f>ROUNDDOWN(D92*F92,-3)</f>
        <v>2000000</v>
      </c>
      <c r="H92" s="150"/>
      <c r="I92" s="49" t="s">
        <v>557</v>
      </c>
      <c r="J92" s="48">
        <v>2</v>
      </c>
      <c r="K92" s="48" t="s">
        <v>120</v>
      </c>
      <c r="L92" s="50">
        <v>1000000</v>
      </c>
      <c r="M92" s="50">
        <f>ROUNDDOWN(J92*L92,-3)</f>
        <v>2000000</v>
      </c>
      <c r="N92" s="247">
        <f t="shared" si="12"/>
        <v>0</v>
      </c>
      <c r="O92" s="207" t="s">
        <v>1248</v>
      </c>
      <c r="P92" s="180"/>
      <c r="Q92" s="180"/>
      <c r="T92" s="29" t="b">
        <f>perbaikan_revisi[[#This Row],[JUMLAH ]]='[6]Pvt SP2D Pusdik'!B100</f>
        <v>1</v>
      </c>
      <c r="U92" s="50">
        <f>IF(perbaikan_revisi[[#This Row],[Akrual]]&gt;perbaikan_revisi[[#This Row],[JUMLAH ]],perbaikan_revisi[[#This Row],[Akrual]]-perbaikan_revisi[[#This Row],[JUMLAH ]],0)</f>
        <v>-1999999</v>
      </c>
    </row>
    <row r="93" spans="1:21" ht="13.2" x14ac:dyDescent="0.25">
      <c r="A93" s="22" t="s">
        <v>595</v>
      </c>
      <c r="B93" s="150"/>
      <c r="C93" s="49" t="s">
        <v>596</v>
      </c>
      <c r="D93" s="48">
        <v>36</v>
      </c>
      <c r="E93" s="48" t="s">
        <v>26</v>
      </c>
      <c r="F93" s="50">
        <v>250000</v>
      </c>
      <c r="G93" s="50">
        <f>ROUNDDOWN(D93*F93,-3)</f>
        <v>9000000</v>
      </c>
      <c r="H93" s="150"/>
      <c r="I93" s="49" t="s">
        <v>596</v>
      </c>
      <c r="J93" s="48">
        <v>36</v>
      </c>
      <c r="K93" s="48" t="s">
        <v>26</v>
      </c>
      <c r="L93" s="50">
        <v>250000</v>
      </c>
      <c r="M93" s="50">
        <f>ROUNDDOWN(J93*L93,-3)</f>
        <v>9000000</v>
      </c>
      <c r="N93" s="247">
        <f t="shared" si="12"/>
        <v>0</v>
      </c>
      <c r="O93" s="207" t="s">
        <v>1248</v>
      </c>
      <c r="P93" s="180"/>
      <c r="Q93" s="180"/>
      <c r="T93" s="29" t="b">
        <f>perbaikan_revisi[[#This Row],[JUMLAH ]]='[6]Pvt SP2D Pusdik'!B101</f>
        <v>1</v>
      </c>
      <c r="U93" s="50">
        <f>IF(perbaikan_revisi[[#This Row],[Akrual]]&gt;perbaikan_revisi[[#This Row],[JUMLAH ]],perbaikan_revisi[[#This Row],[Akrual]]-perbaikan_revisi[[#This Row],[JUMLAH ]],0)</f>
        <v>-8999999</v>
      </c>
    </row>
    <row r="94" spans="1:21" ht="13.2" x14ac:dyDescent="0.25">
      <c r="A94" s="1" t="s">
        <v>597</v>
      </c>
      <c r="B94" s="153" t="s">
        <v>528</v>
      </c>
      <c r="C94" s="58" t="s">
        <v>31</v>
      </c>
      <c r="D94" s="57"/>
      <c r="E94" s="57"/>
      <c r="F94" s="59"/>
      <c r="G94" s="59">
        <f>G95</f>
        <v>10000000</v>
      </c>
      <c r="H94" s="153" t="s">
        <v>528</v>
      </c>
      <c r="I94" s="58" t="s">
        <v>31</v>
      </c>
      <c r="J94" s="57"/>
      <c r="K94" s="57"/>
      <c r="L94" s="59"/>
      <c r="M94" s="59">
        <f>M95</f>
        <v>10000000</v>
      </c>
      <c r="N94" s="324">
        <f>N95</f>
        <v>0</v>
      </c>
      <c r="O94" s="207" t="s">
        <v>1248</v>
      </c>
      <c r="P94" s="180"/>
      <c r="Q94" s="180"/>
      <c r="S94" s="223" t="s">
        <v>504</v>
      </c>
      <c r="T94" s="29" t="b">
        <f>perbaikan_revisi[[#This Row],[JUMLAH ]]='[6]Pvt SP2D Pusdik'!B102</f>
        <v>1</v>
      </c>
      <c r="U94" s="59">
        <f>IF(perbaikan_revisi[[#This Row],[Akrual]]&gt;perbaikan_revisi[[#This Row],[JUMLAH ]],perbaikan_revisi[[#This Row],[Akrual]]-perbaikan_revisi[[#This Row],[JUMLAH ]],0)</f>
        <v>-9999999</v>
      </c>
    </row>
    <row r="95" spans="1:21" ht="13.2" x14ac:dyDescent="0.25">
      <c r="A95" s="1" t="s">
        <v>598</v>
      </c>
      <c r="B95" s="150"/>
      <c r="C95" s="49" t="s">
        <v>558</v>
      </c>
      <c r="D95" s="48">
        <v>10</v>
      </c>
      <c r="E95" s="48" t="s">
        <v>33</v>
      </c>
      <c r="F95" s="50">
        <v>1000000</v>
      </c>
      <c r="G95" s="50">
        <f>ROUNDDOWN(D95*F95,-3)</f>
        <v>10000000</v>
      </c>
      <c r="H95" s="150"/>
      <c r="I95" s="49" t="s">
        <v>558</v>
      </c>
      <c r="J95" s="48">
        <v>10</v>
      </c>
      <c r="K95" s="48" t="s">
        <v>33</v>
      </c>
      <c r="L95" s="50">
        <v>1000000</v>
      </c>
      <c r="M95" s="50">
        <f>ROUNDDOWN(J95*L95,-3)</f>
        <v>10000000</v>
      </c>
      <c r="N95" s="247">
        <f>G95-M95</f>
        <v>0</v>
      </c>
      <c r="O95" s="207" t="s">
        <v>1248</v>
      </c>
      <c r="P95" s="180"/>
      <c r="Q95" s="180"/>
      <c r="T95" s="29" t="b">
        <f>perbaikan_revisi[[#This Row],[JUMLAH ]]='[6]Pvt SP2D Pusdik'!B103</f>
        <v>1</v>
      </c>
      <c r="U95" s="50">
        <f>IF(perbaikan_revisi[[#This Row],[Akrual]]&gt;perbaikan_revisi[[#This Row],[JUMLAH ]],perbaikan_revisi[[#This Row],[Akrual]]-perbaikan_revisi[[#This Row],[JUMLAH ]],0)</f>
        <v>-9999999</v>
      </c>
    </row>
    <row r="96" spans="1:21" ht="13.2" x14ac:dyDescent="0.25">
      <c r="A96" s="1" t="s">
        <v>599</v>
      </c>
      <c r="B96" s="151" t="s">
        <v>525</v>
      </c>
      <c r="C96" s="52" t="s">
        <v>35</v>
      </c>
      <c r="D96" s="51"/>
      <c r="E96" s="51"/>
      <c r="F96" s="53"/>
      <c r="G96" s="53">
        <f>G97</f>
        <v>69170000</v>
      </c>
      <c r="H96" s="151" t="s">
        <v>525</v>
      </c>
      <c r="I96" s="52" t="s">
        <v>35</v>
      </c>
      <c r="J96" s="51"/>
      <c r="K96" s="51"/>
      <c r="L96" s="53"/>
      <c r="M96" s="53">
        <f>M97</f>
        <v>69170000</v>
      </c>
      <c r="N96" s="323">
        <f>N97</f>
        <v>0</v>
      </c>
      <c r="O96" s="207" t="s">
        <v>1248</v>
      </c>
      <c r="P96" s="180"/>
      <c r="Q96" s="180"/>
      <c r="S96" s="223" t="s">
        <v>504</v>
      </c>
      <c r="T96" s="29" t="b">
        <f>perbaikan_revisi[[#This Row],[JUMLAH ]]='[6]Pvt SP2D Pusdik'!B104</f>
        <v>1</v>
      </c>
      <c r="U96" s="53">
        <f>IF(perbaikan_revisi[[#This Row],[Akrual]]&gt;perbaikan_revisi[[#This Row],[JUMLAH ]],perbaikan_revisi[[#This Row],[Akrual]]-perbaikan_revisi[[#This Row],[JUMLAH ]],0)</f>
        <v>-69169999</v>
      </c>
    </row>
    <row r="97" spans="1:21" ht="13.2" x14ac:dyDescent="0.25">
      <c r="A97" s="1" t="s">
        <v>600</v>
      </c>
      <c r="B97" s="150"/>
      <c r="C97" s="49" t="s">
        <v>601</v>
      </c>
      <c r="D97" s="48">
        <v>26</v>
      </c>
      <c r="E97" s="48" t="s">
        <v>26</v>
      </c>
      <c r="F97" s="50">
        <v>2660417</v>
      </c>
      <c r="G97" s="50">
        <f>ROUNDDOWN(D97*F97,-3)</f>
        <v>69170000</v>
      </c>
      <c r="H97" s="150"/>
      <c r="I97" s="49" t="s">
        <v>601</v>
      </c>
      <c r="J97" s="48">
        <v>26</v>
      </c>
      <c r="K97" s="48" t="s">
        <v>26</v>
      </c>
      <c r="L97" s="50">
        <v>2660417</v>
      </c>
      <c r="M97" s="50">
        <f>ROUNDDOWN(J97*L97,-3)</f>
        <v>69170000</v>
      </c>
      <c r="N97" s="247">
        <f>G97-M97</f>
        <v>0</v>
      </c>
      <c r="O97" s="207" t="s">
        <v>1248</v>
      </c>
      <c r="P97" s="180"/>
      <c r="Q97" s="180"/>
      <c r="T97" s="29" t="b">
        <f>perbaikan_revisi[[#This Row],[JUMLAH ]]='[6]Pvt SP2D Pusdik'!B105</f>
        <v>1</v>
      </c>
      <c r="U97" s="50">
        <f>IF(perbaikan_revisi[[#This Row],[Akrual]]&gt;perbaikan_revisi[[#This Row],[JUMLAH ]],perbaikan_revisi[[#This Row],[Akrual]]-perbaikan_revisi[[#This Row],[JUMLAH ]],0)</f>
        <v>-69169999</v>
      </c>
    </row>
    <row r="98" spans="1:21" ht="13.2" x14ac:dyDescent="0.25">
      <c r="A98" s="1" t="s">
        <v>105</v>
      </c>
      <c r="B98" s="156" t="s">
        <v>105</v>
      </c>
      <c r="C98" s="67" t="s">
        <v>106</v>
      </c>
      <c r="D98" s="66"/>
      <c r="E98" s="66"/>
      <c r="F98" s="68"/>
      <c r="G98" s="68">
        <f>SUM(G99,G528)</f>
        <v>22288180000</v>
      </c>
      <c r="H98" s="156" t="s">
        <v>105</v>
      </c>
      <c r="I98" s="67" t="s">
        <v>106</v>
      </c>
      <c r="J98" s="66"/>
      <c r="K98" s="66"/>
      <c r="L98" s="68"/>
      <c r="M98" s="68">
        <f>SUM(M99,M528)</f>
        <v>22288180000</v>
      </c>
      <c r="N98" s="327">
        <f>SUM(N99,N528)</f>
        <v>0</v>
      </c>
      <c r="O98" s="207"/>
      <c r="P98" s="180"/>
      <c r="Q98" s="180"/>
      <c r="T98" s="29" t="b">
        <f>perbaikan_revisi[[#This Row],[JUMLAH ]]='[6]Pvt SP2D Pusdik'!B106</f>
        <v>1</v>
      </c>
      <c r="U98" s="68">
        <f>IF(perbaikan_revisi[[#This Row],[Akrual]]&gt;perbaikan_revisi[[#This Row],[JUMLAH ]],perbaikan_revisi[[#This Row],[Akrual]]-perbaikan_revisi[[#This Row],[JUMLAH ]],0)</f>
        <v>-22288179999</v>
      </c>
    </row>
    <row r="99" spans="1:21" ht="26.4" x14ac:dyDescent="0.25">
      <c r="A99" s="1" t="s">
        <v>107</v>
      </c>
      <c r="B99" s="157" t="s">
        <v>602</v>
      </c>
      <c r="C99" s="70" t="s">
        <v>108</v>
      </c>
      <c r="D99" s="69"/>
      <c r="E99" s="69"/>
      <c r="F99" s="71"/>
      <c r="G99" s="71">
        <f>SUM(G100,G106,G322,G328)</f>
        <v>13788180000</v>
      </c>
      <c r="H99" s="157" t="s">
        <v>602</v>
      </c>
      <c r="I99" s="70" t="s">
        <v>108</v>
      </c>
      <c r="J99" s="69"/>
      <c r="K99" s="69"/>
      <c r="L99" s="71"/>
      <c r="M99" s="71">
        <f>SUM(M100,M106,M322,M328)</f>
        <v>13788180000</v>
      </c>
      <c r="N99" s="328">
        <f>SUM(N100,N106,N322,N328)</f>
        <v>0</v>
      </c>
      <c r="O99" s="207"/>
      <c r="P99" s="180"/>
      <c r="Q99" s="180"/>
      <c r="T99" s="29" t="b">
        <f>perbaikan_revisi[[#This Row],[JUMLAH ]]='[6]Pvt SP2D Pusdik'!B107</f>
        <v>1</v>
      </c>
      <c r="U99" s="71">
        <f>IF(perbaikan_revisi[[#This Row],[Akrual]]&gt;perbaikan_revisi[[#This Row],[JUMLAH ]],perbaikan_revisi[[#This Row],[Akrual]]-perbaikan_revisi[[#This Row],[JUMLAH ]],0)</f>
        <v>-13788179999</v>
      </c>
    </row>
    <row r="100" spans="1:21" ht="26.4" x14ac:dyDescent="0.25">
      <c r="A100" s="1" t="s">
        <v>109</v>
      </c>
      <c r="B100" s="158" t="s">
        <v>110</v>
      </c>
      <c r="C100" s="73" t="s">
        <v>603</v>
      </c>
      <c r="D100" s="72">
        <v>2</v>
      </c>
      <c r="E100" s="72" t="s">
        <v>111</v>
      </c>
      <c r="F100" s="74"/>
      <c r="G100" s="74">
        <f t="shared" ref="G100:G104" si="13">G101</f>
        <v>260000000</v>
      </c>
      <c r="H100" s="158" t="s">
        <v>110</v>
      </c>
      <c r="I100" s="73" t="s">
        <v>603</v>
      </c>
      <c r="J100" s="72">
        <v>2</v>
      </c>
      <c r="K100" s="72" t="s">
        <v>111</v>
      </c>
      <c r="L100" s="74"/>
      <c r="M100" s="74">
        <f t="shared" ref="M100:N104" si="14">M101</f>
        <v>260000000</v>
      </c>
      <c r="N100" s="329">
        <f t="shared" si="14"/>
        <v>0</v>
      </c>
      <c r="O100" s="207"/>
      <c r="P100" s="180"/>
      <c r="Q100" s="180"/>
      <c r="T100" s="29" t="b">
        <f>perbaikan_revisi[[#This Row],[JUMLAH ]]='[6]Pvt SP2D Pusdik'!B108</f>
        <v>1</v>
      </c>
      <c r="U100" s="74">
        <f>IF(perbaikan_revisi[[#This Row],[Akrual]]&gt;perbaikan_revisi[[#This Row],[JUMLAH ]],perbaikan_revisi[[#This Row],[Akrual]]-perbaikan_revisi[[#This Row],[JUMLAH ]],0)</f>
        <v>-259999999</v>
      </c>
    </row>
    <row r="101" spans="1:21" ht="26.4" x14ac:dyDescent="0.25">
      <c r="A101" s="1" t="s">
        <v>112</v>
      </c>
      <c r="B101" s="75" t="s">
        <v>113</v>
      </c>
      <c r="C101" s="76" t="s">
        <v>604</v>
      </c>
      <c r="D101" s="75">
        <v>2</v>
      </c>
      <c r="E101" s="75" t="s">
        <v>111</v>
      </c>
      <c r="F101" s="77"/>
      <c r="G101" s="77">
        <f t="shared" si="13"/>
        <v>260000000</v>
      </c>
      <c r="H101" s="75" t="s">
        <v>113</v>
      </c>
      <c r="I101" s="76" t="s">
        <v>604</v>
      </c>
      <c r="J101" s="75">
        <v>2</v>
      </c>
      <c r="K101" s="75" t="s">
        <v>111</v>
      </c>
      <c r="L101" s="77"/>
      <c r="M101" s="77">
        <f t="shared" si="14"/>
        <v>260000000</v>
      </c>
      <c r="N101" s="330">
        <f t="shared" si="14"/>
        <v>0</v>
      </c>
      <c r="O101" s="214"/>
      <c r="P101" s="180"/>
      <c r="Q101" s="180"/>
      <c r="T101" s="29" t="b">
        <f>perbaikan_revisi[[#This Row],[JUMLAH ]]='[6]Pvt SP2D Pusdik'!B109</f>
        <v>1</v>
      </c>
      <c r="U101" s="77">
        <f>IF(perbaikan_revisi[[#This Row],[Akrual]]&gt;perbaikan_revisi[[#This Row],[JUMLAH ]],perbaikan_revisi[[#This Row],[Akrual]]-perbaikan_revisi[[#This Row],[JUMLAH ]],0)</f>
        <v>-259999999</v>
      </c>
    </row>
    <row r="102" spans="1:21" ht="26.4" x14ac:dyDescent="0.25">
      <c r="A102" s="1" t="s">
        <v>114</v>
      </c>
      <c r="B102" s="280" t="s">
        <v>605</v>
      </c>
      <c r="C102" s="277" t="s">
        <v>115</v>
      </c>
      <c r="D102" s="276"/>
      <c r="E102" s="276" t="s">
        <v>553</v>
      </c>
      <c r="F102" s="278"/>
      <c r="G102" s="278">
        <f t="shared" si="13"/>
        <v>260000000</v>
      </c>
      <c r="H102" s="280" t="s">
        <v>605</v>
      </c>
      <c r="I102" s="277" t="s">
        <v>115</v>
      </c>
      <c r="J102" s="276"/>
      <c r="K102" s="276" t="s">
        <v>553</v>
      </c>
      <c r="L102" s="278"/>
      <c r="M102" s="278">
        <f t="shared" si="14"/>
        <v>260000000</v>
      </c>
      <c r="N102" s="331">
        <f t="shared" si="14"/>
        <v>0</v>
      </c>
      <c r="O102" s="215"/>
      <c r="P102" s="180"/>
      <c r="Q102" s="180"/>
      <c r="T102" s="29" t="b">
        <f>perbaikan_revisi[[#This Row],[JUMLAH ]]='[6]Pvt SP2D Pusdik'!B110</f>
        <v>1</v>
      </c>
      <c r="U102" s="278">
        <f>IF(perbaikan_revisi[[#This Row],[Akrual]]&gt;perbaikan_revisi[[#This Row],[JUMLAH ]],perbaikan_revisi[[#This Row],[Akrual]]-perbaikan_revisi[[#This Row],[JUMLAH ]],0)</f>
        <v>-259999999</v>
      </c>
    </row>
    <row r="103" spans="1:21" ht="13.2" x14ac:dyDescent="0.25">
      <c r="A103" s="1" t="s">
        <v>116</v>
      </c>
      <c r="B103" s="155" t="s">
        <v>21</v>
      </c>
      <c r="C103" s="64" t="s">
        <v>606</v>
      </c>
      <c r="D103" s="63"/>
      <c r="E103" s="63"/>
      <c r="F103" s="65"/>
      <c r="G103" s="65">
        <f t="shared" si="13"/>
        <v>260000000</v>
      </c>
      <c r="H103" s="155" t="s">
        <v>21</v>
      </c>
      <c r="I103" s="64" t="s">
        <v>606</v>
      </c>
      <c r="J103" s="63"/>
      <c r="K103" s="63"/>
      <c r="L103" s="65"/>
      <c r="M103" s="65">
        <f t="shared" si="14"/>
        <v>260000000</v>
      </c>
      <c r="N103" s="326">
        <f t="shared" si="14"/>
        <v>0</v>
      </c>
      <c r="O103" s="213"/>
      <c r="P103" s="180" t="s">
        <v>505</v>
      </c>
      <c r="Q103" s="180" t="s">
        <v>506</v>
      </c>
      <c r="S103" s="223"/>
      <c r="T103" s="29" t="b">
        <f>perbaikan_revisi[[#This Row],[JUMLAH ]]='[6]Pvt SP2D Pusdik'!B111</f>
        <v>1</v>
      </c>
      <c r="U103" s="65">
        <f>IF(perbaikan_revisi[[#This Row],[Akrual]]&gt;perbaikan_revisi[[#This Row],[JUMLAH ]],perbaikan_revisi[[#This Row],[Akrual]]-perbaikan_revisi[[#This Row],[JUMLAH ]],0)</f>
        <v>-259999999</v>
      </c>
    </row>
    <row r="104" spans="1:21" ht="13.2" x14ac:dyDescent="0.25">
      <c r="A104" s="1" t="s">
        <v>117</v>
      </c>
      <c r="B104" s="149" t="s">
        <v>607</v>
      </c>
      <c r="C104" s="46" t="s">
        <v>118</v>
      </c>
      <c r="D104" s="45"/>
      <c r="E104" s="45"/>
      <c r="F104" s="47"/>
      <c r="G104" s="47">
        <f t="shared" si="13"/>
        <v>260000000</v>
      </c>
      <c r="H104" s="149" t="s">
        <v>607</v>
      </c>
      <c r="I104" s="46" t="s">
        <v>118</v>
      </c>
      <c r="J104" s="45"/>
      <c r="K104" s="45"/>
      <c r="L104" s="47"/>
      <c r="M104" s="47">
        <f t="shared" si="14"/>
        <v>260000000</v>
      </c>
      <c r="N104" s="322">
        <f t="shared" si="14"/>
        <v>0</v>
      </c>
      <c r="O104" s="208"/>
      <c r="P104" s="180"/>
      <c r="Q104" s="180"/>
      <c r="R104" s="252" t="s">
        <v>1004</v>
      </c>
      <c r="S104" s="223" t="s">
        <v>506</v>
      </c>
      <c r="T104" s="29" t="b">
        <f>perbaikan_revisi[[#This Row],[JUMLAH ]]='[6]Pvt SP2D Pusdik'!B112</f>
        <v>1</v>
      </c>
      <c r="U104" s="47">
        <f>IF(perbaikan_revisi[[#This Row],[Akrual]]&gt;perbaikan_revisi[[#This Row],[JUMLAH ]],perbaikan_revisi[[#This Row],[Akrual]]-perbaikan_revisi[[#This Row],[JUMLAH ]],0)</f>
        <v>-259999999</v>
      </c>
    </row>
    <row r="105" spans="1:21" ht="13.2" x14ac:dyDescent="0.25">
      <c r="A105" s="1" t="s">
        <v>119</v>
      </c>
      <c r="B105" s="150"/>
      <c r="C105" s="49" t="s">
        <v>608</v>
      </c>
      <c r="D105" s="48">
        <v>1</v>
      </c>
      <c r="E105" s="48" t="s">
        <v>120</v>
      </c>
      <c r="F105" s="50">
        <v>260000000</v>
      </c>
      <c r="G105" s="50">
        <f>ROUNDDOWN(D105*F105,-3)</f>
        <v>260000000</v>
      </c>
      <c r="H105" s="150"/>
      <c r="I105" s="49" t="s">
        <v>608</v>
      </c>
      <c r="J105" s="48">
        <v>1</v>
      </c>
      <c r="K105" s="48" t="s">
        <v>120</v>
      </c>
      <c r="L105" s="50">
        <v>260000000</v>
      </c>
      <c r="M105" s="50">
        <f>ROUNDDOWN(J105*L105,-3)</f>
        <v>260000000</v>
      </c>
      <c r="N105" s="247">
        <f>G105-M105</f>
        <v>0</v>
      </c>
      <c r="O105" s="187" t="str">
        <f t="shared" ref="O105" si="15">IF(AND(ISBLANK(H105),N105&lt;&gt;0),"Rev detil","")</f>
        <v/>
      </c>
      <c r="P105" s="180"/>
      <c r="Q105" s="180"/>
      <c r="T105" s="29" t="b">
        <f>perbaikan_revisi[[#This Row],[JUMLAH ]]='[6]Pvt SP2D Pusdik'!B113</f>
        <v>1</v>
      </c>
      <c r="U105" s="50">
        <f>IF(perbaikan_revisi[[#This Row],[Akrual]]&gt;perbaikan_revisi[[#This Row],[JUMLAH ]],perbaikan_revisi[[#This Row],[Akrual]]-perbaikan_revisi[[#This Row],[JUMLAH ]],0)</f>
        <v>-259999999</v>
      </c>
    </row>
    <row r="106" spans="1:21" ht="13.2" x14ac:dyDescent="0.25">
      <c r="A106" s="1" t="s">
        <v>121</v>
      </c>
      <c r="B106" s="160" t="s">
        <v>122</v>
      </c>
      <c r="C106" s="79" t="s">
        <v>609</v>
      </c>
      <c r="D106" s="78">
        <v>8</v>
      </c>
      <c r="E106" s="183" t="s">
        <v>610</v>
      </c>
      <c r="F106" s="183"/>
      <c r="G106" s="80">
        <f>SUM(G107,G129,G238)</f>
        <v>10694573000</v>
      </c>
      <c r="H106" s="160" t="s">
        <v>122</v>
      </c>
      <c r="I106" s="79" t="s">
        <v>609</v>
      </c>
      <c r="J106" s="78">
        <v>8</v>
      </c>
      <c r="K106" s="183" t="s">
        <v>610</v>
      </c>
      <c r="L106" s="183"/>
      <c r="M106" s="80">
        <f>SUM(M107,M129,M238)</f>
        <v>10694573000</v>
      </c>
      <c r="N106" s="419">
        <f>SUM(N107,N129,N238)</f>
        <v>0</v>
      </c>
      <c r="O106" s="207"/>
      <c r="P106" s="180"/>
      <c r="Q106" s="180"/>
      <c r="T106" s="29" t="b">
        <f>perbaikan_revisi[[#This Row],[JUMLAH ]]='[6]Pvt SP2D Pusdik'!B114</f>
        <v>1</v>
      </c>
      <c r="U106" s="80">
        <f>IF(perbaikan_revisi[[#This Row],[Akrual]]&gt;perbaikan_revisi[[#This Row],[JUMLAH ]],perbaikan_revisi[[#This Row],[Akrual]]-perbaikan_revisi[[#This Row],[JUMLAH ]],0)</f>
        <v>-10694572999</v>
      </c>
    </row>
    <row r="107" spans="1:21" ht="13.2" x14ac:dyDescent="0.25">
      <c r="A107" s="1" t="s">
        <v>124</v>
      </c>
      <c r="B107" s="161" t="s">
        <v>125</v>
      </c>
      <c r="C107" s="82" t="s">
        <v>126</v>
      </c>
      <c r="D107" s="81">
        <v>1</v>
      </c>
      <c r="E107" s="81" t="s">
        <v>123</v>
      </c>
      <c r="F107" s="83"/>
      <c r="G107" s="83">
        <f t="shared" ref="G107" si="16">G108</f>
        <v>210809000</v>
      </c>
      <c r="H107" s="161" t="s">
        <v>125</v>
      </c>
      <c r="I107" s="82" t="s">
        <v>126</v>
      </c>
      <c r="J107" s="81">
        <v>1</v>
      </c>
      <c r="K107" s="81" t="s">
        <v>123</v>
      </c>
      <c r="L107" s="83"/>
      <c r="M107" s="83">
        <f t="shared" ref="M107:N107" si="17">M108</f>
        <v>210809000</v>
      </c>
      <c r="N107" s="340">
        <f t="shared" si="17"/>
        <v>0</v>
      </c>
      <c r="O107" s="207"/>
      <c r="P107" s="180"/>
      <c r="Q107" s="180"/>
      <c r="T107" s="29" t="b">
        <f>perbaikan_revisi[[#This Row],[JUMLAH ]]='[6]Pvt SP2D Pusdik'!B115</f>
        <v>1</v>
      </c>
      <c r="U107" s="83">
        <f>IF(perbaikan_revisi[[#This Row],[Akrual]]&gt;perbaikan_revisi[[#This Row],[JUMLAH ]],perbaikan_revisi[[#This Row],[Akrual]]-perbaikan_revisi[[#This Row],[JUMLAH ]],0)</f>
        <v>-210808999</v>
      </c>
    </row>
    <row r="108" spans="1:21" ht="13.2" x14ac:dyDescent="0.25">
      <c r="A108" s="1" t="s">
        <v>611</v>
      </c>
      <c r="B108" s="285" t="s">
        <v>612</v>
      </c>
      <c r="C108" s="282" t="s">
        <v>127</v>
      </c>
      <c r="D108" s="281"/>
      <c r="E108" s="281" t="s">
        <v>553</v>
      </c>
      <c r="F108" s="283"/>
      <c r="G108" s="283">
        <f>SUM(G109,G120)</f>
        <v>210809000</v>
      </c>
      <c r="H108" s="285" t="s">
        <v>612</v>
      </c>
      <c r="I108" s="282" t="s">
        <v>127</v>
      </c>
      <c r="J108" s="281"/>
      <c r="K108" s="281" t="s">
        <v>553</v>
      </c>
      <c r="L108" s="283"/>
      <c r="M108" s="283">
        <f t="shared" ref="M108:N108" si="18">SUM(M109,M120)</f>
        <v>210809000</v>
      </c>
      <c r="N108" s="283">
        <f t="shared" si="18"/>
        <v>0</v>
      </c>
      <c r="O108" s="207"/>
      <c r="P108" s="180"/>
      <c r="Q108" s="180"/>
      <c r="T108" s="29" t="b">
        <f>perbaikan_revisi[[#This Row],[JUMLAH ]]='[6]Pvt SP2D Pusdik'!B116</f>
        <v>1</v>
      </c>
      <c r="U108" s="283">
        <f>IF(perbaikan_revisi[[#This Row],[Akrual]]&gt;perbaikan_revisi[[#This Row],[JUMLAH ]],perbaikan_revisi[[#This Row],[Akrual]]-perbaikan_revisi[[#This Row],[JUMLAH ]],0)</f>
        <v>-210808999</v>
      </c>
    </row>
    <row r="109" spans="1:21" ht="13.2" x14ac:dyDescent="0.25">
      <c r="A109" s="1" t="s">
        <v>613</v>
      </c>
      <c r="B109" s="162" t="s">
        <v>21</v>
      </c>
      <c r="C109" s="85" t="s">
        <v>128</v>
      </c>
      <c r="D109" s="84"/>
      <c r="E109" s="84"/>
      <c r="F109" s="86"/>
      <c r="G109" s="86">
        <f>SUM(G110,G115,G118)</f>
        <v>147749000</v>
      </c>
      <c r="H109" s="162" t="s">
        <v>21</v>
      </c>
      <c r="I109" s="85" t="s">
        <v>128</v>
      </c>
      <c r="J109" s="84"/>
      <c r="K109" s="84"/>
      <c r="L109" s="86"/>
      <c r="M109" s="86">
        <f t="shared" ref="M109:N109" si="19">SUM(M110,M115,M118)</f>
        <v>147749000</v>
      </c>
      <c r="N109" s="86">
        <f t="shared" si="19"/>
        <v>0</v>
      </c>
      <c r="O109" s="207"/>
      <c r="P109" s="180" t="s">
        <v>507</v>
      </c>
      <c r="Q109" s="180" t="s">
        <v>508</v>
      </c>
      <c r="S109" s="223"/>
      <c r="T109" s="29" t="b">
        <f>perbaikan_revisi[[#This Row],[JUMLAH ]]='[6]Pvt SP2D Pusdik'!B117</f>
        <v>1</v>
      </c>
      <c r="U109" s="86">
        <f>IF(perbaikan_revisi[[#This Row],[Akrual]]&gt;perbaikan_revisi[[#This Row],[JUMLAH ]],perbaikan_revisi[[#This Row],[Akrual]]-perbaikan_revisi[[#This Row],[JUMLAH ]],0)</f>
        <v>-147748999</v>
      </c>
    </row>
    <row r="110" spans="1:21" ht="15" x14ac:dyDescent="0.25">
      <c r="A110" s="1" t="s">
        <v>614</v>
      </c>
      <c r="B110" s="163" t="s">
        <v>523</v>
      </c>
      <c r="C110" s="88" t="s">
        <v>24</v>
      </c>
      <c r="D110" s="87"/>
      <c r="E110" s="87"/>
      <c r="F110" s="89"/>
      <c r="G110" s="89">
        <f>SUM(G111:G114)</f>
        <v>19500000</v>
      </c>
      <c r="H110" s="163" t="s">
        <v>523</v>
      </c>
      <c r="I110" s="88" t="s">
        <v>24</v>
      </c>
      <c r="J110" s="87"/>
      <c r="K110" s="87"/>
      <c r="L110" s="89"/>
      <c r="M110" s="89">
        <f>SUM(M111:M114)</f>
        <v>19500000</v>
      </c>
      <c r="N110" s="343">
        <f>SUM(N111:N114)</f>
        <v>0</v>
      </c>
      <c r="O110" s="207"/>
      <c r="P110" s="180"/>
      <c r="Q110" s="180"/>
      <c r="R110" s="263" t="s">
        <v>127</v>
      </c>
      <c r="S110" s="223" t="s">
        <v>508</v>
      </c>
      <c r="T110" s="29" t="b">
        <f>perbaikan_revisi[[#This Row],[JUMLAH ]]='[6]Pvt SP2D Pusdik'!B118</f>
        <v>1</v>
      </c>
      <c r="U110" s="89">
        <f>IF(perbaikan_revisi[[#This Row],[Akrual]]&gt;perbaikan_revisi[[#This Row],[JUMLAH ]],perbaikan_revisi[[#This Row],[Akrual]]-perbaikan_revisi[[#This Row],[JUMLAH ]],0)</f>
        <v>-19499999</v>
      </c>
    </row>
    <row r="111" spans="1:21" ht="13.2" x14ac:dyDescent="0.25">
      <c r="A111" s="1" t="s">
        <v>615</v>
      </c>
      <c r="B111" s="150"/>
      <c r="C111" s="49" t="s">
        <v>554</v>
      </c>
      <c r="D111" s="48">
        <v>100</v>
      </c>
      <c r="E111" s="48" t="s">
        <v>26</v>
      </c>
      <c r="F111" s="50">
        <v>75000</v>
      </c>
      <c r="G111" s="50">
        <f>ROUNDDOWN(D111*F111,-3)</f>
        <v>7500000</v>
      </c>
      <c r="H111" s="150"/>
      <c r="I111" s="49" t="s">
        <v>554</v>
      </c>
      <c r="J111" s="48">
        <v>100</v>
      </c>
      <c r="K111" s="48" t="s">
        <v>26</v>
      </c>
      <c r="L111" s="50">
        <v>75000</v>
      </c>
      <c r="M111" s="50">
        <f>ROUNDDOWN(J111*L111,-3)</f>
        <v>7500000</v>
      </c>
      <c r="N111" s="433">
        <f t="shared" ref="N111:N114" si="20">G111-M111</f>
        <v>0</v>
      </c>
      <c r="O111" s="187" t="str">
        <f t="shared" ref="O111:O114" si="21">IF(AND(ISBLANK(H111),N111&lt;&gt;0),"Rev detil","")</f>
        <v/>
      </c>
      <c r="P111" s="180"/>
      <c r="Q111" s="180"/>
      <c r="T111" s="29" t="b">
        <f>perbaikan_revisi[[#This Row],[JUMLAH ]]='[6]Pvt SP2D Pusdik'!B119</f>
        <v>1</v>
      </c>
      <c r="U111" s="204">
        <f>IF(perbaikan_revisi[[#This Row],[Akrual]]&gt;perbaikan_revisi[[#This Row],[JUMLAH ]],perbaikan_revisi[[#This Row],[Akrual]]-perbaikan_revisi[[#This Row],[JUMLAH ]],0)</f>
        <v>-7499999</v>
      </c>
    </row>
    <row r="112" spans="1:21" ht="13.2" x14ac:dyDescent="0.25">
      <c r="A112" s="1" t="s">
        <v>616</v>
      </c>
      <c r="B112" s="150"/>
      <c r="C112" s="49" t="s">
        <v>555</v>
      </c>
      <c r="D112" s="48">
        <v>3</v>
      </c>
      <c r="E112" s="48" t="s">
        <v>120</v>
      </c>
      <c r="F112" s="50">
        <v>1500000</v>
      </c>
      <c r="G112" s="50">
        <f>ROUNDDOWN(D112*F112,-3)</f>
        <v>4500000</v>
      </c>
      <c r="H112" s="150"/>
      <c r="I112" s="49" t="s">
        <v>555</v>
      </c>
      <c r="J112" s="48">
        <v>3</v>
      </c>
      <c r="K112" s="48" t="s">
        <v>120</v>
      </c>
      <c r="L112" s="50">
        <v>1500000</v>
      </c>
      <c r="M112" s="50">
        <f>ROUNDDOWN(J112*L112,-3)</f>
        <v>4500000</v>
      </c>
      <c r="N112" s="433">
        <f t="shared" si="20"/>
        <v>0</v>
      </c>
      <c r="O112" s="187" t="str">
        <f t="shared" si="21"/>
        <v/>
      </c>
      <c r="P112" s="180"/>
      <c r="Q112" s="180"/>
      <c r="T112" s="29" t="b">
        <f>perbaikan_revisi[[#This Row],[JUMLAH ]]='[6]Pvt SP2D Pusdik'!B120</f>
        <v>1</v>
      </c>
      <c r="U112" s="204">
        <f>IF(perbaikan_revisi[[#This Row],[Akrual]]&gt;perbaikan_revisi[[#This Row],[JUMLAH ]],perbaikan_revisi[[#This Row],[Akrual]]-perbaikan_revisi[[#This Row],[JUMLAH ]],0)</f>
        <v>-4499999</v>
      </c>
    </row>
    <row r="113" spans="1:21" ht="13.2" x14ac:dyDescent="0.25">
      <c r="A113" s="1" t="s">
        <v>617</v>
      </c>
      <c r="B113" s="150"/>
      <c r="C113" s="49" t="s">
        <v>556</v>
      </c>
      <c r="D113" s="48">
        <v>3</v>
      </c>
      <c r="E113" s="48" t="s">
        <v>120</v>
      </c>
      <c r="F113" s="50">
        <v>1500000</v>
      </c>
      <c r="G113" s="50">
        <f>ROUNDDOWN(D113*F113,-3)</f>
        <v>4500000</v>
      </c>
      <c r="H113" s="150"/>
      <c r="I113" s="49" t="s">
        <v>556</v>
      </c>
      <c r="J113" s="48">
        <v>3</v>
      </c>
      <c r="K113" s="48" t="s">
        <v>120</v>
      </c>
      <c r="L113" s="50">
        <v>1500000</v>
      </c>
      <c r="M113" s="50">
        <f>ROUNDDOWN(J113*L113,-3)</f>
        <v>4500000</v>
      </c>
      <c r="N113" s="433">
        <f t="shared" si="20"/>
        <v>0</v>
      </c>
      <c r="O113" s="187" t="str">
        <f t="shared" si="21"/>
        <v/>
      </c>
      <c r="P113" s="180"/>
      <c r="Q113" s="180"/>
      <c r="T113" s="29" t="b">
        <f>perbaikan_revisi[[#This Row],[JUMLAH ]]='[6]Pvt SP2D Pusdik'!B121</f>
        <v>1</v>
      </c>
      <c r="U113" s="204">
        <f>IF(perbaikan_revisi[[#This Row],[Akrual]]&gt;perbaikan_revisi[[#This Row],[JUMLAH ]],perbaikan_revisi[[#This Row],[Akrual]]-perbaikan_revisi[[#This Row],[JUMLAH ]],0)</f>
        <v>-4499999</v>
      </c>
    </row>
    <row r="114" spans="1:21" ht="13.2" x14ac:dyDescent="0.25">
      <c r="A114" s="1" t="s">
        <v>618</v>
      </c>
      <c r="B114" s="150"/>
      <c r="C114" s="49" t="s">
        <v>557</v>
      </c>
      <c r="D114" s="48">
        <v>3</v>
      </c>
      <c r="E114" s="48" t="s">
        <v>120</v>
      </c>
      <c r="F114" s="50">
        <v>1000000</v>
      </c>
      <c r="G114" s="50">
        <f>ROUNDDOWN(D114*F114,-3)</f>
        <v>3000000</v>
      </c>
      <c r="H114" s="150"/>
      <c r="I114" s="49" t="s">
        <v>557</v>
      </c>
      <c r="J114" s="48">
        <v>3</v>
      </c>
      <c r="K114" s="48" t="s">
        <v>120</v>
      </c>
      <c r="L114" s="50">
        <v>1000000</v>
      </c>
      <c r="M114" s="50">
        <f>ROUNDDOWN(J114*L114,-3)</f>
        <v>3000000</v>
      </c>
      <c r="N114" s="433">
        <f t="shared" si="20"/>
        <v>0</v>
      </c>
      <c r="O114" s="187" t="str">
        <f t="shared" si="21"/>
        <v/>
      </c>
      <c r="P114" s="180"/>
      <c r="Q114" s="180"/>
      <c r="T114" s="29" t="b">
        <f>perbaikan_revisi[[#This Row],[JUMLAH ]]='[6]Pvt SP2D Pusdik'!B122</f>
        <v>1</v>
      </c>
      <c r="U114" s="204">
        <f>IF(perbaikan_revisi[[#This Row],[Akrual]]&gt;perbaikan_revisi[[#This Row],[JUMLAH ]],perbaikan_revisi[[#This Row],[Akrual]]-perbaikan_revisi[[#This Row],[JUMLAH ]],0)</f>
        <v>-2999999</v>
      </c>
    </row>
    <row r="115" spans="1:21" ht="15" x14ac:dyDescent="0.25">
      <c r="A115" s="1" t="s">
        <v>619</v>
      </c>
      <c r="B115" s="149" t="s">
        <v>524</v>
      </c>
      <c r="C115" s="46" t="s">
        <v>73</v>
      </c>
      <c r="D115" s="45"/>
      <c r="E115" s="45"/>
      <c r="F115" s="47"/>
      <c r="G115" s="47">
        <f>SUM(G116:G117)</f>
        <v>8500000</v>
      </c>
      <c r="H115" s="149" t="s">
        <v>524</v>
      </c>
      <c r="I115" s="46" t="s">
        <v>73</v>
      </c>
      <c r="J115" s="45"/>
      <c r="K115" s="45"/>
      <c r="L115" s="47"/>
      <c r="M115" s="47">
        <f>SUM(M116:M117)</f>
        <v>8500000</v>
      </c>
      <c r="N115" s="322">
        <f>SUM(N116:N117)</f>
        <v>0</v>
      </c>
      <c r="O115" s="207"/>
      <c r="P115" s="180"/>
      <c r="Q115" s="180"/>
      <c r="R115" s="263" t="s">
        <v>127</v>
      </c>
      <c r="S115" s="223" t="s">
        <v>508</v>
      </c>
      <c r="T115" s="29" t="b">
        <f>perbaikan_revisi[[#This Row],[JUMLAH ]]='[6]Pvt SP2D Pusdik'!B123</f>
        <v>1</v>
      </c>
      <c r="U115" s="47">
        <f>IF(perbaikan_revisi[[#This Row],[Akrual]]&gt;perbaikan_revisi[[#This Row],[JUMLAH ]],perbaikan_revisi[[#This Row],[Akrual]]-perbaikan_revisi[[#This Row],[JUMLAH ]],0)</f>
        <v>-8499999</v>
      </c>
    </row>
    <row r="116" spans="1:21" ht="13.2" x14ac:dyDescent="0.25">
      <c r="A116" s="1" t="s">
        <v>620</v>
      </c>
      <c r="B116" s="150"/>
      <c r="C116" s="49" t="s">
        <v>621</v>
      </c>
      <c r="D116" s="48">
        <v>2</v>
      </c>
      <c r="E116" s="48" t="s">
        <v>120</v>
      </c>
      <c r="F116" s="50">
        <v>250000</v>
      </c>
      <c r="G116" s="50">
        <f>ROUNDDOWN(D116*F116,-3)</f>
        <v>500000</v>
      </c>
      <c r="H116" s="150"/>
      <c r="I116" s="49" t="s">
        <v>621</v>
      </c>
      <c r="J116" s="48">
        <v>2</v>
      </c>
      <c r="K116" s="48" t="s">
        <v>120</v>
      </c>
      <c r="L116" s="50">
        <v>250000</v>
      </c>
      <c r="M116" s="50">
        <f>ROUNDDOWN(J116*L116,-3)</f>
        <v>500000</v>
      </c>
      <c r="N116" s="433">
        <f t="shared" ref="N116:N117" si="22">G116-M116</f>
        <v>0</v>
      </c>
      <c r="O116" s="187" t="str">
        <f t="shared" ref="O116:O117" si="23">IF(AND(ISBLANK(H116),N116&lt;&gt;0),"Rev detil","")</f>
        <v/>
      </c>
      <c r="P116" s="180"/>
      <c r="Q116" s="180"/>
      <c r="T116" s="29" t="b">
        <f>perbaikan_revisi[[#This Row],[JUMLAH ]]='[6]Pvt SP2D Pusdik'!B124</f>
        <v>1</v>
      </c>
      <c r="U116" s="50">
        <f>IF(perbaikan_revisi[[#This Row],[Akrual]]&gt;perbaikan_revisi[[#This Row],[JUMLAH ]],perbaikan_revisi[[#This Row],[Akrual]]-perbaikan_revisi[[#This Row],[JUMLAH ]],0)</f>
        <v>-499999</v>
      </c>
    </row>
    <row r="117" spans="1:21" ht="13.2" x14ac:dyDescent="0.25">
      <c r="A117" s="22" t="s">
        <v>622</v>
      </c>
      <c r="B117" s="150"/>
      <c r="C117" s="49" t="s">
        <v>623</v>
      </c>
      <c r="D117" s="48">
        <v>1</v>
      </c>
      <c r="E117" s="48" t="s">
        <v>120</v>
      </c>
      <c r="F117" s="50">
        <v>8000000</v>
      </c>
      <c r="G117" s="50">
        <f>ROUNDDOWN(D117*F117,-3)</f>
        <v>8000000</v>
      </c>
      <c r="H117" s="150"/>
      <c r="I117" s="49" t="s">
        <v>623</v>
      </c>
      <c r="J117" s="48">
        <v>1</v>
      </c>
      <c r="K117" s="48" t="s">
        <v>120</v>
      </c>
      <c r="L117" s="50">
        <v>8000000</v>
      </c>
      <c r="M117" s="50">
        <f>ROUNDDOWN(J117*L117,-3)</f>
        <v>8000000</v>
      </c>
      <c r="N117" s="247">
        <f t="shared" si="22"/>
        <v>0</v>
      </c>
      <c r="O117" s="187" t="str">
        <f t="shared" si="23"/>
        <v/>
      </c>
      <c r="P117" s="180"/>
      <c r="Q117" s="180"/>
      <c r="T117" s="29" t="b">
        <f>perbaikan_revisi[[#This Row],[JUMLAH ]]='[6]Pvt SP2D Pusdik'!B125</f>
        <v>1</v>
      </c>
      <c r="U117" s="50">
        <f>IF(perbaikan_revisi[[#This Row],[Akrual]]&gt;perbaikan_revisi[[#This Row],[JUMLAH ]],perbaikan_revisi[[#This Row],[Akrual]]-perbaikan_revisi[[#This Row],[JUMLAH ]],0)</f>
        <v>-7999999</v>
      </c>
    </row>
    <row r="118" spans="1:21" ht="15" x14ac:dyDescent="0.25">
      <c r="A118" s="1" t="s">
        <v>626</v>
      </c>
      <c r="B118" s="153" t="s">
        <v>525</v>
      </c>
      <c r="C118" s="58" t="s">
        <v>35</v>
      </c>
      <c r="D118" s="57"/>
      <c r="E118" s="57"/>
      <c r="F118" s="59"/>
      <c r="G118" s="59">
        <f>G119</f>
        <v>119749000</v>
      </c>
      <c r="H118" s="153" t="s">
        <v>525</v>
      </c>
      <c r="I118" s="58" t="s">
        <v>35</v>
      </c>
      <c r="J118" s="57"/>
      <c r="K118" s="57"/>
      <c r="L118" s="59"/>
      <c r="M118" s="59">
        <f>M119</f>
        <v>119749000</v>
      </c>
      <c r="N118" s="324">
        <f>N119</f>
        <v>0</v>
      </c>
      <c r="O118" s="207"/>
      <c r="P118" s="181"/>
      <c r="Q118" s="180"/>
      <c r="R118" s="263" t="s">
        <v>127</v>
      </c>
      <c r="S118" s="223" t="s">
        <v>508</v>
      </c>
      <c r="T118" s="29" t="b">
        <f>perbaikan_revisi[[#This Row],[JUMLAH ]]='[6]Pvt SP2D Pusdik'!B126</f>
        <v>1</v>
      </c>
      <c r="U118" s="59">
        <f>IF(perbaikan_revisi[[#This Row],[Akrual]]&gt;perbaikan_revisi[[#This Row],[JUMLAH ]],perbaikan_revisi[[#This Row],[Akrual]]-perbaikan_revisi[[#This Row],[JUMLAH ]],0)</f>
        <v>-119748999</v>
      </c>
    </row>
    <row r="119" spans="1:21" ht="13.2" x14ac:dyDescent="0.25">
      <c r="A119" s="1" t="s">
        <v>627</v>
      </c>
      <c r="B119" s="150"/>
      <c r="C119" s="49" t="s">
        <v>628</v>
      </c>
      <c r="D119" s="48">
        <v>20</v>
      </c>
      <c r="E119" s="48" t="s">
        <v>26</v>
      </c>
      <c r="F119" s="50">
        <v>5987450</v>
      </c>
      <c r="G119" s="50">
        <f>ROUNDDOWN(D119*F119,-3)</f>
        <v>119749000</v>
      </c>
      <c r="H119" s="150"/>
      <c r="I119" s="49" t="s">
        <v>628</v>
      </c>
      <c r="J119" s="48">
        <v>20</v>
      </c>
      <c r="K119" s="48" t="s">
        <v>26</v>
      </c>
      <c r="L119" s="50">
        <v>5987450</v>
      </c>
      <c r="M119" s="50">
        <f>ROUNDDOWN(J119*L119,-3)</f>
        <v>119749000</v>
      </c>
      <c r="N119" s="433">
        <f>G119-M119</f>
        <v>0</v>
      </c>
      <c r="O119" s="187" t="str">
        <f t="shared" ref="O119" si="24">IF(AND(ISBLANK(H119),N119&lt;&gt;0),"Rev detil","")</f>
        <v/>
      </c>
      <c r="P119" s="181"/>
      <c r="Q119" s="180"/>
      <c r="T119" s="29" t="b">
        <f>perbaikan_revisi[[#This Row],[JUMLAH ]]='[6]Pvt SP2D Pusdik'!B127</f>
        <v>1</v>
      </c>
      <c r="U119" s="204">
        <f>IF(perbaikan_revisi[[#This Row],[Akrual]]&gt;perbaikan_revisi[[#This Row],[JUMLAH ]],perbaikan_revisi[[#This Row],[Akrual]]-perbaikan_revisi[[#This Row],[JUMLAH ]],0)</f>
        <v>-119748999</v>
      </c>
    </row>
    <row r="120" spans="1:21" ht="30.6" customHeight="1" x14ac:dyDescent="0.25">
      <c r="A120" s="411" t="s">
        <v>627</v>
      </c>
      <c r="B120" s="162" t="s">
        <v>38</v>
      </c>
      <c r="C120" s="85" t="s">
        <v>1242</v>
      </c>
      <c r="D120" s="84"/>
      <c r="E120" s="84"/>
      <c r="F120" s="86"/>
      <c r="G120" s="86">
        <f>SUM(G121,G127)</f>
        <v>63060000</v>
      </c>
      <c r="H120" s="162" t="s">
        <v>38</v>
      </c>
      <c r="I120" s="85" t="s">
        <v>1242</v>
      </c>
      <c r="J120" s="84"/>
      <c r="K120" s="84"/>
      <c r="L120" s="86"/>
      <c r="M120" s="86">
        <f t="shared" ref="M120:N120" si="25">SUM(M121,M127)</f>
        <v>63060000</v>
      </c>
      <c r="N120" s="86">
        <f t="shared" si="25"/>
        <v>0</v>
      </c>
      <c r="O120" s="178" t="str">
        <f t="shared" ref="O120:O121" si="26">IF(AND(ISBLANK(H120),N120&lt;&gt;0),"Rev","")</f>
        <v/>
      </c>
      <c r="P120" s="381" t="s">
        <v>507</v>
      </c>
      <c r="Q120" s="381" t="s">
        <v>508</v>
      </c>
      <c r="S120" s="223"/>
      <c r="T120" s="29" t="b">
        <f>perbaikan_revisi[[#This Row],[JUMLAH ]]='[6]Pvt SP2D Pusdik'!B128</f>
        <v>1</v>
      </c>
      <c r="U120" s="86">
        <f>IF(perbaikan_revisi[[#This Row],[Akrual]]&gt;perbaikan_revisi[[#This Row],[JUMLAH ]],perbaikan_revisi[[#This Row],[Akrual]]-perbaikan_revisi[[#This Row],[JUMLAH ]],0)</f>
        <v>-63059999</v>
      </c>
    </row>
    <row r="121" spans="1:21" ht="15" x14ac:dyDescent="0.25">
      <c r="A121" s="411" t="s">
        <v>627</v>
      </c>
      <c r="B121" s="163" t="s">
        <v>523</v>
      </c>
      <c r="C121" s="88" t="s">
        <v>24</v>
      </c>
      <c r="D121" s="87"/>
      <c r="E121" s="87"/>
      <c r="F121" s="89"/>
      <c r="G121" s="89">
        <f>SUM(G122:G126)</f>
        <v>14700000</v>
      </c>
      <c r="H121" s="163" t="s">
        <v>523</v>
      </c>
      <c r="I121" s="88" t="s">
        <v>24</v>
      </c>
      <c r="J121" s="87"/>
      <c r="K121" s="87"/>
      <c r="L121" s="89"/>
      <c r="M121" s="89">
        <f>SUM(M122:M126)</f>
        <v>14700000</v>
      </c>
      <c r="N121" s="406">
        <f t="shared" ref="N121:N127" si="27">G121-M121</f>
        <v>0</v>
      </c>
      <c r="O121" s="178" t="str">
        <f t="shared" si="26"/>
        <v/>
      </c>
      <c r="P121" s="180"/>
      <c r="Q121" s="180"/>
      <c r="R121" s="263" t="s">
        <v>127</v>
      </c>
      <c r="S121" s="223" t="s">
        <v>508</v>
      </c>
      <c r="T121" s="29" t="b">
        <f>perbaikan_revisi[[#This Row],[JUMLAH ]]='[6]Pvt SP2D Pusdik'!B129</f>
        <v>1</v>
      </c>
      <c r="U121" s="89">
        <f>IF(perbaikan_revisi[[#This Row],[Akrual]]&gt;perbaikan_revisi[[#This Row],[JUMLAH ]],perbaikan_revisi[[#This Row],[Akrual]]-perbaikan_revisi[[#This Row],[JUMLAH ]],0)</f>
        <v>-14699999</v>
      </c>
    </row>
    <row r="122" spans="1:21" ht="13.2" x14ac:dyDescent="0.25">
      <c r="A122" s="411" t="s">
        <v>627</v>
      </c>
      <c r="B122" s="150"/>
      <c r="C122" s="49" t="s">
        <v>554</v>
      </c>
      <c r="D122" s="407">
        <v>36</v>
      </c>
      <c r="E122" s="48" t="s">
        <v>26</v>
      </c>
      <c r="F122" s="50">
        <v>75000</v>
      </c>
      <c r="G122" s="50">
        <f>ROUNDDOWN(D122*F122,-3)</f>
        <v>2700000</v>
      </c>
      <c r="H122" s="150"/>
      <c r="I122" s="49" t="s">
        <v>554</v>
      </c>
      <c r="J122" s="407">
        <v>36</v>
      </c>
      <c r="K122" s="48" t="s">
        <v>26</v>
      </c>
      <c r="L122" s="50">
        <v>75000</v>
      </c>
      <c r="M122" s="50">
        <f>ROUNDDOWN(J122*L122,-3)</f>
        <v>2700000</v>
      </c>
      <c r="N122" s="433">
        <f t="shared" si="27"/>
        <v>0</v>
      </c>
      <c r="O122" s="187" t="str">
        <f t="shared" ref="O122:O126" si="28">IF(AND(ISBLANK(H122),N122&lt;&gt;0),"Rev detil","")</f>
        <v/>
      </c>
      <c r="P122" s="180"/>
      <c r="Q122" s="180"/>
      <c r="T122" s="29" t="b">
        <f>perbaikan_revisi[[#This Row],[JUMLAH ]]='[6]Pvt SP2D Pusdik'!B130</f>
        <v>1</v>
      </c>
      <c r="U122" s="204">
        <f>IF(perbaikan_revisi[[#This Row],[Akrual]]&gt;perbaikan_revisi[[#This Row],[JUMLAH ]],perbaikan_revisi[[#This Row],[Akrual]]-perbaikan_revisi[[#This Row],[JUMLAH ]],0)</f>
        <v>-2699999</v>
      </c>
    </row>
    <row r="123" spans="1:21" ht="13.2" x14ac:dyDescent="0.25">
      <c r="A123" s="411" t="s">
        <v>627</v>
      </c>
      <c r="B123" s="150"/>
      <c r="C123" s="49" t="s">
        <v>555</v>
      </c>
      <c r="D123" s="407">
        <v>2</v>
      </c>
      <c r="E123" s="48" t="s">
        <v>120</v>
      </c>
      <c r="F123" s="50">
        <v>1500000</v>
      </c>
      <c r="G123" s="50">
        <f>ROUNDDOWN(D123*F123,-3)</f>
        <v>3000000</v>
      </c>
      <c r="H123" s="150"/>
      <c r="I123" s="49" t="s">
        <v>555</v>
      </c>
      <c r="J123" s="407">
        <v>2</v>
      </c>
      <c r="K123" s="48" t="s">
        <v>120</v>
      </c>
      <c r="L123" s="50">
        <v>1500000</v>
      </c>
      <c r="M123" s="50">
        <f>ROUNDDOWN(J123*L123,-3)</f>
        <v>3000000</v>
      </c>
      <c r="N123" s="433">
        <f t="shared" si="27"/>
        <v>0</v>
      </c>
      <c r="O123" s="187" t="str">
        <f t="shared" si="28"/>
        <v/>
      </c>
      <c r="P123" s="180"/>
      <c r="Q123" s="180"/>
      <c r="T123" s="29" t="b">
        <f>perbaikan_revisi[[#This Row],[JUMLAH ]]='[6]Pvt SP2D Pusdik'!B131</f>
        <v>1</v>
      </c>
      <c r="U123" s="204">
        <f>IF(perbaikan_revisi[[#This Row],[Akrual]]&gt;perbaikan_revisi[[#This Row],[JUMLAH ]],perbaikan_revisi[[#This Row],[Akrual]]-perbaikan_revisi[[#This Row],[JUMLAH ]],0)</f>
        <v>-2999999</v>
      </c>
    </row>
    <row r="124" spans="1:21" ht="13.2" x14ac:dyDescent="0.25">
      <c r="A124" s="411" t="s">
        <v>627</v>
      </c>
      <c r="B124" s="150"/>
      <c r="C124" s="49" t="s">
        <v>556</v>
      </c>
      <c r="D124" s="407">
        <v>2</v>
      </c>
      <c r="E124" s="48" t="s">
        <v>120</v>
      </c>
      <c r="F124" s="50">
        <v>1500000</v>
      </c>
      <c r="G124" s="50">
        <f>ROUNDDOWN(D124*F124,-3)</f>
        <v>3000000</v>
      </c>
      <c r="H124" s="150"/>
      <c r="I124" s="49" t="s">
        <v>556</v>
      </c>
      <c r="J124" s="407">
        <v>2</v>
      </c>
      <c r="K124" s="48" t="s">
        <v>120</v>
      </c>
      <c r="L124" s="50">
        <v>1500000</v>
      </c>
      <c r="M124" s="50">
        <f>ROUNDDOWN(J124*L124,-3)</f>
        <v>3000000</v>
      </c>
      <c r="N124" s="433">
        <f t="shared" si="27"/>
        <v>0</v>
      </c>
      <c r="O124" s="187" t="str">
        <f t="shared" si="28"/>
        <v/>
      </c>
      <c r="P124" s="180"/>
      <c r="Q124" s="180"/>
      <c r="T124" s="29" t="b">
        <f>perbaikan_revisi[[#This Row],[JUMLAH ]]='[6]Pvt SP2D Pusdik'!B132</f>
        <v>1</v>
      </c>
      <c r="U124" s="204">
        <f>IF(perbaikan_revisi[[#This Row],[Akrual]]&gt;perbaikan_revisi[[#This Row],[JUMLAH ]],perbaikan_revisi[[#This Row],[Akrual]]-perbaikan_revisi[[#This Row],[JUMLAH ]],0)</f>
        <v>-2999999</v>
      </c>
    </row>
    <row r="125" spans="1:21" ht="13.2" x14ac:dyDescent="0.25">
      <c r="A125" s="411" t="s">
        <v>627</v>
      </c>
      <c r="B125" s="150"/>
      <c r="C125" s="49" t="s">
        <v>557</v>
      </c>
      <c r="D125" s="407">
        <v>2</v>
      </c>
      <c r="E125" s="48" t="s">
        <v>120</v>
      </c>
      <c r="F125" s="50">
        <v>1000000</v>
      </c>
      <c r="G125" s="50">
        <f>ROUNDDOWN(D125*F125,-3)</f>
        <v>2000000</v>
      </c>
      <c r="H125" s="150"/>
      <c r="I125" s="49" t="s">
        <v>557</v>
      </c>
      <c r="J125" s="407">
        <v>2</v>
      </c>
      <c r="K125" s="48" t="s">
        <v>120</v>
      </c>
      <c r="L125" s="50">
        <v>1000000</v>
      </c>
      <c r="M125" s="50">
        <f>ROUNDDOWN(J125*L125,-3)</f>
        <v>2000000</v>
      </c>
      <c r="N125" s="433">
        <f t="shared" si="27"/>
        <v>0</v>
      </c>
      <c r="O125" s="187" t="str">
        <f t="shared" si="28"/>
        <v/>
      </c>
      <c r="P125" s="180"/>
      <c r="Q125" s="180"/>
      <c r="T125" s="29" t="b">
        <f>perbaikan_revisi[[#This Row],[JUMLAH ]]='[6]Pvt SP2D Pusdik'!B133</f>
        <v>1</v>
      </c>
      <c r="U125" s="204">
        <f>IF(perbaikan_revisi[[#This Row],[Akrual]]&gt;perbaikan_revisi[[#This Row],[JUMLAH ]],perbaikan_revisi[[#This Row],[Akrual]]-perbaikan_revisi[[#This Row],[JUMLAH ]],0)</f>
        <v>-1999999</v>
      </c>
    </row>
    <row r="126" spans="1:21" ht="13.2" x14ac:dyDescent="0.25">
      <c r="A126" s="411" t="s">
        <v>627</v>
      </c>
      <c r="B126" s="150"/>
      <c r="C126" s="49" t="s">
        <v>829</v>
      </c>
      <c r="D126" s="407">
        <v>20</v>
      </c>
      <c r="E126" s="48" t="s">
        <v>59</v>
      </c>
      <c r="F126" s="50">
        <v>200000</v>
      </c>
      <c r="G126" s="50">
        <f>ROUNDDOWN(D126*F126,-3)</f>
        <v>4000000</v>
      </c>
      <c r="H126" s="150"/>
      <c r="I126" s="49" t="s">
        <v>829</v>
      </c>
      <c r="J126" s="407">
        <v>20</v>
      </c>
      <c r="K126" s="48" t="s">
        <v>59</v>
      </c>
      <c r="L126" s="50">
        <v>200000</v>
      </c>
      <c r="M126" s="50">
        <f>ROUNDDOWN(J126*L126,-3)</f>
        <v>4000000</v>
      </c>
      <c r="N126" s="433">
        <f t="shared" si="27"/>
        <v>0</v>
      </c>
      <c r="O126" s="187" t="str">
        <f t="shared" si="28"/>
        <v/>
      </c>
      <c r="P126" s="180"/>
      <c r="Q126" s="180"/>
      <c r="T126" s="29" t="b">
        <f>perbaikan_revisi[[#This Row],[JUMLAH ]]='[6]Pvt SP2D Pusdik'!B134</f>
        <v>1</v>
      </c>
      <c r="U126" s="204">
        <f>IF(perbaikan_revisi[[#This Row],[Akrual]]&gt;perbaikan_revisi[[#This Row],[JUMLAH ]],perbaikan_revisi[[#This Row],[Akrual]]-perbaikan_revisi[[#This Row],[JUMLAH ]],0)</f>
        <v>-3999999</v>
      </c>
    </row>
    <row r="127" spans="1:21" ht="15" x14ac:dyDescent="0.25">
      <c r="A127" s="411" t="s">
        <v>627</v>
      </c>
      <c r="B127" s="153" t="s">
        <v>525</v>
      </c>
      <c r="C127" s="58" t="s">
        <v>35</v>
      </c>
      <c r="D127" s="57"/>
      <c r="E127" s="57"/>
      <c r="F127" s="59"/>
      <c r="G127" s="59">
        <f>SUM(G128:G128)</f>
        <v>48360000</v>
      </c>
      <c r="H127" s="153" t="s">
        <v>525</v>
      </c>
      <c r="I127" s="58" t="s">
        <v>35</v>
      </c>
      <c r="J127" s="57"/>
      <c r="K127" s="57"/>
      <c r="L127" s="59"/>
      <c r="M127" s="59">
        <f>SUM(M128:M128)</f>
        <v>48360000</v>
      </c>
      <c r="N127" s="406">
        <f t="shared" si="27"/>
        <v>0</v>
      </c>
      <c r="O127" s="178" t="str">
        <f t="shared" ref="O127" si="29">IF(AND(ISBLANK(H127),N127&lt;&gt;0),"Rev","")</f>
        <v/>
      </c>
      <c r="P127" s="180"/>
      <c r="Q127" s="180"/>
      <c r="R127" s="263" t="s">
        <v>127</v>
      </c>
      <c r="S127" s="223" t="s">
        <v>508</v>
      </c>
      <c r="T127" s="29" t="b">
        <f>perbaikan_revisi[[#This Row],[JUMLAH ]]='[6]Pvt SP2D Pusdik'!B135</f>
        <v>1</v>
      </c>
      <c r="U127" s="59">
        <f>IF(perbaikan_revisi[[#This Row],[Akrual]]&gt;perbaikan_revisi[[#This Row],[JUMLAH ]],perbaikan_revisi[[#This Row],[Akrual]]-perbaikan_revisi[[#This Row],[JUMLAH ]],0)</f>
        <v>-48359999</v>
      </c>
    </row>
    <row r="128" spans="1:21" ht="26.4" x14ac:dyDescent="0.25">
      <c r="A128" s="411" t="s">
        <v>627</v>
      </c>
      <c r="B128" s="150"/>
      <c r="C128" s="49" t="s">
        <v>1243</v>
      </c>
      <c r="D128" s="407">
        <v>24</v>
      </c>
      <c r="E128" s="48" t="s">
        <v>26</v>
      </c>
      <c r="F128" s="50">
        <v>2015000</v>
      </c>
      <c r="G128" s="50">
        <f>ROUNDDOWN(D128*F128,-3)</f>
        <v>48360000</v>
      </c>
      <c r="H128" s="150"/>
      <c r="I128" s="49" t="s">
        <v>1243</v>
      </c>
      <c r="J128" s="407">
        <v>24</v>
      </c>
      <c r="K128" s="48" t="s">
        <v>26</v>
      </c>
      <c r="L128" s="50">
        <v>2015000</v>
      </c>
      <c r="M128" s="50">
        <f>ROUNDDOWN(J128*L128,-3)</f>
        <v>48360000</v>
      </c>
      <c r="N128" s="433">
        <f>G128-M128</f>
        <v>0</v>
      </c>
      <c r="O128" s="187" t="str">
        <f t="shared" ref="O128" si="30">IF(AND(ISBLANK(H128),N128&lt;&gt;0),"Rev detil","")</f>
        <v/>
      </c>
      <c r="P128" s="180"/>
      <c r="Q128" s="180"/>
      <c r="T128" s="29" t="b">
        <f>perbaikan_revisi[[#This Row],[JUMLAH ]]='[6]Pvt SP2D Pusdik'!B136</f>
        <v>1</v>
      </c>
      <c r="U128" s="204">
        <f>IF(perbaikan_revisi[[#This Row],[Akrual]]&gt;perbaikan_revisi[[#This Row],[JUMLAH ]],perbaikan_revisi[[#This Row],[Akrual]]-perbaikan_revisi[[#This Row],[JUMLAH ]],0)</f>
        <v>-48359999</v>
      </c>
    </row>
    <row r="129" spans="1:21" ht="13.2" x14ac:dyDescent="0.25">
      <c r="A129" s="1" t="s">
        <v>129</v>
      </c>
      <c r="B129" s="161" t="s">
        <v>130</v>
      </c>
      <c r="C129" s="82" t="s">
        <v>131</v>
      </c>
      <c r="D129" s="81">
        <v>1</v>
      </c>
      <c r="E129" s="81" t="s">
        <v>123</v>
      </c>
      <c r="F129" s="83"/>
      <c r="G129" s="83">
        <f>G130</f>
        <v>1252086000</v>
      </c>
      <c r="H129" s="161" t="s">
        <v>130</v>
      </c>
      <c r="I129" s="82" t="s">
        <v>131</v>
      </c>
      <c r="J129" s="81">
        <v>1</v>
      </c>
      <c r="K129" s="81" t="s">
        <v>123</v>
      </c>
      <c r="L129" s="83"/>
      <c r="M129" s="83">
        <f>M130</f>
        <v>1252086000</v>
      </c>
      <c r="N129" s="352">
        <f>N130</f>
        <v>0</v>
      </c>
      <c r="O129" s="207"/>
      <c r="P129" s="180"/>
      <c r="Q129" s="180"/>
      <c r="T129" s="29" t="b">
        <f>perbaikan_revisi[[#This Row],[JUMLAH ]]='[6]Pvt SP2D Pusdik'!B137</f>
        <v>1</v>
      </c>
      <c r="U129" s="83">
        <f>IF(perbaikan_revisi[[#This Row],[Akrual]]&gt;perbaikan_revisi[[#This Row],[JUMLAH ]],perbaikan_revisi[[#This Row],[Akrual]]-perbaikan_revisi[[#This Row],[JUMLAH ]],0)</f>
        <v>-1252085999</v>
      </c>
    </row>
    <row r="130" spans="1:21" ht="26.4" x14ac:dyDescent="0.25">
      <c r="A130" s="1" t="s">
        <v>132</v>
      </c>
      <c r="B130" s="290" t="s">
        <v>605</v>
      </c>
      <c r="C130" s="287" t="s">
        <v>133</v>
      </c>
      <c r="D130" s="286"/>
      <c r="E130" s="286" t="s">
        <v>553</v>
      </c>
      <c r="F130" s="288"/>
      <c r="G130" s="288">
        <f>SUM(G131,G141,G150,G162,G173,G187,G199,G210,G218,G226)</f>
        <v>1252086000</v>
      </c>
      <c r="H130" s="290" t="s">
        <v>605</v>
      </c>
      <c r="I130" s="287" t="s">
        <v>133</v>
      </c>
      <c r="J130" s="286"/>
      <c r="K130" s="286" t="s">
        <v>553</v>
      </c>
      <c r="L130" s="288"/>
      <c r="M130" s="288">
        <f t="shared" ref="M130:N130" si="31">SUM(M131,M141,M150,M162,M173,M187,M199,M210,M218,M226)</f>
        <v>1252086000</v>
      </c>
      <c r="N130" s="288">
        <f t="shared" si="31"/>
        <v>0</v>
      </c>
      <c r="O130" s="207"/>
      <c r="P130" s="181"/>
      <c r="Q130" s="180"/>
      <c r="T130" s="29" t="b">
        <f>perbaikan_revisi[[#This Row],[JUMLAH ]]='[6]Pvt SP2D Pusdik'!B138</f>
        <v>1</v>
      </c>
      <c r="U130" s="288">
        <f>IF(perbaikan_revisi[[#This Row],[Akrual]]&gt;perbaikan_revisi[[#This Row],[JUMLAH ]],perbaikan_revisi[[#This Row],[Akrual]]-perbaikan_revisi[[#This Row],[JUMLAH ]],0)</f>
        <v>-1252085999</v>
      </c>
    </row>
    <row r="131" spans="1:21" ht="13.2" x14ac:dyDescent="0.25">
      <c r="A131" s="1" t="s">
        <v>134</v>
      </c>
      <c r="B131" s="155" t="s">
        <v>21</v>
      </c>
      <c r="C131" s="64" t="s">
        <v>629</v>
      </c>
      <c r="D131" s="63"/>
      <c r="E131" s="63"/>
      <c r="F131" s="65"/>
      <c r="G131" s="65">
        <f>SUM(G132,G137,G139)</f>
        <v>61900000</v>
      </c>
      <c r="H131" s="155" t="s">
        <v>21</v>
      </c>
      <c r="I131" s="64" t="s">
        <v>629</v>
      </c>
      <c r="J131" s="63"/>
      <c r="K131" s="63"/>
      <c r="L131" s="65"/>
      <c r="M131" s="65">
        <f>SUM(M132,M137,M139)</f>
        <v>61900000</v>
      </c>
      <c r="N131" s="326">
        <f>SUM(N132,N137,N139)</f>
        <v>0</v>
      </c>
      <c r="O131" s="207"/>
      <c r="P131" s="180" t="s">
        <v>505</v>
      </c>
      <c r="Q131" s="180" t="s">
        <v>506</v>
      </c>
      <c r="S131" s="223"/>
      <c r="T131" s="29" t="b">
        <f>perbaikan_revisi[[#This Row],[JUMLAH ]]='[6]Pvt SP2D Pusdik'!B139</f>
        <v>1</v>
      </c>
      <c r="U131" s="65">
        <f>IF(perbaikan_revisi[[#This Row],[Akrual]]&gt;perbaikan_revisi[[#This Row],[JUMLAH ]],perbaikan_revisi[[#This Row],[Akrual]]-perbaikan_revisi[[#This Row],[JUMLAH ]],0)</f>
        <v>-61899999</v>
      </c>
    </row>
    <row r="132" spans="1:21" ht="13.2" x14ac:dyDescent="0.25">
      <c r="A132" s="1" t="s">
        <v>135</v>
      </c>
      <c r="B132" s="149" t="s">
        <v>523</v>
      </c>
      <c r="C132" s="46" t="s">
        <v>24</v>
      </c>
      <c r="D132" s="45"/>
      <c r="E132" s="45"/>
      <c r="F132" s="47"/>
      <c r="G132" s="47">
        <f>SUM(G133:G136)</f>
        <v>15000000</v>
      </c>
      <c r="H132" s="149" t="s">
        <v>523</v>
      </c>
      <c r="I132" s="46" t="s">
        <v>24</v>
      </c>
      <c r="J132" s="45"/>
      <c r="K132" s="45"/>
      <c r="L132" s="47"/>
      <c r="M132" s="47">
        <f>SUM(M133:M136)</f>
        <v>15000000</v>
      </c>
      <c r="N132" s="322">
        <f>SUM(N133:N136)</f>
        <v>0</v>
      </c>
      <c r="O132" s="207"/>
      <c r="P132" s="180"/>
      <c r="Q132" s="180"/>
      <c r="R132" s="4" t="s">
        <v>131</v>
      </c>
      <c r="S132" s="223" t="s">
        <v>506</v>
      </c>
      <c r="T132" s="29" t="b">
        <f>perbaikan_revisi[[#This Row],[JUMLAH ]]='[6]Pvt SP2D Pusdik'!B140</f>
        <v>1</v>
      </c>
      <c r="U132" s="47">
        <f>IF(perbaikan_revisi[[#This Row],[Akrual]]&gt;perbaikan_revisi[[#This Row],[JUMLAH ]],perbaikan_revisi[[#This Row],[Akrual]]-perbaikan_revisi[[#This Row],[JUMLAH ]],0)</f>
        <v>-14999999</v>
      </c>
    </row>
    <row r="133" spans="1:21" ht="13.2" x14ac:dyDescent="0.25">
      <c r="A133" s="1" t="s">
        <v>136</v>
      </c>
      <c r="B133" s="150"/>
      <c r="C133" s="49" t="s">
        <v>630</v>
      </c>
      <c r="D133" s="48">
        <v>3</v>
      </c>
      <c r="E133" s="48" t="s">
        <v>120</v>
      </c>
      <c r="F133" s="50">
        <v>1500000</v>
      </c>
      <c r="G133" s="50">
        <f>ROUNDDOWN(D133*F133,-3)</f>
        <v>4500000</v>
      </c>
      <c r="H133" s="150"/>
      <c r="I133" s="49" t="s">
        <v>630</v>
      </c>
      <c r="J133" s="48">
        <v>3</v>
      </c>
      <c r="K133" s="48" t="s">
        <v>120</v>
      </c>
      <c r="L133" s="50">
        <v>1500000</v>
      </c>
      <c r="M133" s="50">
        <f>ROUNDDOWN(J133*L133,-3)</f>
        <v>4500000</v>
      </c>
      <c r="N133" s="433">
        <f t="shared" ref="N133:N136" si="32">G133-M133</f>
        <v>0</v>
      </c>
      <c r="O133" s="187" t="str">
        <f t="shared" ref="O133:O136" si="33">IF(AND(ISBLANK(H133),N133&lt;&gt;0),"Rev detil","")</f>
        <v/>
      </c>
      <c r="P133" s="180"/>
      <c r="Q133" s="180"/>
      <c r="T133" s="29" t="b">
        <f>perbaikan_revisi[[#This Row],[JUMLAH ]]='[6]Pvt SP2D Pusdik'!B141</f>
        <v>1</v>
      </c>
      <c r="U133" s="204">
        <f>IF(perbaikan_revisi[[#This Row],[Akrual]]&gt;perbaikan_revisi[[#This Row],[JUMLAH ]],perbaikan_revisi[[#This Row],[Akrual]]-perbaikan_revisi[[#This Row],[JUMLAH ]],0)</f>
        <v>-4499999</v>
      </c>
    </row>
    <row r="134" spans="1:21" ht="13.2" x14ac:dyDescent="0.25">
      <c r="A134" s="1" t="s">
        <v>137</v>
      </c>
      <c r="B134" s="150"/>
      <c r="C134" s="49" t="s">
        <v>562</v>
      </c>
      <c r="D134" s="48">
        <v>3</v>
      </c>
      <c r="E134" s="48" t="s">
        <v>120</v>
      </c>
      <c r="F134" s="50">
        <v>1500000</v>
      </c>
      <c r="G134" s="50">
        <f>ROUNDDOWN(D134*F134,-3)</f>
        <v>4500000</v>
      </c>
      <c r="H134" s="150"/>
      <c r="I134" s="49" t="s">
        <v>562</v>
      </c>
      <c r="J134" s="48">
        <v>3</v>
      </c>
      <c r="K134" s="48" t="s">
        <v>120</v>
      </c>
      <c r="L134" s="50">
        <v>1500000</v>
      </c>
      <c r="M134" s="50">
        <f>ROUNDDOWN(J134*L134,-3)</f>
        <v>4500000</v>
      </c>
      <c r="N134" s="433">
        <f t="shared" si="32"/>
        <v>0</v>
      </c>
      <c r="O134" s="187" t="str">
        <f t="shared" si="33"/>
        <v/>
      </c>
      <c r="P134" s="180"/>
      <c r="Q134" s="180"/>
      <c r="T134" s="29" t="b">
        <f>perbaikan_revisi[[#This Row],[JUMLAH ]]='[6]Pvt SP2D Pusdik'!B142</f>
        <v>1</v>
      </c>
      <c r="U134" s="204">
        <f>IF(perbaikan_revisi[[#This Row],[Akrual]]&gt;perbaikan_revisi[[#This Row],[JUMLAH ]],perbaikan_revisi[[#This Row],[Akrual]]-perbaikan_revisi[[#This Row],[JUMLAH ]],0)</f>
        <v>-4499999</v>
      </c>
    </row>
    <row r="135" spans="1:21" ht="13.2" x14ac:dyDescent="0.25">
      <c r="A135" s="1" t="s">
        <v>138</v>
      </c>
      <c r="B135" s="150"/>
      <c r="C135" s="49" t="s">
        <v>563</v>
      </c>
      <c r="D135" s="48">
        <v>3</v>
      </c>
      <c r="E135" s="48" t="s">
        <v>120</v>
      </c>
      <c r="F135" s="50">
        <v>1000000</v>
      </c>
      <c r="G135" s="50">
        <f>ROUNDDOWN(D135*F135,-3)</f>
        <v>3000000</v>
      </c>
      <c r="H135" s="150"/>
      <c r="I135" s="49" t="s">
        <v>563</v>
      </c>
      <c r="J135" s="48">
        <v>3</v>
      </c>
      <c r="K135" s="48" t="s">
        <v>120</v>
      </c>
      <c r="L135" s="50">
        <v>1000000</v>
      </c>
      <c r="M135" s="50">
        <f>ROUNDDOWN(J135*L135,-3)</f>
        <v>3000000</v>
      </c>
      <c r="N135" s="433">
        <f t="shared" si="32"/>
        <v>0</v>
      </c>
      <c r="O135" s="187" t="str">
        <f t="shared" si="33"/>
        <v/>
      </c>
      <c r="P135" s="180"/>
      <c r="Q135" s="180"/>
      <c r="T135" s="29" t="b">
        <f>perbaikan_revisi[[#This Row],[JUMLAH ]]='[6]Pvt SP2D Pusdik'!B143</f>
        <v>1</v>
      </c>
      <c r="U135" s="204">
        <f>IF(perbaikan_revisi[[#This Row],[Akrual]]&gt;perbaikan_revisi[[#This Row],[JUMLAH ]],perbaikan_revisi[[#This Row],[Akrual]]-perbaikan_revisi[[#This Row],[JUMLAH ]],0)</f>
        <v>-2999999</v>
      </c>
    </row>
    <row r="136" spans="1:21" ht="13.2" x14ac:dyDescent="0.25">
      <c r="A136" s="1" t="s">
        <v>631</v>
      </c>
      <c r="B136" s="150"/>
      <c r="C136" s="49" t="s">
        <v>632</v>
      </c>
      <c r="D136" s="48">
        <v>6</v>
      </c>
      <c r="E136" s="48" t="s">
        <v>633</v>
      </c>
      <c r="F136" s="50">
        <v>500000</v>
      </c>
      <c r="G136" s="50">
        <f>ROUNDDOWN(D136*F136,-3)</f>
        <v>3000000</v>
      </c>
      <c r="H136" s="150"/>
      <c r="I136" s="49" t="s">
        <v>632</v>
      </c>
      <c r="J136" s="48">
        <v>6</v>
      </c>
      <c r="K136" s="48" t="s">
        <v>633</v>
      </c>
      <c r="L136" s="50">
        <v>500000</v>
      </c>
      <c r="M136" s="50">
        <f>ROUNDDOWN(J136*L136,-3)</f>
        <v>3000000</v>
      </c>
      <c r="N136" s="433">
        <f t="shared" si="32"/>
        <v>0</v>
      </c>
      <c r="O136" s="187" t="str">
        <f t="shared" si="33"/>
        <v/>
      </c>
      <c r="P136" s="180"/>
      <c r="Q136" s="180"/>
      <c r="T136" s="29" t="b">
        <f>perbaikan_revisi[[#This Row],[JUMLAH ]]='[6]Pvt SP2D Pusdik'!B144</f>
        <v>1</v>
      </c>
      <c r="U136" s="204">
        <f>IF(perbaikan_revisi[[#This Row],[Akrual]]&gt;perbaikan_revisi[[#This Row],[JUMLAH ]],perbaikan_revisi[[#This Row],[Akrual]]-perbaikan_revisi[[#This Row],[JUMLAH ]],0)</f>
        <v>-2999999</v>
      </c>
    </row>
    <row r="137" spans="1:21" ht="13.2" x14ac:dyDescent="0.25">
      <c r="A137" s="1" t="s">
        <v>139</v>
      </c>
      <c r="B137" s="153" t="s">
        <v>525</v>
      </c>
      <c r="C137" s="58" t="s">
        <v>35</v>
      </c>
      <c r="D137" s="57"/>
      <c r="E137" s="57"/>
      <c r="F137" s="59"/>
      <c r="G137" s="59">
        <f>G138</f>
        <v>44800000</v>
      </c>
      <c r="H137" s="153" t="s">
        <v>525</v>
      </c>
      <c r="I137" s="58" t="s">
        <v>35</v>
      </c>
      <c r="J137" s="57"/>
      <c r="K137" s="57"/>
      <c r="L137" s="59"/>
      <c r="M137" s="59">
        <f>M138</f>
        <v>44800000</v>
      </c>
      <c r="N137" s="324">
        <f>N138</f>
        <v>0</v>
      </c>
      <c r="O137" s="207"/>
      <c r="P137" s="180"/>
      <c r="Q137" s="180"/>
      <c r="R137" s="4" t="s">
        <v>131</v>
      </c>
      <c r="S137" s="223" t="s">
        <v>506</v>
      </c>
      <c r="T137" s="29" t="b">
        <f>perbaikan_revisi[[#This Row],[JUMLAH ]]='[6]Pvt SP2D Pusdik'!B145</f>
        <v>1</v>
      </c>
      <c r="U137" s="59">
        <f>IF(perbaikan_revisi[[#This Row],[Akrual]]&gt;perbaikan_revisi[[#This Row],[JUMLAH ]],perbaikan_revisi[[#This Row],[Akrual]]-perbaikan_revisi[[#This Row],[JUMLAH ]],0)</f>
        <v>-44799999</v>
      </c>
    </row>
    <row r="138" spans="1:21" ht="13.2" x14ac:dyDescent="0.25">
      <c r="A138" s="1" t="s">
        <v>140</v>
      </c>
      <c r="B138" s="150"/>
      <c r="C138" s="49" t="s">
        <v>634</v>
      </c>
      <c r="D138" s="48">
        <v>8</v>
      </c>
      <c r="E138" s="48" t="s">
        <v>26</v>
      </c>
      <c r="F138" s="50">
        <v>5600000</v>
      </c>
      <c r="G138" s="50">
        <f>ROUNDDOWN(D138*F138,-3)</f>
        <v>44800000</v>
      </c>
      <c r="H138" s="150"/>
      <c r="I138" s="49" t="s">
        <v>634</v>
      </c>
      <c r="J138" s="48">
        <v>8</v>
      </c>
      <c r="K138" s="48" t="s">
        <v>26</v>
      </c>
      <c r="L138" s="50">
        <v>5600000</v>
      </c>
      <c r="M138" s="50">
        <f>ROUNDDOWN(J138*L138,-3)</f>
        <v>44800000</v>
      </c>
      <c r="N138" s="433">
        <f>G138-M138</f>
        <v>0</v>
      </c>
      <c r="O138" s="187" t="str">
        <f t="shared" ref="O138" si="34">IF(AND(ISBLANK(H138),N138&lt;&gt;0),"Rev detil","")</f>
        <v/>
      </c>
      <c r="P138" s="180"/>
      <c r="Q138" s="180"/>
      <c r="T138" s="29" t="b">
        <f>perbaikan_revisi[[#This Row],[JUMLAH ]]='[6]Pvt SP2D Pusdik'!B146</f>
        <v>1</v>
      </c>
      <c r="U138" s="204">
        <f>IF(perbaikan_revisi[[#This Row],[Akrual]]&gt;perbaikan_revisi[[#This Row],[JUMLAH ]],perbaikan_revisi[[#This Row],[Akrual]]-perbaikan_revisi[[#This Row],[JUMLAH ]],0)</f>
        <v>-44799999</v>
      </c>
    </row>
    <row r="139" spans="1:21" ht="13.2" x14ac:dyDescent="0.25">
      <c r="A139" s="1" t="s">
        <v>141</v>
      </c>
      <c r="B139" s="151" t="s">
        <v>582</v>
      </c>
      <c r="C139" s="52" t="s">
        <v>80</v>
      </c>
      <c r="D139" s="51"/>
      <c r="E139" s="51"/>
      <c r="F139" s="53"/>
      <c r="G139" s="53">
        <f>G140</f>
        <v>2100000</v>
      </c>
      <c r="H139" s="151" t="s">
        <v>582</v>
      </c>
      <c r="I139" s="52" t="s">
        <v>80</v>
      </c>
      <c r="J139" s="51"/>
      <c r="K139" s="51"/>
      <c r="L139" s="53"/>
      <c r="M139" s="53">
        <f>M140</f>
        <v>2100000</v>
      </c>
      <c r="N139" s="323">
        <f>N140</f>
        <v>0</v>
      </c>
      <c r="O139" s="207"/>
      <c r="P139" s="180"/>
      <c r="Q139" s="180"/>
      <c r="R139" s="4" t="s">
        <v>131</v>
      </c>
      <c r="S139" s="223" t="s">
        <v>506</v>
      </c>
      <c r="T139" s="29" t="b">
        <f>perbaikan_revisi[[#This Row],[JUMLAH ]]='[6]Pvt SP2D Pusdik'!B147</f>
        <v>1</v>
      </c>
      <c r="U139" s="53">
        <f>IF(perbaikan_revisi[[#This Row],[Akrual]]&gt;perbaikan_revisi[[#This Row],[JUMLAH ]],perbaikan_revisi[[#This Row],[Akrual]]-perbaikan_revisi[[#This Row],[JUMLAH ]],0)</f>
        <v>-2099999</v>
      </c>
    </row>
    <row r="140" spans="1:21" ht="13.2" x14ac:dyDescent="0.25">
      <c r="A140" s="1" t="s">
        <v>142</v>
      </c>
      <c r="B140" s="150"/>
      <c r="C140" s="49" t="s">
        <v>635</v>
      </c>
      <c r="D140" s="48">
        <v>14</v>
      </c>
      <c r="E140" s="48" t="s">
        <v>26</v>
      </c>
      <c r="F140" s="50">
        <v>150000</v>
      </c>
      <c r="G140" s="50">
        <f>ROUNDDOWN(D140*F140,-3)</f>
        <v>2100000</v>
      </c>
      <c r="H140" s="150"/>
      <c r="I140" s="49" t="s">
        <v>635</v>
      </c>
      <c r="J140" s="48">
        <v>14</v>
      </c>
      <c r="K140" s="48" t="s">
        <v>26</v>
      </c>
      <c r="L140" s="50">
        <v>150000</v>
      </c>
      <c r="M140" s="50">
        <f>ROUNDDOWN(J140*L140,-3)</f>
        <v>2100000</v>
      </c>
      <c r="N140" s="247">
        <f>G140-M140</f>
        <v>0</v>
      </c>
      <c r="O140" s="187" t="s">
        <v>1248</v>
      </c>
      <c r="P140" s="180"/>
      <c r="Q140" s="180"/>
      <c r="T140" s="29" t="b">
        <f>perbaikan_revisi[[#This Row],[JUMLAH ]]='[6]Pvt SP2D Pusdik'!B148</f>
        <v>1</v>
      </c>
      <c r="U140" s="50">
        <f>IF(perbaikan_revisi[[#This Row],[Akrual]]&gt;perbaikan_revisi[[#This Row],[JUMLAH ]],perbaikan_revisi[[#This Row],[Akrual]]-perbaikan_revisi[[#This Row],[JUMLAH ]],0)</f>
        <v>-2099999</v>
      </c>
    </row>
    <row r="141" spans="1:21" ht="13.2" x14ac:dyDescent="0.25">
      <c r="A141" s="1" t="s">
        <v>143</v>
      </c>
      <c r="B141" s="165" t="s">
        <v>38</v>
      </c>
      <c r="C141" s="94" t="s">
        <v>1002</v>
      </c>
      <c r="D141" s="93"/>
      <c r="E141" s="93"/>
      <c r="F141" s="95"/>
      <c r="G141" s="95">
        <f>SUM(G142,G145,G147)</f>
        <v>498618000</v>
      </c>
      <c r="H141" s="165" t="s">
        <v>38</v>
      </c>
      <c r="I141" s="94" t="s">
        <v>1002</v>
      </c>
      <c r="J141" s="93"/>
      <c r="K141" s="93"/>
      <c r="L141" s="95"/>
      <c r="M141" s="95">
        <f>SUM(M142,M145,M147)</f>
        <v>498618000</v>
      </c>
      <c r="N141" s="344">
        <f>SUM(N142,N145,N147)</f>
        <v>0</v>
      </c>
      <c r="O141" s="207"/>
      <c r="P141" s="180" t="s">
        <v>505</v>
      </c>
      <c r="Q141" s="180" t="s">
        <v>506</v>
      </c>
      <c r="S141" s="223"/>
      <c r="T141" s="29" t="b">
        <f>perbaikan_revisi[[#This Row],[JUMLAH ]]='[6]Pvt SP2D Pusdik'!B149</f>
        <v>1</v>
      </c>
      <c r="U141" s="95">
        <f>IF(perbaikan_revisi[[#This Row],[Akrual]]&gt;perbaikan_revisi[[#This Row],[JUMLAH ]],perbaikan_revisi[[#This Row],[Akrual]]-perbaikan_revisi[[#This Row],[JUMLAH ]],0)</f>
        <v>-498617999</v>
      </c>
    </row>
    <row r="142" spans="1:21" ht="13.2" x14ac:dyDescent="0.25">
      <c r="A142" s="1" t="s">
        <v>144</v>
      </c>
      <c r="B142" s="153" t="s">
        <v>523</v>
      </c>
      <c r="C142" s="58" t="s">
        <v>24</v>
      </c>
      <c r="D142" s="57"/>
      <c r="E142" s="57"/>
      <c r="F142" s="59"/>
      <c r="G142" s="59">
        <f>SUM(G143:G144)</f>
        <v>5000000</v>
      </c>
      <c r="H142" s="153" t="s">
        <v>523</v>
      </c>
      <c r="I142" s="58" t="s">
        <v>24</v>
      </c>
      <c r="J142" s="57"/>
      <c r="K142" s="57"/>
      <c r="L142" s="59"/>
      <c r="M142" s="59">
        <f>SUM(M143:M144)</f>
        <v>5000000</v>
      </c>
      <c r="N142" s="324">
        <f>SUM(N143:N144)</f>
        <v>0</v>
      </c>
      <c r="O142" s="207"/>
      <c r="P142" s="180"/>
      <c r="Q142" s="180"/>
      <c r="R142" s="4" t="s">
        <v>131</v>
      </c>
      <c r="S142" s="223" t="s">
        <v>506</v>
      </c>
      <c r="T142" s="29" t="b">
        <f>perbaikan_revisi[[#This Row],[JUMLAH ]]='[6]Pvt SP2D Pusdik'!B150</f>
        <v>1</v>
      </c>
      <c r="U142" s="59">
        <f>IF(perbaikan_revisi[[#This Row],[Akrual]]&gt;perbaikan_revisi[[#This Row],[JUMLAH ]],perbaikan_revisi[[#This Row],[Akrual]]-perbaikan_revisi[[#This Row],[JUMLAH ]],0)</f>
        <v>-4999999</v>
      </c>
    </row>
    <row r="143" spans="1:21" ht="13.2" x14ac:dyDescent="0.25">
      <c r="A143" s="1" t="s">
        <v>145</v>
      </c>
      <c r="B143" s="150"/>
      <c r="C143" s="49" t="s">
        <v>637</v>
      </c>
      <c r="D143" s="48">
        <v>2</v>
      </c>
      <c r="E143" s="48" t="s">
        <v>120</v>
      </c>
      <c r="F143" s="50">
        <v>1500000</v>
      </c>
      <c r="G143" s="50">
        <f>ROUNDDOWN(D143*F143,-3)</f>
        <v>3000000</v>
      </c>
      <c r="H143" s="150"/>
      <c r="I143" s="49" t="s">
        <v>637</v>
      </c>
      <c r="J143" s="48">
        <v>2</v>
      </c>
      <c r="K143" s="48" t="s">
        <v>120</v>
      </c>
      <c r="L143" s="50">
        <v>1500000</v>
      </c>
      <c r="M143" s="50">
        <f>ROUNDDOWN(J143*L143,-3)</f>
        <v>3000000</v>
      </c>
      <c r="N143" s="433">
        <f t="shared" ref="N143:N144" si="35">G143-M143</f>
        <v>0</v>
      </c>
      <c r="O143" s="187" t="str">
        <f t="shared" ref="O143:O144" si="36">IF(AND(ISBLANK(H143),N143&lt;&gt;0),"Rev detil","")</f>
        <v/>
      </c>
      <c r="P143" s="180"/>
      <c r="Q143" s="180"/>
      <c r="T143" s="29" t="b">
        <f>perbaikan_revisi[[#This Row],[JUMLAH ]]='[6]Pvt SP2D Pusdik'!B151</f>
        <v>1</v>
      </c>
      <c r="U143" s="204">
        <f>IF(perbaikan_revisi[[#This Row],[Akrual]]&gt;perbaikan_revisi[[#This Row],[JUMLAH ]],perbaikan_revisi[[#This Row],[Akrual]]-perbaikan_revisi[[#This Row],[JUMLAH ]],0)</f>
        <v>-2999999</v>
      </c>
    </row>
    <row r="144" spans="1:21" ht="13.2" x14ac:dyDescent="0.25">
      <c r="A144" s="1" t="s">
        <v>146</v>
      </c>
      <c r="B144" s="150"/>
      <c r="C144" s="49" t="s">
        <v>638</v>
      </c>
      <c r="D144" s="48">
        <v>2</v>
      </c>
      <c r="E144" s="48" t="s">
        <v>120</v>
      </c>
      <c r="F144" s="50">
        <v>1000000</v>
      </c>
      <c r="G144" s="50">
        <f>ROUNDDOWN(D144*F144,-3)</f>
        <v>2000000</v>
      </c>
      <c r="H144" s="150"/>
      <c r="I144" s="49" t="s">
        <v>638</v>
      </c>
      <c r="J144" s="48">
        <v>2</v>
      </c>
      <c r="K144" s="48" t="s">
        <v>120</v>
      </c>
      <c r="L144" s="50">
        <v>1000000</v>
      </c>
      <c r="M144" s="50">
        <f>ROUNDDOWN(J144*L144,-3)</f>
        <v>2000000</v>
      </c>
      <c r="N144" s="433">
        <f t="shared" si="35"/>
        <v>0</v>
      </c>
      <c r="O144" s="187" t="str">
        <f t="shared" si="36"/>
        <v/>
      </c>
      <c r="P144" s="180"/>
      <c r="Q144" s="180"/>
      <c r="T144" s="29" t="b">
        <f>perbaikan_revisi[[#This Row],[JUMLAH ]]='[6]Pvt SP2D Pusdik'!B152</f>
        <v>1</v>
      </c>
      <c r="U144" s="204">
        <f>IF(perbaikan_revisi[[#This Row],[Akrual]]&gt;perbaikan_revisi[[#This Row],[JUMLAH ]],perbaikan_revisi[[#This Row],[Akrual]]-perbaikan_revisi[[#This Row],[JUMLAH ]],0)</f>
        <v>-1999999</v>
      </c>
    </row>
    <row r="145" spans="1:26" ht="13.2" x14ac:dyDescent="0.25">
      <c r="A145" s="1" t="s">
        <v>639</v>
      </c>
      <c r="B145" s="151" t="s">
        <v>524</v>
      </c>
      <c r="C145" s="52" t="s">
        <v>73</v>
      </c>
      <c r="D145" s="51"/>
      <c r="E145" s="51"/>
      <c r="F145" s="53"/>
      <c r="G145" s="53">
        <f>G146</f>
        <v>7800000</v>
      </c>
      <c r="H145" s="151" t="s">
        <v>524</v>
      </c>
      <c r="I145" s="52" t="s">
        <v>73</v>
      </c>
      <c r="J145" s="51"/>
      <c r="K145" s="51"/>
      <c r="L145" s="53"/>
      <c r="M145" s="53">
        <f>M146</f>
        <v>7800000</v>
      </c>
      <c r="N145" s="323">
        <f>N146</f>
        <v>0</v>
      </c>
      <c r="O145" s="207"/>
      <c r="P145" s="180"/>
      <c r="Q145" s="180"/>
      <c r="R145" s="4" t="s">
        <v>131</v>
      </c>
      <c r="S145" s="223" t="s">
        <v>506</v>
      </c>
      <c r="T145" s="29" t="b">
        <f>perbaikan_revisi[[#This Row],[JUMLAH ]]='[6]Pvt SP2D Pusdik'!B153</f>
        <v>1</v>
      </c>
      <c r="U145" s="53">
        <f>IF(perbaikan_revisi[[#This Row],[Akrual]]&gt;perbaikan_revisi[[#This Row],[JUMLAH ]],perbaikan_revisi[[#This Row],[Akrual]]-perbaikan_revisi[[#This Row],[JUMLAH ]],0)</f>
        <v>-7799999</v>
      </c>
      <c r="X145" s="306"/>
    </row>
    <row r="146" spans="1:26" ht="13.2" x14ac:dyDescent="0.25">
      <c r="A146" s="1" t="s">
        <v>640</v>
      </c>
      <c r="B146" s="150"/>
      <c r="C146" s="49" t="s">
        <v>957</v>
      </c>
      <c r="D146" s="48">
        <v>2</v>
      </c>
      <c r="E146" s="48" t="s">
        <v>120</v>
      </c>
      <c r="F146" s="50">
        <v>3900000</v>
      </c>
      <c r="G146" s="50">
        <f>ROUNDDOWN(D146*F146,-3)</f>
        <v>7800000</v>
      </c>
      <c r="H146" s="150"/>
      <c r="I146" s="49" t="s">
        <v>957</v>
      </c>
      <c r="J146" s="48">
        <v>2</v>
      </c>
      <c r="K146" s="48" t="s">
        <v>120</v>
      </c>
      <c r="L146" s="50">
        <v>3900000</v>
      </c>
      <c r="M146" s="50">
        <f>ROUNDDOWN(J146*L146,-3)</f>
        <v>7800000</v>
      </c>
      <c r="N146" s="247">
        <f>G146-M146</f>
        <v>0</v>
      </c>
      <c r="O146" s="187" t="s">
        <v>1248</v>
      </c>
      <c r="P146" s="180"/>
      <c r="Q146" s="180"/>
      <c r="T146" s="29" t="b">
        <f>perbaikan_revisi[[#This Row],[JUMLAH ]]='[6]Pvt SP2D Pusdik'!B154</f>
        <v>1</v>
      </c>
      <c r="U146" s="50">
        <f>IF(perbaikan_revisi[[#This Row],[Akrual]]&gt;perbaikan_revisi[[#This Row],[JUMLAH ]],perbaikan_revisi[[#This Row],[Akrual]]-perbaikan_revisi[[#This Row],[JUMLAH ]],0)</f>
        <v>-7799999</v>
      </c>
    </row>
    <row r="147" spans="1:26" ht="13.2" x14ac:dyDescent="0.25">
      <c r="A147" s="1" t="s">
        <v>148</v>
      </c>
      <c r="B147" s="149" t="s">
        <v>525</v>
      </c>
      <c r="C147" s="46" t="s">
        <v>35</v>
      </c>
      <c r="D147" s="45"/>
      <c r="E147" s="45"/>
      <c r="F147" s="47"/>
      <c r="G147" s="47">
        <f>SUM(G148:G149)</f>
        <v>485818000</v>
      </c>
      <c r="H147" s="149" t="s">
        <v>525</v>
      </c>
      <c r="I147" s="46" t="s">
        <v>35</v>
      </c>
      <c r="J147" s="45"/>
      <c r="K147" s="45"/>
      <c r="L147" s="47"/>
      <c r="M147" s="47">
        <f>SUM(M148:M149)</f>
        <v>485818000</v>
      </c>
      <c r="N147" s="322">
        <f>SUM(N148:N149)</f>
        <v>0</v>
      </c>
      <c r="O147" s="207"/>
      <c r="P147" s="180"/>
      <c r="Q147" s="180"/>
      <c r="R147" s="4" t="s">
        <v>131</v>
      </c>
      <c r="S147" s="223" t="s">
        <v>506</v>
      </c>
      <c r="T147" s="29" t="b">
        <f>perbaikan_revisi[[#This Row],[JUMLAH ]]='[6]Pvt SP2D Pusdik'!B155</f>
        <v>1</v>
      </c>
      <c r="U147" s="47">
        <f>IF(perbaikan_revisi[[#This Row],[Akrual]]&gt;perbaikan_revisi[[#This Row],[JUMLAH ]],perbaikan_revisi[[#This Row],[Akrual]]-perbaikan_revisi[[#This Row],[JUMLAH ]],0)</f>
        <v>-485817999</v>
      </c>
    </row>
    <row r="148" spans="1:26" ht="26.4" x14ac:dyDescent="0.25">
      <c r="A148" s="1" t="s">
        <v>149</v>
      </c>
      <c r="B148" s="150"/>
      <c r="C148" s="49" t="s">
        <v>1003</v>
      </c>
      <c r="D148" s="48">
        <v>64</v>
      </c>
      <c r="E148" s="48" t="s">
        <v>26</v>
      </c>
      <c r="F148" s="50">
        <v>6578000</v>
      </c>
      <c r="G148" s="50">
        <f>ROUNDDOWN(D148*F148,-3)</f>
        <v>420992000</v>
      </c>
      <c r="H148" s="150"/>
      <c r="I148" s="49" t="s">
        <v>1003</v>
      </c>
      <c r="J148" s="48">
        <v>64</v>
      </c>
      <c r="K148" s="48" t="s">
        <v>26</v>
      </c>
      <c r="L148" s="50">
        <v>6578000</v>
      </c>
      <c r="M148" s="50">
        <f>ROUNDDOWN(J148*L148,-3)</f>
        <v>420992000</v>
      </c>
      <c r="N148" s="433">
        <f t="shared" ref="N148:N149" si="37">G148-M148</f>
        <v>0</v>
      </c>
      <c r="O148" s="187" t="str">
        <f t="shared" ref="O148:O149" si="38">IF(AND(ISBLANK(H148),N148&lt;&gt;0),"Rev detil","")</f>
        <v/>
      </c>
      <c r="P148" s="180"/>
      <c r="Q148" s="180"/>
      <c r="T148" s="29" t="b">
        <f>perbaikan_revisi[[#This Row],[JUMLAH ]]='[6]Pvt SP2D Pusdik'!B156</f>
        <v>1</v>
      </c>
      <c r="U148" s="204">
        <f>IF(perbaikan_revisi[[#This Row],[Akrual]]&gt;perbaikan_revisi[[#This Row],[JUMLAH ]],perbaikan_revisi[[#This Row],[Akrual]]-perbaikan_revisi[[#This Row],[JUMLAH ]],0)</f>
        <v>-420991999</v>
      </c>
      <c r="W148" s="412"/>
    </row>
    <row r="149" spans="1:26" ht="26.4" x14ac:dyDescent="0.25">
      <c r="A149" s="1" t="s">
        <v>150</v>
      </c>
      <c r="B149" s="150"/>
      <c r="C149" s="49" t="s">
        <v>642</v>
      </c>
      <c r="D149" s="48">
        <v>11</v>
      </c>
      <c r="E149" s="48" t="s">
        <v>26</v>
      </c>
      <c r="F149" s="50">
        <v>5893273</v>
      </c>
      <c r="G149" s="50">
        <f>ROUNDDOWN(D149*F149,-3)</f>
        <v>64826000</v>
      </c>
      <c r="H149" s="150"/>
      <c r="I149" s="49" t="s">
        <v>642</v>
      </c>
      <c r="J149" s="48">
        <v>11</v>
      </c>
      <c r="K149" s="48" t="s">
        <v>26</v>
      </c>
      <c r="L149" s="50">
        <v>5893273</v>
      </c>
      <c r="M149" s="50">
        <f>ROUNDDOWN(J149*L149,-3)</f>
        <v>64826000</v>
      </c>
      <c r="N149" s="433">
        <f t="shared" si="37"/>
        <v>0</v>
      </c>
      <c r="O149" s="187" t="str">
        <f t="shared" si="38"/>
        <v/>
      </c>
      <c r="P149" s="180"/>
      <c r="Q149" s="180"/>
      <c r="T149" s="29" t="b">
        <f>perbaikan_revisi[[#This Row],[JUMLAH ]]='[6]Pvt SP2D Pusdik'!B157</f>
        <v>1</v>
      </c>
      <c r="U149" s="413">
        <f>IF(perbaikan_revisi[[#This Row],[Akrual]]&gt;perbaikan_revisi[[#This Row],[JUMLAH ]],perbaikan_revisi[[#This Row],[Akrual]]-perbaikan_revisi[[#This Row],[JUMLAH ]],0)</f>
        <v>-64825999</v>
      </c>
      <c r="W149" s="412"/>
      <c r="X149" s="412"/>
      <c r="Z149" s="412"/>
    </row>
    <row r="150" spans="1:26" ht="26.4" x14ac:dyDescent="0.25">
      <c r="A150" s="1" t="s">
        <v>151</v>
      </c>
      <c r="B150" s="155" t="s">
        <v>91</v>
      </c>
      <c r="C150" s="64" t="s">
        <v>152</v>
      </c>
      <c r="D150" s="63"/>
      <c r="E150" s="63"/>
      <c r="F150" s="65"/>
      <c r="G150" s="65">
        <f>SUM(G151,G156,G158,G160)</f>
        <v>63200000</v>
      </c>
      <c r="H150" s="155" t="s">
        <v>91</v>
      </c>
      <c r="I150" s="64" t="s">
        <v>152</v>
      </c>
      <c r="J150" s="63"/>
      <c r="K150" s="63"/>
      <c r="L150" s="65"/>
      <c r="M150" s="65">
        <f>SUM(M151,M156,M158,M160)</f>
        <v>63200000</v>
      </c>
      <c r="N150" s="326">
        <f>SUM(N151,N156,N158,N160)</f>
        <v>0</v>
      </c>
      <c r="O150" s="207"/>
      <c r="P150" s="180" t="s">
        <v>505</v>
      </c>
      <c r="Q150" s="180" t="s">
        <v>506</v>
      </c>
      <c r="S150" s="223"/>
      <c r="T150" s="29" t="b">
        <f>perbaikan_revisi[[#This Row],[JUMLAH ]]='[6]Pvt SP2D Pusdik'!B158</f>
        <v>1</v>
      </c>
      <c r="U150" s="65">
        <f>IF(perbaikan_revisi[[#This Row],[Akrual]]&gt;perbaikan_revisi[[#This Row],[JUMLAH ]],perbaikan_revisi[[#This Row],[Akrual]]-perbaikan_revisi[[#This Row],[JUMLAH ]],0)</f>
        <v>-63199999</v>
      </c>
      <c r="Z150" s="412"/>
    </row>
    <row r="151" spans="1:26" ht="13.2" x14ac:dyDescent="0.25">
      <c r="A151" s="1" t="s">
        <v>153</v>
      </c>
      <c r="B151" s="153" t="s">
        <v>523</v>
      </c>
      <c r="C151" s="58" t="s">
        <v>24</v>
      </c>
      <c r="D151" s="57"/>
      <c r="E151" s="57"/>
      <c r="F151" s="59"/>
      <c r="G151" s="59">
        <f>SUM(G152:G155)</f>
        <v>18000000</v>
      </c>
      <c r="H151" s="153" t="s">
        <v>523</v>
      </c>
      <c r="I151" s="58" t="s">
        <v>24</v>
      </c>
      <c r="J151" s="57"/>
      <c r="K151" s="57"/>
      <c r="L151" s="59"/>
      <c r="M151" s="59">
        <f>SUM(M152:M155)</f>
        <v>18000000</v>
      </c>
      <c r="N151" s="324">
        <f>SUM(N152:N155)</f>
        <v>0</v>
      </c>
      <c r="O151" s="207"/>
      <c r="P151" s="180"/>
      <c r="Q151" s="180"/>
      <c r="R151" s="4" t="s">
        <v>131</v>
      </c>
      <c r="S151" s="223" t="s">
        <v>506</v>
      </c>
      <c r="T151" s="29" t="b">
        <f>perbaikan_revisi[[#This Row],[JUMLAH ]]='[6]Pvt SP2D Pusdik'!B159</f>
        <v>1</v>
      </c>
      <c r="U151" s="59">
        <f>IF(perbaikan_revisi[[#This Row],[Akrual]]&gt;perbaikan_revisi[[#This Row],[JUMLAH ]],perbaikan_revisi[[#This Row],[Akrual]]-perbaikan_revisi[[#This Row],[JUMLAH ]],0)</f>
        <v>-17999999</v>
      </c>
      <c r="W151" s="412"/>
    </row>
    <row r="152" spans="1:26" ht="13.2" x14ac:dyDescent="0.25">
      <c r="A152" s="1" t="s">
        <v>154</v>
      </c>
      <c r="B152" s="150"/>
      <c r="C152" s="49" t="s">
        <v>630</v>
      </c>
      <c r="D152" s="48">
        <v>4</v>
      </c>
      <c r="E152" s="48" t="s">
        <v>120</v>
      </c>
      <c r="F152" s="50">
        <v>1000000</v>
      </c>
      <c r="G152" s="50">
        <f>ROUNDDOWN(D152*F152,-3)</f>
        <v>4000000</v>
      </c>
      <c r="H152" s="150"/>
      <c r="I152" s="49" t="s">
        <v>630</v>
      </c>
      <c r="J152" s="48">
        <v>4</v>
      </c>
      <c r="K152" s="48" t="s">
        <v>120</v>
      </c>
      <c r="L152" s="50">
        <v>1000000</v>
      </c>
      <c r="M152" s="50">
        <f>ROUNDDOWN(J152*L152,-3)</f>
        <v>4000000</v>
      </c>
      <c r="N152" s="433">
        <f t="shared" ref="N152:N155" si="39">G152-M152</f>
        <v>0</v>
      </c>
      <c r="O152" s="187" t="str">
        <f t="shared" ref="O152:O155" si="40">IF(AND(ISBLANK(H152),N152&lt;&gt;0),"Rev detil","")</f>
        <v/>
      </c>
      <c r="P152" s="180"/>
      <c r="Q152" s="180"/>
      <c r="T152" s="29" t="b">
        <f>perbaikan_revisi[[#This Row],[JUMLAH ]]='[6]Pvt SP2D Pusdik'!B160</f>
        <v>1</v>
      </c>
      <c r="U152" s="204">
        <f>IF(perbaikan_revisi[[#This Row],[Akrual]]&gt;perbaikan_revisi[[#This Row],[JUMLAH ]],perbaikan_revisi[[#This Row],[Akrual]]-perbaikan_revisi[[#This Row],[JUMLAH ]],0)</f>
        <v>-3999999</v>
      </c>
    </row>
    <row r="153" spans="1:26" ht="13.2" x14ac:dyDescent="0.25">
      <c r="A153" s="1" t="s">
        <v>155</v>
      </c>
      <c r="B153" s="150"/>
      <c r="C153" s="49" t="s">
        <v>562</v>
      </c>
      <c r="D153" s="48">
        <v>4</v>
      </c>
      <c r="E153" s="48" t="s">
        <v>120</v>
      </c>
      <c r="F153" s="50">
        <v>1500000</v>
      </c>
      <c r="G153" s="50">
        <f>ROUNDDOWN(D153*F153,-3)</f>
        <v>6000000</v>
      </c>
      <c r="H153" s="150"/>
      <c r="I153" s="49" t="s">
        <v>562</v>
      </c>
      <c r="J153" s="48">
        <v>4</v>
      </c>
      <c r="K153" s="48" t="s">
        <v>120</v>
      </c>
      <c r="L153" s="50">
        <v>1500000</v>
      </c>
      <c r="M153" s="50">
        <f>ROUNDDOWN(J153*L153,-3)</f>
        <v>6000000</v>
      </c>
      <c r="N153" s="433">
        <f t="shared" si="39"/>
        <v>0</v>
      </c>
      <c r="O153" s="187" t="str">
        <f t="shared" si="40"/>
        <v/>
      </c>
      <c r="P153" s="180"/>
      <c r="Q153" s="180"/>
      <c r="T153" s="29" t="b">
        <f>perbaikan_revisi[[#This Row],[JUMLAH ]]='[6]Pvt SP2D Pusdik'!B161</f>
        <v>1</v>
      </c>
      <c r="U153" s="204">
        <f>IF(perbaikan_revisi[[#This Row],[Akrual]]&gt;perbaikan_revisi[[#This Row],[JUMLAH ]],perbaikan_revisi[[#This Row],[Akrual]]-perbaikan_revisi[[#This Row],[JUMLAH ]],0)</f>
        <v>-5999999</v>
      </c>
    </row>
    <row r="154" spans="1:26" ht="13.2" x14ac:dyDescent="0.25">
      <c r="A154" s="1" t="s">
        <v>156</v>
      </c>
      <c r="B154" s="150"/>
      <c r="C154" s="49" t="s">
        <v>563</v>
      </c>
      <c r="D154" s="48">
        <v>4</v>
      </c>
      <c r="E154" s="48" t="s">
        <v>120</v>
      </c>
      <c r="F154" s="50">
        <v>1000000</v>
      </c>
      <c r="G154" s="50">
        <f>ROUNDDOWN(D154*F154,-3)</f>
        <v>4000000</v>
      </c>
      <c r="H154" s="150"/>
      <c r="I154" s="49" t="s">
        <v>563</v>
      </c>
      <c r="J154" s="48">
        <v>4</v>
      </c>
      <c r="K154" s="48" t="s">
        <v>120</v>
      </c>
      <c r="L154" s="50">
        <v>1000000</v>
      </c>
      <c r="M154" s="50">
        <f>ROUNDDOWN(J154*L154,-3)</f>
        <v>4000000</v>
      </c>
      <c r="N154" s="433">
        <f t="shared" si="39"/>
        <v>0</v>
      </c>
      <c r="O154" s="187" t="str">
        <f t="shared" si="40"/>
        <v/>
      </c>
      <c r="P154" s="180"/>
      <c r="Q154" s="180"/>
      <c r="T154" s="29" t="b">
        <f>perbaikan_revisi[[#This Row],[JUMLAH ]]='[6]Pvt SP2D Pusdik'!B162</f>
        <v>1</v>
      </c>
      <c r="U154" s="204">
        <f>IF(perbaikan_revisi[[#This Row],[Akrual]]&gt;perbaikan_revisi[[#This Row],[JUMLAH ]],perbaikan_revisi[[#This Row],[Akrual]]-perbaikan_revisi[[#This Row],[JUMLAH ]],0)</f>
        <v>-3999999</v>
      </c>
    </row>
    <row r="155" spans="1:26" ht="13.2" x14ac:dyDescent="0.25">
      <c r="A155" s="1" t="s">
        <v>157</v>
      </c>
      <c r="B155" s="150"/>
      <c r="C155" s="49" t="s">
        <v>643</v>
      </c>
      <c r="D155" s="48">
        <v>8</v>
      </c>
      <c r="E155" s="48" t="s">
        <v>633</v>
      </c>
      <c r="F155" s="50">
        <v>500000</v>
      </c>
      <c r="G155" s="50">
        <f>ROUNDDOWN(D155*F155,-3)</f>
        <v>4000000</v>
      </c>
      <c r="H155" s="150"/>
      <c r="I155" s="49" t="s">
        <v>643</v>
      </c>
      <c r="J155" s="48">
        <v>8</v>
      </c>
      <c r="K155" s="48" t="s">
        <v>633</v>
      </c>
      <c r="L155" s="50">
        <v>500000</v>
      </c>
      <c r="M155" s="50">
        <f>ROUNDDOWN(J155*L155,-3)</f>
        <v>4000000</v>
      </c>
      <c r="N155" s="433">
        <f t="shared" si="39"/>
        <v>0</v>
      </c>
      <c r="O155" s="187" t="str">
        <f t="shared" si="40"/>
        <v/>
      </c>
      <c r="P155" s="180"/>
      <c r="Q155" s="180"/>
      <c r="T155" s="29" t="b">
        <f>perbaikan_revisi[[#This Row],[JUMLAH ]]='[6]Pvt SP2D Pusdik'!B163</f>
        <v>1</v>
      </c>
      <c r="U155" s="204">
        <f>IF(perbaikan_revisi[[#This Row],[Akrual]]&gt;perbaikan_revisi[[#This Row],[JUMLAH ]],perbaikan_revisi[[#This Row],[Akrual]]-perbaikan_revisi[[#This Row],[JUMLAH ]],0)</f>
        <v>-3999999</v>
      </c>
    </row>
    <row r="156" spans="1:26" ht="13.2" x14ac:dyDescent="0.25">
      <c r="A156" s="1" t="s">
        <v>158</v>
      </c>
      <c r="B156" s="151" t="s">
        <v>532</v>
      </c>
      <c r="C156" s="52" t="s">
        <v>159</v>
      </c>
      <c r="D156" s="51"/>
      <c r="E156" s="51"/>
      <c r="F156" s="53"/>
      <c r="G156" s="53">
        <f>G157</f>
        <v>3000000</v>
      </c>
      <c r="H156" s="151" t="s">
        <v>532</v>
      </c>
      <c r="I156" s="52" t="s">
        <v>159</v>
      </c>
      <c r="J156" s="51"/>
      <c r="K156" s="51"/>
      <c r="L156" s="53"/>
      <c r="M156" s="53">
        <f>M157</f>
        <v>3000000</v>
      </c>
      <c r="N156" s="323">
        <f>N157</f>
        <v>0</v>
      </c>
      <c r="O156" s="207"/>
      <c r="P156" s="180"/>
      <c r="Q156" s="180"/>
      <c r="R156" s="4" t="s">
        <v>131</v>
      </c>
      <c r="S156" s="223" t="s">
        <v>506</v>
      </c>
      <c r="T156" s="29" t="b">
        <f>perbaikan_revisi[[#This Row],[JUMLAH ]]='[6]Pvt SP2D Pusdik'!B164</f>
        <v>1</v>
      </c>
      <c r="U156" s="53">
        <f>IF(perbaikan_revisi[[#This Row],[Akrual]]&gt;perbaikan_revisi[[#This Row],[JUMLAH ]],perbaikan_revisi[[#This Row],[Akrual]]-perbaikan_revisi[[#This Row],[JUMLAH ]],0)</f>
        <v>-2999999</v>
      </c>
    </row>
    <row r="157" spans="1:26" ht="13.2" x14ac:dyDescent="0.25">
      <c r="A157" s="1" t="s">
        <v>160</v>
      </c>
      <c r="B157" s="150"/>
      <c r="C157" s="49" t="s">
        <v>644</v>
      </c>
      <c r="D157" s="48">
        <v>2</v>
      </c>
      <c r="E157" s="48" t="s">
        <v>161</v>
      </c>
      <c r="F157" s="50">
        <v>1500000</v>
      </c>
      <c r="G157" s="50">
        <f>ROUNDDOWN(D157*F157,-3)</f>
        <v>3000000</v>
      </c>
      <c r="H157" s="150"/>
      <c r="I157" s="49" t="s">
        <v>644</v>
      </c>
      <c r="J157" s="48">
        <v>2</v>
      </c>
      <c r="K157" s="48" t="s">
        <v>161</v>
      </c>
      <c r="L157" s="50">
        <v>1500000</v>
      </c>
      <c r="M157" s="50">
        <f>ROUNDDOWN(J157*L157,-3)</f>
        <v>3000000</v>
      </c>
      <c r="N157" s="247">
        <f>G157-M157</f>
        <v>0</v>
      </c>
      <c r="O157" s="187" t="s">
        <v>1248</v>
      </c>
      <c r="P157" s="180"/>
      <c r="Q157" s="180"/>
      <c r="T157" s="29" t="b">
        <f>perbaikan_revisi[[#This Row],[JUMLAH ]]='[6]Pvt SP2D Pusdik'!B165</f>
        <v>1</v>
      </c>
      <c r="U157" s="50">
        <f>IF(perbaikan_revisi[[#This Row],[Akrual]]&gt;perbaikan_revisi[[#This Row],[JUMLAH ]],perbaikan_revisi[[#This Row],[Akrual]]-perbaikan_revisi[[#This Row],[JUMLAH ]],0)</f>
        <v>-2999999</v>
      </c>
    </row>
    <row r="158" spans="1:26" ht="13.2" x14ac:dyDescent="0.25">
      <c r="A158" s="1" t="s">
        <v>162</v>
      </c>
      <c r="B158" s="151" t="s">
        <v>525</v>
      </c>
      <c r="C158" s="52" t="s">
        <v>35</v>
      </c>
      <c r="D158" s="51"/>
      <c r="E158" s="51"/>
      <c r="F158" s="53"/>
      <c r="G158" s="53">
        <f>G159</f>
        <v>38000000</v>
      </c>
      <c r="H158" s="151" t="s">
        <v>525</v>
      </c>
      <c r="I158" s="52" t="s">
        <v>35</v>
      </c>
      <c r="J158" s="51"/>
      <c r="K158" s="51"/>
      <c r="L158" s="53"/>
      <c r="M158" s="53">
        <f>M159</f>
        <v>38000000</v>
      </c>
      <c r="N158" s="323">
        <f>N159</f>
        <v>0</v>
      </c>
      <c r="O158" s="207"/>
      <c r="P158" s="180"/>
      <c r="Q158" s="180"/>
      <c r="R158" s="4" t="s">
        <v>131</v>
      </c>
      <c r="S158" s="223" t="s">
        <v>506</v>
      </c>
      <c r="T158" s="29" t="b">
        <f>perbaikan_revisi[[#This Row],[JUMLAH ]]='[6]Pvt SP2D Pusdik'!B166</f>
        <v>1</v>
      </c>
      <c r="U158" s="53">
        <f>IF(perbaikan_revisi[[#This Row],[Akrual]]&gt;perbaikan_revisi[[#This Row],[JUMLAH ]],perbaikan_revisi[[#This Row],[Akrual]]-perbaikan_revisi[[#This Row],[JUMLAH ]],0)</f>
        <v>-37999999</v>
      </c>
    </row>
    <row r="159" spans="1:26" ht="13.2" x14ac:dyDescent="0.25">
      <c r="A159" s="1" t="s">
        <v>163</v>
      </c>
      <c r="B159" s="150"/>
      <c r="C159" s="49" t="s">
        <v>958</v>
      </c>
      <c r="D159" s="48">
        <v>8</v>
      </c>
      <c r="E159" s="48" t="s">
        <v>26</v>
      </c>
      <c r="F159" s="50">
        <v>4750000</v>
      </c>
      <c r="G159" s="50">
        <f>ROUNDDOWN(D159*F159,-3)</f>
        <v>38000000</v>
      </c>
      <c r="H159" s="150"/>
      <c r="I159" s="49" t="s">
        <v>958</v>
      </c>
      <c r="J159" s="48">
        <v>8</v>
      </c>
      <c r="K159" s="48" t="s">
        <v>26</v>
      </c>
      <c r="L159" s="50">
        <v>4750000</v>
      </c>
      <c r="M159" s="50">
        <f>ROUNDDOWN(J159*L159,-3)</f>
        <v>38000000</v>
      </c>
      <c r="N159" s="247">
        <f>G159-M159</f>
        <v>0</v>
      </c>
      <c r="O159" s="187" t="s">
        <v>1248</v>
      </c>
      <c r="P159" s="180"/>
      <c r="Q159" s="180"/>
      <c r="T159" s="29" t="b">
        <f>perbaikan_revisi[[#This Row],[JUMLAH ]]='[6]Pvt SP2D Pusdik'!B167</f>
        <v>1</v>
      </c>
      <c r="U159" s="50">
        <f>IF(perbaikan_revisi[[#This Row],[Akrual]]&gt;perbaikan_revisi[[#This Row],[JUMLAH ]],perbaikan_revisi[[#This Row],[Akrual]]-perbaikan_revisi[[#This Row],[JUMLAH ]],0)</f>
        <v>-37999999</v>
      </c>
    </row>
    <row r="160" spans="1:26" ht="13.2" x14ac:dyDescent="0.25">
      <c r="A160" s="1" t="s">
        <v>164</v>
      </c>
      <c r="B160" s="153" t="s">
        <v>582</v>
      </c>
      <c r="C160" s="58" t="s">
        <v>80</v>
      </c>
      <c r="D160" s="57"/>
      <c r="E160" s="57"/>
      <c r="F160" s="59"/>
      <c r="G160" s="59">
        <f>G161</f>
        <v>4200000</v>
      </c>
      <c r="H160" s="153" t="s">
        <v>582</v>
      </c>
      <c r="I160" s="58" t="s">
        <v>80</v>
      </c>
      <c r="J160" s="57"/>
      <c r="K160" s="57"/>
      <c r="L160" s="59"/>
      <c r="M160" s="59">
        <f>M161</f>
        <v>4200000</v>
      </c>
      <c r="N160" s="353">
        <f>N161</f>
        <v>0</v>
      </c>
      <c r="O160" s="207"/>
      <c r="P160" s="180"/>
      <c r="Q160" s="180"/>
      <c r="R160" s="4" t="s">
        <v>131</v>
      </c>
      <c r="S160" s="223" t="s">
        <v>506</v>
      </c>
      <c r="T160" s="29" t="b">
        <f>perbaikan_revisi[[#This Row],[JUMLAH ]]='[6]Pvt SP2D Pusdik'!B168</f>
        <v>1</v>
      </c>
      <c r="U160" s="59">
        <f>IF(perbaikan_revisi[[#This Row],[Akrual]]&gt;perbaikan_revisi[[#This Row],[JUMLAH ]],perbaikan_revisi[[#This Row],[Akrual]]-perbaikan_revisi[[#This Row],[JUMLAH ]],0)</f>
        <v>-4199999</v>
      </c>
    </row>
    <row r="161" spans="1:21" ht="13.2" x14ac:dyDescent="0.25">
      <c r="A161" s="1" t="s">
        <v>165</v>
      </c>
      <c r="B161" s="150"/>
      <c r="C161" s="49" t="s">
        <v>646</v>
      </c>
      <c r="D161" s="48">
        <v>28</v>
      </c>
      <c r="E161" s="48" t="s">
        <v>26</v>
      </c>
      <c r="F161" s="50">
        <v>150000</v>
      </c>
      <c r="G161" s="50">
        <f>ROUNDDOWN(D161*F161,-3)</f>
        <v>4200000</v>
      </c>
      <c r="H161" s="150"/>
      <c r="I161" s="49" t="s">
        <v>646</v>
      </c>
      <c r="J161" s="48">
        <v>28</v>
      </c>
      <c r="K161" s="48" t="s">
        <v>26</v>
      </c>
      <c r="L161" s="50">
        <v>150000</v>
      </c>
      <c r="M161" s="50">
        <f>ROUNDDOWN(J161*L161,-3)</f>
        <v>4200000</v>
      </c>
      <c r="N161" s="433">
        <f>G161-M161</f>
        <v>0</v>
      </c>
      <c r="O161" s="187" t="str">
        <f t="shared" ref="O161" si="41">IF(AND(ISBLANK(H161),N161&lt;&gt;0),"Rev detil","")</f>
        <v/>
      </c>
      <c r="P161" s="180"/>
      <c r="Q161" s="180"/>
      <c r="T161" s="29" t="b">
        <f>perbaikan_revisi[[#This Row],[JUMLAH ]]='[6]Pvt SP2D Pusdik'!B169</f>
        <v>1</v>
      </c>
      <c r="U161" s="204">
        <f>IF(perbaikan_revisi[[#This Row],[Akrual]]&gt;perbaikan_revisi[[#This Row],[JUMLAH ]],perbaikan_revisi[[#This Row],[Akrual]]-perbaikan_revisi[[#This Row],[JUMLAH ]],0)</f>
        <v>-4199999</v>
      </c>
    </row>
    <row r="162" spans="1:21" ht="13.2" x14ac:dyDescent="0.25">
      <c r="A162" s="1" t="s">
        <v>166</v>
      </c>
      <c r="B162" s="155" t="s">
        <v>167</v>
      </c>
      <c r="C162" s="64" t="s">
        <v>168</v>
      </c>
      <c r="D162" s="63"/>
      <c r="E162" s="63"/>
      <c r="F162" s="65"/>
      <c r="G162" s="65">
        <f>SUM(G163,G169,G171)</f>
        <v>64800000</v>
      </c>
      <c r="H162" s="155" t="s">
        <v>167</v>
      </c>
      <c r="I162" s="64" t="s">
        <v>168</v>
      </c>
      <c r="J162" s="63"/>
      <c r="K162" s="63"/>
      <c r="L162" s="65"/>
      <c r="M162" s="65">
        <f>SUM(M163,M169,M171)</f>
        <v>64800000</v>
      </c>
      <c r="N162" s="326">
        <f>SUM(N163,N169,N171)</f>
        <v>0</v>
      </c>
      <c r="O162" s="207"/>
      <c r="P162" s="180" t="s">
        <v>505</v>
      </c>
      <c r="Q162" s="180" t="s">
        <v>506</v>
      </c>
      <c r="S162" s="223"/>
      <c r="T162" s="29" t="b">
        <f>perbaikan_revisi[[#This Row],[JUMLAH ]]='[6]Pvt SP2D Pusdik'!B170</f>
        <v>1</v>
      </c>
      <c r="U162" s="65">
        <f>IF(perbaikan_revisi[[#This Row],[Akrual]]&gt;perbaikan_revisi[[#This Row],[JUMLAH ]],perbaikan_revisi[[#This Row],[Akrual]]-perbaikan_revisi[[#This Row],[JUMLAH ]],0)</f>
        <v>-64799999</v>
      </c>
    </row>
    <row r="163" spans="1:21" ht="13.2" x14ac:dyDescent="0.25">
      <c r="A163" s="1" t="s">
        <v>169</v>
      </c>
      <c r="B163" s="151" t="s">
        <v>523</v>
      </c>
      <c r="C163" s="52" t="s">
        <v>24</v>
      </c>
      <c r="D163" s="51"/>
      <c r="E163" s="51"/>
      <c r="F163" s="53"/>
      <c r="G163" s="53">
        <f>SUM(G164:G168)</f>
        <v>23000000</v>
      </c>
      <c r="H163" s="151" t="s">
        <v>523</v>
      </c>
      <c r="I163" s="52" t="s">
        <v>24</v>
      </c>
      <c r="J163" s="51"/>
      <c r="K163" s="51"/>
      <c r="L163" s="53"/>
      <c r="M163" s="53">
        <f>SUM(M164:M168)</f>
        <v>23000000</v>
      </c>
      <c r="N163" s="323">
        <f>SUM(N164:N168)</f>
        <v>0</v>
      </c>
      <c r="O163" s="207"/>
      <c r="P163" s="180"/>
      <c r="Q163" s="180"/>
      <c r="R163" s="4" t="s">
        <v>131</v>
      </c>
      <c r="S163" s="223" t="s">
        <v>506</v>
      </c>
      <c r="T163" s="29" t="b">
        <f>perbaikan_revisi[[#This Row],[JUMLAH ]]='[6]Pvt SP2D Pusdik'!B171</f>
        <v>1</v>
      </c>
      <c r="U163" s="53">
        <f>IF(perbaikan_revisi[[#This Row],[Akrual]]&gt;perbaikan_revisi[[#This Row],[JUMLAH ]],perbaikan_revisi[[#This Row],[Akrual]]-perbaikan_revisi[[#This Row],[JUMLAH ]],0)</f>
        <v>-22999999</v>
      </c>
    </row>
    <row r="164" spans="1:21" ht="13.2" x14ac:dyDescent="0.25">
      <c r="A164" s="1" t="s">
        <v>170</v>
      </c>
      <c r="B164" s="150"/>
      <c r="C164" s="49" t="s">
        <v>630</v>
      </c>
      <c r="D164" s="48">
        <v>4</v>
      </c>
      <c r="E164" s="48" t="s">
        <v>120</v>
      </c>
      <c r="F164" s="50">
        <v>1500000</v>
      </c>
      <c r="G164" s="50">
        <f>ROUNDDOWN(D164*F164,-3)</f>
        <v>6000000</v>
      </c>
      <c r="H164" s="150"/>
      <c r="I164" s="49" t="s">
        <v>630</v>
      </c>
      <c r="J164" s="48">
        <v>4</v>
      </c>
      <c r="K164" s="48" t="s">
        <v>120</v>
      </c>
      <c r="L164" s="50">
        <v>1500000</v>
      </c>
      <c r="M164" s="50">
        <f>ROUNDDOWN(J164*L164,-3)</f>
        <v>6000000</v>
      </c>
      <c r="N164" s="247">
        <f t="shared" ref="N164:N168" si="42">G164-M164</f>
        <v>0</v>
      </c>
      <c r="O164" s="187" t="str">
        <f t="shared" ref="O164:O168" si="43">IF(AND(ISBLANK(H164),N164&lt;&gt;0),"Rev detil","")</f>
        <v/>
      </c>
      <c r="P164" s="180"/>
      <c r="Q164" s="180"/>
      <c r="T164" s="29" t="b">
        <f>perbaikan_revisi[[#This Row],[JUMLAH ]]='[6]Pvt SP2D Pusdik'!B172</f>
        <v>1</v>
      </c>
      <c r="U164" s="50">
        <f>IF(perbaikan_revisi[[#This Row],[Akrual]]&gt;perbaikan_revisi[[#This Row],[JUMLAH ]],perbaikan_revisi[[#This Row],[Akrual]]-perbaikan_revisi[[#This Row],[JUMLAH ]],0)</f>
        <v>-5999999</v>
      </c>
    </row>
    <row r="165" spans="1:21" ht="13.2" x14ac:dyDescent="0.25">
      <c r="A165" s="1" t="s">
        <v>171</v>
      </c>
      <c r="B165" s="150"/>
      <c r="C165" s="49" t="s">
        <v>562</v>
      </c>
      <c r="D165" s="48">
        <v>4</v>
      </c>
      <c r="E165" s="48" t="s">
        <v>120</v>
      </c>
      <c r="F165" s="50">
        <v>1500000</v>
      </c>
      <c r="G165" s="50">
        <f>ROUNDDOWN(D165*F165,-3)</f>
        <v>6000000</v>
      </c>
      <c r="H165" s="150"/>
      <c r="I165" s="49" t="s">
        <v>562</v>
      </c>
      <c r="J165" s="48">
        <v>4</v>
      </c>
      <c r="K165" s="48" t="s">
        <v>120</v>
      </c>
      <c r="L165" s="50">
        <v>1500000</v>
      </c>
      <c r="M165" s="50">
        <f>ROUNDDOWN(J165*L165,-3)</f>
        <v>6000000</v>
      </c>
      <c r="N165" s="247">
        <f t="shared" si="42"/>
        <v>0</v>
      </c>
      <c r="O165" s="187" t="str">
        <f t="shared" si="43"/>
        <v/>
      </c>
      <c r="P165" s="180"/>
      <c r="Q165" s="180"/>
      <c r="T165" s="29" t="b">
        <f>perbaikan_revisi[[#This Row],[JUMLAH ]]='[6]Pvt SP2D Pusdik'!B173</f>
        <v>1</v>
      </c>
      <c r="U165" s="50">
        <f>IF(perbaikan_revisi[[#This Row],[Akrual]]&gt;perbaikan_revisi[[#This Row],[JUMLAH ]],perbaikan_revisi[[#This Row],[Akrual]]-perbaikan_revisi[[#This Row],[JUMLAH ]],0)</f>
        <v>-5999999</v>
      </c>
    </row>
    <row r="166" spans="1:21" ht="13.2" x14ac:dyDescent="0.25">
      <c r="A166" s="1" t="s">
        <v>172</v>
      </c>
      <c r="B166" s="150"/>
      <c r="C166" s="49" t="s">
        <v>563</v>
      </c>
      <c r="D166" s="48">
        <v>4</v>
      </c>
      <c r="E166" s="48" t="s">
        <v>120</v>
      </c>
      <c r="F166" s="50">
        <v>1000000</v>
      </c>
      <c r="G166" s="50">
        <f>ROUNDDOWN(D166*F166,-3)</f>
        <v>4000000</v>
      </c>
      <c r="H166" s="150"/>
      <c r="I166" s="49" t="s">
        <v>563</v>
      </c>
      <c r="J166" s="48">
        <v>4</v>
      </c>
      <c r="K166" s="48" t="s">
        <v>120</v>
      </c>
      <c r="L166" s="50">
        <v>1000000</v>
      </c>
      <c r="M166" s="50">
        <f>ROUNDDOWN(J166*L166,-3)</f>
        <v>4000000</v>
      </c>
      <c r="N166" s="247">
        <f t="shared" si="42"/>
        <v>0</v>
      </c>
      <c r="O166" s="187" t="str">
        <f t="shared" si="43"/>
        <v/>
      </c>
      <c r="P166" s="180"/>
      <c r="Q166" s="180"/>
      <c r="T166" s="29" t="b">
        <f>perbaikan_revisi[[#This Row],[JUMLAH ]]='[6]Pvt SP2D Pusdik'!B174</f>
        <v>1</v>
      </c>
      <c r="U166" s="50">
        <f>IF(perbaikan_revisi[[#This Row],[Akrual]]&gt;perbaikan_revisi[[#This Row],[JUMLAH ]],perbaikan_revisi[[#This Row],[Akrual]]-perbaikan_revisi[[#This Row],[JUMLAH ]],0)</f>
        <v>-3999999</v>
      </c>
    </row>
    <row r="167" spans="1:21" ht="13.2" x14ac:dyDescent="0.25">
      <c r="A167" s="1" t="s">
        <v>173</v>
      </c>
      <c r="B167" s="150"/>
      <c r="C167" s="49" t="s">
        <v>643</v>
      </c>
      <c r="D167" s="48">
        <v>8</v>
      </c>
      <c r="E167" s="48" t="s">
        <v>633</v>
      </c>
      <c r="F167" s="50">
        <v>500000</v>
      </c>
      <c r="G167" s="50">
        <f>ROUNDDOWN(D167*F167,-3)</f>
        <v>4000000</v>
      </c>
      <c r="H167" s="150"/>
      <c r="I167" s="49" t="s">
        <v>643</v>
      </c>
      <c r="J167" s="48">
        <v>8</v>
      </c>
      <c r="K167" s="48" t="s">
        <v>633</v>
      </c>
      <c r="L167" s="50">
        <v>500000</v>
      </c>
      <c r="M167" s="50">
        <f>ROUNDDOWN(J167*L167,-3)</f>
        <v>4000000</v>
      </c>
      <c r="N167" s="433">
        <f t="shared" si="42"/>
        <v>0</v>
      </c>
      <c r="O167" s="187" t="str">
        <f t="shared" si="43"/>
        <v/>
      </c>
      <c r="P167" s="180"/>
      <c r="Q167" s="180"/>
      <c r="T167" s="29" t="b">
        <f>perbaikan_revisi[[#This Row],[JUMLAH ]]='[6]Pvt SP2D Pusdik'!B175</f>
        <v>1</v>
      </c>
      <c r="U167" s="204">
        <f>IF(perbaikan_revisi[[#This Row],[Akrual]]&gt;perbaikan_revisi[[#This Row],[JUMLAH ]],perbaikan_revisi[[#This Row],[Akrual]]-perbaikan_revisi[[#This Row],[JUMLAH ]],0)</f>
        <v>-3999999</v>
      </c>
    </row>
    <row r="168" spans="1:21" ht="13.2" x14ac:dyDescent="0.25">
      <c r="A168" s="1"/>
      <c r="B168" s="150"/>
      <c r="C168" s="49" t="s">
        <v>1015</v>
      </c>
      <c r="D168" s="48">
        <v>40</v>
      </c>
      <c r="E168" s="48" t="s">
        <v>26</v>
      </c>
      <c r="F168" s="50">
        <v>75000</v>
      </c>
      <c r="G168" s="50">
        <f>ROUNDDOWN(D168*F168,-3)</f>
        <v>3000000</v>
      </c>
      <c r="H168" s="150"/>
      <c r="I168" s="49" t="s">
        <v>1015</v>
      </c>
      <c r="J168" s="48">
        <v>40</v>
      </c>
      <c r="K168" s="48" t="s">
        <v>26</v>
      </c>
      <c r="L168" s="50">
        <v>75000</v>
      </c>
      <c r="M168" s="50">
        <f>ROUNDDOWN(J168*L168,-3)</f>
        <v>3000000</v>
      </c>
      <c r="N168" s="433">
        <f t="shared" si="42"/>
        <v>0</v>
      </c>
      <c r="O168" s="187" t="str">
        <f t="shared" si="43"/>
        <v/>
      </c>
      <c r="P168" s="180"/>
      <c r="Q168" s="180"/>
      <c r="T168" s="29" t="b">
        <f>perbaikan_revisi[[#This Row],[JUMLAH ]]='[6]Pvt SP2D Pusdik'!B176</f>
        <v>1</v>
      </c>
      <c r="U168" s="204">
        <f>IF(perbaikan_revisi[[#This Row],[Akrual]]&gt;perbaikan_revisi[[#This Row],[JUMLAH ]],perbaikan_revisi[[#This Row],[Akrual]]-perbaikan_revisi[[#This Row],[JUMLAH ]],0)</f>
        <v>-2999999</v>
      </c>
    </row>
    <row r="169" spans="1:21" ht="13.2" x14ac:dyDescent="0.25">
      <c r="A169" s="1" t="s">
        <v>174</v>
      </c>
      <c r="B169" s="151" t="s">
        <v>525</v>
      </c>
      <c r="C169" s="52" t="s">
        <v>35</v>
      </c>
      <c r="D169" s="51"/>
      <c r="E169" s="51"/>
      <c r="F169" s="53"/>
      <c r="G169" s="53">
        <f>G170</f>
        <v>40000000</v>
      </c>
      <c r="H169" s="151" t="s">
        <v>525</v>
      </c>
      <c r="I169" s="52" t="s">
        <v>35</v>
      </c>
      <c r="J169" s="51"/>
      <c r="K169" s="51"/>
      <c r="L169" s="53"/>
      <c r="M169" s="53">
        <f>M170</f>
        <v>40000000</v>
      </c>
      <c r="N169" s="323">
        <f>N170</f>
        <v>0</v>
      </c>
      <c r="O169" s="207"/>
      <c r="P169" s="180"/>
      <c r="Q169" s="180"/>
      <c r="R169" s="4" t="s">
        <v>131</v>
      </c>
      <c r="S169" s="223" t="s">
        <v>506</v>
      </c>
      <c r="T169" s="29" t="b">
        <f>perbaikan_revisi[[#This Row],[JUMLAH ]]='[6]Pvt SP2D Pusdik'!B177</f>
        <v>1</v>
      </c>
      <c r="U169" s="53">
        <f>IF(perbaikan_revisi[[#This Row],[Akrual]]&gt;perbaikan_revisi[[#This Row],[JUMLAH ]],perbaikan_revisi[[#This Row],[Akrual]]-perbaikan_revisi[[#This Row],[JUMLAH ]],0)</f>
        <v>-39999999</v>
      </c>
    </row>
    <row r="170" spans="1:21" ht="26.4" x14ac:dyDescent="0.25">
      <c r="A170" s="1" t="s">
        <v>175</v>
      </c>
      <c r="B170" s="150"/>
      <c r="C170" s="49" t="s">
        <v>647</v>
      </c>
      <c r="D170" s="48">
        <v>10</v>
      </c>
      <c r="E170" s="48" t="s">
        <v>26</v>
      </c>
      <c r="F170" s="50">
        <v>4000000</v>
      </c>
      <c r="G170" s="50">
        <f>ROUNDDOWN(D170*F170,-3)</f>
        <v>40000000</v>
      </c>
      <c r="H170" s="150"/>
      <c r="I170" s="49" t="s">
        <v>647</v>
      </c>
      <c r="J170" s="48">
        <v>10</v>
      </c>
      <c r="K170" s="48" t="s">
        <v>26</v>
      </c>
      <c r="L170" s="50">
        <v>4000000</v>
      </c>
      <c r="M170" s="50">
        <f>ROUNDDOWN(J170*L170,-3)</f>
        <v>40000000</v>
      </c>
      <c r="N170" s="247">
        <f>G170-M170</f>
        <v>0</v>
      </c>
      <c r="O170" s="187" t="s">
        <v>1248</v>
      </c>
      <c r="P170" s="180"/>
      <c r="Q170" s="180"/>
      <c r="T170" s="29" t="b">
        <f>perbaikan_revisi[[#This Row],[JUMLAH ]]='[6]Pvt SP2D Pusdik'!B178</f>
        <v>1</v>
      </c>
      <c r="U170" s="50">
        <f>IF(perbaikan_revisi[[#This Row],[Akrual]]&gt;perbaikan_revisi[[#This Row],[JUMLAH ]],perbaikan_revisi[[#This Row],[Akrual]]-perbaikan_revisi[[#This Row],[JUMLAH ]],0)</f>
        <v>-39999999</v>
      </c>
    </row>
    <row r="171" spans="1:21" ht="13.2" x14ac:dyDescent="0.25">
      <c r="A171" s="1" t="s">
        <v>648</v>
      </c>
      <c r="B171" s="151" t="s">
        <v>582</v>
      </c>
      <c r="C171" s="52" t="s">
        <v>80</v>
      </c>
      <c r="D171" s="51"/>
      <c r="E171" s="51"/>
      <c r="F171" s="53"/>
      <c r="G171" s="53">
        <f>G172</f>
        <v>1800000</v>
      </c>
      <c r="H171" s="151" t="s">
        <v>582</v>
      </c>
      <c r="I171" s="52" t="s">
        <v>80</v>
      </c>
      <c r="J171" s="51"/>
      <c r="K171" s="51"/>
      <c r="L171" s="53"/>
      <c r="M171" s="53">
        <f>M172</f>
        <v>1800000</v>
      </c>
      <c r="N171" s="323">
        <f>N172</f>
        <v>0</v>
      </c>
      <c r="O171" s="207"/>
      <c r="P171" s="180"/>
      <c r="Q171" s="180"/>
      <c r="R171" s="4" t="s">
        <v>131</v>
      </c>
      <c r="S171" s="223" t="s">
        <v>506</v>
      </c>
      <c r="T171" s="29" t="b">
        <f>perbaikan_revisi[[#This Row],[JUMLAH ]]='[6]Pvt SP2D Pusdik'!B179</f>
        <v>1</v>
      </c>
      <c r="U171" s="53">
        <f>IF(perbaikan_revisi[[#This Row],[Akrual]]&gt;perbaikan_revisi[[#This Row],[JUMLAH ]],perbaikan_revisi[[#This Row],[Akrual]]-perbaikan_revisi[[#This Row],[JUMLAH ]],0)</f>
        <v>-1799999</v>
      </c>
    </row>
    <row r="172" spans="1:21" ht="13.2" x14ac:dyDescent="0.25">
      <c r="A172" s="1" t="s">
        <v>649</v>
      </c>
      <c r="B172" s="150"/>
      <c r="C172" s="49" t="s">
        <v>646</v>
      </c>
      <c r="D172" s="48">
        <v>12</v>
      </c>
      <c r="E172" s="48" t="s">
        <v>26</v>
      </c>
      <c r="F172" s="50">
        <v>150000</v>
      </c>
      <c r="G172" s="50">
        <f>ROUNDDOWN(D172*F172,-3)</f>
        <v>1800000</v>
      </c>
      <c r="H172" s="150"/>
      <c r="I172" s="49" t="s">
        <v>646</v>
      </c>
      <c r="J172" s="48">
        <v>12</v>
      </c>
      <c r="K172" s="48" t="s">
        <v>26</v>
      </c>
      <c r="L172" s="50">
        <v>150000</v>
      </c>
      <c r="M172" s="50">
        <f>ROUNDDOWN(J172*L172,-3)</f>
        <v>1800000</v>
      </c>
      <c r="N172" s="433">
        <f>G172-M172</f>
        <v>0</v>
      </c>
      <c r="O172" s="187" t="str">
        <f t="shared" ref="O172" si="44">IF(AND(ISBLANK(H172),N172&lt;&gt;0),"Rev detil","")</f>
        <v/>
      </c>
      <c r="P172" s="180"/>
      <c r="Q172" s="180"/>
      <c r="T172" s="29" t="b">
        <f>perbaikan_revisi[[#This Row],[JUMLAH ]]='[6]Pvt SP2D Pusdik'!B180</f>
        <v>1</v>
      </c>
      <c r="U172" s="204">
        <f>IF(perbaikan_revisi[[#This Row],[Akrual]]&gt;perbaikan_revisi[[#This Row],[JUMLAH ]],perbaikan_revisi[[#This Row],[Akrual]]-perbaikan_revisi[[#This Row],[JUMLAH ]],0)</f>
        <v>-1799999</v>
      </c>
    </row>
    <row r="173" spans="1:21" ht="13.2" x14ac:dyDescent="0.25">
      <c r="A173" s="1" t="s">
        <v>176</v>
      </c>
      <c r="B173" s="155" t="s">
        <v>177</v>
      </c>
      <c r="C173" s="64" t="s">
        <v>178</v>
      </c>
      <c r="D173" s="63"/>
      <c r="E173" s="63"/>
      <c r="F173" s="65"/>
      <c r="G173" s="65">
        <f>SUM(G174,G180,G182,G185)</f>
        <v>151850000</v>
      </c>
      <c r="H173" s="155" t="s">
        <v>177</v>
      </c>
      <c r="I173" s="64" t="s">
        <v>178</v>
      </c>
      <c r="J173" s="63"/>
      <c r="K173" s="63"/>
      <c r="L173" s="65"/>
      <c r="M173" s="65">
        <f>SUM(M174,M180,M182,M185)</f>
        <v>151850000</v>
      </c>
      <c r="N173" s="354">
        <f>SUM(N174,N180,N182,N185)</f>
        <v>0</v>
      </c>
      <c r="O173" s="207"/>
      <c r="P173" s="180" t="s">
        <v>505</v>
      </c>
      <c r="Q173" s="180" t="s">
        <v>506</v>
      </c>
      <c r="S173" s="223"/>
      <c r="T173" s="29" t="b">
        <f>perbaikan_revisi[[#This Row],[JUMLAH ]]='[6]Pvt SP2D Pusdik'!B181</f>
        <v>1</v>
      </c>
      <c r="U173" s="65">
        <f>IF(perbaikan_revisi[[#This Row],[Akrual]]&gt;perbaikan_revisi[[#This Row],[JUMLAH ]],perbaikan_revisi[[#This Row],[Akrual]]-perbaikan_revisi[[#This Row],[JUMLAH ]],0)</f>
        <v>-151849999</v>
      </c>
    </row>
    <row r="174" spans="1:21" ht="13.2" x14ac:dyDescent="0.25">
      <c r="A174" s="1" t="s">
        <v>179</v>
      </c>
      <c r="B174" s="153" t="s">
        <v>523</v>
      </c>
      <c r="C174" s="58" t="s">
        <v>24</v>
      </c>
      <c r="D174" s="57"/>
      <c r="E174" s="57"/>
      <c r="F174" s="59"/>
      <c r="G174" s="59">
        <f>SUM(G175:G179)</f>
        <v>22000000</v>
      </c>
      <c r="H174" s="153" t="s">
        <v>523</v>
      </c>
      <c r="I174" s="58" t="s">
        <v>24</v>
      </c>
      <c r="J174" s="57"/>
      <c r="K174" s="57"/>
      <c r="L174" s="59"/>
      <c r="M174" s="59">
        <f>SUM(M175:M179)</f>
        <v>22000000</v>
      </c>
      <c r="N174" s="324">
        <f>SUM(N175:N179)</f>
        <v>0</v>
      </c>
      <c r="O174" s="207"/>
      <c r="P174" s="180"/>
      <c r="Q174" s="180"/>
      <c r="R174" s="4" t="s">
        <v>131</v>
      </c>
      <c r="S174" s="223" t="s">
        <v>506</v>
      </c>
      <c r="T174" s="29" t="b">
        <f>perbaikan_revisi[[#This Row],[JUMLAH ]]='[6]Pvt SP2D Pusdik'!B182</f>
        <v>1</v>
      </c>
      <c r="U174" s="59">
        <f>IF(perbaikan_revisi[[#This Row],[Akrual]]&gt;perbaikan_revisi[[#This Row],[JUMLAH ]],perbaikan_revisi[[#This Row],[Akrual]]-perbaikan_revisi[[#This Row],[JUMLAH ]],0)</f>
        <v>-21999999</v>
      </c>
    </row>
    <row r="175" spans="1:21" ht="13.2" x14ac:dyDescent="0.25">
      <c r="A175" s="1" t="s">
        <v>180</v>
      </c>
      <c r="B175" s="150"/>
      <c r="C175" s="49" t="s">
        <v>630</v>
      </c>
      <c r="D175" s="48">
        <v>4</v>
      </c>
      <c r="E175" s="48" t="s">
        <v>120</v>
      </c>
      <c r="F175" s="50">
        <v>1500000</v>
      </c>
      <c r="G175" s="50">
        <f>ROUNDDOWN(D175*F175,-3)</f>
        <v>6000000</v>
      </c>
      <c r="H175" s="150"/>
      <c r="I175" s="49" t="s">
        <v>630</v>
      </c>
      <c r="J175" s="48">
        <v>4</v>
      </c>
      <c r="K175" s="48" t="s">
        <v>120</v>
      </c>
      <c r="L175" s="50">
        <v>1500000</v>
      </c>
      <c r="M175" s="50">
        <f>ROUNDDOWN(J175*L175,-3)</f>
        <v>6000000</v>
      </c>
      <c r="N175" s="247">
        <f t="shared" ref="N175:N179" si="45">G175-M175</f>
        <v>0</v>
      </c>
      <c r="O175" s="187" t="str">
        <f t="shared" ref="O175:O179" si="46">IF(AND(ISBLANK(H175),N175&lt;&gt;0),"Rev detil","")</f>
        <v/>
      </c>
      <c r="P175" s="180"/>
      <c r="Q175" s="180"/>
      <c r="T175" s="29" t="b">
        <f>perbaikan_revisi[[#This Row],[JUMLAH ]]='[6]Pvt SP2D Pusdik'!B183</f>
        <v>1</v>
      </c>
      <c r="U175" s="50">
        <f>IF(perbaikan_revisi[[#This Row],[Akrual]]&gt;perbaikan_revisi[[#This Row],[JUMLAH ]],perbaikan_revisi[[#This Row],[Akrual]]-perbaikan_revisi[[#This Row],[JUMLAH ]],0)</f>
        <v>-5999999</v>
      </c>
    </row>
    <row r="176" spans="1:21" ht="13.2" x14ac:dyDescent="0.25">
      <c r="A176" s="1" t="s">
        <v>181</v>
      </c>
      <c r="B176" s="150"/>
      <c r="C176" s="49" t="s">
        <v>562</v>
      </c>
      <c r="D176" s="48">
        <v>4</v>
      </c>
      <c r="E176" s="48" t="s">
        <v>120</v>
      </c>
      <c r="F176" s="50">
        <v>1500000</v>
      </c>
      <c r="G176" s="50">
        <f>ROUNDDOWN(D176*F176,-3)</f>
        <v>6000000</v>
      </c>
      <c r="H176" s="150"/>
      <c r="I176" s="49" t="s">
        <v>562</v>
      </c>
      <c r="J176" s="48">
        <v>4</v>
      </c>
      <c r="K176" s="48" t="s">
        <v>120</v>
      </c>
      <c r="L176" s="50">
        <v>1500000</v>
      </c>
      <c r="M176" s="50">
        <f>ROUNDDOWN(J176*L176,-3)</f>
        <v>6000000</v>
      </c>
      <c r="N176" s="247">
        <f t="shared" si="45"/>
        <v>0</v>
      </c>
      <c r="O176" s="187" t="str">
        <f t="shared" si="46"/>
        <v/>
      </c>
      <c r="P176" s="180"/>
      <c r="Q176" s="180"/>
      <c r="T176" s="29" t="b">
        <f>perbaikan_revisi[[#This Row],[JUMLAH ]]='[6]Pvt SP2D Pusdik'!B184</f>
        <v>1</v>
      </c>
      <c r="U176" s="50">
        <f>IF(perbaikan_revisi[[#This Row],[Akrual]]&gt;perbaikan_revisi[[#This Row],[JUMLAH ]],perbaikan_revisi[[#This Row],[Akrual]]-perbaikan_revisi[[#This Row],[JUMLAH ]],0)</f>
        <v>-5999999</v>
      </c>
    </row>
    <row r="177" spans="1:21" ht="13.2" x14ac:dyDescent="0.25">
      <c r="A177" s="1" t="s">
        <v>182</v>
      </c>
      <c r="B177" s="150"/>
      <c r="C177" s="49" t="s">
        <v>563</v>
      </c>
      <c r="D177" s="48">
        <v>4</v>
      </c>
      <c r="E177" s="48" t="s">
        <v>120</v>
      </c>
      <c r="F177" s="50">
        <v>1000000</v>
      </c>
      <c r="G177" s="50">
        <f>ROUNDDOWN(D177*F177,-3)</f>
        <v>4000000</v>
      </c>
      <c r="H177" s="150"/>
      <c r="I177" s="49" t="s">
        <v>563</v>
      </c>
      <c r="J177" s="48">
        <v>4</v>
      </c>
      <c r="K177" s="48" t="s">
        <v>120</v>
      </c>
      <c r="L177" s="50">
        <v>1000000</v>
      </c>
      <c r="M177" s="50">
        <f>ROUNDDOWN(J177*L177,-3)</f>
        <v>4000000</v>
      </c>
      <c r="N177" s="247">
        <f t="shared" si="45"/>
        <v>0</v>
      </c>
      <c r="O177" s="187" t="str">
        <f t="shared" si="46"/>
        <v/>
      </c>
      <c r="P177" s="180"/>
      <c r="Q177" s="180"/>
      <c r="T177" s="29" t="b">
        <f>perbaikan_revisi[[#This Row],[JUMLAH ]]='[6]Pvt SP2D Pusdik'!B185</f>
        <v>1</v>
      </c>
      <c r="U177" s="50">
        <f>IF(perbaikan_revisi[[#This Row],[Akrual]]&gt;perbaikan_revisi[[#This Row],[JUMLAH ]],perbaikan_revisi[[#This Row],[Akrual]]-perbaikan_revisi[[#This Row],[JUMLAH ]],0)</f>
        <v>-3999999</v>
      </c>
    </row>
    <row r="178" spans="1:21" ht="13.2" x14ac:dyDescent="0.25">
      <c r="A178" s="1" t="s">
        <v>183</v>
      </c>
      <c r="B178" s="150"/>
      <c r="C178" s="49" t="s">
        <v>643</v>
      </c>
      <c r="D178" s="48">
        <v>12</v>
      </c>
      <c r="E178" s="48" t="s">
        <v>633</v>
      </c>
      <c r="F178" s="50">
        <v>250000</v>
      </c>
      <c r="G178" s="50">
        <f>ROUNDDOWN(D178*F178,-3)</f>
        <v>3000000</v>
      </c>
      <c r="H178" s="150"/>
      <c r="I178" s="49" t="s">
        <v>643</v>
      </c>
      <c r="J178" s="48">
        <v>12</v>
      </c>
      <c r="K178" s="48" t="s">
        <v>633</v>
      </c>
      <c r="L178" s="50">
        <v>250000</v>
      </c>
      <c r="M178" s="50">
        <f>ROUNDDOWN(J178*L178,-3)</f>
        <v>3000000</v>
      </c>
      <c r="N178" s="433">
        <f t="shared" si="45"/>
        <v>0</v>
      </c>
      <c r="O178" s="187" t="str">
        <f t="shared" si="46"/>
        <v/>
      </c>
      <c r="P178" s="180"/>
      <c r="Q178" s="180"/>
      <c r="T178" s="29" t="b">
        <f>perbaikan_revisi[[#This Row],[JUMLAH ]]='[6]Pvt SP2D Pusdik'!B186</f>
        <v>1</v>
      </c>
      <c r="U178" s="204">
        <f>IF(perbaikan_revisi[[#This Row],[Akrual]]&gt;perbaikan_revisi[[#This Row],[JUMLAH ]],perbaikan_revisi[[#This Row],[Akrual]]-perbaikan_revisi[[#This Row],[JUMLAH ]],0)</f>
        <v>-2999999</v>
      </c>
    </row>
    <row r="179" spans="1:21" ht="13.2" x14ac:dyDescent="0.25">
      <c r="A179" s="1"/>
      <c r="B179" s="150"/>
      <c r="C179" s="49" t="s">
        <v>1015</v>
      </c>
      <c r="D179" s="48">
        <v>40</v>
      </c>
      <c r="E179" s="48" t="s">
        <v>26</v>
      </c>
      <c r="F179" s="50">
        <v>75000</v>
      </c>
      <c r="G179" s="50">
        <f>ROUNDDOWN(D179*F179,-3)</f>
        <v>3000000</v>
      </c>
      <c r="H179" s="150"/>
      <c r="I179" s="49" t="s">
        <v>1015</v>
      </c>
      <c r="J179" s="48">
        <v>40</v>
      </c>
      <c r="K179" s="48" t="s">
        <v>26</v>
      </c>
      <c r="L179" s="50">
        <v>75000</v>
      </c>
      <c r="M179" s="50">
        <f>ROUNDDOWN(J179*L179,-3)</f>
        <v>3000000</v>
      </c>
      <c r="N179" s="433">
        <f t="shared" si="45"/>
        <v>0</v>
      </c>
      <c r="O179" s="187" t="str">
        <f t="shared" si="46"/>
        <v/>
      </c>
      <c r="P179" s="180"/>
      <c r="Q179" s="180"/>
      <c r="T179" s="29" t="b">
        <f>perbaikan_revisi[[#This Row],[JUMLAH ]]='[6]Pvt SP2D Pusdik'!B187</f>
        <v>1</v>
      </c>
      <c r="U179" s="204">
        <f>IF(perbaikan_revisi[[#This Row],[Akrual]]&gt;perbaikan_revisi[[#This Row],[JUMLAH ]],perbaikan_revisi[[#This Row],[Akrual]]-perbaikan_revisi[[#This Row],[JUMLAH ]],0)</f>
        <v>-2999999</v>
      </c>
    </row>
    <row r="180" spans="1:21" ht="13.2" x14ac:dyDescent="0.25">
      <c r="A180" s="1" t="s">
        <v>650</v>
      </c>
      <c r="B180" s="151" t="s">
        <v>524</v>
      </c>
      <c r="C180" s="52" t="s">
        <v>73</v>
      </c>
      <c r="D180" s="51"/>
      <c r="E180" s="51"/>
      <c r="F180" s="53"/>
      <c r="G180" s="53">
        <f>G181</f>
        <v>26250000</v>
      </c>
      <c r="H180" s="151" t="s">
        <v>524</v>
      </c>
      <c r="I180" s="52" t="s">
        <v>73</v>
      </c>
      <c r="J180" s="51"/>
      <c r="K180" s="51"/>
      <c r="L180" s="53"/>
      <c r="M180" s="53">
        <f>M181</f>
        <v>26250000</v>
      </c>
      <c r="N180" s="323">
        <f>N181</f>
        <v>0</v>
      </c>
      <c r="O180" s="207"/>
      <c r="P180" s="181"/>
      <c r="Q180" s="180"/>
      <c r="R180" s="4" t="s">
        <v>131</v>
      </c>
      <c r="S180" s="223" t="s">
        <v>506</v>
      </c>
      <c r="T180" s="29" t="b">
        <f>perbaikan_revisi[[#This Row],[JUMLAH ]]='[6]Pvt SP2D Pusdik'!B188</f>
        <v>1</v>
      </c>
      <c r="U180" s="53">
        <f>IF(perbaikan_revisi[[#This Row],[Akrual]]&gt;perbaikan_revisi[[#This Row],[JUMLAH ]],perbaikan_revisi[[#This Row],[Akrual]]-perbaikan_revisi[[#This Row],[JUMLAH ]],0)</f>
        <v>-26249999</v>
      </c>
    </row>
    <row r="181" spans="1:21" ht="13.2" x14ac:dyDescent="0.25">
      <c r="A181" s="1" t="s">
        <v>651</v>
      </c>
      <c r="B181" s="150"/>
      <c r="C181" s="49" t="s">
        <v>652</v>
      </c>
      <c r="D181" s="48">
        <v>15</v>
      </c>
      <c r="E181" s="48" t="s">
        <v>26</v>
      </c>
      <c r="F181" s="50">
        <v>1750000</v>
      </c>
      <c r="G181" s="50">
        <f>ROUNDDOWN(D181*F181,-3)</f>
        <v>26250000</v>
      </c>
      <c r="H181" s="150"/>
      <c r="I181" s="49" t="s">
        <v>652</v>
      </c>
      <c r="J181" s="48">
        <v>15</v>
      </c>
      <c r="K181" s="48" t="s">
        <v>26</v>
      </c>
      <c r="L181" s="50">
        <v>1750000</v>
      </c>
      <c r="M181" s="50">
        <f>ROUNDDOWN(J181*L181,-3)</f>
        <v>26250000</v>
      </c>
      <c r="N181" s="247">
        <f>G181-M181</f>
        <v>0</v>
      </c>
      <c r="O181" s="187" t="s">
        <v>1248</v>
      </c>
      <c r="P181" s="181"/>
      <c r="Q181" s="180"/>
      <c r="T181" s="29" t="b">
        <f>perbaikan_revisi[[#This Row],[JUMLAH ]]='[6]Pvt SP2D Pusdik'!B189</f>
        <v>1</v>
      </c>
      <c r="U181" s="50">
        <f>IF(perbaikan_revisi[[#This Row],[Akrual]]&gt;perbaikan_revisi[[#This Row],[JUMLAH ]],perbaikan_revisi[[#This Row],[Akrual]]-perbaikan_revisi[[#This Row],[JUMLAH ]],0)</f>
        <v>-26249999</v>
      </c>
    </row>
    <row r="182" spans="1:21" ht="13.2" x14ac:dyDescent="0.25">
      <c r="A182" s="1" t="s">
        <v>186</v>
      </c>
      <c r="B182" s="151" t="s">
        <v>525</v>
      </c>
      <c r="C182" s="52" t="s">
        <v>35</v>
      </c>
      <c r="D182" s="51"/>
      <c r="E182" s="51"/>
      <c r="F182" s="53"/>
      <c r="G182" s="53">
        <f>SUM(G183:G184)</f>
        <v>101500000</v>
      </c>
      <c r="H182" s="151" t="s">
        <v>525</v>
      </c>
      <c r="I182" s="52" t="s">
        <v>35</v>
      </c>
      <c r="J182" s="51"/>
      <c r="K182" s="51"/>
      <c r="L182" s="53"/>
      <c r="M182" s="53">
        <f>SUM(M183:M184)</f>
        <v>101500000</v>
      </c>
      <c r="N182" s="351">
        <f>SUM(N183:N184)</f>
        <v>0</v>
      </c>
      <c r="O182" s="207"/>
      <c r="P182" s="180"/>
      <c r="Q182" s="180"/>
      <c r="R182" s="4" t="s">
        <v>131</v>
      </c>
      <c r="S182" s="223" t="s">
        <v>506</v>
      </c>
      <c r="T182" s="29" t="b">
        <f>perbaikan_revisi[[#This Row],[JUMLAH ]]='[6]Pvt SP2D Pusdik'!B190</f>
        <v>1</v>
      </c>
      <c r="U182" s="53">
        <f>IF(perbaikan_revisi[[#This Row],[Akrual]]&gt;perbaikan_revisi[[#This Row],[JUMLAH ]],perbaikan_revisi[[#This Row],[Akrual]]-perbaikan_revisi[[#This Row],[JUMLAH ]],0)</f>
        <v>-101499999</v>
      </c>
    </row>
    <row r="183" spans="1:21" ht="13.2" x14ac:dyDescent="0.25">
      <c r="A183" s="1" t="s">
        <v>187</v>
      </c>
      <c r="B183" s="150"/>
      <c r="C183" s="49" t="s">
        <v>653</v>
      </c>
      <c r="D183" s="48">
        <v>8</v>
      </c>
      <c r="E183" s="48" t="s">
        <v>26</v>
      </c>
      <c r="F183" s="50">
        <v>4250000</v>
      </c>
      <c r="G183" s="50">
        <f>ROUNDDOWN(D183*F183,-3)</f>
        <v>34000000</v>
      </c>
      <c r="H183" s="150"/>
      <c r="I183" s="49" t="s">
        <v>653</v>
      </c>
      <c r="J183" s="48">
        <v>8</v>
      </c>
      <c r="K183" s="48" t="s">
        <v>26</v>
      </c>
      <c r="L183" s="50">
        <v>4250000</v>
      </c>
      <c r="M183" s="50">
        <f>ROUNDDOWN(J183*L183,-3)</f>
        <v>34000000</v>
      </c>
      <c r="N183" s="433">
        <f t="shared" ref="N183:N184" si="47">G183-M183</f>
        <v>0</v>
      </c>
      <c r="O183" s="187" t="str">
        <f t="shared" ref="O183:O184" si="48">IF(AND(ISBLANK(H183),N183&lt;&gt;0),"Rev detil","")</f>
        <v/>
      </c>
      <c r="P183" s="180"/>
      <c r="Q183" s="180"/>
      <c r="T183" s="29" t="b">
        <f>perbaikan_revisi[[#This Row],[JUMLAH ]]='[6]Pvt SP2D Pusdik'!B191</f>
        <v>1</v>
      </c>
      <c r="U183" s="204">
        <f>IF(perbaikan_revisi[[#This Row],[Akrual]]&gt;perbaikan_revisi[[#This Row],[JUMLAH ]],perbaikan_revisi[[#This Row],[Akrual]]-perbaikan_revisi[[#This Row],[JUMLAH ]],0)</f>
        <v>-33999999</v>
      </c>
    </row>
    <row r="184" spans="1:21" ht="26.4" x14ac:dyDescent="0.25">
      <c r="A184" s="1"/>
      <c r="B184" s="150"/>
      <c r="C184" s="176" t="s">
        <v>959</v>
      </c>
      <c r="D184" s="48">
        <v>15</v>
      </c>
      <c r="E184" s="48" t="s">
        <v>26</v>
      </c>
      <c r="F184" s="50">
        <v>4500000</v>
      </c>
      <c r="G184" s="50">
        <f>ROUNDDOWN(D184*F184,-3)</f>
        <v>67500000</v>
      </c>
      <c r="H184" s="150"/>
      <c r="I184" s="176" t="s">
        <v>959</v>
      </c>
      <c r="J184" s="48">
        <v>15</v>
      </c>
      <c r="K184" s="48" t="s">
        <v>26</v>
      </c>
      <c r="L184" s="50">
        <v>4500000</v>
      </c>
      <c r="M184" s="50">
        <f>ROUNDDOWN(J184*L184,-3)</f>
        <v>67500000</v>
      </c>
      <c r="N184" s="433">
        <f t="shared" si="47"/>
        <v>0</v>
      </c>
      <c r="O184" s="187" t="str">
        <f t="shared" si="48"/>
        <v/>
      </c>
      <c r="P184" s="180"/>
      <c r="Q184" s="180"/>
      <c r="T184" s="29" t="b">
        <f>perbaikan_revisi[[#This Row],[JUMLAH ]]='[6]Pvt SP2D Pusdik'!B192</f>
        <v>1</v>
      </c>
      <c r="U184" s="204">
        <f>IF(perbaikan_revisi[[#This Row],[Akrual]]&gt;perbaikan_revisi[[#This Row],[JUMLAH ]],perbaikan_revisi[[#This Row],[Akrual]]-perbaikan_revisi[[#This Row],[JUMLAH ]],0)</f>
        <v>-67499999</v>
      </c>
    </row>
    <row r="185" spans="1:21" ht="13.2" x14ac:dyDescent="0.25">
      <c r="A185" s="1" t="s">
        <v>188</v>
      </c>
      <c r="B185" s="149" t="s">
        <v>582</v>
      </c>
      <c r="C185" s="46" t="s">
        <v>80</v>
      </c>
      <c r="D185" s="45"/>
      <c r="E185" s="45"/>
      <c r="F185" s="47"/>
      <c r="G185" s="47">
        <f>G186</f>
        <v>2100000</v>
      </c>
      <c r="H185" s="149" t="s">
        <v>582</v>
      </c>
      <c r="I185" s="46" t="s">
        <v>80</v>
      </c>
      <c r="J185" s="45"/>
      <c r="K185" s="45"/>
      <c r="L185" s="47"/>
      <c r="M185" s="47">
        <f>M186</f>
        <v>2100000</v>
      </c>
      <c r="N185" s="322">
        <f>N186</f>
        <v>0</v>
      </c>
      <c r="O185" s="207"/>
      <c r="P185" s="180"/>
      <c r="Q185" s="180"/>
      <c r="R185" s="4" t="s">
        <v>131</v>
      </c>
      <c r="S185" s="223" t="s">
        <v>506</v>
      </c>
      <c r="T185" s="29" t="b">
        <f>perbaikan_revisi[[#This Row],[JUMLAH ]]='[6]Pvt SP2D Pusdik'!B193</f>
        <v>1</v>
      </c>
      <c r="U185" s="47">
        <f>IF(perbaikan_revisi[[#This Row],[Akrual]]&gt;perbaikan_revisi[[#This Row],[JUMLAH ]],perbaikan_revisi[[#This Row],[Akrual]]-perbaikan_revisi[[#This Row],[JUMLAH ]],0)</f>
        <v>-2099999</v>
      </c>
    </row>
    <row r="186" spans="1:21" ht="13.2" x14ac:dyDescent="0.25">
      <c r="A186" s="1" t="s">
        <v>189</v>
      </c>
      <c r="B186" s="150"/>
      <c r="C186" s="49" t="s">
        <v>646</v>
      </c>
      <c r="D186" s="48">
        <v>14</v>
      </c>
      <c r="E186" s="48" t="s">
        <v>26</v>
      </c>
      <c r="F186" s="50">
        <v>150000</v>
      </c>
      <c r="G186" s="50">
        <f>ROUNDDOWN(D186*F186,-3)</f>
        <v>2100000</v>
      </c>
      <c r="H186" s="150"/>
      <c r="I186" s="49" t="s">
        <v>646</v>
      </c>
      <c r="J186" s="48">
        <v>14</v>
      </c>
      <c r="K186" s="48" t="s">
        <v>26</v>
      </c>
      <c r="L186" s="50">
        <v>150000</v>
      </c>
      <c r="M186" s="50">
        <f>ROUNDDOWN(J186*L186,-3)</f>
        <v>2100000</v>
      </c>
      <c r="N186" s="247">
        <f>G186-M186</f>
        <v>0</v>
      </c>
      <c r="O186" s="187" t="s">
        <v>1248</v>
      </c>
      <c r="P186" s="180"/>
      <c r="Q186" s="180"/>
      <c r="T186" s="29" t="b">
        <f>perbaikan_revisi[[#This Row],[JUMLAH ]]='[6]Pvt SP2D Pusdik'!B194</f>
        <v>1</v>
      </c>
      <c r="U186" s="50">
        <f>IF(perbaikan_revisi[[#This Row],[Akrual]]&gt;perbaikan_revisi[[#This Row],[JUMLAH ]],perbaikan_revisi[[#This Row],[Akrual]]-perbaikan_revisi[[#This Row],[JUMLAH ]],0)</f>
        <v>-2099999</v>
      </c>
    </row>
    <row r="187" spans="1:21" ht="13.2" x14ac:dyDescent="0.25">
      <c r="A187" s="1" t="s">
        <v>190</v>
      </c>
      <c r="B187" s="155" t="s">
        <v>191</v>
      </c>
      <c r="C187" s="64" t="s">
        <v>654</v>
      </c>
      <c r="D187" s="63"/>
      <c r="E187" s="63"/>
      <c r="F187" s="65"/>
      <c r="G187" s="65">
        <f>SUM(G188,G193,G195,G197)</f>
        <v>50492000</v>
      </c>
      <c r="H187" s="155" t="s">
        <v>191</v>
      </c>
      <c r="I187" s="64" t="s">
        <v>654</v>
      </c>
      <c r="J187" s="63"/>
      <c r="K187" s="63"/>
      <c r="L187" s="65"/>
      <c r="M187" s="65">
        <f>SUM(M188,M193,M195,M197)</f>
        <v>50492000</v>
      </c>
      <c r="N187" s="326">
        <f>SUM(N188,N193,N195,N197)</f>
        <v>0</v>
      </c>
      <c r="O187" s="207"/>
      <c r="P187" s="180" t="s">
        <v>502</v>
      </c>
      <c r="Q187" s="180" t="s">
        <v>503</v>
      </c>
      <c r="S187" s="223"/>
      <c r="T187" s="29" t="b">
        <f>perbaikan_revisi[[#This Row],[JUMLAH ]]='[6]Pvt SP2D Pusdik'!B195</f>
        <v>1</v>
      </c>
      <c r="U187" s="65">
        <f>IF(perbaikan_revisi[[#This Row],[Akrual]]&gt;perbaikan_revisi[[#This Row],[JUMLAH ]],perbaikan_revisi[[#This Row],[Akrual]]-perbaikan_revisi[[#This Row],[JUMLAH ]],0)</f>
        <v>-50491999</v>
      </c>
    </row>
    <row r="188" spans="1:21" ht="13.2" x14ac:dyDescent="0.25">
      <c r="A188" s="1" t="s">
        <v>192</v>
      </c>
      <c r="B188" s="151" t="s">
        <v>523</v>
      </c>
      <c r="C188" s="52" t="s">
        <v>24</v>
      </c>
      <c r="D188" s="51"/>
      <c r="E188" s="51"/>
      <c r="F188" s="53"/>
      <c r="G188" s="53">
        <f>SUM(G189:G192)</f>
        <v>20000000</v>
      </c>
      <c r="H188" s="151" t="s">
        <v>523</v>
      </c>
      <c r="I188" s="52" t="s">
        <v>24</v>
      </c>
      <c r="J188" s="51"/>
      <c r="K188" s="51"/>
      <c r="L188" s="53"/>
      <c r="M188" s="53">
        <f>SUM(M189:M192)</f>
        <v>20000000</v>
      </c>
      <c r="N188" s="323">
        <f>SUM(N189:N192)</f>
        <v>0</v>
      </c>
      <c r="O188" s="207" t="s">
        <v>1248</v>
      </c>
      <c r="P188" s="180"/>
      <c r="Q188" s="180"/>
      <c r="R188" s="4" t="s">
        <v>131</v>
      </c>
      <c r="S188" s="223" t="s">
        <v>503</v>
      </c>
      <c r="T188" s="29" t="b">
        <f>perbaikan_revisi[[#This Row],[JUMLAH ]]='[6]Pvt SP2D Pusdik'!B196</f>
        <v>1</v>
      </c>
      <c r="U188" s="53">
        <f>IF(perbaikan_revisi[[#This Row],[Akrual]]&gt;perbaikan_revisi[[#This Row],[JUMLAH ]],perbaikan_revisi[[#This Row],[Akrual]]-perbaikan_revisi[[#This Row],[JUMLAH ]],0)</f>
        <v>-19999999</v>
      </c>
    </row>
    <row r="189" spans="1:21" ht="13.2" x14ac:dyDescent="0.25">
      <c r="A189" s="1" t="s">
        <v>193</v>
      </c>
      <c r="B189" s="150"/>
      <c r="C189" s="49" t="s">
        <v>554</v>
      </c>
      <c r="D189" s="48">
        <v>160</v>
      </c>
      <c r="E189" s="48" t="s">
        <v>26</v>
      </c>
      <c r="F189" s="50">
        <v>75000</v>
      </c>
      <c r="G189" s="50">
        <f>ROUNDDOWN(D189*F189,-3)</f>
        <v>12000000</v>
      </c>
      <c r="H189" s="150"/>
      <c r="I189" s="49" t="s">
        <v>554</v>
      </c>
      <c r="J189" s="48">
        <v>160</v>
      </c>
      <c r="K189" s="48" t="s">
        <v>26</v>
      </c>
      <c r="L189" s="50">
        <v>75000</v>
      </c>
      <c r="M189" s="50">
        <f>ROUNDDOWN(J189*L189,-3)</f>
        <v>12000000</v>
      </c>
      <c r="N189" s="247">
        <f t="shared" ref="N189:N192" si="49">G189-M189</f>
        <v>0</v>
      </c>
      <c r="O189" s="187" t="s">
        <v>1248</v>
      </c>
      <c r="P189" s="180"/>
      <c r="Q189" s="180"/>
      <c r="T189" s="29" t="b">
        <f>perbaikan_revisi[[#This Row],[JUMLAH ]]='[6]Pvt SP2D Pusdik'!B197</f>
        <v>1</v>
      </c>
      <c r="U189" s="204">
        <f>IF(perbaikan_revisi[[#This Row],[Akrual]]&gt;perbaikan_revisi[[#This Row],[JUMLAH ]],perbaikan_revisi[[#This Row],[Akrual]]-perbaikan_revisi[[#This Row],[JUMLAH ]],0)</f>
        <v>-11999999</v>
      </c>
    </row>
    <row r="190" spans="1:21" ht="13.2" x14ac:dyDescent="0.25">
      <c r="A190" s="1" t="s">
        <v>194</v>
      </c>
      <c r="B190" s="150"/>
      <c r="C190" s="49" t="s">
        <v>555</v>
      </c>
      <c r="D190" s="48">
        <v>2</v>
      </c>
      <c r="E190" s="48" t="s">
        <v>120</v>
      </c>
      <c r="F190" s="50">
        <v>1500000</v>
      </c>
      <c r="G190" s="50">
        <f>ROUNDDOWN(D190*F190,-3)</f>
        <v>3000000</v>
      </c>
      <c r="H190" s="150"/>
      <c r="I190" s="49" t="s">
        <v>555</v>
      </c>
      <c r="J190" s="48">
        <v>2</v>
      </c>
      <c r="K190" s="48" t="s">
        <v>120</v>
      </c>
      <c r="L190" s="50">
        <v>1500000</v>
      </c>
      <c r="M190" s="50">
        <f>ROUNDDOWN(J190*L190,-3)</f>
        <v>3000000</v>
      </c>
      <c r="N190" s="247">
        <f t="shared" si="49"/>
        <v>0</v>
      </c>
      <c r="O190" s="187" t="s">
        <v>1248</v>
      </c>
      <c r="P190" s="180"/>
      <c r="Q190" s="180"/>
      <c r="T190" s="29" t="b">
        <f>perbaikan_revisi[[#This Row],[JUMLAH ]]='[6]Pvt SP2D Pusdik'!B198</f>
        <v>1</v>
      </c>
      <c r="U190" s="50">
        <f>IF(perbaikan_revisi[[#This Row],[Akrual]]&gt;perbaikan_revisi[[#This Row],[JUMLAH ]],perbaikan_revisi[[#This Row],[Akrual]]-perbaikan_revisi[[#This Row],[JUMLAH ]],0)</f>
        <v>-2999999</v>
      </c>
    </row>
    <row r="191" spans="1:21" ht="13.2" x14ac:dyDescent="0.25">
      <c r="A191" s="1" t="s">
        <v>195</v>
      </c>
      <c r="B191" s="150"/>
      <c r="C191" s="49" t="s">
        <v>556</v>
      </c>
      <c r="D191" s="48">
        <v>2</v>
      </c>
      <c r="E191" s="48" t="s">
        <v>120</v>
      </c>
      <c r="F191" s="50">
        <v>1500000</v>
      </c>
      <c r="G191" s="50">
        <f>ROUNDDOWN(D191*F191,-3)</f>
        <v>3000000</v>
      </c>
      <c r="H191" s="150"/>
      <c r="I191" s="49" t="s">
        <v>556</v>
      </c>
      <c r="J191" s="48">
        <v>2</v>
      </c>
      <c r="K191" s="48" t="s">
        <v>120</v>
      </c>
      <c r="L191" s="50">
        <v>1500000</v>
      </c>
      <c r="M191" s="50">
        <f>ROUNDDOWN(J191*L191,-3)</f>
        <v>3000000</v>
      </c>
      <c r="N191" s="247">
        <f t="shared" si="49"/>
        <v>0</v>
      </c>
      <c r="O191" s="187" t="s">
        <v>1248</v>
      </c>
      <c r="P191" s="180"/>
      <c r="Q191" s="180"/>
      <c r="T191" s="29" t="b">
        <f>perbaikan_revisi[[#This Row],[JUMLAH ]]='[6]Pvt SP2D Pusdik'!B199</f>
        <v>1</v>
      </c>
      <c r="U191" s="50">
        <f>IF(perbaikan_revisi[[#This Row],[Akrual]]&gt;perbaikan_revisi[[#This Row],[JUMLAH ]],perbaikan_revisi[[#This Row],[Akrual]]-perbaikan_revisi[[#This Row],[JUMLAH ]],0)</f>
        <v>-2999999</v>
      </c>
    </row>
    <row r="192" spans="1:21" ht="13.2" x14ac:dyDescent="0.25">
      <c r="A192" s="1" t="s">
        <v>655</v>
      </c>
      <c r="B192" s="150"/>
      <c r="C192" s="49" t="s">
        <v>557</v>
      </c>
      <c r="D192" s="48">
        <v>2</v>
      </c>
      <c r="E192" s="48" t="s">
        <v>120</v>
      </c>
      <c r="F192" s="50">
        <v>1000000</v>
      </c>
      <c r="G192" s="50">
        <f>ROUNDDOWN(D192*F192,-3)</f>
        <v>2000000</v>
      </c>
      <c r="H192" s="150"/>
      <c r="I192" s="49" t="s">
        <v>557</v>
      </c>
      <c r="J192" s="48">
        <v>2</v>
      </c>
      <c r="K192" s="48" t="s">
        <v>120</v>
      </c>
      <c r="L192" s="50">
        <v>1000000</v>
      </c>
      <c r="M192" s="50">
        <f>ROUNDDOWN(J192*L192,-3)</f>
        <v>2000000</v>
      </c>
      <c r="N192" s="247">
        <f t="shared" si="49"/>
        <v>0</v>
      </c>
      <c r="O192" s="187" t="s">
        <v>1248</v>
      </c>
      <c r="P192" s="180"/>
      <c r="Q192" s="180"/>
      <c r="T192" s="29" t="b">
        <f>perbaikan_revisi[[#This Row],[JUMLAH ]]='[6]Pvt SP2D Pusdik'!B200</f>
        <v>1</v>
      </c>
      <c r="U192" s="50">
        <f>IF(perbaikan_revisi[[#This Row],[Akrual]]&gt;perbaikan_revisi[[#This Row],[JUMLAH ]],perbaikan_revisi[[#This Row],[Akrual]]-perbaikan_revisi[[#This Row],[JUMLAH ]],0)</f>
        <v>-1999999</v>
      </c>
    </row>
    <row r="193" spans="1:21" ht="13.2" x14ac:dyDescent="0.25">
      <c r="A193" s="1" t="s">
        <v>196</v>
      </c>
      <c r="B193" s="151" t="s">
        <v>524</v>
      </c>
      <c r="C193" s="52" t="s">
        <v>73</v>
      </c>
      <c r="D193" s="51"/>
      <c r="E193" s="51"/>
      <c r="F193" s="53"/>
      <c r="G193" s="53">
        <f>G194</f>
        <v>3000000</v>
      </c>
      <c r="H193" s="151" t="s">
        <v>524</v>
      </c>
      <c r="I193" s="52" t="s">
        <v>73</v>
      </c>
      <c r="J193" s="51"/>
      <c r="K193" s="51"/>
      <c r="L193" s="53"/>
      <c r="M193" s="53">
        <f>M194</f>
        <v>3000000</v>
      </c>
      <c r="N193" s="323">
        <f>N194</f>
        <v>0</v>
      </c>
      <c r="O193" s="207" t="s">
        <v>1248</v>
      </c>
      <c r="P193" s="180"/>
      <c r="Q193" s="180"/>
      <c r="R193" s="4" t="s">
        <v>131</v>
      </c>
      <c r="S193" s="223" t="s">
        <v>503</v>
      </c>
      <c r="T193" s="29" t="b">
        <f>perbaikan_revisi[[#This Row],[JUMLAH ]]='[6]Pvt SP2D Pusdik'!B201</f>
        <v>1</v>
      </c>
      <c r="U193" s="53">
        <f>IF(perbaikan_revisi[[#This Row],[Akrual]]&gt;perbaikan_revisi[[#This Row],[JUMLAH ]],perbaikan_revisi[[#This Row],[Akrual]]-perbaikan_revisi[[#This Row],[JUMLAH ]],0)</f>
        <v>-2999999</v>
      </c>
    </row>
    <row r="194" spans="1:21" ht="13.2" x14ac:dyDescent="0.25">
      <c r="A194" s="1" t="s">
        <v>197</v>
      </c>
      <c r="B194" s="150"/>
      <c r="C194" s="49" t="s">
        <v>621</v>
      </c>
      <c r="D194" s="48">
        <v>12</v>
      </c>
      <c r="E194" s="48" t="s">
        <v>120</v>
      </c>
      <c r="F194" s="50">
        <v>250000</v>
      </c>
      <c r="G194" s="50">
        <f>ROUNDDOWN(D194*F194,-3)</f>
        <v>3000000</v>
      </c>
      <c r="H194" s="150"/>
      <c r="I194" s="49" t="s">
        <v>621</v>
      </c>
      <c r="J194" s="48">
        <v>12</v>
      </c>
      <c r="K194" s="48" t="s">
        <v>120</v>
      </c>
      <c r="L194" s="50">
        <v>250000</v>
      </c>
      <c r="M194" s="50">
        <f>ROUNDDOWN(J194*L194,-3)</f>
        <v>3000000</v>
      </c>
      <c r="N194" s="247">
        <f>G194-M194</f>
        <v>0</v>
      </c>
      <c r="O194" s="187" t="s">
        <v>1248</v>
      </c>
      <c r="P194" s="180"/>
      <c r="Q194" s="180"/>
      <c r="T194" s="29" t="b">
        <f>perbaikan_revisi[[#This Row],[JUMLAH ]]='[6]Pvt SP2D Pusdik'!B202</f>
        <v>1</v>
      </c>
      <c r="U194" s="50">
        <f>IF(perbaikan_revisi[[#This Row],[Akrual]]&gt;perbaikan_revisi[[#This Row],[JUMLAH ]],perbaikan_revisi[[#This Row],[Akrual]]-perbaikan_revisi[[#This Row],[JUMLAH ]],0)</f>
        <v>-2999999</v>
      </c>
    </row>
    <row r="195" spans="1:21" ht="13.2" x14ac:dyDescent="0.25">
      <c r="A195" s="1" t="s">
        <v>198</v>
      </c>
      <c r="B195" s="151" t="s">
        <v>528</v>
      </c>
      <c r="C195" s="52" t="s">
        <v>31</v>
      </c>
      <c r="D195" s="51"/>
      <c r="E195" s="51"/>
      <c r="F195" s="53"/>
      <c r="G195" s="53">
        <f>G196</f>
        <v>9000000</v>
      </c>
      <c r="H195" s="151" t="s">
        <v>528</v>
      </c>
      <c r="I195" s="52" t="s">
        <v>31</v>
      </c>
      <c r="J195" s="51"/>
      <c r="K195" s="51"/>
      <c r="L195" s="53"/>
      <c r="M195" s="53">
        <f>M196</f>
        <v>9000000</v>
      </c>
      <c r="N195" s="323">
        <f>N196</f>
        <v>0</v>
      </c>
      <c r="O195" s="207" t="s">
        <v>1248</v>
      </c>
      <c r="P195" s="180"/>
      <c r="Q195" s="180"/>
      <c r="R195" s="4" t="s">
        <v>131</v>
      </c>
      <c r="S195" s="223" t="s">
        <v>503</v>
      </c>
      <c r="T195" s="29" t="b">
        <f>perbaikan_revisi[[#This Row],[JUMLAH ]]='[6]Pvt SP2D Pusdik'!B203</f>
        <v>1</v>
      </c>
      <c r="U195" s="53">
        <f>IF(perbaikan_revisi[[#This Row],[Akrual]]&gt;perbaikan_revisi[[#This Row],[JUMLAH ]],perbaikan_revisi[[#This Row],[Akrual]]-perbaikan_revisi[[#This Row],[JUMLAH ]],0)</f>
        <v>-8999999</v>
      </c>
    </row>
    <row r="196" spans="1:21" ht="13.2" x14ac:dyDescent="0.25">
      <c r="A196" s="1" t="s">
        <v>199</v>
      </c>
      <c r="B196" s="150"/>
      <c r="C196" s="49" t="s">
        <v>558</v>
      </c>
      <c r="D196" s="48">
        <v>10</v>
      </c>
      <c r="E196" s="48" t="s">
        <v>33</v>
      </c>
      <c r="F196" s="50">
        <v>900000</v>
      </c>
      <c r="G196" s="50">
        <f>ROUNDDOWN(D196*F196,-3)</f>
        <v>9000000</v>
      </c>
      <c r="H196" s="150"/>
      <c r="I196" s="49" t="s">
        <v>558</v>
      </c>
      <c r="J196" s="48">
        <v>10</v>
      </c>
      <c r="K196" s="48" t="s">
        <v>33</v>
      </c>
      <c r="L196" s="50">
        <v>900000</v>
      </c>
      <c r="M196" s="50">
        <f>ROUNDDOWN(J196*L196,-3)</f>
        <v>9000000</v>
      </c>
      <c r="N196" s="247">
        <f>G196-M196</f>
        <v>0</v>
      </c>
      <c r="O196" s="187" t="s">
        <v>1248</v>
      </c>
      <c r="P196" s="180"/>
      <c r="Q196" s="180"/>
      <c r="T196" s="29" t="b">
        <f>perbaikan_revisi[[#This Row],[JUMLAH ]]='[6]Pvt SP2D Pusdik'!B204</f>
        <v>1</v>
      </c>
      <c r="U196" s="204">
        <f>IF(perbaikan_revisi[[#This Row],[Akrual]]&gt;perbaikan_revisi[[#This Row],[JUMLAH ]],perbaikan_revisi[[#This Row],[Akrual]]-perbaikan_revisi[[#This Row],[JUMLAH ]],0)</f>
        <v>-8999999</v>
      </c>
    </row>
    <row r="197" spans="1:21" ht="13.2" x14ac:dyDescent="0.25">
      <c r="A197" s="1" t="s">
        <v>200</v>
      </c>
      <c r="B197" s="151" t="s">
        <v>525</v>
      </c>
      <c r="C197" s="52" t="s">
        <v>35</v>
      </c>
      <c r="D197" s="51"/>
      <c r="E197" s="51"/>
      <c r="F197" s="53"/>
      <c r="G197" s="53">
        <f>G198</f>
        <v>18492000</v>
      </c>
      <c r="H197" s="151" t="s">
        <v>525</v>
      </c>
      <c r="I197" s="52" t="s">
        <v>35</v>
      </c>
      <c r="J197" s="51"/>
      <c r="K197" s="51"/>
      <c r="L197" s="53"/>
      <c r="M197" s="53">
        <f>M198</f>
        <v>18492000</v>
      </c>
      <c r="N197" s="323">
        <f>N198</f>
        <v>0</v>
      </c>
      <c r="O197" s="207" t="s">
        <v>1248</v>
      </c>
      <c r="P197" s="180"/>
      <c r="Q197" s="180"/>
      <c r="R197" s="4" t="s">
        <v>131</v>
      </c>
      <c r="S197" s="223" t="s">
        <v>503</v>
      </c>
      <c r="T197" s="29" t="b">
        <f>perbaikan_revisi[[#This Row],[JUMLAH ]]='[6]Pvt SP2D Pusdik'!B205</f>
        <v>1</v>
      </c>
      <c r="U197" s="53">
        <f>IF(perbaikan_revisi[[#This Row],[Akrual]]&gt;perbaikan_revisi[[#This Row],[JUMLAH ]],perbaikan_revisi[[#This Row],[Akrual]]-perbaikan_revisi[[#This Row],[JUMLAH ]],0)</f>
        <v>-18491999</v>
      </c>
    </row>
    <row r="198" spans="1:21" ht="13.2" x14ac:dyDescent="0.25">
      <c r="A198" s="1" t="s">
        <v>201</v>
      </c>
      <c r="B198" s="150"/>
      <c r="C198" s="49" t="s">
        <v>656</v>
      </c>
      <c r="D198" s="48">
        <v>6</v>
      </c>
      <c r="E198" s="48" t="s">
        <v>26</v>
      </c>
      <c r="F198" s="50">
        <v>3082000</v>
      </c>
      <c r="G198" s="50">
        <f>ROUNDDOWN(D198*F198,-3)</f>
        <v>18492000</v>
      </c>
      <c r="H198" s="150"/>
      <c r="I198" s="49" t="s">
        <v>656</v>
      </c>
      <c r="J198" s="48">
        <v>6</v>
      </c>
      <c r="K198" s="48" t="s">
        <v>26</v>
      </c>
      <c r="L198" s="50">
        <v>3082000</v>
      </c>
      <c r="M198" s="50">
        <f>ROUNDDOWN(J198*L198,-3)</f>
        <v>18492000</v>
      </c>
      <c r="N198" s="247">
        <f>G198-M198</f>
        <v>0</v>
      </c>
      <c r="O198" s="187" t="s">
        <v>1248</v>
      </c>
      <c r="P198" s="180"/>
      <c r="Q198" s="180"/>
      <c r="T198" s="29" t="b">
        <f>perbaikan_revisi[[#This Row],[JUMLAH ]]='[6]Pvt SP2D Pusdik'!B206</f>
        <v>1</v>
      </c>
      <c r="U198" s="50">
        <f>IF(perbaikan_revisi[[#This Row],[Akrual]]&gt;perbaikan_revisi[[#This Row],[JUMLAH ]],perbaikan_revisi[[#This Row],[Akrual]]-perbaikan_revisi[[#This Row],[JUMLAH ]],0)</f>
        <v>-18491999</v>
      </c>
    </row>
    <row r="199" spans="1:21" ht="13.2" x14ac:dyDescent="0.25">
      <c r="A199" s="1" t="s">
        <v>202</v>
      </c>
      <c r="B199" s="155" t="s">
        <v>203</v>
      </c>
      <c r="C199" s="64" t="s">
        <v>657</v>
      </c>
      <c r="D199" s="63"/>
      <c r="E199" s="63"/>
      <c r="F199" s="65"/>
      <c r="G199" s="65">
        <f>SUM(G200,G205,G208)</f>
        <v>99334000</v>
      </c>
      <c r="H199" s="155" t="s">
        <v>203</v>
      </c>
      <c r="I199" s="64" t="s">
        <v>657</v>
      </c>
      <c r="J199" s="63"/>
      <c r="K199" s="63"/>
      <c r="L199" s="65"/>
      <c r="M199" s="65">
        <f>SUM(M200,M205,M208)</f>
        <v>99334000</v>
      </c>
      <c r="N199" s="326">
        <f>SUM(N200,N205,N208)</f>
        <v>0</v>
      </c>
      <c r="O199" s="207"/>
      <c r="P199" s="180" t="s">
        <v>499</v>
      </c>
      <c r="Q199" s="180" t="s">
        <v>500</v>
      </c>
      <c r="S199" s="223"/>
      <c r="T199" s="29" t="b">
        <f>perbaikan_revisi[[#This Row],[JUMLAH ]]='[6]Pvt SP2D Pusdik'!B207</f>
        <v>1</v>
      </c>
      <c r="U199" s="65">
        <f>IF(perbaikan_revisi[[#This Row],[Akrual]]&gt;perbaikan_revisi[[#This Row],[JUMLAH ]],perbaikan_revisi[[#This Row],[Akrual]]-perbaikan_revisi[[#This Row],[JUMLAH ]],0)</f>
        <v>-99333999</v>
      </c>
    </row>
    <row r="200" spans="1:21" ht="13.2" x14ac:dyDescent="0.25">
      <c r="A200" s="1" t="s">
        <v>205</v>
      </c>
      <c r="B200" s="149" t="s">
        <v>523</v>
      </c>
      <c r="C200" s="46" t="s">
        <v>24</v>
      </c>
      <c r="D200" s="45"/>
      <c r="E200" s="45"/>
      <c r="F200" s="47"/>
      <c r="G200" s="47">
        <f>SUM(G201:G204)</f>
        <v>13250000</v>
      </c>
      <c r="H200" s="149" t="s">
        <v>523</v>
      </c>
      <c r="I200" s="46" t="s">
        <v>24</v>
      </c>
      <c r="J200" s="45"/>
      <c r="K200" s="45"/>
      <c r="L200" s="47"/>
      <c r="M200" s="47">
        <f>SUM(M201:M204)</f>
        <v>13250000</v>
      </c>
      <c r="N200" s="322">
        <f>SUM(N201:N204)</f>
        <v>0</v>
      </c>
      <c r="O200" s="207"/>
      <c r="P200" s="180"/>
      <c r="Q200" s="180"/>
      <c r="R200" s="4" t="s">
        <v>131</v>
      </c>
      <c r="S200" s="223" t="s">
        <v>500</v>
      </c>
      <c r="T200" s="29" t="b">
        <f>perbaikan_revisi[[#This Row],[JUMLAH ]]='[6]Pvt SP2D Pusdik'!B208</f>
        <v>1</v>
      </c>
      <c r="U200" s="47">
        <f>IF(perbaikan_revisi[[#This Row],[Akrual]]&gt;perbaikan_revisi[[#This Row],[JUMLAH ]],perbaikan_revisi[[#This Row],[Akrual]]-perbaikan_revisi[[#This Row],[JUMLAH ]],0)</f>
        <v>-13249999</v>
      </c>
    </row>
    <row r="201" spans="1:21" ht="13.2" x14ac:dyDescent="0.25">
      <c r="A201" s="1" t="s">
        <v>206</v>
      </c>
      <c r="B201" s="150"/>
      <c r="C201" s="49" t="s">
        <v>554</v>
      </c>
      <c r="D201" s="48">
        <v>100</v>
      </c>
      <c r="E201" s="48" t="s">
        <v>26</v>
      </c>
      <c r="F201" s="50">
        <v>75000</v>
      </c>
      <c r="G201" s="50">
        <f>ROUNDDOWN(D201*F201,-3)</f>
        <v>7500000</v>
      </c>
      <c r="H201" s="150"/>
      <c r="I201" s="49" t="s">
        <v>554</v>
      </c>
      <c r="J201" s="48">
        <v>100</v>
      </c>
      <c r="K201" s="48" t="s">
        <v>26</v>
      </c>
      <c r="L201" s="50">
        <v>75000</v>
      </c>
      <c r="M201" s="50">
        <f>ROUNDDOWN(J201*L201,-3)</f>
        <v>7500000</v>
      </c>
      <c r="N201" s="433">
        <f t="shared" ref="N201:N204" si="50">G201-M201</f>
        <v>0</v>
      </c>
      <c r="O201" s="187" t="str">
        <f t="shared" ref="O201:O204" si="51">IF(AND(ISBLANK(H201),N201&lt;&gt;0),"Rev detil","")</f>
        <v/>
      </c>
      <c r="P201" s="180"/>
      <c r="Q201" s="180"/>
      <c r="T201" s="29" t="b">
        <f>perbaikan_revisi[[#This Row],[JUMLAH ]]='[6]Pvt SP2D Pusdik'!B209</f>
        <v>1</v>
      </c>
      <c r="U201" s="204">
        <f>IF(perbaikan_revisi[[#This Row],[Akrual]]&gt;perbaikan_revisi[[#This Row],[JUMLAH ]],perbaikan_revisi[[#This Row],[Akrual]]-perbaikan_revisi[[#This Row],[JUMLAH ]],0)</f>
        <v>-7499999</v>
      </c>
    </row>
    <row r="202" spans="1:21" ht="13.2" x14ac:dyDescent="0.25">
      <c r="A202" s="1" t="s">
        <v>207</v>
      </c>
      <c r="B202" s="150"/>
      <c r="C202" s="49" t="s">
        <v>555</v>
      </c>
      <c r="D202" s="48">
        <v>1</v>
      </c>
      <c r="E202" s="48" t="s">
        <v>120</v>
      </c>
      <c r="F202" s="50">
        <v>750000</v>
      </c>
      <c r="G202" s="50">
        <f>ROUNDDOWN(D202*F202,-3)</f>
        <v>750000</v>
      </c>
      <c r="H202" s="150"/>
      <c r="I202" s="49" t="s">
        <v>555</v>
      </c>
      <c r="J202" s="48">
        <v>1</v>
      </c>
      <c r="K202" s="48" t="s">
        <v>120</v>
      </c>
      <c r="L202" s="50">
        <v>750000</v>
      </c>
      <c r="M202" s="50">
        <f>ROUNDDOWN(J202*L202,-3)</f>
        <v>750000</v>
      </c>
      <c r="N202" s="433">
        <f t="shared" si="50"/>
        <v>0</v>
      </c>
      <c r="O202" s="187" t="str">
        <f t="shared" si="51"/>
        <v/>
      </c>
      <c r="P202" s="180"/>
      <c r="Q202" s="180"/>
      <c r="T202" s="29" t="b">
        <f>perbaikan_revisi[[#This Row],[JUMLAH ]]='[6]Pvt SP2D Pusdik'!B210</f>
        <v>1</v>
      </c>
      <c r="U202" s="204">
        <f>IF(perbaikan_revisi[[#This Row],[Akrual]]&gt;perbaikan_revisi[[#This Row],[JUMLAH ]],perbaikan_revisi[[#This Row],[Akrual]]-perbaikan_revisi[[#This Row],[JUMLAH ]],0)</f>
        <v>-749999</v>
      </c>
    </row>
    <row r="203" spans="1:21" ht="13.2" x14ac:dyDescent="0.25">
      <c r="A203" s="1" t="s">
        <v>208</v>
      </c>
      <c r="B203" s="150"/>
      <c r="C203" s="49" t="s">
        <v>556</v>
      </c>
      <c r="D203" s="48">
        <v>2</v>
      </c>
      <c r="E203" s="48" t="s">
        <v>120</v>
      </c>
      <c r="F203" s="50">
        <v>1500000</v>
      </c>
      <c r="G203" s="50">
        <f>ROUNDDOWN(D203*F203,-3)</f>
        <v>3000000</v>
      </c>
      <c r="H203" s="150"/>
      <c r="I203" s="49" t="s">
        <v>556</v>
      </c>
      <c r="J203" s="48">
        <v>2</v>
      </c>
      <c r="K203" s="48" t="s">
        <v>120</v>
      </c>
      <c r="L203" s="50">
        <v>1500000</v>
      </c>
      <c r="M203" s="50">
        <f>ROUNDDOWN(J203*L203,-3)</f>
        <v>3000000</v>
      </c>
      <c r="N203" s="247">
        <f t="shared" si="50"/>
        <v>0</v>
      </c>
      <c r="O203" s="187" t="str">
        <f t="shared" si="51"/>
        <v/>
      </c>
      <c r="P203" s="180"/>
      <c r="Q203" s="180"/>
      <c r="T203" s="29" t="b">
        <f>perbaikan_revisi[[#This Row],[JUMLAH ]]='[6]Pvt SP2D Pusdik'!B211</f>
        <v>1</v>
      </c>
      <c r="U203" s="50">
        <f>IF(perbaikan_revisi[[#This Row],[Akrual]]&gt;perbaikan_revisi[[#This Row],[JUMLAH ]],perbaikan_revisi[[#This Row],[Akrual]]-perbaikan_revisi[[#This Row],[JUMLAH ]],0)</f>
        <v>-2999999</v>
      </c>
    </row>
    <row r="204" spans="1:21" ht="13.2" x14ac:dyDescent="0.25">
      <c r="A204" s="1" t="s">
        <v>658</v>
      </c>
      <c r="B204" s="150"/>
      <c r="C204" s="49" t="s">
        <v>557</v>
      </c>
      <c r="D204" s="48">
        <v>2</v>
      </c>
      <c r="E204" s="48" t="s">
        <v>120</v>
      </c>
      <c r="F204" s="50">
        <v>1000000</v>
      </c>
      <c r="G204" s="50">
        <f>ROUNDDOWN(D204*F204,-3)</f>
        <v>2000000</v>
      </c>
      <c r="H204" s="150"/>
      <c r="I204" s="49" t="s">
        <v>557</v>
      </c>
      <c r="J204" s="48">
        <v>2</v>
      </c>
      <c r="K204" s="48" t="s">
        <v>120</v>
      </c>
      <c r="L204" s="50">
        <v>1000000</v>
      </c>
      <c r="M204" s="50">
        <f>ROUNDDOWN(J204*L204,-3)</f>
        <v>2000000</v>
      </c>
      <c r="N204" s="247">
        <f t="shared" si="50"/>
        <v>0</v>
      </c>
      <c r="O204" s="187" t="str">
        <f t="shared" si="51"/>
        <v/>
      </c>
      <c r="P204" s="180"/>
      <c r="Q204" s="180"/>
      <c r="T204" s="29" t="b">
        <f>perbaikan_revisi[[#This Row],[JUMLAH ]]='[6]Pvt SP2D Pusdik'!B212</f>
        <v>1</v>
      </c>
      <c r="U204" s="50">
        <f>IF(perbaikan_revisi[[#This Row],[Akrual]]&gt;perbaikan_revisi[[#This Row],[JUMLAH ]],perbaikan_revisi[[#This Row],[Akrual]]-perbaikan_revisi[[#This Row],[JUMLAH ]],0)</f>
        <v>-1999999</v>
      </c>
    </row>
    <row r="205" spans="1:21" ht="13.2" x14ac:dyDescent="0.25">
      <c r="A205" s="1" t="s">
        <v>209</v>
      </c>
      <c r="B205" s="151" t="s">
        <v>524</v>
      </c>
      <c r="C205" s="52" t="s">
        <v>73</v>
      </c>
      <c r="D205" s="51"/>
      <c r="E205" s="51"/>
      <c r="F205" s="53"/>
      <c r="G205" s="53">
        <f>SUM(G206:G207)</f>
        <v>14550000</v>
      </c>
      <c r="H205" s="151" t="s">
        <v>524</v>
      </c>
      <c r="I205" s="52" t="s">
        <v>73</v>
      </c>
      <c r="J205" s="51"/>
      <c r="K205" s="51"/>
      <c r="L205" s="53"/>
      <c r="M205" s="53">
        <f>SUM(M206:M207)</f>
        <v>14550000</v>
      </c>
      <c r="N205" s="351">
        <f>SUM(N206:N207)</f>
        <v>0</v>
      </c>
      <c r="O205" s="207"/>
      <c r="P205" s="180"/>
      <c r="Q205" s="180"/>
      <c r="R205" s="4" t="s">
        <v>131</v>
      </c>
      <c r="S205" s="223" t="s">
        <v>500</v>
      </c>
      <c r="T205" s="29" t="b">
        <f>perbaikan_revisi[[#This Row],[JUMLAH ]]='[6]Pvt SP2D Pusdik'!B213</f>
        <v>1</v>
      </c>
      <c r="U205" s="53">
        <f>IF(perbaikan_revisi[[#This Row],[Akrual]]&gt;perbaikan_revisi[[#This Row],[JUMLAH ]],perbaikan_revisi[[#This Row],[Akrual]]-perbaikan_revisi[[#This Row],[JUMLAH ]],0)</f>
        <v>-14549999</v>
      </c>
    </row>
    <row r="206" spans="1:21" ht="13.2" x14ac:dyDescent="0.25">
      <c r="A206" s="1" t="s">
        <v>210</v>
      </c>
      <c r="B206" s="150"/>
      <c r="C206" s="49" t="s">
        <v>621</v>
      </c>
      <c r="D206" s="48">
        <v>12</v>
      </c>
      <c r="E206" s="48" t="s">
        <v>120</v>
      </c>
      <c r="F206" s="50">
        <v>250000</v>
      </c>
      <c r="G206" s="50">
        <f>ROUNDDOWN(D206*F206,-3)</f>
        <v>3000000</v>
      </c>
      <c r="H206" s="150"/>
      <c r="I206" s="49" t="s">
        <v>621</v>
      </c>
      <c r="J206" s="48">
        <v>12</v>
      </c>
      <c r="K206" s="48" t="s">
        <v>120</v>
      </c>
      <c r="L206" s="50">
        <v>250000</v>
      </c>
      <c r="M206" s="50">
        <f>ROUNDDOWN(J206*L206,-3)</f>
        <v>3000000</v>
      </c>
      <c r="N206" s="247">
        <f t="shared" ref="N206:N207" si="52">G206-M206</f>
        <v>0</v>
      </c>
      <c r="O206" s="187" t="str">
        <f t="shared" ref="O206:O207" si="53">IF(AND(ISBLANK(H206),N206&lt;&gt;0),"Rev detil","")</f>
        <v/>
      </c>
      <c r="P206" s="180"/>
      <c r="Q206" s="180"/>
      <c r="T206" s="29" t="b">
        <f>perbaikan_revisi[[#This Row],[JUMLAH ]]='[6]Pvt SP2D Pusdik'!B214</f>
        <v>1</v>
      </c>
      <c r="U206" s="50">
        <f>IF(perbaikan_revisi[[#This Row],[Akrual]]&gt;perbaikan_revisi[[#This Row],[JUMLAH ]],perbaikan_revisi[[#This Row],[Akrual]]-perbaikan_revisi[[#This Row],[JUMLAH ]],0)</f>
        <v>-2999999</v>
      </c>
    </row>
    <row r="207" spans="1:21" ht="13.2" x14ac:dyDescent="0.25">
      <c r="A207" s="1" t="s">
        <v>1111</v>
      </c>
      <c r="B207" s="150"/>
      <c r="C207" s="49" t="s">
        <v>980</v>
      </c>
      <c r="D207" s="48">
        <v>1</v>
      </c>
      <c r="E207" s="48" t="s">
        <v>120</v>
      </c>
      <c r="F207" s="50">
        <v>11550000</v>
      </c>
      <c r="G207" s="50">
        <f>ROUNDDOWN(D207*F207,-3)</f>
        <v>11550000</v>
      </c>
      <c r="H207" s="150"/>
      <c r="I207" s="49" t="s">
        <v>980</v>
      </c>
      <c r="J207" s="48">
        <v>1</v>
      </c>
      <c r="K207" s="48" t="s">
        <v>120</v>
      </c>
      <c r="L207" s="50">
        <v>11550000</v>
      </c>
      <c r="M207" s="50">
        <f>ROUNDDOWN(J207*L207,-3)</f>
        <v>11550000</v>
      </c>
      <c r="N207" s="433">
        <f t="shared" si="52"/>
        <v>0</v>
      </c>
      <c r="O207" s="187" t="str">
        <f t="shared" si="53"/>
        <v/>
      </c>
      <c r="P207" s="180"/>
      <c r="Q207" s="180"/>
      <c r="T207" s="29" t="b">
        <f>perbaikan_revisi[[#This Row],[JUMLAH ]]='[6]Pvt SP2D Pusdik'!B215</f>
        <v>1</v>
      </c>
      <c r="U207" s="204">
        <f>IF(perbaikan_revisi[[#This Row],[Akrual]]&gt;perbaikan_revisi[[#This Row],[JUMLAH ]],perbaikan_revisi[[#This Row],[Akrual]]-perbaikan_revisi[[#This Row],[JUMLAH ]],0)</f>
        <v>-11549999</v>
      </c>
    </row>
    <row r="208" spans="1:21" ht="13.2" x14ac:dyDescent="0.25">
      <c r="A208" s="1" t="s">
        <v>211</v>
      </c>
      <c r="B208" s="149" t="s">
        <v>525</v>
      </c>
      <c r="C208" s="46" t="s">
        <v>35</v>
      </c>
      <c r="D208" s="45"/>
      <c r="E208" s="45"/>
      <c r="F208" s="47"/>
      <c r="G208" s="47">
        <f>G209</f>
        <v>71534000</v>
      </c>
      <c r="H208" s="149" t="s">
        <v>525</v>
      </c>
      <c r="I208" s="46" t="s">
        <v>35</v>
      </c>
      <c r="J208" s="45"/>
      <c r="K208" s="45"/>
      <c r="L208" s="47"/>
      <c r="M208" s="47">
        <f>M209</f>
        <v>71534000</v>
      </c>
      <c r="N208" s="322">
        <f>N209</f>
        <v>0</v>
      </c>
      <c r="O208" s="207"/>
      <c r="P208" s="180"/>
      <c r="Q208" s="180"/>
      <c r="R208" s="4" t="s">
        <v>131</v>
      </c>
      <c r="S208" s="223" t="s">
        <v>500</v>
      </c>
      <c r="T208" s="29" t="b">
        <f>perbaikan_revisi[[#This Row],[JUMLAH ]]='[6]Pvt SP2D Pusdik'!B216</f>
        <v>1</v>
      </c>
      <c r="U208" s="47">
        <f>IF(perbaikan_revisi[[#This Row],[Akrual]]&gt;perbaikan_revisi[[#This Row],[JUMLAH ]],perbaikan_revisi[[#This Row],[Akrual]]-perbaikan_revisi[[#This Row],[JUMLAH ]],0)</f>
        <v>-71533999</v>
      </c>
    </row>
    <row r="209" spans="1:21" ht="26.4" x14ac:dyDescent="0.25">
      <c r="A209" s="1" t="s">
        <v>212</v>
      </c>
      <c r="B209" s="150"/>
      <c r="C209" s="49" t="s">
        <v>659</v>
      </c>
      <c r="D209" s="48">
        <v>14</v>
      </c>
      <c r="E209" s="48" t="s">
        <v>26</v>
      </c>
      <c r="F209" s="50">
        <v>5109636</v>
      </c>
      <c r="G209" s="50">
        <f>ROUNDDOWN(D209*F209,-3)</f>
        <v>71534000</v>
      </c>
      <c r="H209" s="150"/>
      <c r="I209" s="49" t="s">
        <v>659</v>
      </c>
      <c r="J209" s="48">
        <v>14</v>
      </c>
      <c r="K209" s="48" t="s">
        <v>26</v>
      </c>
      <c r="L209" s="50">
        <v>5109636</v>
      </c>
      <c r="M209" s="50">
        <f>ROUNDDOWN(J209*L209,-3)</f>
        <v>71534000</v>
      </c>
      <c r="N209" s="247">
        <f>G209-M209</f>
        <v>0</v>
      </c>
      <c r="O209" s="187" t="s">
        <v>1248</v>
      </c>
      <c r="P209" s="180"/>
      <c r="Q209" s="180"/>
      <c r="T209" s="29" t="b">
        <f>perbaikan_revisi[[#This Row],[JUMLAH ]]='[6]Pvt SP2D Pusdik'!B217</f>
        <v>1</v>
      </c>
      <c r="U209" s="50">
        <f>IF(perbaikan_revisi[[#This Row],[Akrual]]&gt;perbaikan_revisi[[#This Row],[JUMLAH ]],perbaikan_revisi[[#This Row],[Akrual]]-perbaikan_revisi[[#This Row],[JUMLAH ]],0)</f>
        <v>-71533999</v>
      </c>
    </row>
    <row r="210" spans="1:21" ht="13.2" x14ac:dyDescent="0.25">
      <c r="A210" s="1" t="s">
        <v>213</v>
      </c>
      <c r="B210" s="155" t="s">
        <v>214</v>
      </c>
      <c r="C210" s="64" t="s">
        <v>660</v>
      </c>
      <c r="D210" s="63"/>
      <c r="E210" s="63"/>
      <c r="F210" s="65"/>
      <c r="G210" s="65">
        <f>SUM(G211,G216)</f>
        <v>139554000</v>
      </c>
      <c r="H210" s="155" t="s">
        <v>214</v>
      </c>
      <c r="I210" s="64" t="s">
        <v>660</v>
      </c>
      <c r="J210" s="63"/>
      <c r="K210" s="63"/>
      <c r="L210" s="65"/>
      <c r="M210" s="65">
        <f>SUM(M211,M216)</f>
        <v>139554000</v>
      </c>
      <c r="N210" s="326">
        <f>SUM(N211,N216)</f>
        <v>0</v>
      </c>
      <c r="O210" s="207"/>
      <c r="P210" s="180" t="s">
        <v>499</v>
      </c>
      <c r="Q210" s="180" t="s">
        <v>501</v>
      </c>
      <c r="S210" s="223"/>
      <c r="T210" s="29" t="b">
        <f>perbaikan_revisi[[#This Row],[JUMLAH ]]='[6]Pvt SP2D Pusdik'!B218</f>
        <v>1</v>
      </c>
      <c r="U210" s="65">
        <f>IF(perbaikan_revisi[[#This Row],[Akrual]]&gt;perbaikan_revisi[[#This Row],[JUMLAH ]],perbaikan_revisi[[#This Row],[Akrual]]-perbaikan_revisi[[#This Row],[JUMLAH ]],0)</f>
        <v>-139553999</v>
      </c>
    </row>
    <row r="211" spans="1:21" ht="13.2" x14ac:dyDescent="0.25">
      <c r="A211" s="1" t="s">
        <v>215</v>
      </c>
      <c r="B211" s="149" t="s">
        <v>523</v>
      </c>
      <c r="C211" s="46" t="s">
        <v>24</v>
      </c>
      <c r="D211" s="45"/>
      <c r="E211" s="45"/>
      <c r="F211" s="47"/>
      <c r="G211" s="47">
        <f>SUM(G212:G215)</f>
        <v>23500000</v>
      </c>
      <c r="H211" s="149" t="s">
        <v>523</v>
      </c>
      <c r="I211" s="46" t="s">
        <v>24</v>
      </c>
      <c r="J211" s="45"/>
      <c r="K211" s="45"/>
      <c r="L211" s="47"/>
      <c r="M211" s="47">
        <f>SUM(M212:M215)</f>
        <v>23500000</v>
      </c>
      <c r="N211" s="322">
        <f>SUM(N212:N215)</f>
        <v>0</v>
      </c>
      <c r="O211" s="207" t="s">
        <v>1248</v>
      </c>
      <c r="P211" s="180"/>
      <c r="Q211" s="180"/>
      <c r="R211" s="4" t="s">
        <v>131</v>
      </c>
      <c r="S211" s="223" t="s">
        <v>501</v>
      </c>
      <c r="T211" s="29" t="b">
        <f>perbaikan_revisi[[#This Row],[JUMLAH ]]='[6]Pvt SP2D Pusdik'!B219</f>
        <v>1</v>
      </c>
      <c r="U211" s="47">
        <f>IF(perbaikan_revisi[[#This Row],[Akrual]]&gt;perbaikan_revisi[[#This Row],[JUMLAH ]],perbaikan_revisi[[#This Row],[Akrual]]-perbaikan_revisi[[#This Row],[JUMLAH ]],0)</f>
        <v>-23499999</v>
      </c>
    </row>
    <row r="212" spans="1:21" ht="13.2" x14ac:dyDescent="0.25">
      <c r="A212" s="1" t="s">
        <v>216</v>
      </c>
      <c r="B212" s="150"/>
      <c r="C212" s="49" t="s">
        <v>554</v>
      </c>
      <c r="D212" s="48">
        <v>100</v>
      </c>
      <c r="E212" s="48" t="s">
        <v>26</v>
      </c>
      <c r="F212" s="50">
        <v>75000</v>
      </c>
      <c r="G212" s="50">
        <f>ROUNDDOWN(D212*F212,-3)</f>
        <v>7500000</v>
      </c>
      <c r="H212" s="150"/>
      <c r="I212" s="49" t="s">
        <v>554</v>
      </c>
      <c r="J212" s="48">
        <v>100</v>
      </c>
      <c r="K212" s="48" t="s">
        <v>26</v>
      </c>
      <c r="L212" s="50">
        <v>75000</v>
      </c>
      <c r="M212" s="50">
        <f>ROUNDDOWN(J212*L212,-3)</f>
        <v>7500000</v>
      </c>
      <c r="N212" s="247">
        <f t="shared" ref="N212:N215" si="54">G212-M212</f>
        <v>0</v>
      </c>
      <c r="O212" s="187" t="s">
        <v>1248</v>
      </c>
      <c r="P212" s="180"/>
      <c r="Q212" s="180"/>
      <c r="T212" s="29" t="b">
        <f>perbaikan_revisi[[#This Row],[JUMLAH ]]='[6]Pvt SP2D Pusdik'!B220</f>
        <v>1</v>
      </c>
      <c r="U212" s="204">
        <f>IF(perbaikan_revisi[[#This Row],[Akrual]]&gt;perbaikan_revisi[[#This Row],[JUMLAH ]],perbaikan_revisi[[#This Row],[Akrual]]-perbaikan_revisi[[#This Row],[JUMLAH ]],0)</f>
        <v>-7499999</v>
      </c>
    </row>
    <row r="213" spans="1:21" ht="13.2" x14ac:dyDescent="0.25">
      <c r="A213" s="1" t="s">
        <v>217</v>
      </c>
      <c r="B213" s="150"/>
      <c r="C213" s="49" t="s">
        <v>555</v>
      </c>
      <c r="D213" s="48">
        <v>4</v>
      </c>
      <c r="E213" s="48" t="s">
        <v>120</v>
      </c>
      <c r="F213" s="50">
        <v>1500000</v>
      </c>
      <c r="G213" s="50">
        <f>ROUNDDOWN(D213*F213,-3)</f>
        <v>6000000</v>
      </c>
      <c r="H213" s="150"/>
      <c r="I213" s="49" t="s">
        <v>555</v>
      </c>
      <c r="J213" s="48">
        <v>4</v>
      </c>
      <c r="K213" s="48" t="s">
        <v>120</v>
      </c>
      <c r="L213" s="50">
        <v>1500000</v>
      </c>
      <c r="M213" s="50">
        <f>ROUNDDOWN(J213*L213,-3)</f>
        <v>6000000</v>
      </c>
      <c r="N213" s="247">
        <f t="shared" si="54"/>
        <v>0</v>
      </c>
      <c r="O213" s="187" t="s">
        <v>1248</v>
      </c>
      <c r="P213" s="180"/>
      <c r="Q213" s="180"/>
      <c r="T213" s="29" t="b">
        <f>perbaikan_revisi[[#This Row],[JUMLAH ]]='[6]Pvt SP2D Pusdik'!B221</f>
        <v>1</v>
      </c>
      <c r="U213" s="204">
        <f>IF(perbaikan_revisi[[#This Row],[Akrual]]&gt;perbaikan_revisi[[#This Row],[JUMLAH ]],perbaikan_revisi[[#This Row],[Akrual]]-perbaikan_revisi[[#This Row],[JUMLAH ]],0)</f>
        <v>-5999999</v>
      </c>
    </row>
    <row r="214" spans="1:21" ht="13.2" x14ac:dyDescent="0.25">
      <c r="A214" s="1" t="s">
        <v>218</v>
      </c>
      <c r="B214" s="150"/>
      <c r="C214" s="49" t="s">
        <v>556</v>
      </c>
      <c r="D214" s="48">
        <v>4</v>
      </c>
      <c r="E214" s="48" t="s">
        <v>120</v>
      </c>
      <c r="F214" s="50">
        <v>1500000</v>
      </c>
      <c r="G214" s="50">
        <f>ROUNDDOWN(D214*F214,-3)</f>
        <v>6000000</v>
      </c>
      <c r="H214" s="150"/>
      <c r="I214" s="49" t="s">
        <v>556</v>
      </c>
      <c r="J214" s="48">
        <v>4</v>
      </c>
      <c r="K214" s="48" t="s">
        <v>120</v>
      </c>
      <c r="L214" s="50">
        <v>1500000</v>
      </c>
      <c r="M214" s="50">
        <f>ROUNDDOWN(J214*L214,-3)</f>
        <v>6000000</v>
      </c>
      <c r="N214" s="247">
        <f t="shared" si="54"/>
        <v>0</v>
      </c>
      <c r="O214" s="187" t="s">
        <v>1248</v>
      </c>
      <c r="P214" s="180"/>
      <c r="Q214" s="180"/>
      <c r="T214" s="29" t="b">
        <f>perbaikan_revisi[[#This Row],[JUMLAH ]]='[6]Pvt SP2D Pusdik'!B222</f>
        <v>1</v>
      </c>
      <c r="U214" s="204">
        <f>IF(perbaikan_revisi[[#This Row],[Akrual]]&gt;perbaikan_revisi[[#This Row],[JUMLAH ]],perbaikan_revisi[[#This Row],[Akrual]]-perbaikan_revisi[[#This Row],[JUMLAH ]],0)</f>
        <v>-5999999</v>
      </c>
    </row>
    <row r="215" spans="1:21" ht="13.2" x14ac:dyDescent="0.25">
      <c r="A215" s="1" t="s">
        <v>219</v>
      </c>
      <c r="B215" s="150"/>
      <c r="C215" s="49" t="s">
        <v>557</v>
      </c>
      <c r="D215" s="48">
        <v>4</v>
      </c>
      <c r="E215" s="48" t="s">
        <v>120</v>
      </c>
      <c r="F215" s="50">
        <v>1000000</v>
      </c>
      <c r="G215" s="50">
        <f>ROUNDDOWN(D215*F215,-3)</f>
        <v>4000000</v>
      </c>
      <c r="H215" s="150"/>
      <c r="I215" s="49" t="s">
        <v>557</v>
      </c>
      <c r="J215" s="48">
        <v>4</v>
      </c>
      <c r="K215" s="48" t="s">
        <v>120</v>
      </c>
      <c r="L215" s="50">
        <v>1000000</v>
      </c>
      <c r="M215" s="50">
        <f>ROUNDDOWN(J215*L215,-3)</f>
        <v>4000000</v>
      </c>
      <c r="N215" s="247">
        <f t="shared" si="54"/>
        <v>0</v>
      </c>
      <c r="O215" s="187" t="s">
        <v>1248</v>
      </c>
      <c r="P215" s="180"/>
      <c r="Q215" s="180"/>
      <c r="T215" s="29" t="b">
        <f>perbaikan_revisi[[#This Row],[JUMLAH ]]='[6]Pvt SP2D Pusdik'!B223</f>
        <v>1</v>
      </c>
      <c r="U215" s="204">
        <f>IF(perbaikan_revisi[[#This Row],[Akrual]]&gt;perbaikan_revisi[[#This Row],[JUMLAH ]],perbaikan_revisi[[#This Row],[Akrual]]-perbaikan_revisi[[#This Row],[JUMLAH ]],0)</f>
        <v>-3999999</v>
      </c>
    </row>
    <row r="216" spans="1:21" ht="13.2" x14ac:dyDescent="0.25">
      <c r="A216" s="1" t="s">
        <v>220</v>
      </c>
      <c r="B216" s="149" t="s">
        <v>525</v>
      </c>
      <c r="C216" s="46" t="s">
        <v>35</v>
      </c>
      <c r="D216" s="45"/>
      <c r="E216" s="45"/>
      <c r="F216" s="47"/>
      <c r="G216" s="47">
        <f>G217</f>
        <v>116054000</v>
      </c>
      <c r="H216" s="149" t="s">
        <v>525</v>
      </c>
      <c r="I216" s="46" t="s">
        <v>35</v>
      </c>
      <c r="J216" s="45"/>
      <c r="K216" s="45"/>
      <c r="L216" s="47"/>
      <c r="M216" s="47">
        <f>M217</f>
        <v>116054000</v>
      </c>
      <c r="N216" s="322">
        <f>N217</f>
        <v>0</v>
      </c>
      <c r="O216" s="207" t="s">
        <v>1248</v>
      </c>
      <c r="P216" s="180"/>
      <c r="Q216" s="180"/>
      <c r="R216" s="4" t="s">
        <v>131</v>
      </c>
      <c r="S216" s="223" t="s">
        <v>501</v>
      </c>
      <c r="T216" s="29" t="b">
        <f>perbaikan_revisi[[#This Row],[JUMLAH ]]='[6]Pvt SP2D Pusdik'!B224</f>
        <v>1</v>
      </c>
      <c r="U216" s="47">
        <f>IF(perbaikan_revisi[[#This Row],[Akrual]]&gt;perbaikan_revisi[[#This Row],[JUMLAH ]],perbaikan_revisi[[#This Row],[Akrual]]-perbaikan_revisi[[#This Row],[JUMLAH ]],0)</f>
        <v>-116053999</v>
      </c>
    </row>
    <row r="217" spans="1:21" ht="13.2" x14ac:dyDescent="0.25">
      <c r="A217" s="1" t="s">
        <v>221</v>
      </c>
      <c r="B217" s="150"/>
      <c r="C217" s="49" t="s">
        <v>1244</v>
      </c>
      <c r="D217" s="48">
        <v>21</v>
      </c>
      <c r="E217" s="48" t="s">
        <v>26</v>
      </c>
      <c r="F217" s="50">
        <v>5526381</v>
      </c>
      <c r="G217" s="50">
        <f>ROUNDDOWN(D217*F217,-3)</f>
        <v>116054000</v>
      </c>
      <c r="H217" s="150"/>
      <c r="I217" s="49" t="s">
        <v>1244</v>
      </c>
      <c r="J217" s="48">
        <v>21</v>
      </c>
      <c r="K217" s="48" t="s">
        <v>26</v>
      </c>
      <c r="L217" s="50">
        <v>5526381</v>
      </c>
      <c r="M217" s="50">
        <f>ROUNDDOWN(J217*L217,-3)</f>
        <v>116054000</v>
      </c>
      <c r="N217" s="247">
        <f>G217-M217</f>
        <v>0</v>
      </c>
      <c r="O217" s="187" t="s">
        <v>1248</v>
      </c>
      <c r="P217" s="180"/>
      <c r="Q217" s="180"/>
      <c r="T217" s="29" t="b">
        <f>perbaikan_revisi[[#This Row],[JUMLAH ]]='[6]Pvt SP2D Pusdik'!B225</f>
        <v>1</v>
      </c>
      <c r="U217" s="204">
        <f>IF(perbaikan_revisi[[#This Row],[Akrual]]&gt;perbaikan_revisi[[#This Row],[JUMLAH ]],perbaikan_revisi[[#This Row],[Akrual]]-perbaikan_revisi[[#This Row],[JUMLAH ]],0)</f>
        <v>-116053999</v>
      </c>
    </row>
    <row r="218" spans="1:21" ht="13.2" x14ac:dyDescent="0.25">
      <c r="A218" s="1" t="s">
        <v>222</v>
      </c>
      <c r="B218" s="155" t="s">
        <v>223</v>
      </c>
      <c r="C218" s="64" t="s">
        <v>662</v>
      </c>
      <c r="D218" s="63"/>
      <c r="E218" s="63"/>
      <c r="F218" s="65"/>
      <c r="G218" s="65">
        <f>SUM(G219,G224)</f>
        <v>50000000</v>
      </c>
      <c r="H218" s="155" t="s">
        <v>223</v>
      </c>
      <c r="I218" s="64" t="s">
        <v>662</v>
      </c>
      <c r="J218" s="63"/>
      <c r="K218" s="63"/>
      <c r="L218" s="65"/>
      <c r="M218" s="65">
        <f>SUM(M219,M224)</f>
        <v>50000000</v>
      </c>
      <c r="N218" s="326">
        <f>SUM(N219,N224)</f>
        <v>0</v>
      </c>
      <c r="O218" s="207"/>
      <c r="P218" s="180" t="s">
        <v>507</v>
      </c>
      <c r="Q218" s="180" t="s">
        <v>509</v>
      </c>
      <c r="S218" s="223"/>
      <c r="T218" s="29" t="b">
        <f>perbaikan_revisi[[#This Row],[JUMLAH ]]='[6]Pvt SP2D Pusdik'!B226</f>
        <v>1</v>
      </c>
      <c r="U218" s="65">
        <f>IF(perbaikan_revisi[[#This Row],[Akrual]]&gt;perbaikan_revisi[[#This Row],[JUMLAH ]],perbaikan_revisi[[#This Row],[Akrual]]-perbaikan_revisi[[#This Row],[JUMLAH ]],0)</f>
        <v>-49999999</v>
      </c>
    </row>
    <row r="219" spans="1:21" ht="13.2" x14ac:dyDescent="0.25">
      <c r="A219" s="1" t="s">
        <v>224</v>
      </c>
      <c r="B219" s="151" t="s">
        <v>523</v>
      </c>
      <c r="C219" s="52" t="s">
        <v>24</v>
      </c>
      <c r="D219" s="51"/>
      <c r="E219" s="51"/>
      <c r="F219" s="53"/>
      <c r="G219" s="53">
        <f>SUM(G220:G223)</f>
        <v>15500000</v>
      </c>
      <c r="H219" s="151" t="s">
        <v>523</v>
      </c>
      <c r="I219" s="52" t="s">
        <v>24</v>
      </c>
      <c r="J219" s="51"/>
      <c r="K219" s="51"/>
      <c r="L219" s="53"/>
      <c r="M219" s="53">
        <f>SUM(M220:M223)</f>
        <v>15500000</v>
      </c>
      <c r="N219" s="323">
        <f>SUM(N220:N223)</f>
        <v>0</v>
      </c>
      <c r="O219" s="187" t="s">
        <v>1248</v>
      </c>
      <c r="P219" s="180"/>
      <c r="Q219" s="180"/>
      <c r="R219" s="4" t="s">
        <v>131</v>
      </c>
      <c r="S219" s="180" t="s">
        <v>509</v>
      </c>
      <c r="T219" s="29" t="b">
        <f>perbaikan_revisi[[#This Row],[JUMLAH ]]='[6]Pvt SP2D Pusdik'!B227</f>
        <v>1</v>
      </c>
      <c r="U219" s="53">
        <f>IF(perbaikan_revisi[[#This Row],[Akrual]]&gt;perbaikan_revisi[[#This Row],[JUMLAH ]],perbaikan_revisi[[#This Row],[Akrual]]-perbaikan_revisi[[#This Row],[JUMLAH ]],0)</f>
        <v>-15499999</v>
      </c>
    </row>
    <row r="220" spans="1:21" ht="13.2" x14ac:dyDescent="0.25">
      <c r="A220" s="1" t="s">
        <v>225</v>
      </c>
      <c r="B220" s="150"/>
      <c r="C220" s="49" t="s">
        <v>554</v>
      </c>
      <c r="D220" s="48">
        <v>100</v>
      </c>
      <c r="E220" s="48" t="s">
        <v>26</v>
      </c>
      <c r="F220" s="50">
        <v>75000</v>
      </c>
      <c r="G220" s="50">
        <f>ROUNDDOWN(D220*F220,-3)</f>
        <v>7500000</v>
      </c>
      <c r="H220" s="150"/>
      <c r="I220" s="49" t="s">
        <v>554</v>
      </c>
      <c r="J220" s="48">
        <v>100</v>
      </c>
      <c r="K220" s="48" t="s">
        <v>26</v>
      </c>
      <c r="L220" s="50">
        <v>75000</v>
      </c>
      <c r="M220" s="50">
        <f>ROUNDDOWN(J220*L220,-3)</f>
        <v>7500000</v>
      </c>
      <c r="N220" s="247">
        <f t="shared" ref="N220:N223" si="55">G220-M220</f>
        <v>0</v>
      </c>
      <c r="O220" s="187" t="s">
        <v>1248</v>
      </c>
      <c r="P220" s="180"/>
      <c r="Q220" s="180"/>
      <c r="T220" s="29" t="b">
        <f>perbaikan_revisi[[#This Row],[JUMLAH ]]='[6]Pvt SP2D Pusdik'!B228</f>
        <v>1</v>
      </c>
      <c r="U220" s="50">
        <f>IF(perbaikan_revisi[[#This Row],[Akrual]]&gt;perbaikan_revisi[[#This Row],[JUMLAH ]],perbaikan_revisi[[#This Row],[Akrual]]-perbaikan_revisi[[#This Row],[JUMLAH ]],0)</f>
        <v>-7499999</v>
      </c>
    </row>
    <row r="221" spans="1:21" ht="13.2" x14ac:dyDescent="0.25">
      <c r="A221" s="1" t="s">
        <v>226</v>
      </c>
      <c r="B221" s="150"/>
      <c r="C221" s="49" t="s">
        <v>555</v>
      </c>
      <c r="D221" s="48">
        <v>2</v>
      </c>
      <c r="E221" s="48" t="s">
        <v>120</v>
      </c>
      <c r="F221" s="50">
        <v>1500000</v>
      </c>
      <c r="G221" s="50">
        <f>ROUNDDOWN(D221*F221,-3)</f>
        <v>3000000</v>
      </c>
      <c r="H221" s="150"/>
      <c r="I221" s="49" t="s">
        <v>555</v>
      </c>
      <c r="J221" s="48">
        <v>2</v>
      </c>
      <c r="K221" s="48" t="s">
        <v>120</v>
      </c>
      <c r="L221" s="50">
        <v>1500000</v>
      </c>
      <c r="M221" s="50">
        <f>ROUNDDOWN(J221*L221,-3)</f>
        <v>3000000</v>
      </c>
      <c r="N221" s="247">
        <f t="shared" si="55"/>
        <v>0</v>
      </c>
      <c r="O221" s="187" t="s">
        <v>1248</v>
      </c>
      <c r="P221" s="180"/>
      <c r="Q221" s="180"/>
      <c r="T221" s="29" t="b">
        <f>perbaikan_revisi[[#This Row],[JUMLAH ]]='[6]Pvt SP2D Pusdik'!B229</f>
        <v>1</v>
      </c>
      <c r="U221" s="50">
        <f>IF(perbaikan_revisi[[#This Row],[Akrual]]&gt;perbaikan_revisi[[#This Row],[JUMLAH ]],perbaikan_revisi[[#This Row],[Akrual]]-perbaikan_revisi[[#This Row],[JUMLAH ]],0)</f>
        <v>-2999999</v>
      </c>
    </row>
    <row r="222" spans="1:21" ht="13.2" x14ac:dyDescent="0.25">
      <c r="A222" s="1" t="s">
        <v>227</v>
      </c>
      <c r="B222" s="150"/>
      <c r="C222" s="49" t="s">
        <v>556</v>
      </c>
      <c r="D222" s="48">
        <v>2</v>
      </c>
      <c r="E222" s="48" t="s">
        <v>120</v>
      </c>
      <c r="F222" s="50">
        <v>1500000</v>
      </c>
      <c r="G222" s="50">
        <f>ROUNDDOWN(D222*F222,-3)</f>
        <v>3000000</v>
      </c>
      <c r="H222" s="150"/>
      <c r="I222" s="49" t="s">
        <v>556</v>
      </c>
      <c r="J222" s="48">
        <v>2</v>
      </c>
      <c r="K222" s="48" t="s">
        <v>120</v>
      </c>
      <c r="L222" s="50">
        <v>1500000</v>
      </c>
      <c r="M222" s="50">
        <f>ROUNDDOWN(J222*L222,-3)</f>
        <v>3000000</v>
      </c>
      <c r="N222" s="247">
        <f t="shared" si="55"/>
        <v>0</v>
      </c>
      <c r="O222" s="187" t="s">
        <v>1248</v>
      </c>
      <c r="P222" s="180"/>
      <c r="Q222" s="180"/>
      <c r="T222" s="29" t="b">
        <f>perbaikan_revisi[[#This Row],[JUMLAH ]]='[6]Pvt SP2D Pusdik'!B230</f>
        <v>1</v>
      </c>
      <c r="U222" s="50">
        <f>IF(perbaikan_revisi[[#This Row],[Akrual]]&gt;perbaikan_revisi[[#This Row],[JUMLAH ]],perbaikan_revisi[[#This Row],[Akrual]]-perbaikan_revisi[[#This Row],[JUMLAH ]],0)</f>
        <v>-2999999</v>
      </c>
    </row>
    <row r="223" spans="1:21" ht="13.2" x14ac:dyDescent="0.25">
      <c r="A223" s="1" t="s">
        <v>228</v>
      </c>
      <c r="B223" s="150"/>
      <c r="C223" s="49" t="s">
        <v>557</v>
      </c>
      <c r="D223" s="48">
        <v>2</v>
      </c>
      <c r="E223" s="48" t="s">
        <v>120</v>
      </c>
      <c r="F223" s="50">
        <v>1000000</v>
      </c>
      <c r="G223" s="50">
        <f>ROUNDDOWN(D223*F223,-3)</f>
        <v>2000000</v>
      </c>
      <c r="H223" s="150"/>
      <c r="I223" s="49" t="s">
        <v>557</v>
      </c>
      <c r="J223" s="48">
        <v>2</v>
      </c>
      <c r="K223" s="48" t="s">
        <v>120</v>
      </c>
      <c r="L223" s="50">
        <v>1000000</v>
      </c>
      <c r="M223" s="50">
        <f>ROUNDDOWN(J223*L223,-3)</f>
        <v>2000000</v>
      </c>
      <c r="N223" s="247">
        <f t="shared" si="55"/>
        <v>0</v>
      </c>
      <c r="O223" s="187" t="s">
        <v>1248</v>
      </c>
      <c r="P223" s="180"/>
      <c r="Q223" s="180"/>
      <c r="T223" s="29" t="b">
        <f>perbaikan_revisi[[#This Row],[JUMLAH ]]='[6]Pvt SP2D Pusdik'!B231</f>
        <v>1</v>
      </c>
      <c r="U223" s="50">
        <f>IF(perbaikan_revisi[[#This Row],[Akrual]]&gt;perbaikan_revisi[[#This Row],[JUMLAH ]],perbaikan_revisi[[#This Row],[Akrual]]-perbaikan_revisi[[#This Row],[JUMLAH ]],0)</f>
        <v>-1999999</v>
      </c>
    </row>
    <row r="224" spans="1:21" ht="13.2" x14ac:dyDescent="0.25">
      <c r="A224" s="1" t="s">
        <v>229</v>
      </c>
      <c r="B224" s="149" t="s">
        <v>525</v>
      </c>
      <c r="C224" s="46" t="s">
        <v>35</v>
      </c>
      <c r="D224" s="45"/>
      <c r="E224" s="45"/>
      <c r="F224" s="47"/>
      <c r="G224" s="47">
        <f>G225</f>
        <v>34500000</v>
      </c>
      <c r="H224" s="149" t="s">
        <v>525</v>
      </c>
      <c r="I224" s="46" t="s">
        <v>35</v>
      </c>
      <c r="J224" s="45"/>
      <c r="K224" s="45"/>
      <c r="L224" s="47"/>
      <c r="M224" s="47">
        <f>M225</f>
        <v>34500000</v>
      </c>
      <c r="N224" s="322">
        <f>N225</f>
        <v>0</v>
      </c>
      <c r="O224" s="187" t="s">
        <v>1248</v>
      </c>
      <c r="P224" s="180"/>
      <c r="Q224" s="180"/>
      <c r="R224" s="4" t="s">
        <v>131</v>
      </c>
      <c r="S224" s="180" t="s">
        <v>509</v>
      </c>
      <c r="T224" s="29" t="b">
        <f>perbaikan_revisi[[#This Row],[JUMLAH ]]='[6]Pvt SP2D Pusdik'!B232</f>
        <v>1</v>
      </c>
      <c r="U224" s="47">
        <f>IF(perbaikan_revisi[[#This Row],[Akrual]]&gt;perbaikan_revisi[[#This Row],[JUMLAH ]],perbaikan_revisi[[#This Row],[Akrual]]-perbaikan_revisi[[#This Row],[JUMLAH ]],0)</f>
        <v>-34499999</v>
      </c>
    </row>
    <row r="225" spans="1:21" ht="13.2" x14ac:dyDescent="0.25">
      <c r="A225" s="1" t="s">
        <v>230</v>
      </c>
      <c r="B225" s="150"/>
      <c r="C225" s="49" t="s">
        <v>663</v>
      </c>
      <c r="D225" s="48">
        <v>6</v>
      </c>
      <c r="E225" s="48" t="s">
        <v>26</v>
      </c>
      <c r="F225" s="50">
        <v>5750000</v>
      </c>
      <c r="G225" s="50">
        <f>ROUNDDOWN(D225*F225,-3)</f>
        <v>34500000</v>
      </c>
      <c r="H225" s="150"/>
      <c r="I225" s="49" t="s">
        <v>663</v>
      </c>
      <c r="J225" s="48">
        <v>6</v>
      </c>
      <c r="K225" s="48" t="s">
        <v>26</v>
      </c>
      <c r="L225" s="50">
        <v>5750000</v>
      </c>
      <c r="M225" s="50">
        <f>ROUNDDOWN(J225*L225,-3)</f>
        <v>34500000</v>
      </c>
      <c r="N225" s="247">
        <f>G225-M225</f>
        <v>0</v>
      </c>
      <c r="O225" s="187" t="s">
        <v>1248</v>
      </c>
      <c r="P225" s="180"/>
      <c r="Q225" s="180"/>
      <c r="T225" s="29" t="b">
        <f>perbaikan_revisi[[#This Row],[JUMLAH ]]='[6]Pvt SP2D Pusdik'!B233</f>
        <v>1</v>
      </c>
      <c r="U225" s="50">
        <f>IF(perbaikan_revisi[[#This Row],[Akrual]]&gt;perbaikan_revisi[[#This Row],[JUMLAH ]],perbaikan_revisi[[#This Row],[Akrual]]-perbaikan_revisi[[#This Row],[JUMLAH ]],0)</f>
        <v>-34499999</v>
      </c>
    </row>
    <row r="226" spans="1:21" ht="13.2" x14ac:dyDescent="0.25">
      <c r="A226" s="1" t="s">
        <v>1228</v>
      </c>
      <c r="B226" s="155" t="s">
        <v>956</v>
      </c>
      <c r="C226" s="64" t="s">
        <v>1202</v>
      </c>
      <c r="D226" s="63"/>
      <c r="E226" s="63"/>
      <c r="F226" s="65"/>
      <c r="G226" s="65">
        <f>SUM(G227,G232,G234)</f>
        <v>72338000</v>
      </c>
      <c r="H226" s="155" t="s">
        <v>956</v>
      </c>
      <c r="I226" s="64" t="s">
        <v>1202</v>
      </c>
      <c r="J226" s="63"/>
      <c r="K226" s="63"/>
      <c r="L226" s="65"/>
      <c r="M226" s="65">
        <f>SUM(M227,M232,M234)</f>
        <v>72338000</v>
      </c>
      <c r="N226" s="325">
        <f t="shared" ref="N226:N237" si="56">G226-M226</f>
        <v>0</v>
      </c>
      <c r="O226" s="207"/>
      <c r="P226" s="381" t="s">
        <v>505</v>
      </c>
      <c r="Q226" s="381" t="s">
        <v>506</v>
      </c>
      <c r="S226" s="223"/>
      <c r="T226" s="29" t="b">
        <f>perbaikan_revisi[[#This Row],[JUMLAH ]]='[6]Pvt SP2D Pusdik'!B234</f>
        <v>1</v>
      </c>
      <c r="U226" s="65">
        <f>IF(perbaikan_revisi[[#This Row],[Akrual]]&gt;perbaikan_revisi[[#This Row],[JUMLAH ]],perbaikan_revisi[[#This Row],[Akrual]]-perbaikan_revisi[[#This Row],[JUMLAH ]],0)</f>
        <v>-72337999</v>
      </c>
    </row>
    <row r="227" spans="1:21" ht="13.2" x14ac:dyDescent="0.25">
      <c r="A227" s="1" t="s">
        <v>1229</v>
      </c>
      <c r="B227" s="151">
        <v>521211</v>
      </c>
      <c r="C227" s="52" t="s">
        <v>24</v>
      </c>
      <c r="D227" s="51"/>
      <c r="E227" s="51"/>
      <c r="F227" s="53"/>
      <c r="G227" s="53">
        <f>SUM(G228:G231)</f>
        <v>7750000</v>
      </c>
      <c r="H227" s="151">
        <v>521211</v>
      </c>
      <c r="I227" s="52" t="s">
        <v>24</v>
      </c>
      <c r="J227" s="51"/>
      <c r="K227" s="51"/>
      <c r="L227" s="53"/>
      <c r="M227" s="53">
        <f>SUM(M228:M231)</f>
        <v>7750000</v>
      </c>
      <c r="N227" s="247">
        <f t="shared" si="56"/>
        <v>0</v>
      </c>
      <c r="O227" s="178" t="str">
        <f t="shared" ref="O227:O234" si="57">IF(AND(ISBLANK(H227),N227&lt;&gt;0),"Rev","")</f>
        <v/>
      </c>
      <c r="P227" s="180"/>
      <c r="Q227" s="180"/>
      <c r="R227" s="4" t="s">
        <v>131</v>
      </c>
      <c r="S227" s="401" t="s">
        <v>506</v>
      </c>
      <c r="T227" s="29" t="b">
        <f>perbaikan_revisi[[#This Row],[JUMLAH ]]='[6]Pvt SP2D Pusdik'!B235</f>
        <v>1</v>
      </c>
      <c r="U227" s="53">
        <f>IF(perbaikan_revisi[[#This Row],[Akrual]]&gt;perbaikan_revisi[[#This Row],[JUMLAH ]],perbaikan_revisi[[#This Row],[Akrual]]-perbaikan_revisi[[#This Row],[JUMLAH ]],0)</f>
        <v>-7749999</v>
      </c>
    </row>
    <row r="228" spans="1:21" ht="13.2" x14ac:dyDescent="0.25">
      <c r="A228" s="1" t="s">
        <v>1230</v>
      </c>
      <c r="B228" s="150"/>
      <c r="C228" s="49" t="s">
        <v>554</v>
      </c>
      <c r="D228" s="407">
        <v>50</v>
      </c>
      <c r="E228" s="48" t="s">
        <v>26</v>
      </c>
      <c r="F228" s="50">
        <v>75000</v>
      </c>
      <c r="G228" s="50">
        <f>ROUNDDOWN(D228*F228,-3)</f>
        <v>3750000</v>
      </c>
      <c r="H228" s="150"/>
      <c r="I228" s="49" t="s">
        <v>554</v>
      </c>
      <c r="J228" s="407">
        <v>50</v>
      </c>
      <c r="K228" s="48" t="s">
        <v>26</v>
      </c>
      <c r="L228" s="50">
        <v>75000</v>
      </c>
      <c r="M228" s="50">
        <f>ROUNDDOWN(J228*L228,-3)</f>
        <v>3750000</v>
      </c>
      <c r="N228" s="433">
        <f t="shared" si="56"/>
        <v>0</v>
      </c>
      <c r="O228" s="187" t="str">
        <f t="shared" ref="O228:O231" si="58">IF(AND(ISBLANK(H228),N228&lt;&gt;0),"Rev detil","")</f>
        <v/>
      </c>
      <c r="P228" s="180"/>
      <c r="Q228" s="180"/>
      <c r="T228" s="29" t="b">
        <f>perbaikan_revisi[[#This Row],[JUMLAH ]]='[6]Pvt SP2D Pusdik'!B236</f>
        <v>1</v>
      </c>
      <c r="U228" s="204">
        <f>IF(perbaikan_revisi[[#This Row],[Akrual]]&gt;perbaikan_revisi[[#This Row],[JUMLAH ]],perbaikan_revisi[[#This Row],[Akrual]]-perbaikan_revisi[[#This Row],[JUMLAH ]],0)</f>
        <v>-3749999</v>
      </c>
    </row>
    <row r="229" spans="1:21" ht="13.2" x14ac:dyDescent="0.25">
      <c r="A229" s="1" t="s">
        <v>1231</v>
      </c>
      <c r="B229" s="150"/>
      <c r="C229" s="49" t="s">
        <v>1020</v>
      </c>
      <c r="D229" s="407">
        <v>1</v>
      </c>
      <c r="E229" s="48" t="s">
        <v>120</v>
      </c>
      <c r="F229" s="50">
        <v>1500000</v>
      </c>
      <c r="G229" s="50">
        <f t="shared" ref="G229:G231" si="59">ROUNDDOWN(D229*F229,-3)</f>
        <v>1500000</v>
      </c>
      <c r="H229" s="150"/>
      <c r="I229" s="49" t="s">
        <v>1020</v>
      </c>
      <c r="J229" s="407">
        <v>1</v>
      </c>
      <c r="K229" s="48" t="s">
        <v>120</v>
      </c>
      <c r="L229" s="50">
        <v>1500000</v>
      </c>
      <c r="M229" s="50">
        <f t="shared" ref="M229:M231" si="60">ROUNDDOWN(J229*L229,-3)</f>
        <v>1500000</v>
      </c>
      <c r="N229" s="433">
        <f t="shared" si="56"/>
        <v>0</v>
      </c>
      <c r="O229" s="187" t="str">
        <f t="shared" si="58"/>
        <v/>
      </c>
      <c r="P229" s="180"/>
      <c r="Q229" s="180"/>
      <c r="T229" s="29" t="b">
        <f>perbaikan_revisi[[#This Row],[JUMLAH ]]='[6]Pvt SP2D Pusdik'!B237</f>
        <v>1</v>
      </c>
      <c r="U229" s="204">
        <f>IF(perbaikan_revisi[[#This Row],[Akrual]]&gt;perbaikan_revisi[[#This Row],[JUMLAH ]],perbaikan_revisi[[#This Row],[Akrual]]-perbaikan_revisi[[#This Row],[JUMLAH ]],0)</f>
        <v>-1499999</v>
      </c>
    </row>
    <row r="230" spans="1:21" ht="13.2" x14ac:dyDescent="0.25">
      <c r="A230" s="1" t="s">
        <v>1232</v>
      </c>
      <c r="B230" s="150"/>
      <c r="C230" s="49" t="s">
        <v>556</v>
      </c>
      <c r="D230" s="407">
        <v>1</v>
      </c>
      <c r="E230" s="48" t="s">
        <v>120</v>
      </c>
      <c r="F230" s="50">
        <v>1500000</v>
      </c>
      <c r="G230" s="50">
        <f t="shared" si="59"/>
        <v>1500000</v>
      </c>
      <c r="H230" s="150"/>
      <c r="I230" s="49" t="s">
        <v>556</v>
      </c>
      <c r="J230" s="407">
        <v>1</v>
      </c>
      <c r="K230" s="48" t="s">
        <v>120</v>
      </c>
      <c r="L230" s="50">
        <v>1500000</v>
      </c>
      <c r="M230" s="50">
        <f t="shared" si="60"/>
        <v>1500000</v>
      </c>
      <c r="N230" s="433">
        <f t="shared" si="56"/>
        <v>0</v>
      </c>
      <c r="O230" s="187" t="str">
        <f t="shared" si="58"/>
        <v/>
      </c>
      <c r="P230" s="180"/>
      <c r="Q230" s="180"/>
      <c r="T230" s="29" t="b">
        <f>perbaikan_revisi[[#This Row],[JUMLAH ]]='[6]Pvt SP2D Pusdik'!B238</f>
        <v>1</v>
      </c>
      <c r="U230" s="204">
        <f>IF(perbaikan_revisi[[#This Row],[Akrual]]&gt;perbaikan_revisi[[#This Row],[JUMLAH ]],perbaikan_revisi[[#This Row],[Akrual]]-perbaikan_revisi[[#This Row],[JUMLAH ]],0)</f>
        <v>-1499999</v>
      </c>
    </row>
    <row r="231" spans="1:21" ht="13.2" x14ac:dyDescent="0.25">
      <c r="A231" s="1" t="s">
        <v>1233</v>
      </c>
      <c r="B231" s="150"/>
      <c r="C231" s="49" t="s">
        <v>557</v>
      </c>
      <c r="D231" s="407">
        <v>1</v>
      </c>
      <c r="E231" s="48" t="s">
        <v>120</v>
      </c>
      <c r="F231" s="50">
        <v>1000000</v>
      </c>
      <c r="G231" s="50">
        <f t="shared" si="59"/>
        <v>1000000</v>
      </c>
      <c r="H231" s="150"/>
      <c r="I231" s="49" t="s">
        <v>557</v>
      </c>
      <c r="J231" s="407">
        <v>1</v>
      </c>
      <c r="K231" s="48" t="s">
        <v>120</v>
      </c>
      <c r="L231" s="50">
        <v>1000000</v>
      </c>
      <c r="M231" s="50">
        <f t="shared" si="60"/>
        <v>1000000</v>
      </c>
      <c r="N231" s="433">
        <f t="shared" si="56"/>
        <v>0</v>
      </c>
      <c r="O231" s="187" t="str">
        <f t="shared" si="58"/>
        <v/>
      </c>
      <c r="P231" s="180"/>
      <c r="Q231" s="180"/>
      <c r="T231" s="29" t="b">
        <f>perbaikan_revisi[[#This Row],[JUMLAH ]]='[6]Pvt SP2D Pusdik'!B239</f>
        <v>1</v>
      </c>
      <c r="U231" s="204">
        <f>IF(perbaikan_revisi[[#This Row],[Akrual]]&gt;perbaikan_revisi[[#This Row],[JUMLAH ]],perbaikan_revisi[[#This Row],[Akrual]]-perbaikan_revisi[[#This Row],[JUMLAH ]],0)</f>
        <v>-999999</v>
      </c>
    </row>
    <row r="232" spans="1:21" ht="13.2" x14ac:dyDescent="0.25">
      <c r="A232" s="1" t="s">
        <v>1234</v>
      </c>
      <c r="B232" s="149">
        <v>524111</v>
      </c>
      <c r="C232" s="46" t="s">
        <v>35</v>
      </c>
      <c r="D232" s="48"/>
      <c r="E232" s="48"/>
      <c r="F232" s="50"/>
      <c r="G232" s="47">
        <f>G233</f>
        <v>4550000</v>
      </c>
      <c r="H232" s="149">
        <v>524111</v>
      </c>
      <c r="I232" s="46" t="s">
        <v>35</v>
      </c>
      <c r="J232" s="48"/>
      <c r="K232" s="48"/>
      <c r="L232" s="50"/>
      <c r="M232" s="47">
        <f>M233</f>
        <v>4550000</v>
      </c>
      <c r="N232" s="247">
        <f t="shared" si="56"/>
        <v>0</v>
      </c>
      <c r="O232" s="178" t="str">
        <f t="shared" si="57"/>
        <v/>
      </c>
      <c r="P232" s="180"/>
      <c r="Q232" s="180"/>
      <c r="R232" s="4" t="s">
        <v>131</v>
      </c>
      <c r="S232" s="401" t="s">
        <v>506</v>
      </c>
      <c r="T232" s="29" t="b">
        <f>perbaikan_revisi[[#This Row],[JUMLAH ]]='[6]Pvt SP2D Pusdik'!B240</f>
        <v>1</v>
      </c>
      <c r="U232" s="47">
        <f>IF(perbaikan_revisi[[#This Row],[Akrual]]&gt;perbaikan_revisi[[#This Row],[JUMLAH ]],perbaikan_revisi[[#This Row],[Akrual]]-perbaikan_revisi[[#This Row],[JUMLAH ]],0)</f>
        <v>-4549999</v>
      </c>
    </row>
    <row r="233" spans="1:21" ht="13.2" x14ac:dyDescent="0.25">
      <c r="A233" s="1" t="s">
        <v>1227</v>
      </c>
      <c r="B233" s="150"/>
      <c r="C233" s="49" t="s">
        <v>1025</v>
      </c>
      <c r="D233" s="407">
        <v>10</v>
      </c>
      <c r="E233" s="48" t="s">
        <v>26</v>
      </c>
      <c r="F233" s="50">
        <v>455000</v>
      </c>
      <c r="G233" s="50">
        <f>ROUNDDOWN(D233*F233,-3)</f>
        <v>4550000</v>
      </c>
      <c r="H233" s="150"/>
      <c r="I233" s="49" t="s">
        <v>1025</v>
      </c>
      <c r="J233" s="407">
        <v>10</v>
      </c>
      <c r="K233" s="48" t="s">
        <v>26</v>
      </c>
      <c r="L233" s="50">
        <v>455000</v>
      </c>
      <c r="M233" s="50">
        <f>ROUNDDOWN(J233*L233,-3)</f>
        <v>4550000</v>
      </c>
      <c r="N233" s="433">
        <f>G233-M233</f>
        <v>0</v>
      </c>
      <c r="O233" s="187" t="str">
        <f t="shared" ref="O233" si="61">IF(AND(ISBLANK(H233),N233&lt;&gt;0),"Rev detil","")</f>
        <v/>
      </c>
      <c r="P233" s="180"/>
      <c r="Q233" s="180"/>
      <c r="T233" s="29" t="b">
        <f>perbaikan_revisi[[#This Row],[JUMLAH ]]='[6]Pvt SP2D Pusdik'!B241</f>
        <v>1</v>
      </c>
      <c r="U233" s="204">
        <f>IF(perbaikan_revisi[[#This Row],[Akrual]]&gt;perbaikan_revisi[[#This Row],[JUMLAH ]],perbaikan_revisi[[#This Row],[Akrual]]-perbaikan_revisi[[#This Row],[JUMLAH ]],0)</f>
        <v>-4549999</v>
      </c>
    </row>
    <row r="234" spans="1:21" ht="13.2" x14ac:dyDescent="0.25">
      <c r="A234" s="1" t="s">
        <v>1235</v>
      </c>
      <c r="B234" s="151" t="s">
        <v>529</v>
      </c>
      <c r="C234" s="52" t="s">
        <v>477</v>
      </c>
      <c r="D234" s="51"/>
      <c r="E234" s="51"/>
      <c r="F234" s="53"/>
      <c r="G234" s="53">
        <f>SUM(G235:G237)</f>
        <v>60038000</v>
      </c>
      <c r="H234" s="151" t="s">
        <v>529</v>
      </c>
      <c r="I234" s="52" t="s">
        <v>477</v>
      </c>
      <c r="J234" s="51"/>
      <c r="K234" s="51"/>
      <c r="L234" s="53"/>
      <c r="M234" s="53">
        <f>SUM(M235:M237)</f>
        <v>60038000</v>
      </c>
      <c r="N234" s="247">
        <f t="shared" si="56"/>
        <v>0</v>
      </c>
      <c r="O234" s="178" t="str">
        <f t="shared" si="57"/>
        <v/>
      </c>
      <c r="P234" s="180"/>
      <c r="Q234" s="180"/>
      <c r="R234" s="4" t="s">
        <v>131</v>
      </c>
      <c r="S234" s="401" t="s">
        <v>506</v>
      </c>
      <c r="T234" s="29" t="b">
        <f>perbaikan_revisi[[#This Row],[JUMLAH ]]='[6]Pvt SP2D Pusdik'!B242</f>
        <v>1</v>
      </c>
      <c r="U234" s="53">
        <f>IF(perbaikan_revisi[[#This Row],[Akrual]]&gt;perbaikan_revisi[[#This Row],[JUMLAH ]],perbaikan_revisi[[#This Row],[Akrual]]-perbaikan_revisi[[#This Row],[JUMLAH ]],0)</f>
        <v>-60037999</v>
      </c>
    </row>
    <row r="235" spans="1:21" ht="13.2" x14ac:dyDescent="0.25">
      <c r="A235" s="1" t="s">
        <v>1236</v>
      </c>
      <c r="B235" s="150"/>
      <c r="C235" s="49" t="s">
        <v>1223</v>
      </c>
      <c r="D235" s="407">
        <v>54</v>
      </c>
      <c r="E235" s="48" t="s">
        <v>479</v>
      </c>
      <c r="F235" s="50">
        <v>822000</v>
      </c>
      <c r="G235" s="50">
        <f>ROUNDDOWN(D235*F235,-3)</f>
        <v>44388000</v>
      </c>
      <c r="H235" s="150"/>
      <c r="I235" s="49" t="s">
        <v>1223</v>
      </c>
      <c r="J235" s="407">
        <v>54</v>
      </c>
      <c r="K235" s="48" t="s">
        <v>479</v>
      </c>
      <c r="L235" s="50">
        <v>822000</v>
      </c>
      <c r="M235" s="50">
        <f>ROUNDDOWN(J235*L235,-3)</f>
        <v>44388000</v>
      </c>
      <c r="N235" s="433">
        <f t="shared" si="56"/>
        <v>0</v>
      </c>
      <c r="O235" s="187" t="str">
        <f t="shared" ref="O235:O237" si="62">IF(AND(ISBLANK(H235),N235&lt;&gt;0),"Rev detil","")</f>
        <v/>
      </c>
      <c r="P235" s="180"/>
      <c r="Q235" s="180"/>
      <c r="T235" s="29" t="b">
        <f>perbaikan_revisi[[#This Row],[JUMLAH ]]='[6]Pvt SP2D Pusdik'!B243</f>
        <v>1</v>
      </c>
      <c r="U235" s="204">
        <f>IF(perbaikan_revisi[[#This Row],[Akrual]]&gt;perbaikan_revisi[[#This Row],[JUMLAH ]],perbaikan_revisi[[#This Row],[Akrual]]-perbaikan_revisi[[#This Row],[JUMLAH ]],0)</f>
        <v>-44387999</v>
      </c>
    </row>
    <row r="236" spans="1:21" ht="13.2" x14ac:dyDescent="0.25">
      <c r="A236" s="1" t="s">
        <v>1237</v>
      </c>
      <c r="B236" s="150"/>
      <c r="C236" s="49" t="s">
        <v>1224</v>
      </c>
      <c r="D236" s="407">
        <v>81</v>
      </c>
      <c r="E236" s="48" t="s">
        <v>479</v>
      </c>
      <c r="F236" s="50">
        <v>150000</v>
      </c>
      <c r="G236" s="50">
        <f>ROUNDDOWN(D236*F236,-3)</f>
        <v>12150000</v>
      </c>
      <c r="H236" s="150"/>
      <c r="I236" s="49" t="s">
        <v>1224</v>
      </c>
      <c r="J236" s="407">
        <v>81</v>
      </c>
      <c r="K236" s="48" t="s">
        <v>479</v>
      </c>
      <c r="L236" s="50">
        <v>150000</v>
      </c>
      <c r="M236" s="50">
        <f>ROUNDDOWN(J236*L236,-3)</f>
        <v>12150000</v>
      </c>
      <c r="N236" s="433">
        <f t="shared" si="56"/>
        <v>0</v>
      </c>
      <c r="O236" s="187" t="str">
        <f t="shared" si="62"/>
        <v/>
      </c>
      <c r="P236" s="180"/>
      <c r="Q236" s="180"/>
      <c r="T236" s="29" t="b">
        <f>perbaikan_revisi[[#This Row],[JUMLAH ]]='[6]Pvt SP2D Pusdik'!B244</f>
        <v>1</v>
      </c>
      <c r="U236" s="204">
        <f>IF(perbaikan_revisi[[#This Row],[Akrual]]&gt;perbaikan_revisi[[#This Row],[JUMLAH ]],perbaikan_revisi[[#This Row],[Akrual]]-perbaikan_revisi[[#This Row],[JUMLAH ]],0)</f>
        <v>-12149999</v>
      </c>
    </row>
    <row r="237" spans="1:21" ht="13.2" x14ac:dyDescent="0.25">
      <c r="A237" s="1" t="s">
        <v>1238</v>
      </c>
      <c r="B237" s="150"/>
      <c r="C237" s="49" t="s">
        <v>1201</v>
      </c>
      <c r="D237" s="407">
        <v>10</v>
      </c>
      <c r="E237" s="48" t="s">
        <v>479</v>
      </c>
      <c r="F237" s="50">
        <v>350000</v>
      </c>
      <c r="G237" s="50">
        <f>ROUNDDOWN(D237*F237,-3)</f>
        <v>3500000</v>
      </c>
      <c r="H237" s="150"/>
      <c r="I237" s="49" t="s">
        <v>1201</v>
      </c>
      <c r="J237" s="407">
        <v>10</v>
      </c>
      <c r="K237" s="48" t="s">
        <v>479</v>
      </c>
      <c r="L237" s="50">
        <v>350000</v>
      </c>
      <c r="M237" s="50">
        <f>ROUNDDOWN(J237*L237,-3)</f>
        <v>3500000</v>
      </c>
      <c r="N237" s="433">
        <f t="shared" si="56"/>
        <v>0</v>
      </c>
      <c r="O237" s="187" t="str">
        <f t="shared" si="62"/>
        <v/>
      </c>
      <c r="P237" s="180"/>
      <c r="Q237" s="180"/>
      <c r="T237" s="29" t="b">
        <f>perbaikan_revisi[[#This Row],[JUMLAH ]]='[6]Pvt SP2D Pusdik'!B245</f>
        <v>1</v>
      </c>
      <c r="U237" s="204">
        <f>IF(perbaikan_revisi[[#This Row],[Akrual]]&gt;perbaikan_revisi[[#This Row],[JUMLAH ]],perbaikan_revisi[[#This Row],[Akrual]]-perbaikan_revisi[[#This Row],[JUMLAH ]],0)</f>
        <v>-3499999</v>
      </c>
    </row>
    <row r="238" spans="1:21" ht="13.2" x14ac:dyDescent="0.25">
      <c r="A238" s="1" t="s">
        <v>231</v>
      </c>
      <c r="B238" s="166" t="s">
        <v>232</v>
      </c>
      <c r="C238" s="97" t="s">
        <v>233</v>
      </c>
      <c r="D238" s="96">
        <v>1</v>
      </c>
      <c r="E238" s="96" t="s">
        <v>123</v>
      </c>
      <c r="F238" s="98"/>
      <c r="G238" s="98">
        <f>SUM(G239,G265)</f>
        <v>9231678000</v>
      </c>
      <c r="H238" s="166" t="s">
        <v>232</v>
      </c>
      <c r="I238" s="97" t="s">
        <v>233</v>
      </c>
      <c r="J238" s="96">
        <v>1</v>
      </c>
      <c r="K238" s="96" t="s">
        <v>123</v>
      </c>
      <c r="L238" s="98"/>
      <c r="M238" s="98">
        <f>SUM(M239,M265)</f>
        <v>9231678000</v>
      </c>
      <c r="N238" s="332">
        <f>SUM(N239,N265)</f>
        <v>0</v>
      </c>
      <c r="O238" s="207"/>
      <c r="P238" s="180"/>
      <c r="Q238" s="180"/>
      <c r="T238" s="29" t="b">
        <f>perbaikan_revisi[[#This Row],[JUMLAH ]]='[6]Pvt SP2D Pusdik'!B246</f>
        <v>1</v>
      </c>
      <c r="U238" s="98">
        <f>IF(perbaikan_revisi[[#This Row],[Akrual]]&gt;perbaikan_revisi[[#This Row],[JUMLAH ]],perbaikan_revisi[[#This Row],[Akrual]]-perbaikan_revisi[[#This Row],[JUMLAH ]],0)</f>
        <v>-9231677999</v>
      </c>
    </row>
    <row r="239" spans="1:21" ht="14.4" x14ac:dyDescent="0.3">
      <c r="A239" t="s">
        <v>534</v>
      </c>
      <c r="B239" s="290" t="s">
        <v>535</v>
      </c>
      <c r="C239" s="291" t="s">
        <v>536</v>
      </c>
      <c r="D239" s="292"/>
      <c r="E239" s="292" t="s">
        <v>553</v>
      </c>
      <c r="F239" s="293"/>
      <c r="G239" s="293">
        <f>G240</f>
        <v>7036020000</v>
      </c>
      <c r="H239" s="290" t="s">
        <v>535</v>
      </c>
      <c r="I239" s="291" t="s">
        <v>536</v>
      </c>
      <c r="J239" s="292"/>
      <c r="K239" s="292" t="s">
        <v>553</v>
      </c>
      <c r="L239" s="293"/>
      <c r="M239" s="293">
        <f>M240</f>
        <v>7036020000</v>
      </c>
      <c r="N239" s="333">
        <f>N240</f>
        <v>0</v>
      </c>
      <c r="O239" s="207"/>
      <c r="P239" s="180"/>
      <c r="Q239" s="180"/>
      <c r="T239" s="29" t="b">
        <f>perbaikan_revisi[[#This Row],[JUMLAH ]]='[6]Pvt SP2D Pusdik'!B247</f>
        <v>1</v>
      </c>
      <c r="U239" s="293">
        <f>IF(perbaikan_revisi[[#This Row],[Akrual]]&gt;perbaikan_revisi[[#This Row],[JUMLAH ]],perbaikan_revisi[[#This Row],[Akrual]]-perbaikan_revisi[[#This Row],[JUMLAH ]],0)</f>
        <v>-7036019999</v>
      </c>
    </row>
    <row r="240" spans="1:21" ht="13.2" x14ac:dyDescent="0.25">
      <c r="A240" s="1" t="s">
        <v>664</v>
      </c>
      <c r="B240" s="155" t="s">
        <v>665</v>
      </c>
      <c r="C240" s="64" t="s">
        <v>537</v>
      </c>
      <c r="D240" s="63"/>
      <c r="E240" s="63"/>
      <c r="F240" s="65"/>
      <c r="G240" s="65">
        <f>SUM(G241,G243,G245,G247,G249,G251,G253,G255,G257,G259,G261,G263)</f>
        <v>7036020000</v>
      </c>
      <c r="H240" s="155" t="s">
        <v>665</v>
      </c>
      <c r="I240" s="64" t="s">
        <v>537</v>
      </c>
      <c r="J240" s="63"/>
      <c r="K240" s="63"/>
      <c r="L240" s="65"/>
      <c r="M240" s="65">
        <f>SUM(M241,M243,M245,M247,M249,M251,M253,M255,M257,M259,M261,M263)</f>
        <v>7036020000</v>
      </c>
      <c r="N240" s="326">
        <f>SUM(N241,N243,N245,N247,N249,N251,N253,N255,N257,N259,N261,N263)</f>
        <v>0</v>
      </c>
      <c r="O240" s="213"/>
      <c r="P240" s="180" t="s">
        <v>505</v>
      </c>
      <c r="Q240" s="180" t="s">
        <v>510</v>
      </c>
      <c r="S240" s="223"/>
      <c r="T240" s="29" t="b">
        <f>perbaikan_revisi[[#This Row],[JUMLAH ]]='[6]Pvt SP2D Pusdik'!B248</f>
        <v>1</v>
      </c>
      <c r="U240" s="65">
        <f>IF(perbaikan_revisi[[#This Row],[Akrual]]&gt;perbaikan_revisi[[#This Row],[JUMLAH ]],perbaikan_revisi[[#This Row],[Akrual]]-perbaikan_revisi[[#This Row],[JUMLAH ]],0)</f>
        <v>-7036019999</v>
      </c>
    </row>
    <row r="241" spans="1:21" ht="13.2" x14ac:dyDescent="0.25">
      <c r="A241" s="1" t="s">
        <v>666</v>
      </c>
      <c r="B241" s="153" t="s">
        <v>667</v>
      </c>
      <c r="C241" s="58" t="s">
        <v>538</v>
      </c>
      <c r="D241" s="57"/>
      <c r="E241" s="57"/>
      <c r="F241" s="59"/>
      <c r="G241" s="59">
        <f>G242</f>
        <v>2390272000</v>
      </c>
      <c r="H241" s="153" t="s">
        <v>667</v>
      </c>
      <c r="I241" s="58" t="s">
        <v>538</v>
      </c>
      <c r="J241" s="57"/>
      <c r="K241" s="57"/>
      <c r="L241" s="59"/>
      <c r="M241" s="59">
        <f>M242</f>
        <v>2390272000</v>
      </c>
      <c r="N241" s="324">
        <f>N242</f>
        <v>0</v>
      </c>
      <c r="O241" s="211"/>
      <c r="P241" s="180"/>
      <c r="Q241" s="180"/>
      <c r="R241" s="252" t="s">
        <v>1005</v>
      </c>
      <c r="S241" s="223" t="s">
        <v>510</v>
      </c>
      <c r="T241" s="29" t="b">
        <f>perbaikan_revisi[[#This Row],[JUMLAH ]]='[6]Pvt SP2D Pusdik'!B249</f>
        <v>1</v>
      </c>
      <c r="U241" s="59">
        <f>IF(perbaikan_revisi[[#This Row],[Akrual]]&gt;perbaikan_revisi[[#This Row],[JUMLAH ]],perbaikan_revisi[[#This Row],[Akrual]]-perbaikan_revisi[[#This Row],[JUMLAH ]],0)</f>
        <v>-2390271999</v>
      </c>
    </row>
    <row r="242" spans="1:21" ht="13.2" x14ac:dyDescent="0.25">
      <c r="A242" s="1" t="s">
        <v>668</v>
      </c>
      <c r="B242" s="150"/>
      <c r="C242" s="49" t="s">
        <v>669</v>
      </c>
      <c r="D242" s="48">
        <v>14</v>
      </c>
      <c r="E242" s="48" t="s">
        <v>670</v>
      </c>
      <c r="F242" s="50">
        <v>170733715</v>
      </c>
      <c r="G242" s="50">
        <f>ROUNDDOWN(D242*F242,-3)</f>
        <v>2390272000</v>
      </c>
      <c r="H242" s="150"/>
      <c r="I242" s="49" t="s">
        <v>669</v>
      </c>
      <c r="J242" s="48">
        <v>14</v>
      </c>
      <c r="K242" s="48" t="s">
        <v>670</v>
      </c>
      <c r="L242" s="50">
        <v>170733715</v>
      </c>
      <c r="M242" s="50">
        <f>ROUNDDOWN(J242*L242,-3)</f>
        <v>2390272000</v>
      </c>
      <c r="N242" s="247">
        <f>G242-M242</f>
        <v>0</v>
      </c>
      <c r="O242" s="187" t="str">
        <f t="shared" ref="O242" si="63">IF(AND(ISBLANK(H242),N242&lt;&gt;0),"Rev detil","")</f>
        <v/>
      </c>
      <c r="P242" s="180"/>
      <c r="Q242" s="180"/>
      <c r="T242" s="29" t="b">
        <f>perbaikan_revisi[[#This Row],[JUMLAH ]]='[6]Pvt SP2D Pusdik'!B250</f>
        <v>1</v>
      </c>
      <c r="U242" s="50">
        <f>IF(perbaikan_revisi[[#This Row],[Akrual]]&gt;perbaikan_revisi[[#This Row],[JUMLAH ]],perbaikan_revisi[[#This Row],[Akrual]]-perbaikan_revisi[[#This Row],[JUMLAH ]],0)</f>
        <v>-2390271999</v>
      </c>
    </row>
    <row r="243" spans="1:21" ht="13.2" x14ac:dyDescent="0.25">
      <c r="A243" s="1" t="s">
        <v>671</v>
      </c>
      <c r="B243" s="151" t="s">
        <v>672</v>
      </c>
      <c r="C243" s="52" t="s">
        <v>539</v>
      </c>
      <c r="D243" s="51"/>
      <c r="E243" s="51"/>
      <c r="F243" s="53"/>
      <c r="G243" s="53">
        <f>G244</f>
        <v>109000</v>
      </c>
      <c r="H243" s="151" t="s">
        <v>672</v>
      </c>
      <c r="I243" s="52" t="s">
        <v>539</v>
      </c>
      <c r="J243" s="51"/>
      <c r="K243" s="51"/>
      <c r="L243" s="53"/>
      <c r="M243" s="53">
        <f>M244</f>
        <v>109000</v>
      </c>
      <c r="N243" s="323">
        <f>N244</f>
        <v>0</v>
      </c>
      <c r="O243" s="209"/>
      <c r="P243" s="180"/>
      <c r="Q243" s="180"/>
      <c r="R243" s="252" t="s">
        <v>1005</v>
      </c>
      <c r="S243" s="223" t="s">
        <v>510</v>
      </c>
      <c r="T243" s="29" t="b">
        <f>perbaikan_revisi[[#This Row],[JUMLAH ]]='[6]Pvt SP2D Pusdik'!B251</f>
        <v>1</v>
      </c>
      <c r="U243" s="53">
        <f>IF(perbaikan_revisi[[#This Row],[Akrual]]&gt;perbaikan_revisi[[#This Row],[JUMLAH ]],perbaikan_revisi[[#This Row],[Akrual]]-perbaikan_revisi[[#This Row],[JUMLAH ]],0)</f>
        <v>-108999</v>
      </c>
    </row>
    <row r="244" spans="1:21" ht="13.2" x14ac:dyDescent="0.25">
      <c r="A244" s="1" t="s">
        <v>673</v>
      </c>
      <c r="B244" s="150"/>
      <c r="C244" s="49" t="s">
        <v>674</v>
      </c>
      <c r="D244" s="48">
        <v>14</v>
      </c>
      <c r="E244" s="48" t="s">
        <v>670</v>
      </c>
      <c r="F244" s="50">
        <v>7786</v>
      </c>
      <c r="G244" s="50">
        <f>ROUNDDOWN(D244*F244,-3)</f>
        <v>109000</v>
      </c>
      <c r="H244" s="150"/>
      <c r="I244" s="49" t="s">
        <v>674</v>
      </c>
      <c r="J244" s="48">
        <v>14</v>
      </c>
      <c r="K244" s="48" t="s">
        <v>670</v>
      </c>
      <c r="L244" s="50">
        <v>7786</v>
      </c>
      <c r="M244" s="50">
        <f>ROUNDDOWN(J244*L244,-3)</f>
        <v>109000</v>
      </c>
      <c r="N244" s="247">
        <f>G244-M244</f>
        <v>0</v>
      </c>
      <c r="O244" s="187" t="str">
        <f t="shared" ref="O244" si="64">IF(AND(ISBLANK(H244),N244&lt;&gt;0),"Rev detil","")</f>
        <v/>
      </c>
      <c r="P244" s="180"/>
      <c r="Q244" s="180"/>
      <c r="T244" s="29" t="b">
        <f>perbaikan_revisi[[#This Row],[JUMLAH ]]='[6]Pvt SP2D Pusdik'!B252</f>
        <v>1</v>
      </c>
      <c r="U244" s="50">
        <f>IF(perbaikan_revisi[[#This Row],[Akrual]]&gt;perbaikan_revisi[[#This Row],[JUMLAH ]],perbaikan_revisi[[#This Row],[Akrual]]-perbaikan_revisi[[#This Row],[JUMLAH ]],0)</f>
        <v>-108999</v>
      </c>
    </row>
    <row r="245" spans="1:21" ht="13.2" x14ac:dyDescent="0.25">
      <c r="A245" s="1" t="s">
        <v>675</v>
      </c>
      <c r="B245" s="151" t="s">
        <v>676</v>
      </c>
      <c r="C245" s="52" t="s">
        <v>540</v>
      </c>
      <c r="D245" s="51"/>
      <c r="E245" s="51"/>
      <c r="F245" s="53"/>
      <c r="G245" s="53">
        <f>G246</f>
        <v>163168000</v>
      </c>
      <c r="H245" s="151" t="s">
        <v>676</v>
      </c>
      <c r="I245" s="52" t="s">
        <v>540</v>
      </c>
      <c r="J245" s="51"/>
      <c r="K245" s="51"/>
      <c r="L245" s="53"/>
      <c r="M245" s="53">
        <f>M246</f>
        <v>163168000</v>
      </c>
      <c r="N245" s="323">
        <f>N246</f>
        <v>0</v>
      </c>
      <c r="O245" s="209"/>
      <c r="P245" s="180"/>
      <c r="Q245" s="180"/>
      <c r="R245" s="252" t="s">
        <v>1005</v>
      </c>
      <c r="S245" s="223" t="s">
        <v>510</v>
      </c>
      <c r="T245" s="29" t="b">
        <f>perbaikan_revisi[[#This Row],[JUMLAH ]]='[6]Pvt SP2D Pusdik'!B253</f>
        <v>1</v>
      </c>
      <c r="U245" s="53">
        <f>IF(perbaikan_revisi[[#This Row],[Akrual]]&gt;perbaikan_revisi[[#This Row],[JUMLAH ]],perbaikan_revisi[[#This Row],[Akrual]]-perbaikan_revisi[[#This Row],[JUMLAH ]],0)</f>
        <v>-163167999</v>
      </c>
    </row>
    <row r="246" spans="1:21" ht="13.2" x14ac:dyDescent="0.25">
      <c r="A246" s="1" t="s">
        <v>677</v>
      </c>
      <c r="B246" s="150"/>
      <c r="C246" s="49" t="s">
        <v>678</v>
      </c>
      <c r="D246" s="48">
        <v>14</v>
      </c>
      <c r="E246" s="48" t="s">
        <v>670</v>
      </c>
      <c r="F246" s="50">
        <v>11654858</v>
      </c>
      <c r="G246" s="50">
        <f>ROUNDDOWN(D246*F246,-3)</f>
        <v>163168000</v>
      </c>
      <c r="H246" s="150"/>
      <c r="I246" s="49" t="s">
        <v>678</v>
      </c>
      <c r="J246" s="48">
        <v>14</v>
      </c>
      <c r="K246" s="48" t="s">
        <v>670</v>
      </c>
      <c r="L246" s="50">
        <v>11654858</v>
      </c>
      <c r="M246" s="50">
        <f>ROUNDDOWN(J246*L246,-3)</f>
        <v>163168000</v>
      </c>
      <c r="N246" s="247">
        <f>G246-M246</f>
        <v>0</v>
      </c>
      <c r="O246" s="187" t="str">
        <f t="shared" ref="O246" si="65">IF(AND(ISBLANK(H246),N246&lt;&gt;0),"Rev detil","")</f>
        <v/>
      </c>
      <c r="P246" s="180"/>
      <c r="Q246" s="180"/>
      <c r="T246" s="29" t="b">
        <f>perbaikan_revisi[[#This Row],[JUMLAH ]]='[6]Pvt SP2D Pusdik'!B254</f>
        <v>1</v>
      </c>
      <c r="U246" s="50">
        <f>IF(perbaikan_revisi[[#This Row],[Akrual]]&gt;perbaikan_revisi[[#This Row],[JUMLAH ]],perbaikan_revisi[[#This Row],[Akrual]]-perbaikan_revisi[[#This Row],[JUMLAH ]],0)</f>
        <v>-163167999</v>
      </c>
    </row>
    <row r="247" spans="1:21" ht="13.2" x14ac:dyDescent="0.25">
      <c r="A247" s="1" t="s">
        <v>679</v>
      </c>
      <c r="B247" s="151" t="s">
        <v>680</v>
      </c>
      <c r="C247" s="52" t="s">
        <v>541</v>
      </c>
      <c r="D247" s="51"/>
      <c r="E247" s="51"/>
      <c r="F247" s="53"/>
      <c r="G247" s="53">
        <f>G248</f>
        <v>57444000</v>
      </c>
      <c r="H247" s="151" t="s">
        <v>680</v>
      </c>
      <c r="I247" s="52" t="s">
        <v>541</v>
      </c>
      <c r="J247" s="51"/>
      <c r="K247" s="51"/>
      <c r="L247" s="53"/>
      <c r="M247" s="53">
        <f>M248</f>
        <v>57444000</v>
      </c>
      <c r="N247" s="323">
        <f>N248</f>
        <v>0</v>
      </c>
      <c r="O247" s="209"/>
      <c r="P247" s="180"/>
      <c r="Q247" s="180"/>
      <c r="R247" s="252" t="s">
        <v>1005</v>
      </c>
      <c r="S247" s="223" t="s">
        <v>510</v>
      </c>
      <c r="T247" s="29" t="b">
        <f>perbaikan_revisi[[#This Row],[JUMLAH ]]='[6]Pvt SP2D Pusdik'!B255</f>
        <v>1</v>
      </c>
      <c r="U247" s="53">
        <f>IF(perbaikan_revisi[[#This Row],[Akrual]]&gt;perbaikan_revisi[[#This Row],[JUMLAH ]],perbaikan_revisi[[#This Row],[Akrual]]-perbaikan_revisi[[#This Row],[JUMLAH ]],0)</f>
        <v>-57443999</v>
      </c>
    </row>
    <row r="248" spans="1:21" ht="13.2" x14ac:dyDescent="0.25">
      <c r="A248" s="1" t="s">
        <v>681</v>
      </c>
      <c r="B248" s="150"/>
      <c r="C248" s="49" t="s">
        <v>682</v>
      </c>
      <c r="D248" s="48">
        <v>14</v>
      </c>
      <c r="E248" s="48" t="s">
        <v>670</v>
      </c>
      <c r="F248" s="50">
        <v>4103143</v>
      </c>
      <c r="G248" s="50">
        <f>ROUNDDOWN(D248*F248,-3)</f>
        <v>57444000</v>
      </c>
      <c r="H248" s="150"/>
      <c r="I248" s="49" t="s">
        <v>682</v>
      </c>
      <c r="J248" s="48">
        <v>14</v>
      </c>
      <c r="K248" s="48" t="s">
        <v>670</v>
      </c>
      <c r="L248" s="50">
        <v>4103143</v>
      </c>
      <c r="M248" s="50">
        <f>ROUNDDOWN(J248*L248,-3)</f>
        <v>57444000</v>
      </c>
      <c r="N248" s="247">
        <f>G248-M248</f>
        <v>0</v>
      </c>
      <c r="O248" s="187" t="str">
        <f t="shared" ref="O248" si="66">IF(AND(ISBLANK(H248),N248&lt;&gt;0),"Rev detil","")</f>
        <v/>
      </c>
      <c r="P248" s="180"/>
      <c r="Q248" s="180"/>
      <c r="T248" s="29" t="b">
        <f>perbaikan_revisi[[#This Row],[JUMLAH ]]='[6]Pvt SP2D Pusdik'!B256</f>
        <v>1</v>
      </c>
      <c r="U248" s="50">
        <f>IF(perbaikan_revisi[[#This Row],[Akrual]]&gt;perbaikan_revisi[[#This Row],[JUMLAH ]],perbaikan_revisi[[#This Row],[Akrual]]-perbaikan_revisi[[#This Row],[JUMLAH ]],0)</f>
        <v>-57443999</v>
      </c>
    </row>
    <row r="249" spans="1:21" ht="13.2" x14ac:dyDescent="0.25">
      <c r="A249" s="1" t="s">
        <v>683</v>
      </c>
      <c r="B249" s="151" t="s">
        <v>684</v>
      </c>
      <c r="C249" s="52" t="s">
        <v>542</v>
      </c>
      <c r="D249" s="51"/>
      <c r="E249" s="51"/>
      <c r="F249" s="53"/>
      <c r="G249" s="53">
        <f>G250</f>
        <v>136220000</v>
      </c>
      <c r="H249" s="151" t="s">
        <v>684</v>
      </c>
      <c r="I249" s="52" t="s">
        <v>542</v>
      </c>
      <c r="J249" s="51"/>
      <c r="K249" s="51"/>
      <c r="L249" s="53"/>
      <c r="M249" s="53">
        <f>M250</f>
        <v>136220000</v>
      </c>
      <c r="N249" s="323">
        <f>N250</f>
        <v>0</v>
      </c>
      <c r="O249" s="209"/>
      <c r="P249" s="180"/>
      <c r="Q249" s="180"/>
      <c r="R249" s="252" t="s">
        <v>1005</v>
      </c>
      <c r="S249" s="223" t="s">
        <v>510</v>
      </c>
      <c r="T249" s="29" t="b">
        <f>perbaikan_revisi[[#This Row],[JUMLAH ]]='[6]Pvt SP2D Pusdik'!B257</f>
        <v>1</v>
      </c>
      <c r="U249" s="53">
        <f>IF(perbaikan_revisi[[#This Row],[Akrual]]&gt;perbaikan_revisi[[#This Row],[JUMLAH ]],perbaikan_revisi[[#This Row],[Akrual]]-perbaikan_revisi[[#This Row],[JUMLAH ]],0)</f>
        <v>-136219999</v>
      </c>
    </row>
    <row r="250" spans="1:21" ht="13.2" x14ac:dyDescent="0.25">
      <c r="A250" s="1" t="s">
        <v>685</v>
      </c>
      <c r="B250" s="150"/>
      <c r="C250" s="49" t="s">
        <v>686</v>
      </c>
      <c r="D250" s="48">
        <v>14</v>
      </c>
      <c r="E250" s="48" t="s">
        <v>670</v>
      </c>
      <c r="F250" s="50">
        <v>9730000</v>
      </c>
      <c r="G250" s="50">
        <f>ROUNDDOWN(D250*F250,-3)</f>
        <v>136220000</v>
      </c>
      <c r="H250" s="150"/>
      <c r="I250" s="49" t="s">
        <v>686</v>
      </c>
      <c r="J250" s="48">
        <v>14</v>
      </c>
      <c r="K250" s="48" t="s">
        <v>670</v>
      </c>
      <c r="L250" s="50">
        <v>9730000</v>
      </c>
      <c r="M250" s="50">
        <f>ROUNDDOWN(J250*L250,-3)</f>
        <v>136220000</v>
      </c>
      <c r="N250" s="247">
        <f>G250-M250</f>
        <v>0</v>
      </c>
      <c r="O250" s="187" t="str">
        <f t="shared" ref="O250" si="67">IF(AND(ISBLANK(H250),N250&lt;&gt;0),"Rev detil","")</f>
        <v/>
      </c>
      <c r="P250" s="180"/>
      <c r="Q250" s="180"/>
      <c r="T250" s="29" t="b">
        <f>perbaikan_revisi[[#This Row],[JUMLAH ]]='[6]Pvt SP2D Pusdik'!B258</f>
        <v>1</v>
      </c>
      <c r="U250" s="50">
        <f>IF(perbaikan_revisi[[#This Row],[Akrual]]&gt;perbaikan_revisi[[#This Row],[JUMLAH ]],perbaikan_revisi[[#This Row],[Akrual]]-perbaikan_revisi[[#This Row],[JUMLAH ]],0)</f>
        <v>-136219999</v>
      </c>
    </row>
    <row r="251" spans="1:21" ht="13.2" x14ac:dyDescent="0.25">
      <c r="A251" s="1" t="s">
        <v>687</v>
      </c>
      <c r="B251" s="151" t="s">
        <v>688</v>
      </c>
      <c r="C251" s="52" t="s">
        <v>543</v>
      </c>
      <c r="D251" s="51"/>
      <c r="E251" s="51"/>
      <c r="F251" s="53"/>
      <c r="G251" s="53">
        <f>G252</f>
        <v>198366000</v>
      </c>
      <c r="H251" s="151" t="s">
        <v>688</v>
      </c>
      <c r="I251" s="52" t="s">
        <v>543</v>
      </c>
      <c r="J251" s="51"/>
      <c r="K251" s="51"/>
      <c r="L251" s="53"/>
      <c r="M251" s="53">
        <f>M252</f>
        <v>198366000</v>
      </c>
      <c r="N251" s="323">
        <f>N252</f>
        <v>0</v>
      </c>
      <c r="O251" s="209"/>
      <c r="P251" s="180"/>
      <c r="Q251" s="180"/>
      <c r="R251" s="252" t="s">
        <v>1005</v>
      </c>
      <c r="S251" s="223" t="s">
        <v>510</v>
      </c>
      <c r="T251" s="29" t="b">
        <f>perbaikan_revisi[[#This Row],[JUMLAH ]]='[6]Pvt SP2D Pusdik'!B259</f>
        <v>1</v>
      </c>
      <c r="U251" s="53">
        <f>IF(perbaikan_revisi[[#This Row],[Akrual]]&gt;perbaikan_revisi[[#This Row],[JUMLAH ]],perbaikan_revisi[[#This Row],[Akrual]]-perbaikan_revisi[[#This Row],[JUMLAH ]],0)</f>
        <v>-198365999</v>
      </c>
    </row>
    <row r="252" spans="1:21" ht="13.2" x14ac:dyDescent="0.25">
      <c r="A252" s="1" t="s">
        <v>689</v>
      </c>
      <c r="B252" s="150"/>
      <c r="C252" s="49" t="s">
        <v>690</v>
      </c>
      <c r="D252" s="48">
        <v>14</v>
      </c>
      <c r="E252" s="48" t="s">
        <v>670</v>
      </c>
      <c r="F252" s="50">
        <v>14169000</v>
      </c>
      <c r="G252" s="50">
        <f>ROUNDDOWN(D252*F252,-3)</f>
        <v>198366000</v>
      </c>
      <c r="H252" s="150"/>
      <c r="I252" s="49" t="s">
        <v>690</v>
      </c>
      <c r="J252" s="48">
        <v>14</v>
      </c>
      <c r="K252" s="48" t="s">
        <v>670</v>
      </c>
      <c r="L252" s="50">
        <v>14169000</v>
      </c>
      <c r="M252" s="50">
        <f>ROUNDDOWN(J252*L252,-3)</f>
        <v>198366000</v>
      </c>
      <c r="N252" s="247">
        <f>G252-M252</f>
        <v>0</v>
      </c>
      <c r="O252" s="187" t="str">
        <f t="shared" ref="O252" si="68">IF(AND(ISBLANK(H252),N252&lt;&gt;0),"Rev detil","")</f>
        <v/>
      </c>
      <c r="P252" s="180"/>
      <c r="Q252" s="180"/>
      <c r="T252" s="29" t="b">
        <f>perbaikan_revisi[[#This Row],[JUMLAH ]]='[6]Pvt SP2D Pusdik'!B260</f>
        <v>1</v>
      </c>
      <c r="U252" s="50">
        <f>IF(perbaikan_revisi[[#This Row],[Akrual]]&gt;perbaikan_revisi[[#This Row],[JUMLAH ]],perbaikan_revisi[[#This Row],[Akrual]]-perbaikan_revisi[[#This Row],[JUMLAH ]],0)</f>
        <v>-198365999</v>
      </c>
    </row>
    <row r="253" spans="1:21" ht="13.2" x14ac:dyDescent="0.25">
      <c r="A253" s="1" t="s">
        <v>691</v>
      </c>
      <c r="B253" s="151" t="s">
        <v>692</v>
      </c>
      <c r="C253" s="52" t="s">
        <v>544</v>
      </c>
      <c r="D253" s="51"/>
      <c r="E253" s="51"/>
      <c r="F253" s="53"/>
      <c r="G253" s="53">
        <f>G254</f>
        <v>13346000</v>
      </c>
      <c r="H253" s="151" t="s">
        <v>692</v>
      </c>
      <c r="I253" s="52" t="s">
        <v>544</v>
      </c>
      <c r="J253" s="51"/>
      <c r="K253" s="51"/>
      <c r="L253" s="53"/>
      <c r="M253" s="53">
        <f>M254</f>
        <v>13346000</v>
      </c>
      <c r="N253" s="323">
        <f>N254</f>
        <v>0</v>
      </c>
      <c r="O253" s="209"/>
      <c r="P253" s="180"/>
      <c r="Q253" s="180"/>
      <c r="R253" s="252" t="s">
        <v>1005</v>
      </c>
      <c r="S253" s="223" t="s">
        <v>510</v>
      </c>
      <c r="T253" s="29" t="b">
        <f>perbaikan_revisi[[#This Row],[JUMLAH ]]='[6]Pvt SP2D Pusdik'!B261</f>
        <v>1</v>
      </c>
      <c r="U253" s="53">
        <f>IF(perbaikan_revisi[[#This Row],[Akrual]]&gt;perbaikan_revisi[[#This Row],[JUMLAH ]],perbaikan_revisi[[#This Row],[Akrual]]-perbaikan_revisi[[#This Row],[JUMLAH ]],0)</f>
        <v>-13345999</v>
      </c>
    </row>
    <row r="254" spans="1:21" ht="13.2" x14ac:dyDescent="0.25">
      <c r="A254" s="1" t="s">
        <v>693</v>
      </c>
      <c r="B254" s="150"/>
      <c r="C254" s="49" t="s">
        <v>694</v>
      </c>
      <c r="D254" s="48">
        <v>14</v>
      </c>
      <c r="E254" s="48" t="s">
        <v>670</v>
      </c>
      <c r="F254" s="50">
        <v>953357</v>
      </c>
      <c r="G254" s="50">
        <f>ROUNDDOWN(D254*F254,-3)</f>
        <v>13346000</v>
      </c>
      <c r="H254" s="150"/>
      <c r="I254" s="49" t="s">
        <v>694</v>
      </c>
      <c r="J254" s="48">
        <v>14</v>
      </c>
      <c r="K254" s="48" t="s">
        <v>670</v>
      </c>
      <c r="L254" s="50">
        <v>953357</v>
      </c>
      <c r="M254" s="50">
        <f>ROUNDDOWN(J254*L254,-3)</f>
        <v>13346000</v>
      </c>
      <c r="N254" s="247">
        <f>G254-M254</f>
        <v>0</v>
      </c>
      <c r="O254" s="187" t="str">
        <f t="shared" ref="O254" si="69">IF(AND(ISBLANK(H254),N254&lt;&gt;0),"Rev detil","")</f>
        <v/>
      </c>
      <c r="P254" s="180"/>
      <c r="Q254" s="180"/>
      <c r="T254" s="29" t="b">
        <f>perbaikan_revisi[[#This Row],[JUMLAH ]]='[6]Pvt SP2D Pusdik'!B262</f>
        <v>1</v>
      </c>
      <c r="U254" s="50">
        <f>IF(perbaikan_revisi[[#This Row],[Akrual]]&gt;perbaikan_revisi[[#This Row],[JUMLAH ]],perbaikan_revisi[[#This Row],[Akrual]]-perbaikan_revisi[[#This Row],[JUMLAH ]],0)</f>
        <v>-13345999</v>
      </c>
    </row>
    <row r="255" spans="1:21" ht="13.2" x14ac:dyDescent="0.25">
      <c r="A255" s="1" t="s">
        <v>695</v>
      </c>
      <c r="B255" s="149" t="s">
        <v>696</v>
      </c>
      <c r="C255" s="46" t="s">
        <v>545</v>
      </c>
      <c r="D255" s="45"/>
      <c r="E255" s="45"/>
      <c r="F255" s="47"/>
      <c r="G255" s="47">
        <f>G256</f>
        <v>113636000</v>
      </c>
      <c r="H255" s="149" t="s">
        <v>696</v>
      </c>
      <c r="I255" s="46" t="s">
        <v>545</v>
      </c>
      <c r="J255" s="45"/>
      <c r="K255" s="45"/>
      <c r="L255" s="47"/>
      <c r="M255" s="47">
        <f>M256</f>
        <v>113636000</v>
      </c>
      <c r="N255" s="322">
        <f>N256</f>
        <v>0</v>
      </c>
      <c r="O255" s="208"/>
      <c r="P255" s="180"/>
      <c r="Q255" s="180"/>
      <c r="R255" s="252" t="s">
        <v>1005</v>
      </c>
      <c r="S255" s="223" t="s">
        <v>510</v>
      </c>
      <c r="T255" s="29" t="b">
        <f>perbaikan_revisi[[#This Row],[JUMLAH ]]='[6]Pvt SP2D Pusdik'!B263</f>
        <v>1</v>
      </c>
      <c r="U255" s="47">
        <f>IF(perbaikan_revisi[[#This Row],[Akrual]]&gt;perbaikan_revisi[[#This Row],[JUMLAH ]],perbaikan_revisi[[#This Row],[Akrual]]-perbaikan_revisi[[#This Row],[JUMLAH ]],0)</f>
        <v>-113635999</v>
      </c>
    </row>
    <row r="256" spans="1:21" ht="13.2" x14ac:dyDescent="0.25">
      <c r="A256" s="1" t="s">
        <v>697</v>
      </c>
      <c r="B256" s="150"/>
      <c r="C256" s="49" t="s">
        <v>698</v>
      </c>
      <c r="D256" s="48">
        <v>1</v>
      </c>
      <c r="E256" s="48" t="s">
        <v>388</v>
      </c>
      <c r="F256" s="50">
        <v>113636000</v>
      </c>
      <c r="G256" s="50">
        <f>ROUNDDOWN(D256*F256,-3)</f>
        <v>113636000</v>
      </c>
      <c r="H256" s="150"/>
      <c r="I256" s="49" t="s">
        <v>698</v>
      </c>
      <c r="J256" s="48">
        <v>1</v>
      </c>
      <c r="K256" s="48" t="s">
        <v>388</v>
      </c>
      <c r="L256" s="50">
        <v>113636000</v>
      </c>
      <c r="M256" s="50">
        <f>ROUNDDOWN(J256*L256,-3)</f>
        <v>113636000</v>
      </c>
      <c r="N256" s="247">
        <f>G256-M256</f>
        <v>0</v>
      </c>
      <c r="O256" s="187" t="str">
        <f t="shared" ref="O256" si="70">IF(AND(ISBLANK(H256),N256&lt;&gt;0),"Rev detil","")</f>
        <v/>
      </c>
      <c r="P256" s="180"/>
      <c r="Q256" s="180"/>
      <c r="T256" s="29" t="b">
        <f>perbaikan_revisi[[#This Row],[JUMLAH ]]='[6]Pvt SP2D Pusdik'!B264</f>
        <v>1</v>
      </c>
      <c r="U256" s="50">
        <f>IF(perbaikan_revisi[[#This Row],[Akrual]]&gt;perbaikan_revisi[[#This Row],[JUMLAH ]],perbaikan_revisi[[#This Row],[Akrual]]-perbaikan_revisi[[#This Row],[JUMLAH ]],0)</f>
        <v>-113635999</v>
      </c>
    </row>
    <row r="257" spans="1:21" ht="13.2" x14ac:dyDescent="0.25">
      <c r="A257" s="1" t="s">
        <v>699</v>
      </c>
      <c r="B257" s="151" t="s">
        <v>700</v>
      </c>
      <c r="C257" s="52" t="s">
        <v>546</v>
      </c>
      <c r="D257" s="51"/>
      <c r="E257" s="51"/>
      <c r="F257" s="53"/>
      <c r="G257" s="53">
        <f>G258</f>
        <v>451220000</v>
      </c>
      <c r="H257" s="151" t="s">
        <v>700</v>
      </c>
      <c r="I257" s="52" t="s">
        <v>546</v>
      </c>
      <c r="J257" s="51"/>
      <c r="K257" s="51"/>
      <c r="L257" s="53"/>
      <c r="M257" s="53">
        <f>M258</f>
        <v>451220000</v>
      </c>
      <c r="N257" s="323">
        <f>N258</f>
        <v>0</v>
      </c>
      <c r="O257" s="209"/>
      <c r="P257" s="180"/>
      <c r="Q257" s="180"/>
      <c r="R257" s="252" t="s">
        <v>1005</v>
      </c>
      <c r="S257" s="223" t="s">
        <v>510</v>
      </c>
      <c r="T257" s="29" t="b">
        <f>perbaikan_revisi[[#This Row],[JUMLAH ]]='[6]Pvt SP2D Pusdik'!B265</f>
        <v>1</v>
      </c>
      <c r="U257" s="53">
        <f>IF(perbaikan_revisi[[#This Row],[Akrual]]&gt;perbaikan_revisi[[#This Row],[JUMLAH ]],perbaikan_revisi[[#This Row],[Akrual]]-perbaikan_revisi[[#This Row],[JUMLAH ]],0)</f>
        <v>-451219999</v>
      </c>
    </row>
    <row r="258" spans="1:21" ht="13.2" x14ac:dyDescent="0.25">
      <c r="A258" s="1" t="s">
        <v>701</v>
      </c>
      <c r="B258" s="150"/>
      <c r="C258" s="49" t="s">
        <v>702</v>
      </c>
      <c r="D258" s="48">
        <v>1</v>
      </c>
      <c r="E258" s="48" t="s">
        <v>388</v>
      </c>
      <c r="F258" s="50">
        <v>451220000</v>
      </c>
      <c r="G258" s="50">
        <f>ROUNDDOWN(D258*F258,-3)</f>
        <v>451220000</v>
      </c>
      <c r="H258" s="150"/>
      <c r="I258" s="49" t="s">
        <v>702</v>
      </c>
      <c r="J258" s="48">
        <v>1</v>
      </c>
      <c r="K258" s="48" t="s">
        <v>388</v>
      </c>
      <c r="L258" s="50">
        <v>451220000</v>
      </c>
      <c r="M258" s="50">
        <f>ROUNDDOWN(J258*L258,-3)</f>
        <v>451220000</v>
      </c>
      <c r="N258" s="247">
        <f>G258-M258</f>
        <v>0</v>
      </c>
      <c r="O258" s="187" t="str">
        <f t="shared" ref="O258" si="71">IF(AND(ISBLANK(H258),N258&lt;&gt;0),"Rev detil","")</f>
        <v/>
      </c>
      <c r="P258" s="180"/>
      <c r="Q258" s="180"/>
      <c r="T258" s="29" t="b">
        <f>perbaikan_revisi[[#This Row],[JUMLAH ]]='[6]Pvt SP2D Pusdik'!B266</f>
        <v>1</v>
      </c>
      <c r="U258" s="50">
        <f>IF(perbaikan_revisi[[#This Row],[Akrual]]&gt;perbaikan_revisi[[#This Row],[JUMLAH ]],perbaikan_revisi[[#This Row],[Akrual]]-perbaikan_revisi[[#This Row],[JUMLAH ]],0)</f>
        <v>-451219999</v>
      </c>
    </row>
    <row r="259" spans="1:21" ht="13.2" x14ac:dyDescent="0.25">
      <c r="A259" s="1" t="s">
        <v>703</v>
      </c>
      <c r="B259" s="149" t="s">
        <v>704</v>
      </c>
      <c r="C259" s="46" t="s">
        <v>547</v>
      </c>
      <c r="D259" s="45"/>
      <c r="E259" s="45"/>
      <c r="F259" s="47"/>
      <c r="G259" s="47">
        <f>G260</f>
        <v>81480000</v>
      </c>
      <c r="H259" s="149" t="s">
        <v>704</v>
      </c>
      <c r="I259" s="46" t="s">
        <v>547</v>
      </c>
      <c r="J259" s="45"/>
      <c r="K259" s="45"/>
      <c r="L259" s="47"/>
      <c r="M259" s="47">
        <f>M260</f>
        <v>81480000</v>
      </c>
      <c r="N259" s="322">
        <f>N260</f>
        <v>0</v>
      </c>
      <c r="O259" s="208"/>
      <c r="P259" s="180"/>
      <c r="Q259" s="180"/>
      <c r="R259" s="252" t="s">
        <v>1005</v>
      </c>
      <c r="S259" s="223" t="s">
        <v>510</v>
      </c>
      <c r="T259" s="29" t="b">
        <f>perbaikan_revisi[[#This Row],[JUMLAH ]]='[6]Pvt SP2D Pusdik'!B267</f>
        <v>1</v>
      </c>
      <c r="U259" s="47">
        <f>IF(perbaikan_revisi[[#This Row],[Akrual]]&gt;perbaikan_revisi[[#This Row],[JUMLAH ]],perbaikan_revisi[[#This Row],[Akrual]]-perbaikan_revisi[[#This Row],[JUMLAH ]],0)</f>
        <v>-81479999</v>
      </c>
    </row>
    <row r="260" spans="1:21" ht="13.2" x14ac:dyDescent="0.25">
      <c r="A260" s="1" t="s">
        <v>705</v>
      </c>
      <c r="B260" s="150"/>
      <c r="C260" s="49" t="s">
        <v>706</v>
      </c>
      <c r="D260" s="48">
        <v>14</v>
      </c>
      <c r="E260" s="48" t="s">
        <v>670</v>
      </c>
      <c r="F260" s="50">
        <v>5820000</v>
      </c>
      <c r="G260" s="50">
        <f>ROUNDDOWN(D260*F260,-3)</f>
        <v>81480000</v>
      </c>
      <c r="H260" s="150"/>
      <c r="I260" s="49" t="s">
        <v>706</v>
      </c>
      <c r="J260" s="48">
        <v>14</v>
      </c>
      <c r="K260" s="48" t="s">
        <v>670</v>
      </c>
      <c r="L260" s="50">
        <v>5820000</v>
      </c>
      <c r="M260" s="50">
        <f>ROUNDDOWN(J260*L260,-3)</f>
        <v>81480000</v>
      </c>
      <c r="N260" s="247">
        <f>G260-M260</f>
        <v>0</v>
      </c>
      <c r="O260" s="187" t="str">
        <f t="shared" ref="O260" si="72">IF(AND(ISBLANK(H260),N260&lt;&gt;0),"Rev detil","")</f>
        <v/>
      </c>
      <c r="P260" s="180"/>
      <c r="Q260" s="180"/>
      <c r="T260" s="29" t="b">
        <f>perbaikan_revisi[[#This Row],[JUMLAH ]]='[6]Pvt SP2D Pusdik'!B268</f>
        <v>1</v>
      </c>
      <c r="U260" s="50">
        <f>IF(perbaikan_revisi[[#This Row],[Akrual]]&gt;perbaikan_revisi[[#This Row],[JUMLAH ]],perbaikan_revisi[[#This Row],[Akrual]]-perbaikan_revisi[[#This Row],[JUMLAH ]],0)</f>
        <v>-81479999</v>
      </c>
    </row>
    <row r="261" spans="1:21" ht="13.2" x14ac:dyDescent="0.25">
      <c r="A261" s="1" t="s">
        <v>707</v>
      </c>
      <c r="B261" s="153" t="s">
        <v>708</v>
      </c>
      <c r="C261" s="58" t="s">
        <v>709</v>
      </c>
      <c r="D261" s="57"/>
      <c r="E261" s="57"/>
      <c r="F261" s="59"/>
      <c r="G261" s="59">
        <f>G262</f>
        <v>173032000</v>
      </c>
      <c r="H261" s="153" t="s">
        <v>708</v>
      </c>
      <c r="I261" s="58" t="s">
        <v>709</v>
      </c>
      <c r="J261" s="57"/>
      <c r="K261" s="57"/>
      <c r="L261" s="59"/>
      <c r="M261" s="59">
        <f>M262</f>
        <v>173032000</v>
      </c>
      <c r="N261" s="324">
        <f>N262</f>
        <v>0</v>
      </c>
      <c r="O261" s="211"/>
      <c r="P261" s="180"/>
      <c r="Q261" s="180"/>
      <c r="R261" s="252" t="s">
        <v>1005</v>
      </c>
      <c r="S261" s="223" t="s">
        <v>510</v>
      </c>
      <c r="T261" s="29" t="b">
        <f>perbaikan_revisi[[#This Row],[JUMLAH ]]='[6]Pvt SP2D Pusdik'!B269</f>
        <v>1</v>
      </c>
      <c r="U261" s="59">
        <f>IF(perbaikan_revisi[[#This Row],[Akrual]]&gt;perbaikan_revisi[[#This Row],[JUMLAH ]],perbaikan_revisi[[#This Row],[Akrual]]-perbaikan_revisi[[#This Row],[JUMLAH ]],0)</f>
        <v>-173031999</v>
      </c>
    </row>
    <row r="262" spans="1:21" ht="13.2" x14ac:dyDescent="0.25">
      <c r="A262" s="1" t="s">
        <v>710</v>
      </c>
      <c r="B262" s="150"/>
      <c r="C262" s="49" t="s">
        <v>711</v>
      </c>
      <c r="D262" s="48">
        <v>1</v>
      </c>
      <c r="E262" s="48" t="s">
        <v>388</v>
      </c>
      <c r="F262" s="50">
        <v>173032000</v>
      </c>
      <c r="G262" s="50">
        <f>ROUNDDOWN(D262*F262,-3)</f>
        <v>173032000</v>
      </c>
      <c r="H262" s="150"/>
      <c r="I262" s="49" t="s">
        <v>711</v>
      </c>
      <c r="J262" s="48">
        <v>1</v>
      </c>
      <c r="K262" s="48" t="s">
        <v>388</v>
      </c>
      <c r="L262" s="50">
        <v>173032000</v>
      </c>
      <c r="M262" s="50">
        <f>ROUNDDOWN(J262*L262,-3)</f>
        <v>173032000</v>
      </c>
      <c r="N262" s="247">
        <f>G262-M262</f>
        <v>0</v>
      </c>
      <c r="O262" s="187" t="str">
        <f t="shared" ref="O262" si="73">IF(AND(ISBLANK(H262),N262&lt;&gt;0),"Rev detil","")</f>
        <v/>
      </c>
      <c r="P262" s="180"/>
      <c r="Q262" s="180"/>
      <c r="T262" s="29" t="b">
        <f>perbaikan_revisi[[#This Row],[JUMLAH ]]='[6]Pvt SP2D Pusdik'!B270</f>
        <v>1</v>
      </c>
      <c r="U262" s="50">
        <f>IF(perbaikan_revisi[[#This Row],[Akrual]]&gt;perbaikan_revisi[[#This Row],[JUMLAH ]],perbaikan_revisi[[#This Row],[Akrual]]-perbaikan_revisi[[#This Row],[JUMLAH ]],0)</f>
        <v>-173031999</v>
      </c>
    </row>
    <row r="263" spans="1:21" ht="13.2" x14ac:dyDescent="0.25">
      <c r="A263" s="1" t="s">
        <v>712</v>
      </c>
      <c r="B263" s="151" t="s">
        <v>713</v>
      </c>
      <c r="C263" s="52" t="s">
        <v>548</v>
      </c>
      <c r="D263" s="51"/>
      <c r="E263" s="51"/>
      <c r="F263" s="53"/>
      <c r="G263" s="53">
        <f>G264</f>
        <v>3257727000</v>
      </c>
      <c r="H263" s="151" t="s">
        <v>713</v>
      </c>
      <c r="I263" s="52" t="s">
        <v>548</v>
      </c>
      <c r="J263" s="51"/>
      <c r="K263" s="51"/>
      <c r="L263" s="53"/>
      <c r="M263" s="53">
        <f>M264</f>
        <v>3257727000</v>
      </c>
      <c r="N263" s="323">
        <f>N264</f>
        <v>0</v>
      </c>
      <c r="O263" s="209"/>
      <c r="P263" s="180"/>
      <c r="Q263" s="180"/>
      <c r="R263" s="252" t="s">
        <v>1005</v>
      </c>
      <c r="S263" s="223" t="s">
        <v>510</v>
      </c>
      <c r="T263" s="29" t="b">
        <f>perbaikan_revisi[[#This Row],[JUMLAH ]]='[6]Pvt SP2D Pusdik'!B271</f>
        <v>1</v>
      </c>
      <c r="U263" s="53">
        <f>IF(perbaikan_revisi[[#This Row],[Akrual]]&gt;perbaikan_revisi[[#This Row],[JUMLAH ]],perbaikan_revisi[[#This Row],[Akrual]]-perbaikan_revisi[[#This Row],[JUMLAH ]],0)</f>
        <v>-3257726999</v>
      </c>
    </row>
    <row r="264" spans="1:21" ht="13.2" x14ac:dyDescent="0.25">
      <c r="A264" s="1" t="s">
        <v>714</v>
      </c>
      <c r="B264" s="150"/>
      <c r="C264" s="49" t="s">
        <v>715</v>
      </c>
      <c r="D264" s="48">
        <v>14</v>
      </c>
      <c r="E264" s="48" t="s">
        <v>670</v>
      </c>
      <c r="F264" s="50">
        <v>232694790</v>
      </c>
      <c r="G264" s="50">
        <f>ROUNDDOWN(D264*F264,-3)</f>
        <v>3257727000</v>
      </c>
      <c r="H264" s="150"/>
      <c r="I264" s="49" t="s">
        <v>715</v>
      </c>
      <c r="J264" s="48">
        <v>14</v>
      </c>
      <c r="K264" s="48" t="s">
        <v>670</v>
      </c>
      <c r="L264" s="50">
        <v>232694790</v>
      </c>
      <c r="M264" s="50">
        <f>ROUNDDOWN(J264*L264,-3)</f>
        <v>3257727000</v>
      </c>
      <c r="N264" s="247">
        <f>G264-M264</f>
        <v>0</v>
      </c>
      <c r="O264" s="187" t="str">
        <f t="shared" ref="O264" si="74">IF(AND(ISBLANK(H264),N264&lt;&gt;0),"Rev detil","")</f>
        <v/>
      </c>
      <c r="P264" s="180"/>
      <c r="Q264" s="180"/>
      <c r="T264" s="29" t="b">
        <f>perbaikan_revisi[[#This Row],[JUMLAH ]]='[6]Pvt SP2D Pusdik'!B272</f>
        <v>1</v>
      </c>
      <c r="U264" s="50">
        <f>IF(perbaikan_revisi[[#This Row],[Akrual]]&gt;perbaikan_revisi[[#This Row],[JUMLAH ]],perbaikan_revisi[[#This Row],[Akrual]]-perbaikan_revisi[[#This Row],[JUMLAH ]],0)</f>
        <v>-3257726999</v>
      </c>
    </row>
    <row r="265" spans="1:21" ht="13.2" x14ac:dyDescent="0.25">
      <c r="A265" s="1" t="s">
        <v>234</v>
      </c>
      <c r="B265" s="154" t="s">
        <v>235</v>
      </c>
      <c r="C265" s="61" t="s">
        <v>236</v>
      </c>
      <c r="D265" s="60"/>
      <c r="E265" s="60" t="s">
        <v>553</v>
      </c>
      <c r="F265" s="62"/>
      <c r="G265" s="62">
        <f>SUM(G266,G289,G295,G308)</f>
        <v>2195658000</v>
      </c>
      <c r="H265" s="154" t="s">
        <v>235</v>
      </c>
      <c r="I265" s="61" t="s">
        <v>236</v>
      </c>
      <c r="J265" s="60"/>
      <c r="K265" s="60" t="s">
        <v>553</v>
      </c>
      <c r="L265" s="62"/>
      <c r="M265" s="62">
        <f>SUM(M266,M289,M295,M308)</f>
        <v>2195658000</v>
      </c>
      <c r="N265" s="334">
        <f>SUM(N266,N289,N295,N308)</f>
        <v>0</v>
      </c>
      <c r="O265" s="207"/>
      <c r="P265" s="180"/>
      <c r="Q265" s="180"/>
      <c r="T265" s="29" t="b">
        <f>perbaikan_revisi[[#This Row],[JUMLAH ]]='[6]Pvt SP2D Pusdik'!B273</f>
        <v>1</v>
      </c>
      <c r="U265" s="62">
        <f>IF(perbaikan_revisi[[#This Row],[Akrual]]&gt;perbaikan_revisi[[#This Row],[JUMLAH ]],perbaikan_revisi[[#This Row],[Akrual]]-perbaikan_revisi[[#This Row],[JUMLAH ]],0)</f>
        <v>-2195657999</v>
      </c>
    </row>
    <row r="266" spans="1:21" ht="13.2" x14ac:dyDescent="0.25">
      <c r="A266" s="1" t="s">
        <v>237</v>
      </c>
      <c r="B266" s="155" t="s">
        <v>238</v>
      </c>
      <c r="C266" s="64" t="s">
        <v>239</v>
      </c>
      <c r="D266" s="63"/>
      <c r="E266" s="63"/>
      <c r="F266" s="65"/>
      <c r="G266" s="65">
        <f>SUM(G267,G277,G279)</f>
        <v>1528900000</v>
      </c>
      <c r="H266" s="155" t="s">
        <v>238</v>
      </c>
      <c r="I266" s="64" t="s">
        <v>239</v>
      </c>
      <c r="J266" s="63"/>
      <c r="K266" s="63"/>
      <c r="L266" s="65"/>
      <c r="M266" s="65">
        <f>SUM(M267,M277,M279)</f>
        <v>1528900000</v>
      </c>
      <c r="N266" s="354">
        <f>SUM(N267,N277,N279)</f>
        <v>0</v>
      </c>
      <c r="O266" s="207"/>
      <c r="P266" s="180" t="s">
        <v>505</v>
      </c>
      <c r="Q266" s="180" t="s">
        <v>506</v>
      </c>
      <c r="S266" s="223"/>
      <c r="T266" s="29" t="b">
        <f>perbaikan_revisi[[#This Row],[JUMLAH ]]='[6]Pvt SP2D Pusdik'!B274</f>
        <v>1</v>
      </c>
      <c r="U266" s="65">
        <f>IF(perbaikan_revisi[[#This Row],[Akrual]]&gt;perbaikan_revisi[[#This Row],[JUMLAH ]],perbaikan_revisi[[#This Row],[Akrual]]-perbaikan_revisi[[#This Row],[JUMLAH ]],0)</f>
        <v>-1528899999</v>
      </c>
    </row>
    <row r="267" spans="1:21" ht="13.2" x14ac:dyDescent="0.25">
      <c r="A267" s="1" t="s">
        <v>240</v>
      </c>
      <c r="B267" s="151" t="s">
        <v>716</v>
      </c>
      <c r="C267" s="52" t="s">
        <v>241</v>
      </c>
      <c r="D267" s="51"/>
      <c r="E267" s="51"/>
      <c r="F267" s="53"/>
      <c r="G267" s="53">
        <f>SUM(G268:G276)</f>
        <v>1252040000</v>
      </c>
      <c r="H267" s="151" t="s">
        <v>716</v>
      </c>
      <c r="I267" s="52" t="s">
        <v>241</v>
      </c>
      <c r="J267" s="51"/>
      <c r="K267" s="51"/>
      <c r="L267" s="53"/>
      <c r="M267" s="53">
        <f>SUM(M268:M276)</f>
        <v>1252040000</v>
      </c>
      <c r="N267" s="351">
        <f>SUM(N268:N276)</f>
        <v>0</v>
      </c>
      <c r="O267" s="207"/>
      <c r="P267" s="180"/>
      <c r="Q267" s="180"/>
      <c r="R267" s="252" t="s">
        <v>236</v>
      </c>
      <c r="S267" s="223" t="s">
        <v>506</v>
      </c>
      <c r="T267" s="29" t="b">
        <f>perbaikan_revisi[[#This Row],[JUMLAH ]]='[6]Pvt SP2D Pusdik'!B275</f>
        <v>1</v>
      </c>
      <c r="U267" s="53">
        <f>IF(perbaikan_revisi[[#This Row],[Akrual]]&gt;perbaikan_revisi[[#This Row],[JUMLAH ]],perbaikan_revisi[[#This Row],[Akrual]]-perbaikan_revisi[[#This Row],[JUMLAH ]],0)</f>
        <v>-1252039999</v>
      </c>
    </row>
    <row r="268" spans="1:21" ht="13.2" x14ac:dyDescent="0.25">
      <c r="A268" s="1" t="s">
        <v>242</v>
      </c>
      <c r="B268" s="150"/>
      <c r="C268" s="49" t="s">
        <v>717</v>
      </c>
      <c r="D268" s="48">
        <v>60</v>
      </c>
      <c r="E268" s="48" t="s">
        <v>718</v>
      </c>
      <c r="F268" s="50">
        <v>1487500</v>
      </c>
      <c r="G268" s="50">
        <f t="shared" ref="G268:G273" si="75">ROUNDDOWN(D268*F268,-3)</f>
        <v>89250000</v>
      </c>
      <c r="H268" s="150"/>
      <c r="I268" s="49" t="s">
        <v>717</v>
      </c>
      <c r="J268" s="48">
        <v>60</v>
      </c>
      <c r="K268" s="48" t="s">
        <v>718</v>
      </c>
      <c r="L268" s="50">
        <v>1487500</v>
      </c>
      <c r="M268" s="50">
        <f t="shared" ref="M268:M273" si="76">ROUNDDOWN(J268*L268,-3)</f>
        <v>89250000</v>
      </c>
      <c r="N268" s="433">
        <f t="shared" ref="N268:N276" si="77">G268-M268</f>
        <v>0</v>
      </c>
      <c r="O268" s="187" t="str">
        <f t="shared" ref="O268:O276" si="78">IF(AND(ISBLANK(H268),N268&lt;&gt;0),"Rev detil","")</f>
        <v/>
      </c>
      <c r="P268" s="180"/>
      <c r="Q268" s="180"/>
      <c r="T268" s="29" t="b">
        <f>perbaikan_revisi[[#This Row],[JUMLAH ]]='[6]Pvt SP2D Pusdik'!B276</f>
        <v>1</v>
      </c>
      <c r="U268" s="204">
        <f>IF(perbaikan_revisi[[#This Row],[Akrual]]&gt;perbaikan_revisi[[#This Row],[JUMLAH ]],perbaikan_revisi[[#This Row],[Akrual]]-perbaikan_revisi[[#This Row],[JUMLAH ]],0)</f>
        <v>-89249999</v>
      </c>
    </row>
    <row r="269" spans="1:21" ht="13.2" x14ac:dyDescent="0.25">
      <c r="A269" s="1" t="s">
        <v>243</v>
      </c>
      <c r="B269" s="167"/>
      <c r="C269" s="49" t="s">
        <v>719</v>
      </c>
      <c r="D269" s="48">
        <v>1</v>
      </c>
      <c r="E269" s="48" t="s">
        <v>147</v>
      </c>
      <c r="F269" s="50">
        <v>63386000</v>
      </c>
      <c r="G269" s="50">
        <f t="shared" si="75"/>
        <v>63386000</v>
      </c>
      <c r="H269" s="167"/>
      <c r="I269" s="49" t="s">
        <v>719</v>
      </c>
      <c r="J269" s="48">
        <v>1</v>
      </c>
      <c r="K269" s="48" t="s">
        <v>147</v>
      </c>
      <c r="L269" s="50">
        <v>63386000</v>
      </c>
      <c r="M269" s="50">
        <f t="shared" si="76"/>
        <v>63386000</v>
      </c>
      <c r="N269" s="247">
        <f t="shared" si="77"/>
        <v>0</v>
      </c>
      <c r="O269" s="187" t="str">
        <f t="shared" si="78"/>
        <v/>
      </c>
      <c r="P269" s="180"/>
      <c r="Q269" s="180"/>
      <c r="T269" s="29" t="b">
        <f>perbaikan_revisi[[#This Row],[JUMLAH ]]='[6]Pvt SP2D Pusdik'!B277</f>
        <v>1</v>
      </c>
      <c r="U269" s="50">
        <f>IF(perbaikan_revisi[[#This Row],[Akrual]]&gt;perbaikan_revisi[[#This Row],[JUMLAH ]],perbaikan_revisi[[#This Row],[Akrual]]-perbaikan_revisi[[#This Row],[JUMLAH ]],0)</f>
        <v>-63385999</v>
      </c>
    </row>
    <row r="270" spans="1:21" ht="13.2" x14ac:dyDescent="0.25">
      <c r="A270" s="1" t="s">
        <v>244</v>
      </c>
      <c r="B270" s="150"/>
      <c r="C270" s="49" t="s">
        <v>966</v>
      </c>
      <c r="D270" s="48">
        <v>156</v>
      </c>
      <c r="E270" s="48" t="s">
        <v>184</v>
      </c>
      <c r="F270" s="50">
        <v>5100000</v>
      </c>
      <c r="G270" s="50">
        <f t="shared" si="75"/>
        <v>795600000</v>
      </c>
      <c r="H270" s="150"/>
      <c r="I270" s="49" t="s">
        <v>966</v>
      </c>
      <c r="J270" s="48">
        <v>156</v>
      </c>
      <c r="K270" s="48" t="s">
        <v>184</v>
      </c>
      <c r="L270" s="50">
        <v>5100000</v>
      </c>
      <c r="M270" s="50">
        <f t="shared" si="76"/>
        <v>795600000</v>
      </c>
      <c r="N270" s="433">
        <f t="shared" si="77"/>
        <v>0</v>
      </c>
      <c r="O270" s="187" t="str">
        <f t="shared" si="78"/>
        <v/>
      </c>
      <c r="P270" s="180"/>
      <c r="Q270" s="180"/>
      <c r="T270" s="29" t="b">
        <f>perbaikan_revisi[[#This Row],[JUMLAH ]]='[6]Pvt SP2D Pusdik'!B278</f>
        <v>1</v>
      </c>
      <c r="U270" s="204">
        <f>IF(perbaikan_revisi[[#This Row],[Akrual]]&gt;perbaikan_revisi[[#This Row],[JUMLAH ]],perbaikan_revisi[[#This Row],[Akrual]]-perbaikan_revisi[[#This Row],[JUMLAH ]],0)</f>
        <v>-795599999</v>
      </c>
    </row>
    <row r="271" spans="1:21" ht="13.2" x14ac:dyDescent="0.25">
      <c r="A271" s="1" t="s">
        <v>245</v>
      </c>
      <c r="B271" s="150"/>
      <c r="C271" s="49" t="s">
        <v>967</v>
      </c>
      <c r="D271" s="48">
        <v>13</v>
      </c>
      <c r="E271" s="48" t="s">
        <v>184</v>
      </c>
      <c r="F271" s="50">
        <v>5600000</v>
      </c>
      <c r="G271" s="50">
        <f t="shared" si="75"/>
        <v>72800000</v>
      </c>
      <c r="H271" s="150"/>
      <c r="I271" s="49" t="s">
        <v>967</v>
      </c>
      <c r="J271" s="48">
        <v>13</v>
      </c>
      <c r="K271" s="48" t="s">
        <v>184</v>
      </c>
      <c r="L271" s="50">
        <v>5600000</v>
      </c>
      <c r="M271" s="50">
        <f t="shared" si="76"/>
        <v>72800000</v>
      </c>
      <c r="N271" s="433">
        <f t="shared" si="77"/>
        <v>0</v>
      </c>
      <c r="O271" s="187" t="str">
        <f t="shared" si="78"/>
        <v/>
      </c>
      <c r="P271" s="180"/>
      <c r="Q271" s="180"/>
      <c r="T271" s="29" t="b">
        <f>perbaikan_revisi[[#This Row],[JUMLAH ]]='[6]Pvt SP2D Pusdik'!B279</f>
        <v>1</v>
      </c>
      <c r="U271" s="204">
        <f>IF(perbaikan_revisi[[#This Row],[Akrual]]&gt;perbaikan_revisi[[#This Row],[JUMLAH ]],perbaikan_revisi[[#This Row],[Akrual]]-perbaikan_revisi[[#This Row],[JUMLAH ]],0)</f>
        <v>-72799999</v>
      </c>
    </row>
    <row r="272" spans="1:21" ht="13.2" x14ac:dyDescent="0.25">
      <c r="A272" s="1" t="s">
        <v>246</v>
      </c>
      <c r="B272" s="150"/>
      <c r="C272" s="49" t="s">
        <v>722</v>
      </c>
      <c r="D272" s="48">
        <v>12</v>
      </c>
      <c r="E272" s="48" t="s">
        <v>247</v>
      </c>
      <c r="F272" s="50">
        <v>400000</v>
      </c>
      <c r="G272" s="50">
        <f t="shared" si="75"/>
        <v>4800000</v>
      </c>
      <c r="H272" s="150"/>
      <c r="I272" s="49" t="s">
        <v>722</v>
      </c>
      <c r="J272" s="48">
        <v>12</v>
      </c>
      <c r="K272" s="48" t="s">
        <v>247</v>
      </c>
      <c r="L272" s="50">
        <v>400000</v>
      </c>
      <c r="M272" s="50">
        <f t="shared" si="76"/>
        <v>4800000</v>
      </c>
      <c r="N272" s="433">
        <f t="shared" si="77"/>
        <v>0</v>
      </c>
      <c r="O272" s="187" t="str">
        <f t="shared" si="78"/>
        <v/>
      </c>
      <c r="P272" s="180"/>
      <c r="Q272" s="180"/>
      <c r="T272" s="29" t="b">
        <f>perbaikan_revisi[[#This Row],[JUMLAH ]]='[6]Pvt SP2D Pusdik'!B280</f>
        <v>1</v>
      </c>
      <c r="U272" s="204">
        <f>IF(perbaikan_revisi[[#This Row],[Akrual]]&gt;perbaikan_revisi[[#This Row],[JUMLAH ]],perbaikan_revisi[[#This Row],[Akrual]]-perbaikan_revisi[[#This Row],[JUMLAH ]],0)</f>
        <v>-4799999</v>
      </c>
    </row>
    <row r="273" spans="1:21" ht="13.2" x14ac:dyDescent="0.25">
      <c r="A273" s="1" t="s">
        <v>248</v>
      </c>
      <c r="B273" s="150"/>
      <c r="C273" s="49" t="s">
        <v>965</v>
      </c>
      <c r="D273" s="48">
        <v>1</v>
      </c>
      <c r="E273" s="48" t="s">
        <v>147</v>
      </c>
      <c r="F273" s="50">
        <v>130000000</v>
      </c>
      <c r="G273" s="50">
        <f t="shared" si="75"/>
        <v>130000000</v>
      </c>
      <c r="H273" s="150"/>
      <c r="I273" s="49" t="s">
        <v>965</v>
      </c>
      <c r="J273" s="48">
        <v>1</v>
      </c>
      <c r="K273" s="48" t="s">
        <v>147</v>
      </c>
      <c r="L273" s="50">
        <v>130000000</v>
      </c>
      <c r="M273" s="50">
        <f t="shared" si="76"/>
        <v>130000000</v>
      </c>
      <c r="N273" s="433">
        <f t="shared" si="77"/>
        <v>0</v>
      </c>
      <c r="O273" s="187" t="str">
        <f t="shared" si="78"/>
        <v/>
      </c>
      <c r="P273" s="180"/>
      <c r="Q273" s="180"/>
      <c r="T273" s="29" t="b">
        <f>perbaikan_revisi[[#This Row],[JUMLAH ]]='[6]Pvt SP2D Pusdik'!B281</f>
        <v>1</v>
      </c>
      <c r="U273" s="204">
        <f>IF(perbaikan_revisi[[#This Row],[Akrual]]&gt;perbaikan_revisi[[#This Row],[JUMLAH ]],perbaikan_revisi[[#This Row],[Akrual]]-perbaikan_revisi[[#This Row],[JUMLAH ]],0)</f>
        <v>-129999999</v>
      </c>
    </row>
    <row r="274" spans="1:21" ht="13.2" x14ac:dyDescent="0.25">
      <c r="A274" s="1" t="s">
        <v>250</v>
      </c>
      <c r="B274" s="150"/>
      <c r="C274" s="49" t="s">
        <v>725</v>
      </c>
      <c r="D274" s="48">
        <v>12</v>
      </c>
      <c r="E274" s="48" t="s">
        <v>247</v>
      </c>
      <c r="F274" s="50">
        <v>1325000</v>
      </c>
      <c r="G274" s="50">
        <f t="shared" ref="G274:G276" si="79">ROUNDDOWN(D274*F274,-3)</f>
        <v>15900000</v>
      </c>
      <c r="H274" s="150"/>
      <c r="I274" s="49" t="s">
        <v>725</v>
      </c>
      <c r="J274" s="48">
        <v>12</v>
      </c>
      <c r="K274" s="48" t="s">
        <v>247</v>
      </c>
      <c r="L274" s="50">
        <v>1325000</v>
      </c>
      <c r="M274" s="50">
        <f t="shared" ref="M274:M276" si="80">ROUNDDOWN(J274*L274,-3)</f>
        <v>15900000</v>
      </c>
      <c r="N274" s="247">
        <f t="shared" si="77"/>
        <v>0</v>
      </c>
      <c r="O274" s="187" t="str">
        <f t="shared" si="78"/>
        <v/>
      </c>
      <c r="P274" s="180"/>
      <c r="Q274" s="180"/>
      <c r="T274" s="29" t="b">
        <f>perbaikan_revisi[[#This Row],[JUMLAH ]]='[6]Pvt SP2D Pusdik'!B282</f>
        <v>1</v>
      </c>
      <c r="U274" s="50">
        <f>IF(perbaikan_revisi[[#This Row],[Akrual]]&gt;perbaikan_revisi[[#This Row],[JUMLAH ]],perbaikan_revisi[[#This Row],[Akrual]]-perbaikan_revisi[[#This Row],[JUMLAH ]],0)</f>
        <v>-15899999</v>
      </c>
    </row>
    <row r="275" spans="1:21" ht="13.2" x14ac:dyDescent="0.25">
      <c r="A275" s="1" t="s">
        <v>251</v>
      </c>
      <c r="B275" s="150"/>
      <c r="C275" s="49" t="s">
        <v>726</v>
      </c>
      <c r="D275" s="48">
        <v>12</v>
      </c>
      <c r="E275" s="48" t="s">
        <v>247</v>
      </c>
      <c r="F275" s="50">
        <v>3000000</v>
      </c>
      <c r="G275" s="50">
        <f t="shared" si="79"/>
        <v>36000000</v>
      </c>
      <c r="H275" s="150"/>
      <c r="I275" s="49" t="s">
        <v>726</v>
      </c>
      <c r="J275" s="48">
        <v>12</v>
      </c>
      <c r="K275" s="48" t="s">
        <v>247</v>
      </c>
      <c r="L275" s="50">
        <v>3000000</v>
      </c>
      <c r="M275" s="50">
        <f t="shared" si="80"/>
        <v>36000000</v>
      </c>
      <c r="N275" s="247">
        <f t="shared" si="77"/>
        <v>0</v>
      </c>
      <c r="O275" s="187" t="str">
        <f t="shared" si="78"/>
        <v/>
      </c>
      <c r="P275" s="180"/>
      <c r="Q275" s="180"/>
      <c r="T275" s="29" t="b">
        <f>perbaikan_revisi[[#This Row],[JUMLAH ]]='[6]Pvt SP2D Pusdik'!B283</f>
        <v>1</v>
      </c>
      <c r="U275" s="50">
        <f>IF(perbaikan_revisi[[#This Row],[Akrual]]&gt;perbaikan_revisi[[#This Row],[JUMLAH ]],perbaikan_revisi[[#This Row],[Akrual]]-perbaikan_revisi[[#This Row],[JUMLAH ]],0)</f>
        <v>-35999999</v>
      </c>
    </row>
    <row r="276" spans="1:21" ht="13.2" x14ac:dyDescent="0.25">
      <c r="A276" s="1" t="s">
        <v>727</v>
      </c>
      <c r="B276" s="150"/>
      <c r="C276" s="49" t="s">
        <v>728</v>
      </c>
      <c r="D276" s="48">
        <v>1</v>
      </c>
      <c r="E276" s="48" t="s">
        <v>88</v>
      </c>
      <c r="F276" s="50">
        <v>44304000</v>
      </c>
      <c r="G276" s="50">
        <f t="shared" si="79"/>
        <v>44304000</v>
      </c>
      <c r="H276" s="150"/>
      <c r="I276" s="49" t="s">
        <v>728</v>
      </c>
      <c r="J276" s="48">
        <v>1</v>
      </c>
      <c r="K276" s="48" t="s">
        <v>88</v>
      </c>
      <c r="L276" s="50">
        <v>44304000</v>
      </c>
      <c r="M276" s="50">
        <f t="shared" si="80"/>
        <v>44304000</v>
      </c>
      <c r="N276" s="247">
        <f t="shared" si="77"/>
        <v>0</v>
      </c>
      <c r="O276" s="187" t="str">
        <f t="shared" si="78"/>
        <v/>
      </c>
      <c r="P276" s="180"/>
      <c r="Q276" s="180"/>
      <c r="T276" s="29" t="b">
        <f>perbaikan_revisi[[#This Row],[JUMLAH ]]='[6]Pvt SP2D Pusdik'!B284</f>
        <v>1</v>
      </c>
      <c r="U276" s="50">
        <f>IF(perbaikan_revisi[[#This Row],[Akrual]]&gt;perbaikan_revisi[[#This Row],[JUMLAH ]],perbaikan_revisi[[#This Row],[Akrual]]-perbaikan_revisi[[#This Row],[JUMLAH ]],0)</f>
        <v>-44303999</v>
      </c>
    </row>
    <row r="277" spans="1:21" ht="26.4" x14ac:dyDescent="0.25">
      <c r="A277" s="1" t="s">
        <v>729</v>
      </c>
      <c r="B277" s="149" t="s">
        <v>730</v>
      </c>
      <c r="C277" s="46" t="s">
        <v>731</v>
      </c>
      <c r="D277" s="45"/>
      <c r="E277" s="45"/>
      <c r="F277" s="47"/>
      <c r="G277" s="47">
        <f>G278</f>
        <v>69600000</v>
      </c>
      <c r="H277" s="149" t="s">
        <v>730</v>
      </c>
      <c r="I277" s="46" t="s">
        <v>731</v>
      </c>
      <c r="J277" s="45"/>
      <c r="K277" s="45"/>
      <c r="L277" s="47"/>
      <c r="M277" s="47">
        <f>M278</f>
        <v>69600000</v>
      </c>
      <c r="N277" s="322">
        <f>N278</f>
        <v>0</v>
      </c>
      <c r="O277" s="207"/>
      <c r="P277" s="180"/>
      <c r="Q277" s="180"/>
      <c r="R277" s="252" t="s">
        <v>236</v>
      </c>
      <c r="S277" s="223" t="s">
        <v>506</v>
      </c>
      <c r="T277" s="29" t="b">
        <f>perbaikan_revisi[[#This Row],[JUMLAH ]]='[6]Pvt SP2D Pusdik'!B285</f>
        <v>1</v>
      </c>
      <c r="U277" s="47">
        <f>IF(perbaikan_revisi[[#This Row],[Akrual]]&gt;perbaikan_revisi[[#This Row],[JUMLAH ]],perbaikan_revisi[[#This Row],[Akrual]]-perbaikan_revisi[[#This Row],[JUMLAH ]],0)</f>
        <v>-69599999</v>
      </c>
    </row>
    <row r="278" spans="1:21" ht="13.2" x14ac:dyDescent="0.25">
      <c r="A278" s="1" t="s">
        <v>732</v>
      </c>
      <c r="B278" s="150"/>
      <c r="C278" s="49" t="s">
        <v>1017</v>
      </c>
      <c r="D278" s="48">
        <f>58*6</f>
        <v>348</v>
      </c>
      <c r="E278" s="48" t="s">
        <v>184</v>
      </c>
      <c r="F278" s="50">
        <v>200000</v>
      </c>
      <c r="G278" s="50">
        <f>ROUNDDOWN(D278*F278,-3)</f>
        <v>69600000</v>
      </c>
      <c r="H278" s="150"/>
      <c r="I278" s="49" t="s">
        <v>1017</v>
      </c>
      <c r="J278" s="48">
        <f>58*6</f>
        <v>348</v>
      </c>
      <c r="K278" s="48" t="s">
        <v>184</v>
      </c>
      <c r="L278" s="50">
        <v>200000</v>
      </c>
      <c r="M278" s="50">
        <f>ROUNDDOWN(J278*L278,-3)</f>
        <v>69600000</v>
      </c>
      <c r="N278" s="433">
        <f>G278-M278</f>
        <v>0</v>
      </c>
      <c r="O278" s="187" t="str">
        <f t="shared" ref="O278" si="81">IF(AND(ISBLANK(H278),N278&lt;&gt;0),"Rev detil","")</f>
        <v/>
      </c>
      <c r="P278" s="180"/>
      <c r="Q278" s="180"/>
      <c r="T278" s="29" t="b">
        <f>perbaikan_revisi[[#This Row],[JUMLAH ]]='[6]Pvt SP2D Pusdik'!B286</f>
        <v>1</v>
      </c>
      <c r="U278" s="204">
        <f>IF(perbaikan_revisi[[#This Row],[Akrual]]&gt;perbaikan_revisi[[#This Row],[JUMLAH ]],perbaikan_revisi[[#This Row],[Akrual]]-perbaikan_revisi[[#This Row],[JUMLAH ]],0)</f>
        <v>-69599999</v>
      </c>
    </row>
    <row r="279" spans="1:21" ht="13.2" x14ac:dyDescent="0.25">
      <c r="A279" s="1" t="s">
        <v>252</v>
      </c>
      <c r="B279" s="164" t="s">
        <v>734</v>
      </c>
      <c r="C279" s="91" t="s">
        <v>74</v>
      </c>
      <c r="D279" s="90"/>
      <c r="E279" s="90"/>
      <c r="F279" s="92"/>
      <c r="G279" s="92">
        <f>SUM(G280:G288)</f>
        <v>207260000</v>
      </c>
      <c r="H279" s="164" t="s">
        <v>734</v>
      </c>
      <c r="I279" s="91" t="s">
        <v>74</v>
      </c>
      <c r="J279" s="90"/>
      <c r="K279" s="90"/>
      <c r="L279" s="92"/>
      <c r="M279" s="92">
        <f>SUM(M280:M288)</f>
        <v>207260000</v>
      </c>
      <c r="N279" s="335">
        <f>SUM(N280:N288)</f>
        <v>0</v>
      </c>
      <c r="O279" s="207"/>
      <c r="P279" s="180"/>
      <c r="Q279" s="180"/>
      <c r="S279" s="223" t="s">
        <v>506</v>
      </c>
      <c r="T279" s="29" t="b">
        <f>perbaikan_revisi[[#This Row],[JUMLAH ]]='[6]Pvt SP2D Pusdik'!B287</f>
        <v>1</v>
      </c>
      <c r="U279" s="92">
        <f>IF(perbaikan_revisi[[#This Row],[Akrual]]&gt;perbaikan_revisi[[#This Row],[JUMLAH ]],perbaikan_revisi[[#This Row],[Akrual]]-perbaikan_revisi[[#This Row],[JUMLAH ]],0)</f>
        <v>-207259999</v>
      </c>
    </row>
    <row r="280" spans="1:21" ht="13.2" x14ac:dyDescent="0.25">
      <c r="A280" s="22" t="s">
        <v>253</v>
      </c>
      <c r="B280" s="150"/>
      <c r="C280" s="49" t="s">
        <v>735</v>
      </c>
      <c r="D280" s="48">
        <v>48</v>
      </c>
      <c r="E280" s="48" t="s">
        <v>120</v>
      </c>
      <c r="F280" s="50">
        <v>1000000</v>
      </c>
      <c r="G280" s="50">
        <f t="shared" ref="G280:G288" si="82">ROUNDDOWN(D280*F280,-3)</f>
        <v>48000000</v>
      </c>
      <c r="H280" s="150"/>
      <c r="I280" s="49" t="s">
        <v>735</v>
      </c>
      <c r="J280" s="48">
        <v>48</v>
      </c>
      <c r="K280" s="48" t="s">
        <v>120</v>
      </c>
      <c r="L280" s="50">
        <v>1000000</v>
      </c>
      <c r="M280" s="50">
        <f t="shared" ref="M280:M288" si="83">ROUNDDOWN(J280*L280,-3)</f>
        <v>48000000</v>
      </c>
      <c r="N280" s="247">
        <f t="shared" ref="N280:N288" si="84">G280-M280</f>
        <v>0</v>
      </c>
      <c r="O280" s="187" t="str">
        <f t="shared" ref="O280:O288" si="85">IF(AND(ISBLANK(H280),N280&lt;&gt;0),"Rev detil","")</f>
        <v/>
      </c>
      <c r="P280" s="180"/>
      <c r="Q280" s="180"/>
      <c r="T280" s="29" t="b">
        <f>perbaikan_revisi[[#This Row],[JUMLAH ]]='[6]Pvt SP2D Pusdik'!B288</f>
        <v>1</v>
      </c>
      <c r="U280" s="50">
        <f>IF(perbaikan_revisi[[#This Row],[Akrual]]&gt;perbaikan_revisi[[#This Row],[JUMLAH ]],perbaikan_revisi[[#This Row],[Akrual]]-perbaikan_revisi[[#This Row],[JUMLAH ]],0)</f>
        <v>-47999999</v>
      </c>
    </row>
    <row r="281" spans="1:21" ht="13.2" x14ac:dyDescent="0.25">
      <c r="A281" s="1" t="s">
        <v>254</v>
      </c>
      <c r="B281" s="150"/>
      <c r="C281" s="49" t="s">
        <v>562</v>
      </c>
      <c r="D281" s="48">
        <v>48</v>
      </c>
      <c r="E281" s="48" t="s">
        <v>120</v>
      </c>
      <c r="F281" s="50">
        <v>1500000</v>
      </c>
      <c r="G281" s="50">
        <f t="shared" si="82"/>
        <v>72000000</v>
      </c>
      <c r="H281" s="150"/>
      <c r="I281" s="49" t="s">
        <v>562</v>
      </c>
      <c r="J281" s="48">
        <v>48</v>
      </c>
      <c r="K281" s="48" t="s">
        <v>120</v>
      </c>
      <c r="L281" s="50">
        <v>1500000</v>
      </c>
      <c r="M281" s="50">
        <f t="shared" si="83"/>
        <v>72000000</v>
      </c>
      <c r="N281" s="247">
        <f t="shared" si="84"/>
        <v>0</v>
      </c>
      <c r="O281" s="187" t="str">
        <f t="shared" si="85"/>
        <v/>
      </c>
      <c r="P281" s="180"/>
      <c r="Q281" s="180"/>
      <c r="T281" s="29" t="b">
        <f>perbaikan_revisi[[#This Row],[JUMLAH ]]='[6]Pvt SP2D Pusdik'!B289</f>
        <v>1</v>
      </c>
      <c r="U281" s="50">
        <f>IF(perbaikan_revisi[[#This Row],[Akrual]]&gt;perbaikan_revisi[[#This Row],[JUMLAH ]],perbaikan_revisi[[#This Row],[Akrual]]-perbaikan_revisi[[#This Row],[JUMLAH ]],0)</f>
        <v>-71999999</v>
      </c>
    </row>
    <row r="282" spans="1:21" ht="13.2" x14ac:dyDescent="0.25">
      <c r="A282" s="1" t="s">
        <v>255</v>
      </c>
      <c r="B282" s="150"/>
      <c r="C282" s="49" t="s">
        <v>736</v>
      </c>
      <c r="D282" s="48">
        <v>192</v>
      </c>
      <c r="E282" s="48" t="s">
        <v>120</v>
      </c>
      <c r="F282" s="50">
        <v>50000</v>
      </c>
      <c r="G282" s="50">
        <f t="shared" si="82"/>
        <v>9600000</v>
      </c>
      <c r="H282" s="150"/>
      <c r="I282" s="49" t="s">
        <v>736</v>
      </c>
      <c r="J282" s="48">
        <v>192</v>
      </c>
      <c r="K282" s="48" t="s">
        <v>120</v>
      </c>
      <c r="L282" s="50">
        <v>50000</v>
      </c>
      <c r="M282" s="50">
        <f t="shared" si="83"/>
        <v>9600000</v>
      </c>
      <c r="N282" s="247">
        <f t="shared" si="84"/>
        <v>0</v>
      </c>
      <c r="O282" s="187" t="str">
        <f t="shared" si="85"/>
        <v/>
      </c>
      <c r="P282" s="180"/>
      <c r="Q282" s="180"/>
      <c r="T282" s="29" t="b">
        <f>perbaikan_revisi[[#This Row],[JUMLAH ]]='[6]Pvt SP2D Pusdik'!B290</f>
        <v>1</v>
      </c>
      <c r="U282" s="50">
        <f>IF(perbaikan_revisi[[#This Row],[Akrual]]&gt;perbaikan_revisi[[#This Row],[JUMLAH ]],perbaikan_revisi[[#This Row],[Akrual]]-perbaikan_revisi[[#This Row],[JUMLAH ]],0)</f>
        <v>-9599999</v>
      </c>
    </row>
    <row r="283" spans="1:21" ht="13.2" x14ac:dyDescent="0.25">
      <c r="A283" s="1" t="s">
        <v>256</v>
      </c>
      <c r="B283" s="150"/>
      <c r="C283" s="49" t="s">
        <v>737</v>
      </c>
      <c r="D283" s="48">
        <v>192</v>
      </c>
      <c r="E283" s="48" t="s">
        <v>120</v>
      </c>
      <c r="F283" s="50">
        <v>55000</v>
      </c>
      <c r="G283" s="50">
        <f t="shared" si="82"/>
        <v>10560000</v>
      </c>
      <c r="H283" s="150"/>
      <c r="I283" s="49" t="s">
        <v>737</v>
      </c>
      <c r="J283" s="48">
        <v>192</v>
      </c>
      <c r="K283" s="48" t="s">
        <v>120</v>
      </c>
      <c r="L283" s="50">
        <v>55000</v>
      </c>
      <c r="M283" s="50">
        <f t="shared" si="83"/>
        <v>10560000</v>
      </c>
      <c r="N283" s="247">
        <f t="shared" si="84"/>
        <v>0</v>
      </c>
      <c r="O283" s="187" t="str">
        <f t="shared" si="85"/>
        <v/>
      </c>
      <c r="P283" s="180"/>
      <c r="Q283" s="180"/>
      <c r="T283" s="29" t="b">
        <f>perbaikan_revisi[[#This Row],[JUMLAH ]]='[6]Pvt SP2D Pusdik'!B291</f>
        <v>1</v>
      </c>
      <c r="U283" s="50">
        <f>IF(perbaikan_revisi[[#This Row],[Akrual]]&gt;perbaikan_revisi[[#This Row],[JUMLAH ]],perbaikan_revisi[[#This Row],[Akrual]]-perbaikan_revisi[[#This Row],[JUMLAH ]],0)</f>
        <v>-10559999</v>
      </c>
    </row>
    <row r="284" spans="1:21" ht="13.2" x14ac:dyDescent="0.25">
      <c r="A284" s="1" t="s">
        <v>257</v>
      </c>
      <c r="B284" s="150"/>
      <c r="C284" s="49" t="s">
        <v>738</v>
      </c>
      <c r="D284" s="48">
        <v>60</v>
      </c>
      <c r="E284" s="48" t="s">
        <v>258</v>
      </c>
      <c r="F284" s="50">
        <v>220000</v>
      </c>
      <c r="G284" s="50">
        <f t="shared" si="82"/>
        <v>13200000</v>
      </c>
      <c r="H284" s="150"/>
      <c r="I284" s="49" t="s">
        <v>738</v>
      </c>
      <c r="J284" s="48">
        <v>60</v>
      </c>
      <c r="K284" s="48" t="s">
        <v>258</v>
      </c>
      <c r="L284" s="50">
        <v>220000</v>
      </c>
      <c r="M284" s="50">
        <f t="shared" si="83"/>
        <v>13200000</v>
      </c>
      <c r="N284" s="247">
        <f t="shared" si="84"/>
        <v>0</v>
      </c>
      <c r="O284" s="187" t="str">
        <f t="shared" si="85"/>
        <v/>
      </c>
      <c r="P284" s="180"/>
      <c r="Q284" s="180"/>
      <c r="T284" s="29" t="b">
        <f>perbaikan_revisi[[#This Row],[JUMLAH ]]='[6]Pvt SP2D Pusdik'!B292</f>
        <v>1</v>
      </c>
      <c r="U284" s="50">
        <f>IF(perbaikan_revisi[[#This Row],[Akrual]]&gt;perbaikan_revisi[[#This Row],[JUMLAH ]],perbaikan_revisi[[#This Row],[Akrual]]-perbaikan_revisi[[#This Row],[JUMLAH ]],0)</f>
        <v>-13199999</v>
      </c>
    </row>
    <row r="285" spans="1:21" ht="13.2" x14ac:dyDescent="0.25">
      <c r="A285" s="1" t="s">
        <v>259</v>
      </c>
      <c r="B285" s="150"/>
      <c r="C285" s="49" t="s">
        <v>739</v>
      </c>
      <c r="D285" s="48">
        <v>60</v>
      </c>
      <c r="E285" s="48" t="s">
        <v>258</v>
      </c>
      <c r="F285" s="50">
        <v>240000</v>
      </c>
      <c r="G285" s="50">
        <f t="shared" si="82"/>
        <v>14400000</v>
      </c>
      <c r="H285" s="150"/>
      <c r="I285" s="49" t="s">
        <v>739</v>
      </c>
      <c r="J285" s="48">
        <v>60</v>
      </c>
      <c r="K285" s="48" t="s">
        <v>258</v>
      </c>
      <c r="L285" s="50">
        <v>240000</v>
      </c>
      <c r="M285" s="50">
        <f t="shared" si="83"/>
        <v>14400000</v>
      </c>
      <c r="N285" s="247">
        <f t="shared" si="84"/>
        <v>0</v>
      </c>
      <c r="O285" s="187" t="str">
        <f t="shared" si="85"/>
        <v/>
      </c>
      <c r="P285" s="180"/>
      <c r="Q285" s="180"/>
      <c r="T285" s="29" t="b">
        <f>perbaikan_revisi[[#This Row],[JUMLAH ]]='[6]Pvt SP2D Pusdik'!B293</f>
        <v>1</v>
      </c>
      <c r="U285" s="50">
        <f>IF(perbaikan_revisi[[#This Row],[Akrual]]&gt;perbaikan_revisi[[#This Row],[JUMLAH ]],perbaikan_revisi[[#This Row],[Akrual]]-perbaikan_revisi[[#This Row],[JUMLAH ]],0)</f>
        <v>-14399999</v>
      </c>
    </row>
    <row r="286" spans="1:21" ht="13.2" x14ac:dyDescent="0.25">
      <c r="A286" s="1" t="s">
        <v>260</v>
      </c>
      <c r="B286" s="150"/>
      <c r="C286" s="49" t="s">
        <v>740</v>
      </c>
      <c r="D286" s="48">
        <v>950</v>
      </c>
      <c r="E286" s="48" t="s">
        <v>741</v>
      </c>
      <c r="F286" s="50">
        <v>5000</v>
      </c>
      <c r="G286" s="50">
        <f t="shared" si="82"/>
        <v>4750000</v>
      </c>
      <c r="H286" s="150"/>
      <c r="I286" s="49" t="s">
        <v>740</v>
      </c>
      <c r="J286" s="48">
        <v>950</v>
      </c>
      <c r="K286" s="48" t="s">
        <v>741</v>
      </c>
      <c r="L286" s="50">
        <v>5000</v>
      </c>
      <c r="M286" s="50">
        <f t="shared" si="83"/>
        <v>4750000</v>
      </c>
      <c r="N286" s="247">
        <f t="shared" si="84"/>
        <v>0</v>
      </c>
      <c r="O286" s="187" t="str">
        <f t="shared" si="85"/>
        <v/>
      </c>
      <c r="P286" s="180"/>
      <c r="Q286" s="180"/>
      <c r="T286" s="29" t="b">
        <f>perbaikan_revisi[[#This Row],[JUMLAH ]]='[6]Pvt SP2D Pusdik'!B294</f>
        <v>1</v>
      </c>
      <c r="U286" s="50">
        <f>IF(perbaikan_revisi[[#This Row],[Akrual]]&gt;perbaikan_revisi[[#This Row],[JUMLAH ]],perbaikan_revisi[[#This Row],[Akrual]]-perbaikan_revisi[[#This Row],[JUMLAH ]],0)</f>
        <v>-4749999</v>
      </c>
    </row>
    <row r="287" spans="1:21" ht="13.2" x14ac:dyDescent="0.25">
      <c r="A287" s="1" t="s">
        <v>262</v>
      </c>
      <c r="B287" s="150"/>
      <c r="C287" s="49" t="s">
        <v>742</v>
      </c>
      <c r="D287" s="48">
        <v>50</v>
      </c>
      <c r="E287" s="48" t="s">
        <v>263</v>
      </c>
      <c r="F287" s="50">
        <v>220000</v>
      </c>
      <c r="G287" s="50">
        <f t="shared" si="82"/>
        <v>11000000</v>
      </c>
      <c r="H287" s="150"/>
      <c r="I287" s="49" t="s">
        <v>742</v>
      </c>
      <c r="J287" s="48">
        <v>50</v>
      </c>
      <c r="K287" s="48" t="s">
        <v>263</v>
      </c>
      <c r="L287" s="50">
        <v>220000</v>
      </c>
      <c r="M287" s="50">
        <f t="shared" si="83"/>
        <v>11000000</v>
      </c>
      <c r="N287" s="247">
        <f t="shared" si="84"/>
        <v>0</v>
      </c>
      <c r="O287" s="187" t="str">
        <f t="shared" si="85"/>
        <v/>
      </c>
      <c r="P287" s="180"/>
      <c r="Q287" s="180"/>
      <c r="T287" s="29" t="b">
        <f>perbaikan_revisi[[#This Row],[JUMLAH ]]='[6]Pvt SP2D Pusdik'!B295</f>
        <v>1</v>
      </c>
      <c r="U287" s="50">
        <f>IF(perbaikan_revisi[[#This Row],[Akrual]]&gt;perbaikan_revisi[[#This Row],[JUMLAH ]],perbaikan_revisi[[#This Row],[Akrual]]-perbaikan_revisi[[#This Row],[JUMLAH ]],0)</f>
        <v>-10999999</v>
      </c>
    </row>
    <row r="288" spans="1:21" ht="13.2" x14ac:dyDescent="0.25">
      <c r="A288" s="1" t="s">
        <v>264</v>
      </c>
      <c r="B288" s="150"/>
      <c r="C288" s="49" t="s">
        <v>743</v>
      </c>
      <c r="D288" s="48">
        <v>950</v>
      </c>
      <c r="E288" s="48" t="s">
        <v>261</v>
      </c>
      <c r="F288" s="50">
        <v>25000</v>
      </c>
      <c r="G288" s="50">
        <f t="shared" si="82"/>
        <v>23750000</v>
      </c>
      <c r="H288" s="150"/>
      <c r="I288" s="49" t="s">
        <v>743</v>
      </c>
      <c r="J288" s="48">
        <v>950</v>
      </c>
      <c r="K288" s="48" t="s">
        <v>261</v>
      </c>
      <c r="L288" s="50">
        <v>25000</v>
      </c>
      <c r="M288" s="50">
        <f t="shared" si="83"/>
        <v>23750000</v>
      </c>
      <c r="N288" s="247">
        <f t="shared" si="84"/>
        <v>0</v>
      </c>
      <c r="O288" s="187" t="str">
        <f t="shared" si="85"/>
        <v/>
      </c>
      <c r="P288" s="180"/>
      <c r="Q288" s="180"/>
      <c r="T288" s="29" t="b">
        <f>perbaikan_revisi[[#This Row],[JUMLAH ]]='[6]Pvt SP2D Pusdik'!B296</f>
        <v>1</v>
      </c>
      <c r="U288" s="50">
        <f>IF(perbaikan_revisi[[#This Row],[Akrual]]&gt;perbaikan_revisi[[#This Row],[JUMLAH ]],perbaikan_revisi[[#This Row],[Akrual]]-perbaikan_revisi[[#This Row],[JUMLAH ]],0)</f>
        <v>-23749999</v>
      </c>
    </row>
    <row r="289" spans="1:21" ht="13.2" x14ac:dyDescent="0.25">
      <c r="A289" s="1" t="s">
        <v>265</v>
      </c>
      <c r="B289" s="155" t="s">
        <v>266</v>
      </c>
      <c r="C289" s="64" t="s">
        <v>267</v>
      </c>
      <c r="D289" s="63"/>
      <c r="E289" s="63"/>
      <c r="F289" s="65"/>
      <c r="G289" s="65">
        <f>SUM(G290,G292)</f>
        <v>119000000</v>
      </c>
      <c r="H289" s="155" t="s">
        <v>266</v>
      </c>
      <c r="I289" s="64" t="s">
        <v>267</v>
      </c>
      <c r="J289" s="63"/>
      <c r="K289" s="63"/>
      <c r="L289" s="65"/>
      <c r="M289" s="65">
        <f>SUM(M290,M292)</f>
        <v>119000000</v>
      </c>
      <c r="N289" s="326">
        <f>SUM(N290,N292)</f>
        <v>0</v>
      </c>
      <c r="O289" s="207"/>
      <c r="P289" s="180" t="s">
        <v>505</v>
      </c>
      <c r="Q289" s="180" t="s">
        <v>506</v>
      </c>
      <c r="S289" s="223"/>
      <c r="T289" s="29" t="b">
        <f>perbaikan_revisi[[#This Row],[JUMLAH ]]='[6]Pvt SP2D Pusdik'!B297</f>
        <v>1</v>
      </c>
      <c r="U289" s="65">
        <f>IF(perbaikan_revisi[[#This Row],[Akrual]]&gt;perbaikan_revisi[[#This Row],[JUMLAH ]],perbaikan_revisi[[#This Row],[Akrual]]-perbaikan_revisi[[#This Row],[JUMLAH ]],0)</f>
        <v>-118999999</v>
      </c>
    </row>
    <row r="290" spans="1:21" ht="13.2" x14ac:dyDescent="0.25">
      <c r="A290" s="1" t="s">
        <v>268</v>
      </c>
      <c r="B290" s="151" t="s">
        <v>744</v>
      </c>
      <c r="C290" s="52" t="s">
        <v>269</v>
      </c>
      <c r="D290" s="51"/>
      <c r="E290" s="51"/>
      <c r="F290" s="53"/>
      <c r="G290" s="53">
        <f>G291</f>
        <v>9000000</v>
      </c>
      <c r="H290" s="151" t="s">
        <v>744</v>
      </c>
      <c r="I290" s="52" t="s">
        <v>269</v>
      </c>
      <c r="J290" s="51"/>
      <c r="K290" s="51"/>
      <c r="L290" s="53"/>
      <c r="M290" s="53">
        <f>M291</f>
        <v>9000000</v>
      </c>
      <c r="N290" s="323">
        <f>N291</f>
        <v>0</v>
      </c>
      <c r="O290" s="207"/>
      <c r="P290" s="180"/>
      <c r="Q290" s="180"/>
      <c r="R290" s="252" t="s">
        <v>236</v>
      </c>
      <c r="S290" s="223" t="s">
        <v>506</v>
      </c>
      <c r="T290" s="29" t="b">
        <f>perbaikan_revisi[[#This Row],[JUMLAH ]]='[6]Pvt SP2D Pusdik'!B298</f>
        <v>1</v>
      </c>
      <c r="U290" s="53">
        <f>IF(perbaikan_revisi[[#This Row],[Akrual]]&gt;perbaikan_revisi[[#This Row],[JUMLAH ]],perbaikan_revisi[[#This Row],[Akrual]]-perbaikan_revisi[[#This Row],[JUMLAH ]],0)</f>
        <v>-8999999</v>
      </c>
    </row>
    <row r="291" spans="1:21" ht="13.2" x14ac:dyDescent="0.25">
      <c r="A291" s="1" t="s">
        <v>270</v>
      </c>
      <c r="B291" s="150"/>
      <c r="C291" s="49" t="s">
        <v>745</v>
      </c>
      <c r="D291" s="48">
        <v>12</v>
      </c>
      <c r="E291" s="48" t="s">
        <v>247</v>
      </c>
      <c r="F291" s="50">
        <v>750000</v>
      </c>
      <c r="G291" s="50">
        <f>ROUNDDOWN(D291*F291,-3)</f>
        <v>9000000</v>
      </c>
      <c r="H291" s="150"/>
      <c r="I291" s="49" t="s">
        <v>745</v>
      </c>
      <c r="J291" s="48">
        <v>12</v>
      </c>
      <c r="K291" s="48" t="s">
        <v>247</v>
      </c>
      <c r="L291" s="50">
        <v>750000</v>
      </c>
      <c r="M291" s="50">
        <f>ROUNDDOWN(J291*L291,-3)</f>
        <v>9000000</v>
      </c>
      <c r="N291" s="433">
        <f>G291-M291</f>
        <v>0</v>
      </c>
      <c r="O291" s="187" t="str">
        <f t="shared" ref="O291" si="86">IF(AND(ISBLANK(H291),N291&lt;&gt;0),"Rev detil","")</f>
        <v/>
      </c>
      <c r="P291" s="180"/>
      <c r="Q291" s="180"/>
      <c r="T291" s="29" t="b">
        <f>perbaikan_revisi[[#This Row],[JUMLAH ]]='[6]Pvt SP2D Pusdik'!B299</f>
        <v>1</v>
      </c>
      <c r="U291" s="204">
        <f>IF(perbaikan_revisi[[#This Row],[Akrual]]&gt;perbaikan_revisi[[#This Row],[JUMLAH ]],perbaikan_revisi[[#This Row],[Akrual]]-perbaikan_revisi[[#This Row],[JUMLAH ]],0)</f>
        <v>-8999999</v>
      </c>
    </row>
    <row r="292" spans="1:21" ht="13.2" x14ac:dyDescent="0.25">
      <c r="A292" s="1" t="s">
        <v>271</v>
      </c>
      <c r="B292" s="149" t="s">
        <v>532</v>
      </c>
      <c r="C292" s="46" t="s">
        <v>159</v>
      </c>
      <c r="D292" s="45"/>
      <c r="E292" s="45"/>
      <c r="F292" s="47"/>
      <c r="G292" s="47">
        <f>SUM(G293:G294)</f>
        <v>110000000</v>
      </c>
      <c r="H292" s="149" t="s">
        <v>532</v>
      </c>
      <c r="I292" s="46" t="s">
        <v>159</v>
      </c>
      <c r="J292" s="45"/>
      <c r="K292" s="45"/>
      <c r="L292" s="47"/>
      <c r="M292" s="47">
        <f>SUM(M293:M294)</f>
        <v>110000000</v>
      </c>
      <c r="N292" s="322">
        <f>SUM(N293:N294)</f>
        <v>0</v>
      </c>
      <c r="O292" s="207"/>
      <c r="P292" s="180"/>
      <c r="Q292" s="180"/>
      <c r="R292" s="252" t="s">
        <v>236</v>
      </c>
      <c r="S292" s="223" t="s">
        <v>506</v>
      </c>
      <c r="T292" s="29" t="b">
        <f>perbaikan_revisi[[#This Row],[JUMLAH ]]='[6]Pvt SP2D Pusdik'!B300</f>
        <v>1</v>
      </c>
      <c r="U292" s="47">
        <f>IF(perbaikan_revisi[[#This Row],[Akrual]]&gt;perbaikan_revisi[[#This Row],[JUMLAH ]],perbaikan_revisi[[#This Row],[Akrual]]-perbaikan_revisi[[#This Row],[JUMLAH ]],0)</f>
        <v>-109999999</v>
      </c>
    </row>
    <row r="293" spans="1:21" ht="13.2" x14ac:dyDescent="0.25">
      <c r="A293" s="1" t="s">
        <v>272</v>
      </c>
      <c r="B293" s="150"/>
      <c r="C293" s="49" t="s">
        <v>746</v>
      </c>
      <c r="D293" s="48">
        <v>12</v>
      </c>
      <c r="E293" s="48" t="s">
        <v>247</v>
      </c>
      <c r="F293" s="50">
        <v>5000000</v>
      </c>
      <c r="G293" s="50">
        <f>ROUNDDOWN(D293*F293,-3)</f>
        <v>60000000</v>
      </c>
      <c r="H293" s="150"/>
      <c r="I293" s="49" t="s">
        <v>746</v>
      </c>
      <c r="J293" s="48">
        <v>12</v>
      </c>
      <c r="K293" s="48" t="s">
        <v>247</v>
      </c>
      <c r="L293" s="50">
        <v>5000000</v>
      </c>
      <c r="M293" s="50">
        <f>ROUNDDOWN(J293*L293,-3)</f>
        <v>60000000</v>
      </c>
      <c r="N293" s="247">
        <f t="shared" ref="N293:N294" si="87">G293-M293</f>
        <v>0</v>
      </c>
      <c r="O293" s="187" t="str">
        <f t="shared" ref="O293:O294" si="88">IF(AND(ISBLANK(H293),N293&lt;&gt;0),"Rev detil","")</f>
        <v/>
      </c>
      <c r="P293" s="180"/>
      <c r="Q293" s="180"/>
      <c r="T293" s="29" t="b">
        <f>perbaikan_revisi[[#This Row],[JUMLAH ]]='[6]Pvt SP2D Pusdik'!B301</f>
        <v>1</v>
      </c>
      <c r="U293" s="50">
        <f>IF(perbaikan_revisi[[#This Row],[Akrual]]&gt;perbaikan_revisi[[#This Row],[JUMLAH ]],perbaikan_revisi[[#This Row],[Akrual]]-perbaikan_revisi[[#This Row],[JUMLAH ]],0)</f>
        <v>-59999999</v>
      </c>
    </row>
    <row r="294" spans="1:21" ht="13.2" x14ac:dyDescent="0.25">
      <c r="A294" s="1" t="s">
        <v>273</v>
      </c>
      <c r="B294" s="150"/>
      <c r="C294" s="49" t="s">
        <v>747</v>
      </c>
      <c r="D294" s="48">
        <v>1</v>
      </c>
      <c r="E294" s="48" t="s">
        <v>147</v>
      </c>
      <c r="F294" s="50">
        <v>50000000</v>
      </c>
      <c r="G294" s="50">
        <f>ROUNDDOWN(D294*F294,-3)</f>
        <v>50000000</v>
      </c>
      <c r="H294" s="150"/>
      <c r="I294" s="49" t="s">
        <v>747</v>
      </c>
      <c r="J294" s="48">
        <v>1</v>
      </c>
      <c r="K294" s="48" t="s">
        <v>147</v>
      </c>
      <c r="L294" s="50">
        <v>50000000</v>
      </c>
      <c r="M294" s="50">
        <f>ROUNDDOWN(J294*L294,-3)</f>
        <v>50000000</v>
      </c>
      <c r="N294" s="433">
        <f t="shared" si="87"/>
        <v>0</v>
      </c>
      <c r="O294" s="187" t="str">
        <f t="shared" si="88"/>
        <v/>
      </c>
      <c r="P294" s="180"/>
      <c r="Q294" s="180"/>
      <c r="T294" s="29" t="b">
        <f>perbaikan_revisi[[#This Row],[JUMLAH ]]='[6]Pvt SP2D Pusdik'!B302</f>
        <v>1</v>
      </c>
      <c r="U294" s="204">
        <f>IF(perbaikan_revisi[[#This Row],[Akrual]]&gt;perbaikan_revisi[[#This Row],[JUMLAH ]],perbaikan_revisi[[#This Row],[Akrual]]-perbaikan_revisi[[#This Row],[JUMLAH ]],0)</f>
        <v>-49999999</v>
      </c>
    </row>
    <row r="295" spans="1:21" ht="13.2" x14ac:dyDescent="0.25">
      <c r="A295" s="1" t="s">
        <v>274</v>
      </c>
      <c r="B295" s="155" t="s">
        <v>275</v>
      </c>
      <c r="C295" s="64" t="s">
        <v>276</v>
      </c>
      <c r="D295" s="63"/>
      <c r="E295" s="63"/>
      <c r="F295" s="65"/>
      <c r="G295" s="65">
        <f>SUM(G296,G306)</f>
        <v>410362000</v>
      </c>
      <c r="H295" s="155" t="s">
        <v>275</v>
      </c>
      <c r="I295" s="64" t="s">
        <v>276</v>
      </c>
      <c r="J295" s="63"/>
      <c r="K295" s="63"/>
      <c r="L295" s="65"/>
      <c r="M295" s="65">
        <f>SUM(M296,M306)</f>
        <v>410362000</v>
      </c>
      <c r="N295" s="326">
        <f>SUM(N296,N306)</f>
        <v>0</v>
      </c>
      <c r="O295" s="207"/>
      <c r="P295" s="180" t="s">
        <v>505</v>
      </c>
      <c r="Q295" s="180" t="s">
        <v>506</v>
      </c>
      <c r="S295" s="223"/>
      <c r="T295" s="29" t="b">
        <f>perbaikan_revisi[[#This Row],[JUMLAH ]]='[6]Pvt SP2D Pusdik'!B303</f>
        <v>1</v>
      </c>
      <c r="U295" s="65">
        <f>IF(perbaikan_revisi[[#This Row],[Akrual]]&gt;perbaikan_revisi[[#This Row],[JUMLAH ]],perbaikan_revisi[[#This Row],[Akrual]]-perbaikan_revisi[[#This Row],[JUMLAH ]],0)</f>
        <v>-410361999</v>
      </c>
    </row>
    <row r="296" spans="1:21" ht="13.2" x14ac:dyDescent="0.25">
      <c r="A296" s="1" t="s">
        <v>277</v>
      </c>
      <c r="B296" s="151" t="s">
        <v>748</v>
      </c>
      <c r="C296" s="52" t="s">
        <v>278</v>
      </c>
      <c r="D296" s="51"/>
      <c r="E296" s="51"/>
      <c r="F296" s="53"/>
      <c r="G296" s="53">
        <f>SUM(G297:G305)</f>
        <v>374362000</v>
      </c>
      <c r="H296" s="151" t="s">
        <v>748</v>
      </c>
      <c r="I296" s="52" t="s">
        <v>278</v>
      </c>
      <c r="J296" s="51"/>
      <c r="K296" s="51"/>
      <c r="L296" s="53"/>
      <c r="M296" s="53">
        <f>SUM(M297:M305)</f>
        <v>374362000</v>
      </c>
      <c r="N296" s="323">
        <f>SUM(N297:N305)</f>
        <v>0</v>
      </c>
      <c r="O296" s="207"/>
      <c r="P296" s="180"/>
      <c r="Q296" s="180"/>
      <c r="R296" s="252" t="s">
        <v>236</v>
      </c>
      <c r="S296" s="223" t="s">
        <v>506</v>
      </c>
      <c r="T296" s="29" t="b">
        <f>perbaikan_revisi[[#This Row],[JUMLAH ]]='[6]Pvt SP2D Pusdik'!B304</f>
        <v>1</v>
      </c>
      <c r="U296" s="53">
        <f>IF(perbaikan_revisi[[#This Row],[Akrual]]&gt;perbaikan_revisi[[#This Row],[JUMLAH ]],perbaikan_revisi[[#This Row],[Akrual]]-perbaikan_revisi[[#This Row],[JUMLAH ]],0)</f>
        <v>-374361999</v>
      </c>
    </row>
    <row r="297" spans="1:21" ht="26.4" x14ac:dyDescent="0.25">
      <c r="A297" s="1" t="s">
        <v>279</v>
      </c>
      <c r="B297" s="150"/>
      <c r="C297" s="49" t="s">
        <v>749</v>
      </c>
      <c r="D297" s="48">
        <v>1</v>
      </c>
      <c r="E297" s="48" t="s">
        <v>111</v>
      </c>
      <c r="F297" s="50">
        <v>38730000</v>
      </c>
      <c r="G297" s="50">
        <f t="shared" ref="G297:G305" si="89">ROUNDDOWN(D297*F297,-3)</f>
        <v>38730000</v>
      </c>
      <c r="H297" s="150"/>
      <c r="I297" s="49" t="s">
        <v>749</v>
      </c>
      <c r="J297" s="48">
        <v>1</v>
      </c>
      <c r="K297" s="48" t="s">
        <v>111</v>
      </c>
      <c r="L297" s="50">
        <v>38730000</v>
      </c>
      <c r="M297" s="50">
        <f t="shared" ref="M297:M305" si="90">ROUNDDOWN(J297*L297,-3)</f>
        <v>38730000</v>
      </c>
      <c r="N297" s="247">
        <f t="shared" ref="N297:N305" si="91">G297-M297</f>
        <v>0</v>
      </c>
      <c r="O297" s="187" t="str">
        <f t="shared" ref="O297:O305" si="92">IF(AND(ISBLANK(H297),N297&lt;&gt;0),"Rev detil","")</f>
        <v/>
      </c>
      <c r="P297" s="180"/>
      <c r="Q297" s="180"/>
      <c r="T297" s="29" t="b">
        <f>perbaikan_revisi[[#This Row],[JUMLAH ]]='[6]Pvt SP2D Pusdik'!B305</f>
        <v>1</v>
      </c>
      <c r="U297" s="50">
        <f>IF(perbaikan_revisi[[#This Row],[Akrual]]&gt;perbaikan_revisi[[#This Row],[JUMLAH ]],perbaikan_revisi[[#This Row],[Akrual]]-perbaikan_revisi[[#This Row],[JUMLAH ]],0)</f>
        <v>-38729999</v>
      </c>
    </row>
    <row r="298" spans="1:21" ht="13.2" x14ac:dyDescent="0.25">
      <c r="A298" s="1" t="s">
        <v>280</v>
      </c>
      <c r="B298" s="150"/>
      <c r="C298" s="49" t="s">
        <v>750</v>
      </c>
      <c r="D298" s="48">
        <v>7</v>
      </c>
      <c r="E298" s="48" t="s">
        <v>111</v>
      </c>
      <c r="F298" s="50">
        <v>25000000</v>
      </c>
      <c r="G298" s="50">
        <f t="shared" si="89"/>
        <v>175000000</v>
      </c>
      <c r="H298" s="150"/>
      <c r="I298" s="49" t="s">
        <v>750</v>
      </c>
      <c r="J298" s="48">
        <v>7</v>
      </c>
      <c r="K298" s="48" t="s">
        <v>111</v>
      </c>
      <c r="L298" s="50">
        <v>25000000</v>
      </c>
      <c r="M298" s="50">
        <f t="shared" si="90"/>
        <v>175000000</v>
      </c>
      <c r="N298" s="433">
        <f t="shared" si="91"/>
        <v>0</v>
      </c>
      <c r="O298" s="187" t="str">
        <f t="shared" si="92"/>
        <v/>
      </c>
      <c r="P298" s="180"/>
      <c r="Q298" s="180"/>
      <c r="T298" s="29" t="b">
        <f>perbaikan_revisi[[#This Row],[JUMLAH ]]='[6]Pvt SP2D Pusdik'!B306</f>
        <v>1</v>
      </c>
      <c r="U298" s="204">
        <f>IF(perbaikan_revisi[[#This Row],[Akrual]]&gt;perbaikan_revisi[[#This Row],[JUMLAH ]],perbaikan_revisi[[#This Row],[Akrual]]-perbaikan_revisi[[#This Row],[JUMLAH ]],0)</f>
        <v>-174999999</v>
      </c>
    </row>
    <row r="299" spans="1:21" ht="13.2" x14ac:dyDescent="0.25">
      <c r="A299" s="1" t="s">
        <v>281</v>
      </c>
      <c r="B299" s="150"/>
      <c r="C299" s="49" t="s">
        <v>752</v>
      </c>
      <c r="D299" s="48">
        <v>5</v>
      </c>
      <c r="E299" s="48" t="s">
        <v>111</v>
      </c>
      <c r="F299" s="50">
        <v>3640000</v>
      </c>
      <c r="G299" s="50">
        <f t="shared" si="89"/>
        <v>18200000</v>
      </c>
      <c r="H299" s="150"/>
      <c r="I299" s="49" t="s">
        <v>752</v>
      </c>
      <c r="J299" s="48">
        <v>5</v>
      </c>
      <c r="K299" s="48" t="s">
        <v>111</v>
      </c>
      <c r="L299" s="50">
        <v>3640000</v>
      </c>
      <c r="M299" s="50">
        <f t="shared" si="90"/>
        <v>18200000</v>
      </c>
      <c r="N299" s="247">
        <f t="shared" si="91"/>
        <v>0</v>
      </c>
      <c r="O299" s="187" t="str">
        <f t="shared" si="92"/>
        <v/>
      </c>
      <c r="P299" s="180"/>
      <c r="Q299" s="180"/>
      <c r="T299" s="29" t="b">
        <f>perbaikan_revisi[[#This Row],[JUMLAH ]]='[6]Pvt SP2D Pusdik'!B307</f>
        <v>1</v>
      </c>
      <c r="U299" s="50">
        <f>IF(perbaikan_revisi[[#This Row],[Akrual]]&gt;perbaikan_revisi[[#This Row],[JUMLAH ]],perbaikan_revisi[[#This Row],[Akrual]]-perbaikan_revisi[[#This Row],[JUMLAH ]],0)</f>
        <v>-18199999</v>
      </c>
    </row>
    <row r="300" spans="1:21" ht="13.2" x14ac:dyDescent="0.25">
      <c r="A300" s="1" t="s">
        <v>282</v>
      </c>
      <c r="B300" s="150"/>
      <c r="C300" s="49" t="s">
        <v>753</v>
      </c>
      <c r="D300" s="48">
        <v>30</v>
      </c>
      <c r="E300" s="48" t="s">
        <v>111</v>
      </c>
      <c r="F300" s="50">
        <v>730000</v>
      </c>
      <c r="G300" s="50">
        <f t="shared" si="89"/>
        <v>21900000</v>
      </c>
      <c r="H300" s="150"/>
      <c r="I300" s="49" t="s">
        <v>753</v>
      </c>
      <c r="J300" s="48">
        <v>30</v>
      </c>
      <c r="K300" s="48" t="s">
        <v>111</v>
      </c>
      <c r="L300" s="50">
        <v>730000</v>
      </c>
      <c r="M300" s="50">
        <f t="shared" si="90"/>
        <v>21900000</v>
      </c>
      <c r="N300" s="247">
        <f t="shared" si="91"/>
        <v>0</v>
      </c>
      <c r="O300" s="187" t="str">
        <f t="shared" si="92"/>
        <v/>
      </c>
      <c r="P300" s="180"/>
      <c r="Q300" s="180"/>
      <c r="T300" s="29" t="b">
        <f>perbaikan_revisi[[#This Row],[JUMLAH ]]='[6]Pvt SP2D Pusdik'!B308</f>
        <v>1</v>
      </c>
      <c r="U300" s="50">
        <f>IF(perbaikan_revisi[[#This Row],[Akrual]]&gt;perbaikan_revisi[[#This Row],[JUMLAH ]],perbaikan_revisi[[#This Row],[Akrual]]-perbaikan_revisi[[#This Row],[JUMLAH ]],0)</f>
        <v>-21899999</v>
      </c>
    </row>
    <row r="301" spans="1:21" ht="13.2" x14ac:dyDescent="0.25">
      <c r="A301" s="1" t="s">
        <v>283</v>
      </c>
      <c r="B301" s="150"/>
      <c r="C301" s="49" t="s">
        <v>754</v>
      </c>
      <c r="D301" s="48">
        <v>35</v>
      </c>
      <c r="E301" s="48" t="s">
        <v>111</v>
      </c>
      <c r="F301" s="50">
        <v>730000</v>
      </c>
      <c r="G301" s="50">
        <f t="shared" si="89"/>
        <v>25550000</v>
      </c>
      <c r="H301" s="150"/>
      <c r="I301" s="49" t="s">
        <v>754</v>
      </c>
      <c r="J301" s="48">
        <v>35</v>
      </c>
      <c r="K301" s="48" t="s">
        <v>111</v>
      </c>
      <c r="L301" s="50">
        <v>730000</v>
      </c>
      <c r="M301" s="50">
        <f t="shared" si="90"/>
        <v>25550000</v>
      </c>
      <c r="N301" s="247">
        <f t="shared" si="91"/>
        <v>0</v>
      </c>
      <c r="O301" s="187" t="str">
        <f t="shared" si="92"/>
        <v/>
      </c>
      <c r="P301" s="180"/>
      <c r="Q301" s="180"/>
      <c r="T301" s="29" t="b">
        <f>perbaikan_revisi[[#This Row],[JUMLAH ]]='[6]Pvt SP2D Pusdik'!B309</f>
        <v>1</v>
      </c>
      <c r="U301" s="50">
        <f>IF(perbaikan_revisi[[#This Row],[Akrual]]&gt;perbaikan_revisi[[#This Row],[JUMLAH ]],perbaikan_revisi[[#This Row],[Akrual]]-perbaikan_revisi[[#This Row],[JUMLAH ]],0)</f>
        <v>-25549999</v>
      </c>
    </row>
    <row r="302" spans="1:21" ht="13.2" x14ac:dyDescent="0.25">
      <c r="A302" s="1" t="s">
        <v>284</v>
      </c>
      <c r="B302" s="150"/>
      <c r="C302" s="49" t="s">
        <v>755</v>
      </c>
      <c r="D302" s="48">
        <v>40</v>
      </c>
      <c r="E302" s="48" t="s">
        <v>111</v>
      </c>
      <c r="F302" s="50">
        <v>690000</v>
      </c>
      <c r="G302" s="50">
        <f t="shared" si="89"/>
        <v>27600000</v>
      </c>
      <c r="H302" s="150"/>
      <c r="I302" s="49" t="s">
        <v>755</v>
      </c>
      <c r="J302" s="48">
        <v>40</v>
      </c>
      <c r="K302" s="48" t="s">
        <v>111</v>
      </c>
      <c r="L302" s="50">
        <v>690000</v>
      </c>
      <c r="M302" s="50">
        <f t="shared" si="90"/>
        <v>27600000</v>
      </c>
      <c r="N302" s="247">
        <f t="shared" si="91"/>
        <v>0</v>
      </c>
      <c r="O302" s="187" t="str">
        <f t="shared" si="92"/>
        <v/>
      </c>
      <c r="P302" s="180"/>
      <c r="Q302" s="180"/>
      <c r="T302" s="29" t="b">
        <f>perbaikan_revisi[[#This Row],[JUMLAH ]]='[6]Pvt SP2D Pusdik'!B310</f>
        <v>1</v>
      </c>
      <c r="U302" s="50">
        <f>IF(perbaikan_revisi[[#This Row],[Akrual]]&gt;perbaikan_revisi[[#This Row],[JUMLAH ]],perbaikan_revisi[[#This Row],[Akrual]]-perbaikan_revisi[[#This Row],[JUMLAH ]],0)</f>
        <v>-27599999</v>
      </c>
    </row>
    <row r="303" spans="1:21" ht="13.2" x14ac:dyDescent="0.25">
      <c r="A303" s="1" t="s">
        <v>285</v>
      </c>
      <c r="B303" s="150"/>
      <c r="C303" s="49" t="s">
        <v>756</v>
      </c>
      <c r="D303" s="48">
        <v>3</v>
      </c>
      <c r="E303" s="48" t="s">
        <v>111</v>
      </c>
      <c r="F303" s="50">
        <v>3500000</v>
      </c>
      <c r="G303" s="50">
        <f t="shared" si="89"/>
        <v>10500000</v>
      </c>
      <c r="H303" s="150"/>
      <c r="I303" s="49" t="s">
        <v>756</v>
      </c>
      <c r="J303" s="48">
        <v>3</v>
      </c>
      <c r="K303" s="48" t="s">
        <v>111</v>
      </c>
      <c r="L303" s="50">
        <v>3500000</v>
      </c>
      <c r="M303" s="50">
        <f t="shared" si="90"/>
        <v>10500000</v>
      </c>
      <c r="N303" s="247">
        <f t="shared" si="91"/>
        <v>0</v>
      </c>
      <c r="O303" s="187" t="str">
        <f t="shared" si="92"/>
        <v/>
      </c>
      <c r="P303" s="180"/>
      <c r="Q303" s="180"/>
      <c r="T303" s="29" t="b">
        <f>perbaikan_revisi[[#This Row],[JUMLAH ]]='[6]Pvt SP2D Pusdik'!B311</f>
        <v>1</v>
      </c>
      <c r="U303" s="50">
        <f>IF(perbaikan_revisi[[#This Row],[Akrual]]&gt;perbaikan_revisi[[#This Row],[JUMLAH ]],perbaikan_revisi[[#This Row],[Akrual]]-perbaikan_revisi[[#This Row],[JUMLAH ]],0)</f>
        <v>-10499999</v>
      </c>
    </row>
    <row r="304" spans="1:21" ht="13.2" x14ac:dyDescent="0.25">
      <c r="A304" s="1" t="s">
        <v>286</v>
      </c>
      <c r="B304" s="150"/>
      <c r="C304" s="49" t="s">
        <v>757</v>
      </c>
      <c r="D304" s="48">
        <v>6</v>
      </c>
      <c r="E304" s="48" t="s">
        <v>111</v>
      </c>
      <c r="F304" s="50">
        <v>470000</v>
      </c>
      <c r="G304" s="50">
        <f t="shared" si="89"/>
        <v>2820000</v>
      </c>
      <c r="H304" s="150"/>
      <c r="I304" s="49" t="s">
        <v>757</v>
      </c>
      <c r="J304" s="48">
        <v>6</v>
      </c>
      <c r="K304" s="48" t="s">
        <v>111</v>
      </c>
      <c r="L304" s="50">
        <v>470000</v>
      </c>
      <c r="M304" s="50">
        <f t="shared" si="90"/>
        <v>2820000</v>
      </c>
      <c r="N304" s="247">
        <f t="shared" si="91"/>
        <v>0</v>
      </c>
      <c r="O304" s="187" t="str">
        <f t="shared" si="92"/>
        <v/>
      </c>
      <c r="P304" s="180"/>
      <c r="Q304" s="180"/>
      <c r="T304" s="29" t="b">
        <f>perbaikan_revisi[[#This Row],[JUMLAH ]]='[6]Pvt SP2D Pusdik'!B312</f>
        <v>1</v>
      </c>
      <c r="U304" s="50">
        <f>IF(perbaikan_revisi[[#This Row],[Akrual]]&gt;perbaikan_revisi[[#This Row],[JUMLAH ]],perbaikan_revisi[[#This Row],[Akrual]]-perbaikan_revisi[[#This Row],[JUMLAH ]],0)</f>
        <v>-2819999</v>
      </c>
    </row>
    <row r="305" spans="1:21" ht="13.2" x14ac:dyDescent="0.25">
      <c r="A305" s="1" t="s">
        <v>287</v>
      </c>
      <c r="B305" s="150"/>
      <c r="C305" s="49" t="s">
        <v>758</v>
      </c>
      <c r="D305" s="48">
        <v>1</v>
      </c>
      <c r="E305" s="48" t="s">
        <v>147</v>
      </c>
      <c r="F305" s="50">
        <v>54062000</v>
      </c>
      <c r="G305" s="50">
        <f t="shared" si="89"/>
        <v>54062000</v>
      </c>
      <c r="H305" s="150"/>
      <c r="I305" s="49" t="s">
        <v>758</v>
      </c>
      <c r="J305" s="48">
        <v>1</v>
      </c>
      <c r="K305" s="48" t="s">
        <v>147</v>
      </c>
      <c r="L305" s="50">
        <v>54062000</v>
      </c>
      <c r="M305" s="50">
        <f t="shared" si="90"/>
        <v>54062000</v>
      </c>
      <c r="N305" s="247">
        <f t="shared" si="91"/>
        <v>0</v>
      </c>
      <c r="O305" s="187" t="str">
        <f t="shared" si="92"/>
        <v/>
      </c>
      <c r="P305" s="180"/>
      <c r="Q305" s="180"/>
      <c r="T305" s="29" t="b">
        <f>perbaikan_revisi[[#This Row],[JUMLAH ]]='[6]Pvt SP2D Pusdik'!B313</f>
        <v>1</v>
      </c>
      <c r="U305" s="50">
        <f>IF(perbaikan_revisi[[#This Row],[Akrual]]&gt;perbaikan_revisi[[#This Row],[JUMLAH ]],perbaikan_revisi[[#This Row],[Akrual]]-perbaikan_revisi[[#This Row],[JUMLAH ]],0)</f>
        <v>-54061999</v>
      </c>
    </row>
    <row r="306" spans="1:21" ht="13.2" x14ac:dyDescent="0.25">
      <c r="A306" s="1" t="s">
        <v>288</v>
      </c>
      <c r="B306" s="151" t="s">
        <v>759</v>
      </c>
      <c r="C306" s="52" t="s">
        <v>289</v>
      </c>
      <c r="D306" s="51"/>
      <c r="E306" s="51"/>
      <c r="F306" s="53"/>
      <c r="G306" s="53">
        <f>G307</f>
        <v>36000000</v>
      </c>
      <c r="H306" s="151" t="s">
        <v>759</v>
      </c>
      <c r="I306" s="52" t="s">
        <v>289</v>
      </c>
      <c r="J306" s="51"/>
      <c r="K306" s="51"/>
      <c r="L306" s="53"/>
      <c r="M306" s="53">
        <f>M307</f>
        <v>36000000</v>
      </c>
      <c r="N306" s="323">
        <f>N307</f>
        <v>0</v>
      </c>
      <c r="O306" s="207"/>
      <c r="P306" s="180"/>
      <c r="Q306" s="180"/>
      <c r="R306" s="252" t="s">
        <v>236</v>
      </c>
      <c r="S306" s="223" t="s">
        <v>506</v>
      </c>
      <c r="T306" s="29" t="b">
        <f>perbaikan_revisi[[#This Row],[JUMLAH ]]='[6]Pvt SP2D Pusdik'!B314</f>
        <v>1</v>
      </c>
      <c r="U306" s="53">
        <f>IF(perbaikan_revisi[[#This Row],[Akrual]]&gt;perbaikan_revisi[[#This Row],[JUMLAH ]],perbaikan_revisi[[#This Row],[Akrual]]-perbaikan_revisi[[#This Row],[JUMLAH ]],0)</f>
        <v>-35999999</v>
      </c>
    </row>
    <row r="307" spans="1:21" ht="13.2" x14ac:dyDescent="0.25">
      <c r="A307" s="1" t="s">
        <v>290</v>
      </c>
      <c r="B307" s="150"/>
      <c r="C307" s="49" t="s">
        <v>760</v>
      </c>
      <c r="D307" s="48">
        <v>24</v>
      </c>
      <c r="E307" s="48" t="s">
        <v>291</v>
      </c>
      <c r="F307" s="50">
        <v>1500000</v>
      </c>
      <c r="G307" s="50">
        <f>ROUNDDOWN(D307*F307,-3)</f>
        <v>36000000</v>
      </c>
      <c r="H307" s="150"/>
      <c r="I307" s="49" t="s">
        <v>760</v>
      </c>
      <c r="J307" s="48">
        <v>24</v>
      </c>
      <c r="K307" s="48" t="s">
        <v>291</v>
      </c>
      <c r="L307" s="50">
        <v>1500000</v>
      </c>
      <c r="M307" s="50">
        <f>ROUNDDOWN(J307*L307,-3)</f>
        <v>36000000</v>
      </c>
      <c r="N307" s="247">
        <f>G307-M307</f>
        <v>0</v>
      </c>
      <c r="O307" s="187" t="str">
        <f t="shared" ref="O307" si="93">IF(AND(ISBLANK(H307),N307&lt;&gt;0),"Rev detil","")</f>
        <v/>
      </c>
      <c r="P307" s="180"/>
      <c r="Q307" s="180"/>
      <c r="T307" s="29" t="b">
        <f>perbaikan_revisi[[#This Row],[JUMLAH ]]='[6]Pvt SP2D Pusdik'!B315</f>
        <v>1</v>
      </c>
      <c r="U307" s="50">
        <f>IF(perbaikan_revisi[[#This Row],[Akrual]]&gt;perbaikan_revisi[[#This Row],[JUMLAH ]],perbaikan_revisi[[#This Row],[Akrual]]-perbaikan_revisi[[#This Row],[JUMLAH ]],0)</f>
        <v>-35999999</v>
      </c>
    </row>
    <row r="308" spans="1:21" ht="26.4" x14ac:dyDescent="0.25">
      <c r="A308" s="1" t="s">
        <v>292</v>
      </c>
      <c r="B308" s="148" t="s">
        <v>293</v>
      </c>
      <c r="C308" s="43" t="s">
        <v>294</v>
      </c>
      <c r="D308" s="42"/>
      <c r="E308" s="42"/>
      <c r="F308" s="44"/>
      <c r="G308" s="44">
        <f>SUM(G309,G311)</f>
        <v>137396000</v>
      </c>
      <c r="H308" s="148" t="s">
        <v>293</v>
      </c>
      <c r="I308" s="43" t="s">
        <v>294</v>
      </c>
      <c r="J308" s="42"/>
      <c r="K308" s="42"/>
      <c r="L308" s="44"/>
      <c r="M308" s="44">
        <f>SUM(M309,M311)</f>
        <v>137396000</v>
      </c>
      <c r="N308" s="312">
        <f>SUM(N309,N311)</f>
        <v>0</v>
      </c>
      <c r="O308" s="207"/>
      <c r="P308" s="180" t="s">
        <v>505</v>
      </c>
      <c r="Q308" s="180" t="s">
        <v>506</v>
      </c>
      <c r="S308" s="223"/>
      <c r="T308" s="29" t="b">
        <f>perbaikan_revisi[[#This Row],[JUMLAH ]]='[6]Pvt SP2D Pusdik'!B316</f>
        <v>1</v>
      </c>
      <c r="U308" s="44">
        <f>IF(perbaikan_revisi[[#This Row],[Akrual]]&gt;perbaikan_revisi[[#This Row],[JUMLAH ]],perbaikan_revisi[[#This Row],[Akrual]]-perbaikan_revisi[[#This Row],[JUMLAH ]],0)</f>
        <v>-137395999</v>
      </c>
    </row>
    <row r="309" spans="1:21" ht="13.2" x14ac:dyDescent="0.25">
      <c r="A309" s="1" t="s">
        <v>295</v>
      </c>
      <c r="B309" s="149" t="s">
        <v>716</v>
      </c>
      <c r="C309" s="46" t="s">
        <v>241</v>
      </c>
      <c r="D309" s="45"/>
      <c r="E309" s="45"/>
      <c r="F309" s="47"/>
      <c r="G309" s="47">
        <f>G310</f>
        <v>79060000</v>
      </c>
      <c r="H309" s="149" t="s">
        <v>716</v>
      </c>
      <c r="I309" s="46" t="s">
        <v>241</v>
      </c>
      <c r="J309" s="45"/>
      <c r="K309" s="45"/>
      <c r="L309" s="47"/>
      <c r="M309" s="47">
        <f>M310</f>
        <v>79060000</v>
      </c>
      <c r="N309" s="322">
        <f>N310</f>
        <v>0</v>
      </c>
      <c r="O309" s="208"/>
      <c r="P309" s="180"/>
      <c r="Q309" s="180"/>
      <c r="R309" s="252" t="s">
        <v>236</v>
      </c>
      <c r="S309" s="223" t="s">
        <v>506</v>
      </c>
      <c r="T309" s="29" t="b">
        <f>perbaikan_revisi[[#This Row],[JUMLAH ]]='[6]Pvt SP2D Pusdik'!B317</f>
        <v>1</v>
      </c>
      <c r="U309" s="47">
        <f>IF(perbaikan_revisi[[#This Row],[Akrual]]&gt;perbaikan_revisi[[#This Row],[JUMLAH ]],perbaikan_revisi[[#This Row],[Akrual]]-perbaikan_revisi[[#This Row],[JUMLAH ]],0)</f>
        <v>-79059999</v>
      </c>
    </row>
    <row r="310" spans="1:21" ht="13.2" x14ac:dyDescent="0.25">
      <c r="A310" s="1" t="s">
        <v>296</v>
      </c>
      <c r="B310" s="150"/>
      <c r="C310" s="49" t="s">
        <v>761</v>
      </c>
      <c r="D310" s="48">
        <v>118</v>
      </c>
      <c r="E310" s="48" t="s">
        <v>297</v>
      </c>
      <c r="F310" s="50">
        <v>670000</v>
      </c>
      <c r="G310" s="50">
        <f>ROUNDDOWN(D310*F310,-3)</f>
        <v>79060000</v>
      </c>
      <c r="H310" s="150"/>
      <c r="I310" s="49" t="s">
        <v>761</v>
      </c>
      <c r="J310" s="48">
        <v>118</v>
      </c>
      <c r="K310" s="48" t="s">
        <v>297</v>
      </c>
      <c r="L310" s="50">
        <v>670000</v>
      </c>
      <c r="M310" s="50">
        <f>ROUNDDOWN(J310*L310,-3)</f>
        <v>79060000</v>
      </c>
      <c r="N310" s="247">
        <f>G310-M310</f>
        <v>0</v>
      </c>
      <c r="O310" s="187" t="str">
        <f t="shared" ref="O310" si="94">IF(AND(ISBLANK(H310),N310&lt;&gt;0),"Rev detil","")</f>
        <v/>
      </c>
      <c r="P310" s="180"/>
      <c r="Q310" s="180"/>
      <c r="T310" s="29" t="b">
        <f>perbaikan_revisi[[#This Row],[JUMLAH ]]='[6]Pvt SP2D Pusdik'!B318</f>
        <v>1</v>
      </c>
      <c r="U310" s="50">
        <f>IF(perbaikan_revisi[[#This Row],[Akrual]]&gt;perbaikan_revisi[[#This Row],[JUMLAH ]],perbaikan_revisi[[#This Row],[Akrual]]-perbaikan_revisi[[#This Row],[JUMLAH ]],0)</f>
        <v>-79059999</v>
      </c>
    </row>
    <row r="311" spans="1:21" ht="13.2" x14ac:dyDescent="0.25">
      <c r="A311" s="1" t="s">
        <v>298</v>
      </c>
      <c r="B311" s="151" t="s">
        <v>762</v>
      </c>
      <c r="C311" s="52" t="s">
        <v>299</v>
      </c>
      <c r="D311" s="51"/>
      <c r="E311" s="51"/>
      <c r="F311" s="53"/>
      <c r="G311" s="53">
        <f>SUM(G312:G321)</f>
        <v>58336000</v>
      </c>
      <c r="H311" s="151" t="s">
        <v>762</v>
      </c>
      <c r="I311" s="52" t="s">
        <v>299</v>
      </c>
      <c r="J311" s="51"/>
      <c r="K311" s="51"/>
      <c r="L311" s="53"/>
      <c r="M311" s="53">
        <f>SUM(M312:M321)</f>
        <v>58336000</v>
      </c>
      <c r="N311" s="323">
        <f>SUM(N312:N321)</f>
        <v>0</v>
      </c>
      <c r="O311" s="209"/>
      <c r="P311" s="180"/>
      <c r="Q311" s="180"/>
      <c r="R311" s="252" t="s">
        <v>236</v>
      </c>
      <c r="S311" s="223" t="s">
        <v>506</v>
      </c>
      <c r="T311" s="29" t="b">
        <f>perbaikan_revisi[[#This Row],[JUMLAH ]]='[6]Pvt SP2D Pusdik'!B319</f>
        <v>1</v>
      </c>
      <c r="U311" s="53">
        <f>IF(perbaikan_revisi[[#This Row],[Akrual]]&gt;perbaikan_revisi[[#This Row],[JUMLAH ]],perbaikan_revisi[[#This Row],[Akrual]]-perbaikan_revisi[[#This Row],[JUMLAH ]],0)</f>
        <v>-58335999</v>
      </c>
    </row>
    <row r="312" spans="1:21" ht="13.2" x14ac:dyDescent="0.25">
      <c r="A312" s="1" t="s">
        <v>300</v>
      </c>
      <c r="B312" s="150"/>
      <c r="C312" s="49" t="s">
        <v>763</v>
      </c>
      <c r="D312" s="48">
        <v>12</v>
      </c>
      <c r="E312" s="48" t="s">
        <v>184</v>
      </c>
      <c r="F312" s="50">
        <v>2920000</v>
      </c>
      <c r="G312" s="50">
        <f t="shared" ref="G312:G321" si="95">ROUNDDOWN(D312*F312,-3)</f>
        <v>35040000</v>
      </c>
      <c r="H312" s="150"/>
      <c r="I312" s="49" t="s">
        <v>763</v>
      </c>
      <c r="J312" s="48">
        <v>12</v>
      </c>
      <c r="K312" s="48" t="s">
        <v>184</v>
      </c>
      <c r="L312" s="50">
        <v>2920000</v>
      </c>
      <c r="M312" s="50">
        <f t="shared" ref="M312:M321" si="96">ROUNDDOWN(J312*L312,-3)</f>
        <v>35040000</v>
      </c>
      <c r="N312" s="247">
        <f t="shared" ref="N312:N321" si="97">G312-M312</f>
        <v>0</v>
      </c>
      <c r="O312" s="187" t="str">
        <f t="shared" ref="O312:O321" si="98">IF(AND(ISBLANK(H312),N312&lt;&gt;0),"Rev detil","")</f>
        <v/>
      </c>
      <c r="P312" s="180"/>
      <c r="Q312" s="180"/>
      <c r="T312" s="29" t="b">
        <f>perbaikan_revisi[[#This Row],[JUMLAH ]]='[6]Pvt SP2D Pusdik'!B320</f>
        <v>1</v>
      </c>
      <c r="U312" s="50">
        <f>IF(perbaikan_revisi[[#This Row],[Akrual]]&gt;perbaikan_revisi[[#This Row],[JUMLAH ]],perbaikan_revisi[[#This Row],[Akrual]]-perbaikan_revisi[[#This Row],[JUMLAH ]],0)</f>
        <v>-35039999</v>
      </c>
    </row>
    <row r="313" spans="1:21" ht="13.2" x14ac:dyDescent="0.25">
      <c r="A313" s="1" t="s">
        <v>301</v>
      </c>
      <c r="B313" s="150"/>
      <c r="C313" s="49" t="s">
        <v>764</v>
      </c>
      <c r="D313" s="48">
        <v>12</v>
      </c>
      <c r="E313" s="48" t="s">
        <v>184</v>
      </c>
      <c r="F313" s="50">
        <v>324000</v>
      </c>
      <c r="G313" s="50">
        <f t="shared" si="95"/>
        <v>3888000</v>
      </c>
      <c r="H313" s="150"/>
      <c r="I313" s="49" t="s">
        <v>764</v>
      </c>
      <c r="J313" s="48">
        <v>12</v>
      </c>
      <c r="K313" s="48" t="s">
        <v>184</v>
      </c>
      <c r="L313" s="50">
        <v>324000</v>
      </c>
      <c r="M313" s="50">
        <f t="shared" si="96"/>
        <v>3888000</v>
      </c>
      <c r="N313" s="247">
        <f t="shared" si="97"/>
        <v>0</v>
      </c>
      <c r="O313" s="187" t="str">
        <f t="shared" si="98"/>
        <v/>
      </c>
      <c r="P313" s="180"/>
      <c r="Q313" s="180"/>
      <c r="T313" s="29" t="b">
        <f>perbaikan_revisi[[#This Row],[JUMLAH ]]='[6]Pvt SP2D Pusdik'!B321</f>
        <v>1</v>
      </c>
      <c r="U313" s="50">
        <f>IF(perbaikan_revisi[[#This Row],[Akrual]]&gt;perbaikan_revisi[[#This Row],[JUMLAH ]],perbaikan_revisi[[#This Row],[Akrual]]-perbaikan_revisi[[#This Row],[JUMLAH ]],0)</f>
        <v>-3887999</v>
      </c>
    </row>
    <row r="314" spans="1:21" ht="13.2" x14ac:dyDescent="0.25">
      <c r="A314" s="1" t="s">
        <v>302</v>
      </c>
      <c r="B314" s="150"/>
      <c r="C314" s="49" t="s">
        <v>765</v>
      </c>
      <c r="D314" s="48">
        <v>12</v>
      </c>
      <c r="E314" s="48" t="s">
        <v>184</v>
      </c>
      <c r="F314" s="50">
        <v>324000</v>
      </c>
      <c r="G314" s="50">
        <f t="shared" si="95"/>
        <v>3888000</v>
      </c>
      <c r="H314" s="150"/>
      <c r="I314" s="49" t="s">
        <v>765</v>
      </c>
      <c r="J314" s="48">
        <v>12</v>
      </c>
      <c r="K314" s="48" t="s">
        <v>184</v>
      </c>
      <c r="L314" s="50">
        <v>324000</v>
      </c>
      <c r="M314" s="50">
        <f t="shared" si="96"/>
        <v>3888000</v>
      </c>
      <c r="N314" s="247">
        <f t="shared" si="97"/>
        <v>0</v>
      </c>
      <c r="O314" s="187" t="str">
        <f t="shared" si="98"/>
        <v/>
      </c>
      <c r="P314" s="180"/>
      <c r="Q314" s="180"/>
      <c r="T314" s="29" t="b">
        <f>perbaikan_revisi[[#This Row],[JUMLAH ]]='[6]Pvt SP2D Pusdik'!B322</f>
        <v>1</v>
      </c>
      <c r="U314" s="50">
        <f>IF(perbaikan_revisi[[#This Row],[Akrual]]&gt;perbaikan_revisi[[#This Row],[JUMLAH ]],perbaikan_revisi[[#This Row],[Akrual]]-perbaikan_revisi[[#This Row],[JUMLAH ]],0)</f>
        <v>-3887999</v>
      </c>
    </row>
    <row r="315" spans="1:21" ht="13.2" x14ac:dyDescent="0.25">
      <c r="A315" s="1" t="s">
        <v>303</v>
      </c>
      <c r="B315" s="150"/>
      <c r="C315" s="49" t="s">
        <v>766</v>
      </c>
      <c r="D315" s="48">
        <v>12</v>
      </c>
      <c r="E315" s="48" t="s">
        <v>184</v>
      </c>
      <c r="F315" s="50">
        <v>680000</v>
      </c>
      <c r="G315" s="50">
        <f t="shared" si="95"/>
        <v>8160000</v>
      </c>
      <c r="H315" s="150"/>
      <c r="I315" s="49" t="s">
        <v>766</v>
      </c>
      <c r="J315" s="48">
        <v>12</v>
      </c>
      <c r="K315" s="48" t="s">
        <v>184</v>
      </c>
      <c r="L315" s="50">
        <v>680000</v>
      </c>
      <c r="M315" s="50">
        <f t="shared" si="96"/>
        <v>8160000</v>
      </c>
      <c r="N315" s="247">
        <f t="shared" si="97"/>
        <v>0</v>
      </c>
      <c r="O315" s="187" t="str">
        <f t="shared" si="98"/>
        <v/>
      </c>
      <c r="P315" s="180"/>
      <c r="Q315" s="180"/>
      <c r="T315" s="29" t="b">
        <f>perbaikan_revisi[[#This Row],[JUMLAH ]]='[6]Pvt SP2D Pusdik'!B323</f>
        <v>1</v>
      </c>
      <c r="U315" s="50">
        <f>IF(perbaikan_revisi[[#This Row],[Akrual]]&gt;perbaikan_revisi[[#This Row],[JUMLAH ]],perbaikan_revisi[[#This Row],[Akrual]]-perbaikan_revisi[[#This Row],[JUMLAH ]],0)</f>
        <v>-8159999</v>
      </c>
    </row>
    <row r="316" spans="1:21" ht="13.2" x14ac:dyDescent="0.25">
      <c r="A316" s="1" t="s">
        <v>304</v>
      </c>
      <c r="B316" s="150"/>
      <c r="C316" s="49" t="s">
        <v>767</v>
      </c>
      <c r="D316" s="48">
        <v>12</v>
      </c>
      <c r="E316" s="48" t="s">
        <v>184</v>
      </c>
      <c r="F316" s="50">
        <v>200000</v>
      </c>
      <c r="G316" s="50">
        <f t="shared" si="95"/>
        <v>2400000</v>
      </c>
      <c r="H316" s="150"/>
      <c r="I316" s="49" t="s">
        <v>767</v>
      </c>
      <c r="J316" s="48">
        <v>12</v>
      </c>
      <c r="K316" s="48" t="s">
        <v>184</v>
      </c>
      <c r="L316" s="50">
        <v>200000</v>
      </c>
      <c r="M316" s="50">
        <f t="shared" si="96"/>
        <v>2400000</v>
      </c>
      <c r="N316" s="247">
        <f t="shared" si="97"/>
        <v>0</v>
      </c>
      <c r="O316" s="187" t="str">
        <f t="shared" si="98"/>
        <v/>
      </c>
      <c r="P316" s="180"/>
      <c r="Q316" s="180"/>
      <c r="T316" s="29" t="b">
        <f>perbaikan_revisi[[#This Row],[JUMLAH ]]='[6]Pvt SP2D Pusdik'!B324</f>
        <v>1</v>
      </c>
      <c r="U316" s="50">
        <f>IF(perbaikan_revisi[[#This Row],[Akrual]]&gt;perbaikan_revisi[[#This Row],[JUMLAH ]],perbaikan_revisi[[#This Row],[Akrual]]-perbaikan_revisi[[#This Row],[JUMLAH ]],0)</f>
        <v>-2399999</v>
      </c>
    </row>
    <row r="317" spans="1:21" ht="13.2" x14ac:dyDescent="0.25">
      <c r="A317" s="1" t="s">
        <v>305</v>
      </c>
      <c r="B317" s="150"/>
      <c r="C317" s="49" t="s">
        <v>768</v>
      </c>
      <c r="D317" s="48">
        <v>12</v>
      </c>
      <c r="E317" s="48" t="s">
        <v>184</v>
      </c>
      <c r="F317" s="50">
        <v>80000</v>
      </c>
      <c r="G317" s="50">
        <f t="shared" si="95"/>
        <v>960000</v>
      </c>
      <c r="H317" s="150"/>
      <c r="I317" s="49" t="s">
        <v>768</v>
      </c>
      <c r="J317" s="48">
        <v>12</v>
      </c>
      <c r="K317" s="48" t="s">
        <v>184</v>
      </c>
      <c r="L317" s="50">
        <v>80000</v>
      </c>
      <c r="M317" s="50">
        <f t="shared" si="96"/>
        <v>960000</v>
      </c>
      <c r="N317" s="247">
        <f t="shared" si="97"/>
        <v>0</v>
      </c>
      <c r="O317" s="187" t="str">
        <f t="shared" si="98"/>
        <v/>
      </c>
      <c r="P317" s="180"/>
      <c r="Q317" s="180"/>
      <c r="T317" s="29" t="b">
        <f>perbaikan_revisi[[#This Row],[JUMLAH ]]='[6]Pvt SP2D Pusdik'!B325</f>
        <v>1</v>
      </c>
      <c r="U317" s="50">
        <f>IF(perbaikan_revisi[[#This Row],[Akrual]]&gt;perbaikan_revisi[[#This Row],[JUMLAH ]],perbaikan_revisi[[#This Row],[Akrual]]-perbaikan_revisi[[#This Row],[JUMLAH ]],0)</f>
        <v>-959999</v>
      </c>
    </row>
    <row r="318" spans="1:21" ht="13.2" x14ac:dyDescent="0.25">
      <c r="A318" s="1" t="s">
        <v>306</v>
      </c>
      <c r="B318" s="150"/>
      <c r="C318" s="49" t="s">
        <v>769</v>
      </c>
      <c r="D318" s="48">
        <v>12</v>
      </c>
      <c r="E318" s="48" t="s">
        <v>184</v>
      </c>
      <c r="F318" s="50">
        <v>200000</v>
      </c>
      <c r="G318" s="50">
        <f t="shared" si="95"/>
        <v>2400000</v>
      </c>
      <c r="H318" s="150"/>
      <c r="I318" s="49" t="s">
        <v>769</v>
      </c>
      <c r="J318" s="48">
        <v>12</v>
      </c>
      <c r="K318" s="48" t="s">
        <v>184</v>
      </c>
      <c r="L318" s="50">
        <v>200000</v>
      </c>
      <c r="M318" s="50">
        <f t="shared" si="96"/>
        <v>2400000</v>
      </c>
      <c r="N318" s="247">
        <f t="shared" si="97"/>
        <v>0</v>
      </c>
      <c r="O318" s="187" t="str">
        <f t="shared" si="98"/>
        <v/>
      </c>
      <c r="P318" s="180"/>
      <c r="Q318" s="180"/>
      <c r="T318" s="29" t="b">
        <f>perbaikan_revisi[[#This Row],[JUMLAH ]]='[6]Pvt SP2D Pusdik'!B326</f>
        <v>1</v>
      </c>
      <c r="U318" s="50">
        <f>IF(perbaikan_revisi[[#This Row],[Akrual]]&gt;perbaikan_revisi[[#This Row],[JUMLAH ]],perbaikan_revisi[[#This Row],[Akrual]]-perbaikan_revisi[[#This Row],[JUMLAH ]],0)</f>
        <v>-2399999</v>
      </c>
    </row>
    <row r="319" spans="1:21" ht="13.2" x14ac:dyDescent="0.25">
      <c r="A319" s="1" t="s">
        <v>307</v>
      </c>
      <c r="B319" s="150"/>
      <c r="C319" s="49" t="s">
        <v>770</v>
      </c>
      <c r="D319" s="48">
        <v>1</v>
      </c>
      <c r="E319" s="48" t="s">
        <v>26</v>
      </c>
      <c r="F319" s="50">
        <v>400000</v>
      </c>
      <c r="G319" s="50">
        <f t="shared" si="95"/>
        <v>400000</v>
      </c>
      <c r="H319" s="150"/>
      <c r="I319" s="49" t="s">
        <v>770</v>
      </c>
      <c r="J319" s="48">
        <v>1</v>
      </c>
      <c r="K319" s="48" t="s">
        <v>26</v>
      </c>
      <c r="L319" s="50">
        <v>400000</v>
      </c>
      <c r="M319" s="50">
        <f t="shared" si="96"/>
        <v>400000</v>
      </c>
      <c r="N319" s="247">
        <f t="shared" si="97"/>
        <v>0</v>
      </c>
      <c r="O319" s="187" t="str">
        <f t="shared" si="98"/>
        <v/>
      </c>
      <c r="P319" s="180"/>
      <c r="Q319" s="180"/>
      <c r="T319" s="29" t="b">
        <f>perbaikan_revisi[[#This Row],[JUMLAH ]]='[6]Pvt SP2D Pusdik'!B327</f>
        <v>1</v>
      </c>
      <c r="U319" s="50">
        <f>IF(perbaikan_revisi[[#This Row],[Akrual]]&gt;perbaikan_revisi[[#This Row],[JUMLAH ]],perbaikan_revisi[[#This Row],[Akrual]]-perbaikan_revisi[[#This Row],[JUMLAH ]],0)</f>
        <v>-399999</v>
      </c>
    </row>
    <row r="320" spans="1:21" ht="13.2" x14ac:dyDescent="0.25">
      <c r="A320" s="1" t="s">
        <v>308</v>
      </c>
      <c r="B320" s="150"/>
      <c r="C320" s="49" t="s">
        <v>771</v>
      </c>
      <c r="D320" s="48">
        <v>1</v>
      </c>
      <c r="E320" s="48" t="s">
        <v>26</v>
      </c>
      <c r="F320" s="50">
        <v>300000</v>
      </c>
      <c r="G320" s="50">
        <f t="shared" si="95"/>
        <v>300000</v>
      </c>
      <c r="H320" s="150"/>
      <c r="I320" s="49" t="s">
        <v>771</v>
      </c>
      <c r="J320" s="48">
        <v>1</v>
      </c>
      <c r="K320" s="48" t="s">
        <v>26</v>
      </c>
      <c r="L320" s="50">
        <v>300000</v>
      </c>
      <c r="M320" s="50">
        <f t="shared" si="96"/>
        <v>300000</v>
      </c>
      <c r="N320" s="247">
        <f t="shared" si="97"/>
        <v>0</v>
      </c>
      <c r="O320" s="187" t="str">
        <f t="shared" si="98"/>
        <v/>
      </c>
      <c r="P320" s="180"/>
      <c r="Q320" s="180"/>
      <c r="T320" s="29" t="b">
        <f>perbaikan_revisi[[#This Row],[JUMLAH ]]='[6]Pvt SP2D Pusdik'!B328</f>
        <v>1</v>
      </c>
      <c r="U320" s="50">
        <f>IF(perbaikan_revisi[[#This Row],[Akrual]]&gt;perbaikan_revisi[[#This Row],[JUMLAH ]],perbaikan_revisi[[#This Row],[Akrual]]-perbaikan_revisi[[#This Row],[JUMLAH ]],0)</f>
        <v>-299999</v>
      </c>
    </row>
    <row r="321" spans="1:21" ht="13.2" x14ac:dyDescent="0.25">
      <c r="A321" s="1" t="s">
        <v>309</v>
      </c>
      <c r="B321" s="150"/>
      <c r="C321" s="49" t="s">
        <v>772</v>
      </c>
      <c r="D321" s="48">
        <v>3</v>
      </c>
      <c r="E321" s="48" t="s">
        <v>26</v>
      </c>
      <c r="F321" s="50">
        <v>300000</v>
      </c>
      <c r="G321" s="50">
        <f t="shared" si="95"/>
        <v>900000</v>
      </c>
      <c r="H321" s="150"/>
      <c r="I321" s="49" t="s">
        <v>772</v>
      </c>
      <c r="J321" s="48">
        <v>3</v>
      </c>
      <c r="K321" s="48" t="s">
        <v>26</v>
      </c>
      <c r="L321" s="50">
        <v>300000</v>
      </c>
      <c r="M321" s="50">
        <f t="shared" si="96"/>
        <v>900000</v>
      </c>
      <c r="N321" s="247">
        <f t="shared" si="97"/>
        <v>0</v>
      </c>
      <c r="O321" s="187" t="str">
        <f t="shared" si="98"/>
        <v/>
      </c>
      <c r="P321" s="180"/>
      <c r="Q321" s="180"/>
      <c r="T321" s="29" t="b">
        <f>perbaikan_revisi[[#This Row],[JUMLAH ]]='[6]Pvt SP2D Pusdik'!B329</f>
        <v>1</v>
      </c>
      <c r="U321" s="50">
        <f>IF(perbaikan_revisi[[#This Row],[Akrual]]&gt;perbaikan_revisi[[#This Row],[JUMLAH ]],perbaikan_revisi[[#This Row],[Akrual]]-perbaikan_revisi[[#This Row],[JUMLAH ]],0)</f>
        <v>-899999</v>
      </c>
    </row>
    <row r="322" spans="1:21" ht="13.2" x14ac:dyDescent="0.25">
      <c r="A322" s="1" t="s">
        <v>310</v>
      </c>
      <c r="B322" s="158" t="s">
        <v>311</v>
      </c>
      <c r="C322" s="73" t="s">
        <v>773</v>
      </c>
      <c r="D322" s="72">
        <v>3</v>
      </c>
      <c r="E322" s="360" t="s">
        <v>774</v>
      </c>
      <c r="F322" s="74"/>
      <c r="G322" s="74">
        <f t="shared" ref="G322:G326" si="99">G323</f>
        <v>200000000</v>
      </c>
      <c r="H322" s="158" t="s">
        <v>311</v>
      </c>
      <c r="I322" s="73" t="s">
        <v>773</v>
      </c>
      <c r="J322" s="72">
        <v>3</v>
      </c>
      <c r="K322" s="360" t="s">
        <v>774</v>
      </c>
      <c r="L322" s="74"/>
      <c r="M322" s="74">
        <f t="shared" ref="M322:N326" si="100">M323</f>
        <v>200000000</v>
      </c>
      <c r="N322" s="329">
        <f t="shared" si="100"/>
        <v>0</v>
      </c>
      <c r="O322" s="207"/>
      <c r="P322" s="180"/>
      <c r="Q322" s="180"/>
      <c r="T322" s="29" t="b">
        <f>perbaikan_revisi[[#This Row],[JUMLAH ]]='[6]Pvt SP2D Pusdik'!B330</f>
        <v>1</v>
      </c>
      <c r="U322" s="74">
        <f>IF(perbaikan_revisi[[#This Row],[Akrual]]&gt;perbaikan_revisi[[#This Row],[JUMLAH ]],perbaikan_revisi[[#This Row],[Akrual]]-perbaikan_revisi[[#This Row],[JUMLAH ]],0)</f>
        <v>-199999999</v>
      </c>
    </row>
    <row r="323" spans="1:21" ht="13.2" x14ac:dyDescent="0.25">
      <c r="A323" s="1" t="s">
        <v>312</v>
      </c>
      <c r="B323" s="75" t="s">
        <v>313</v>
      </c>
      <c r="C323" s="76" t="s">
        <v>314</v>
      </c>
      <c r="D323" s="75">
        <v>2</v>
      </c>
      <c r="E323" s="75" t="s">
        <v>111</v>
      </c>
      <c r="F323" s="77"/>
      <c r="G323" s="77">
        <f t="shared" si="99"/>
        <v>200000000</v>
      </c>
      <c r="H323" s="75" t="s">
        <v>313</v>
      </c>
      <c r="I323" s="76" t="s">
        <v>314</v>
      </c>
      <c r="J323" s="75">
        <v>2</v>
      </c>
      <c r="K323" s="75" t="s">
        <v>111</v>
      </c>
      <c r="L323" s="77"/>
      <c r="M323" s="77">
        <f t="shared" si="100"/>
        <v>200000000</v>
      </c>
      <c r="N323" s="330">
        <f t="shared" si="100"/>
        <v>0</v>
      </c>
      <c r="O323" s="214"/>
      <c r="P323" s="180"/>
      <c r="Q323" s="180"/>
      <c r="T323" s="29" t="b">
        <f>perbaikan_revisi[[#This Row],[JUMLAH ]]='[6]Pvt SP2D Pusdik'!B331</f>
        <v>1</v>
      </c>
      <c r="U323" s="77">
        <f>IF(perbaikan_revisi[[#This Row],[Akrual]]&gt;perbaikan_revisi[[#This Row],[JUMLAH ]],perbaikan_revisi[[#This Row],[Akrual]]-perbaikan_revisi[[#This Row],[JUMLAH ]],0)</f>
        <v>-199999999</v>
      </c>
    </row>
    <row r="324" spans="1:21" ht="26.4" x14ac:dyDescent="0.25">
      <c r="A324" s="1" t="s">
        <v>775</v>
      </c>
      <c r="B324" s="290" t="s">
        <v>776</v>
      </c>
      <c r="C324" s="287" t="s">
        <v>777</v>
      </c>
      <c r="D324" s="286"/>
      <c r="E324" s="286" t="s">
        <v>553</v>
      </c>
      <c r="F324" s="288"/>
      <c r="G324" s="288">
        <f t="shared" si="99"/>
        <v>200000000</v>
      </c>
      <c r="H324" s="290" t="s">
        <v>776</v>
      </c>
      <c r="I324" s="287" t="s">
        <v>777</v>
      </c>
      <c r="J324" s="286"/>
      <c r="K324" s="286" t="s">
        <v>553</v>
      </c>
      <c r="L324" s="288"/>
      <c r="M324" s="288">
        <f t="shared" si="100"/>
        <v>200000000</v>
      </c>
      <c r="N324" s="336">
        <f t="shared" si="100"/>
        <v>0</v>
      </c>
      <c r="O324" s="212"/>
      <c r="P324" s="180"/>
      <c r="Q324" s="180"/>
      <c r="T324" s="29" t="b">
        <f>perbaikan_revisi[[#This Row],[JUMLAH ]]='[6]Pvt SP2D Pusdik'!B332</f>
        <v>1</v>
      </c>
      <c r="U324" s="288">
        <f>IF(perbaikan_revisi[[#This Row],[Akrual]]&gt;perbaikan_revisi[[#This Row],[JUMLAH ]],perbaikan_revisi[[#This Row],[Akrual]]-perbaikan_revisi[[#This Row],[JUMLAH ]],0)</f>
        <v>-199999999</v>
      </c>
    </row>
    <row r="325" spans="1:21" ht="26.4" x14ac:dyDescent="0.25">
      <c r="A325" s="1" t="s">
        <v>778</v>
      </c>
      <c r="B325" s="152" t="s">
        <v>21</v>
      </c>
      <c r="C325" s="55" t="s">
        <v>777</v>
      </c>
      <c r="D325" s="54"/>
      <c r="E325" s="54"/>
      <c r="F325" s="56"/>
      <c r="G325" s="56">
        <f t="shared" si="99"/>
        <v>200000000</v>
      </c>
      <c r="H325" s="152" t="s">
        <v>21</v>
      </c>
      <c r="I325" s="55" t="s">
        <v>777</v>
      </c>
      <c r="J325" s="54"/>
      <c r="K325" s="54"/>
      <c r="L325" s="56"/>
      <c r="M325" s="56">
        <f t="shared" si="100"/>
        <v>200000000</v>
      </c>
      <c r="N325" s="325">
        <f t="shared" si="100"/>
        <v>0</v>
      </c>
      <c r="O325" s="210"/>
      <c r="P325" s="180" t="s">
        <v>505</v>
      </c>
      <c r="Q325" s="180" t="s">
        <v>506</v>
      </c>
      <c r="S325" s="223"/>
      <c r="T325" s="29" t="b">
        <f>perbaikan_revisi[[#This Row],[JUMLAH ]]='[6]Pvt SP2D Pusdik'!B333</f>
        <v>1</v>
      </c>
      <c r="U325" s="56">
        <f>IF(perbaikan_revisi[[#This Row],[Akrual]]&gt;perbaikan_revisi[[#This Row],[JUMLAH ]],perbaikan_revisi[[#This Row],[Akrual]]-perbaikan_revisi[[#This Row],[JUMLAH ]],0)</f>
        <v>-199999999</v>
      </c>
    </row>
    <row r="326" spans="1:21" ht="13.2" x14ac:dyDescent="0.25">
      <c r="A326" s="1" t="s">
        <v>779</v>
      </c>
      <c r="B326" s="151" t="s">
        <v>607</v>
      </c>
      <c r="C326" s="52" t="s">
        <v>118</v>
      </c>
      <c r="D326" s="51"/>
      <c r="E326" s="51"/>
      <c r="F326" s="53"/>
      <c r="G326" s="53">
        <f t="shared" si="99"/>
        <v>200000000</v>
      </c>
      <c r="H326" s="151" t="s">
        <v>607</v>
      </c>
      <c r="I326" s="52" t="s">
        <v>118</v>
      </c>
      <c r="J326" s="51"/>
      <c r="K326" s="51"/>
      <c r="L326" s="53"/>
      <c r="M326" s="53">
        <f t="shared" si="100"/>
        <v>200000000</v>
      </c>
      <c r="N326" s="323">
        <f t="shared" si="100"/>
        <v>0</v>
      </c>
      <c r="O326" s="209"/>
      <c r="P326" s="180"/>
      <c r="Q326" s="180"/>
      <c r="R326" s="252" t="s">
        <v>1004</v>
      </c>
      <c r="S326" s="223" t="s">
        <v>506</v>
      </c>
      <c r="T326" s="29" t="b">
        <f>perbaikan_revisi[[#This Row],[JUMLAH ]]='[6]Pvt SP2D Pusdik'!B334</f>
        <v>1</v>
      </c>
      <c r="U326" s="53">
        <f>IF(perbaikan_revisi[[#This Row],[Akrual]]&gt;perbaikan_revisi[[#This Row],[JUMLAH ]],perbaikan_revisi[[#This Row],[Akrual]]-perbaikan_revisi[[#This Row],[JUMLAH ]],0)</f>
        <v>-199999999</v>
      </c>
    </row>
    <row r="327" spans="1:21" ht="13.2" x14ac:dyDescent="0.25">
      <c r="A327" s="1" t="s">
        <v>780</v>
      </c>
      <c r="B327" s="150"/>
      <c r="C327" s="49" t="s">
        <v>781</v>
      </c>
      <c r="D327" s="48">
        <v>1</v>
      </c>
      <c r="E327" s="48" t="s">
        <v>120</v>
      </c>
      <c r="F327" s="50">
        <v>200000000</v>
      </c>
      <c r="G327" s="50">
        <f>ROUNDDOWN(D327*F327,-3)</f>
        <v>200000000</v>
      </c>
      <c r="H327" s="150"/>
      <c r="I327" s="49" t="s">
        <v>781</v>
      </c>
      <c r="J327" s="48">
        <v>1</v>
      </c>
      <c r="K327" s="48" t="s">
        <v>120</v>
      </c>
      <c r="L327" s="50">
        <v>200000000</v>
      </c>
      <c r="M327" s="50">
        <f>ROUNDDOWN(J327*L327,-3)</f>
        <v>200000000</v>
      </c>
      <c r="N327" s="247">
        <f>G327-M327</f>
        <v>0</v>
      </c>
      <c r="O327" s="187" t="str">
        <f t="shared" ref="O327" si="101">IF(AND(ISBLANK(H327),N327&lt;&gt;0),"Rev detil","")</f>
        <v/>
      </c>
      <c r="P327" s="180"/>
      <c r="Q327" s="180"/>
      <c r="T327" s="29" t="b">
        <f>perbaikan_revisi[[#This Row],[JUMLAH ]]='[6]Pvt SP2D Pusdik'!B335</f>
        <v>1</v>
      </c>
      <c r="U327" s="50">
        <f>IF(perbaikan_revisi[[#This Row],[Akrual]]&gt;perbaikan_revisi[[#This Row],[JUMLAH ]],perbaikan_revisi[[#This Row],[Akrual]]-perbaikan_revisi[[#This Row],[JUMLAH ]],0)</f>
        <v>-199999999</v>
      </c>
    </row>
    <row r="328" spans="1:21" ht="13.2" x14ac:dyDescent="0.25">
      <c r="A328" s="1" t="s">
        <v>315</v>
      </c>
      <c r="B328" s="168" t="s">
        <v>316</v>
      </c>
      <c r="C328" s="101" t="s">
        <v>782</v>
      </c>
      <c r="D328" s="100">
        <v>7</v>
      </c>
      <c r="E328" s="184" t="s">
        <v>783</v>
      </c>
      <c r="F328" s="184"/>
      <c r="G328" s="102">
        <f>SUM(G329,G399,G447)</f>
        <v>2633607000</v>
      </c>
      <c r="H328" s="168" t="s">
        <v>316</v>
      </c>
      <c r="I328" s="101" t="s">
        <v>782</v>
      </c>
      <c r="J328" s="100">
        <v>7</v>
      </c>
      <c r="K328" s="184" t="s">
        <v>783</v>
      </c>
      <c r="L328" s="184"/>
      <c r="M328" s="102">
        <f>SUM(M329,M399,M447)</f>
        <v>2633607000</v>
      </c>
      <c r="N328" s="339">
        <f>SUM(N329,N399,N447)</f>
        <v>0</v>
      </c>
      <c r="O328" s="207"/>
      <c r="P328" s="180"/>
      <c r="Q328" s="180"/>
      <c r="T328" s="29" t="b">
        <f>perbaikan_revisi[[#This Row],[JUMLAH ]]='[6]Pvt SP2D Pusdik'!B336</f>
        <v>1</v>
      </c>
      <c r="U328" s="102">
        <f>IF(perbaikan_revisi[[#This Row],[Akrual]]&gt;perbaikan_revisi[[#This Row],[JUMLAH ]],perbaikan_revisi[[#This Row],[Akrual]]-perbaikan_revisi[[#This Row],[JUMLAH ]],0)</f>
        <v>-2633606999</v>
      </c>
    </row>
    <row r="329" spans="1:21" ht="13.2" x14ac:dyDescent="0.25">
      <c r="A329" s="1" t="s">
        <v>318</v>
      </c>
      <c r="B329" s="159" t="s">
        <v>319</v>
      </c>
      <c r="C329" s="76" t="s">
        <v>320</v>
      </c>
      <c r="D329" s="75">
        <v>2</v>
      </c>
      <c r="E329" s="75" t="s">
        <v>317</v>
      </c>
      <c r="F329" s="77"/>
      <c r="G329" s="77">
        <f>G330</f>
        <v>1314322000</v>
      </c>
      <c r="H329" s="159" t="s">
        <v>319</v>
      </c>
      <c r="I329" s="76" t="s">
        <v>320</v>
      </c>
      <c r="J329" s="75">
        <v>2</v>
      </c>
      <c r="K329" s="75" t="s">
        <v>317</v>
      </c>
      <c r="L329" s="77"/>
      <c r="M329" s="77">
        <f>M330</f>
        <v>1314322000</v>
      </c>
      <c r="N329" s="330">
        <f>N330</f>
        <v>0</v>
      </c>
      <c r="O329" s="207"/>
      <c r="P329" s="180"/>
      <c r="Q329" s="180"/>
      <c r="T329" s="29" t="b">
        <f>perbaikan_revisi[[#This Row],[JUMLAH ]]='[6]Pvt SP2D Pusdik'!B337</f>
        <v>1</v>
      </c>
      <c r="U329" s="77">
        <f>IF(perbaikan_revisi[[#This Row],[Akrual]]&gt;perbaikan_revisi[[#This Row],[JUMLAH ]],perbaikan_revisi[[#This Row],[Akrual]]-perbaikan_revisi[[#This Row],[JUMLAH ]],0)</f>
        <v>-1314321999</v>
      </c>
    </row>
    <row r="330" spans="1:21" ht="26.4" x14ac:dyDescent="0.25">
      <c r="A330" s="1" t="s">
        <v>321</v>
      </c>
      <c r="B330" s="290" t="s">
        <v>605</v>
      </c>
      <c r="C330" s="287" t="s">
        <v>322</v>
      </c>
      <c r="D330" s="286"/>
      <c r="E330" s="286" t="s">
        <v>553</v>
      </c>
      <c r="F330" s="288"/>
      <c r="G330" s="288">
        <f>SUM(G331,G342,G355,G368,G376,G384)</f>
        <v>1314322000</v>
      </c>
      <c r="H330" s="290" t="s">
        <v>605</v>
      </c>
      <c r="I330" s="287" t="s">
        <v>322</v>
      </c>
      <c r="J330" s="286"/>
      <c r="K330" s="286" t="s">
        <v>553</v>
      </c>
      <c r="L330" s="288"/>
      <c r="M330" s="288">
        <f t="shared" ref="M330:N330" si="102">SUM(M331,M342,M355,M368,M376,M384)</f>
        <v>1314322000</v>
      </c>
      <c r="N330" s="288">
        <f t="shared" si="102"/>
        <v>0</v>
      </c>
      <c r="O330" s="207"/>
      <c r="P330" s="180"/>
      <c r="Q330" s="180"/>
      <c r="T330" s="29" t="b">
        <f>perbaikan_revisi[[#This Row],[JUMLAH ]]='[6]Pvt SP2D Pusdik'!B338</f>
        <v>1</v>
      </c>
      <c r="U330" s="288">
        <f>IF(perbaikan_revisi[[#This Row],[Akrual]]&gt;perbaikan_revisi[[#This Row],[JUMLAH ]],perbaikan_revisi[[#This Row],[Akrual]]-perbaikan_revisi[[#This Row],[JUMLAH ]],0)</f>
        <v>-1314321999</v>
      </c>
    </row>
    <row r="331" spans="1:21" ht="13.2" x14ac:dyDescent="0.25">
      <c r="A331" s="1" t="s">
        <v>323</v>
      </c>
      <c r="B331" s="155" t="s">
        <v>21</v>
      </c>
      <c r="C331" s="64" t="s">
        <v>784</v>
      </c>
      <c r="D331" s="63"/>
      <c r="E331" s="63"/>
      <c r="F331" s="65"/>
      <c r="G331" s="65">
        <f>SUM(G332,G338,G340)</f>
        <v>116572000</v>
      </c>
      <c r="H331" s="155" t="s">
        <v>21</v>
      </c>
      <c r="I331" s="64" t="s">
        <v>784</v>
      </c>
      <c r="J331" s="63"/>
      <c r="K331" s="63"/>
      <c r="L331" s="65"/>
      <c r="M331" s="65">
        <f>SUM(M332,M338,M340)</f>
        <v>116572000</v>
      </c>
      <c r="N331" s="326">
        <f>SUM(N332,N338,N340)</f>
        <v>0</v>
      </c>
      <c r="O331" s="207"/>
      <c r="P331" s="180" t="s">
        <v>507</v>
      </c>
      <c r="Q331" s="180" t="s">
        <v>508</v>
      </c>
      <c r="S331" s="223"/>
      <c r="T331" s="29" t="b">
        <f>perbaikan_revisi[[#This Row],[JUMLAH ]]='[6]Pvt SP2D Pusdik'!B339</f>
        <v>1</v>
      </c>
      <c r="U331" s="65">
        <f>IF(perbaikan_revisi[[#This Row],[Akrual]]&gt;perbaikan_revisi[[#This Row],[JUMLAH ]],perbaikan_revisi[[#This Row],[Akrual]]-perbaikan_revisi[[#This Row],[JUMLAH ]],0)</f>
        <v>-116571999</v>
      </c>
    </row>
    <row r="332" spans="1:21" ht="15" x14ac:dyDescent="0.25">
      <c r="A332" s="1" t="s">
        <v>324</v>
      </c>
      <c r="B332" s="151" t="s">
        <v>523</v>
      </c>
      <c r="C332" s="52" t="s">
        <v>24</v>
      </c>
      <c r="D332" s="51"/>
      <c r="E332" s="51"/>
      <c r="F332" s="53"/>
      <c r="G332" s="53">
        <f>SUM(G333:G337)</f>
        <v>58750000</v>
      </c>
      <c r="H332" s="151" t="s">
        <v>523</v>
      </c>
      <c r="I332" s="52" t="s">
        <v>24</v>
      </c>
      <c r="J332" s="51"/>
      <c r="K332" s="51"/>
      <c r="L332" s="53"/>
      <c r="M332" s="53">
        <f>SUM(M333:M337)</f>
        <v>58750000</v>
      </c>
      <c r="N332" s="323">
        <f>SUM(N333:N337)</f>
        <v>0</v>
      </c>
      <c r="O332" s="207"/>
      <c r="P332" s="180"/>
      <c r="Q332" s="180"/>
      <c r="R332" s="263" t="s">
        <v>322</v>
      </c>
      <c r="S332" s="223" t="s">
        <v>508</v>
      </c>
      <c r="T332" s="29" t="b">
        <f>perbaikan_revisi[[#This Row],[JUMLAH ]]='[6]Pvt SP2D Pusdik'!B340</f>
        <v>1</v>
      </c>
      <c r="U332" s="53">
        <f>IF(perbaikan_revisi[[#This Row],[Akrual]]&gt;perbaikan_revisi[[#This Row],[JUMLAH ]],perbaikan_revisi[[#This Row],[Akrual]]-perbaikan_revisi[[#This Row],[JUMLAH ]],0)</f>
        <v>-58749999</v>
      </c>
    </row>
    <row r="333" spans="1:21" ht="13.2" x14ac:dyDescent="0.25">
      <c r="A333" s="1" t="s">
        <v>325</v>
      </c>
      <c r="B333" s="150"/>
      <c r="C333" s="49" t="s">
        <v>554</v>
      </c>
      <c r="D333" s="48">
        <v>230</v>
      </c>
      <c r="E333" s="48" t="s">
        <v>26</v>
      </c>
      <c r="F333" s="50">
        <v>75000</v>
      </c>
      <c r="G333" s="50">
        <f>ROUNDDOWN(D333*F333,-3)</f>
        <v>17250000</v>
      </c>
      <c r="H333" s="150"/>
      <c r="I333" s="49" t="s">
        <v>554</v>
      </c>
      <c r="J333" s="48">
        <v>230</v>
      </c>
      <c r="K333" s="48" t="s">
        <v>26</v>
      </c>
      <c r="L333" s="50">
        <v>75000</v>
      </c>
      <c r="M333" s="50">
        <f>ROUNDDOWN(J333*L333,-3)</f>
        <v>17250000</v>
      </c>
      <c r="N333" s="247">
        <f t="shared" ref="N333:N337" si="103">G333-M333</f>
        <v>0</v>
      </c>
      <c r="O333" s="187" t="s">
        <v>1248</v>
      </c>
      <c r="P333" s="180"/>
      <c r="Q333" s="180"/>
      <c r="T333" s="29" t="b">
        <f>perbaikan_revisi[[#This Row],[JUMLAH ]]='[6]Pvt SP2D Pusdik'!B341</f>
        <v>1</v>
      </c>
      <c r="U333" s="204">
        <f>IF(perbaikan_revisi[[#This Row],[Akrual]]&gt;perbaikan_revisi[[#This Row],[JUMLAH ]],perbaikan_revisi[[#This Row],[Akrual]]-perbaikan_revisi[[#This Row],[JUMLAH ]],0)</f>
        <v>-17249999</v>
      </c>
    </row>
    <row r="334" spans="1:21" ht="13.2" x14ac:dyDescent="0.25">
      <c r="A334" s="1" t="s">
        <v>785</v>
      </c>
      <c r="B334" s="150"/>
      <c r="C334" s="49" t="s">
        <v>555</v>
      </c>
      <c r="D334" s="48">
        <v>8</v>
      </c>
      <c r="E334" s="48" t="s">
        <v>120</v>
      </c>
      <c r="F334" s="50">
        <v>1500000</v>
      </c>
      <c r="G334" s="50">
        <f>ROUNDDOWN(D334*F334,-3)</f>
        <v>12000000</v>
      </c>
      <c r="H334" s="150"/>
      <c r="I334" s="49" t="s">
        <v>555</v>
      </c>
      <c r="J334" s="48">
        <v>8</v>
      </c>
      <c r="K334" s="48" t="s">
        <v>120</v>
      </c>
      <c r="L334" s="50">
        <v>1500000</v>
      </c>
      <c r="M334" s="50">
        <f>ROUNDDOWN(J334*L334,-3)</f>
        <v>12000000</v>
      </c>
      <c r="N334" s="247">
        <f t="shared" si="103"/>
        <v>0</v>
      </c>
      <c r="O334" s="187" t="s">
        <v>1248</v>
      </c>
      <c r="P334" s="180"/>
      <c r="Q334" s="180"/>
      <c r="T334" s="29" t="b">
        <f>perbaikan_revisi[[#This Row],[JUMLAH ]]='[6]Pvt SP2D Pusdik'!B342</f>
        <v>1</v>
      </c>
      <c r="U334" s="204">
        <f>IF(perbaikan_revisi[[#This Row],[Akrual]]&gt;perbaikan_revisi[[#This Row],[JUMLAH ]],perbaikan_revisi[[#This Row],[Akrual]]-perbaikan_revisi[[#This Row],[JUMLAH ]],0)</f>
        <v>-11999999</v>
      </c>
    </row>
    <row r="335" spans="1:21" ht="13.2" x14ac:dyDescent="0.25">
      <c r="A335" s="1" t="s">
        <v>786</v>
      </c>
      <c r="B335" s="150"/>
      <c r="C335" s="49" t="s">
        <v>556</v>
      </c>
      <c r="D335" s="48">
        <v>8</v>
      </c>
      <c r="E335" s="48" t="s">
        <v>120</v>
      </c>
      <c r="F335" s="50">
        <v>1500000</v>
      </c>
      <c r="G335" s="50">
        <f>ROUNDDOWN(D335*F335,-3)</f>
        <v>12000000</v>
      </c>
      <c r="H335" s="150"/>
      <c r="I335" s="49" t="s">
        <v>556</v>
      </c>
      <c r="J335" s="48">
        <v>8</v>
      </c>
      <c r="K335" s="48" t="s">
        <v>120</v>
      </c>
      <c r="L335" s="50">
        <v>1500000</v>
      </c>
      <c r="M335" s="50">
        <f>ROUNDDOWN(J335*L335,-3)</f>
        <v>12000000</v>
      </c>
      <c r="N335" s="247">
        <f t="shared" si="103"/>
        <v>0</v>
      </c>
      <c r="O335" s="187" t="s">
        <v>1248</v>
      </c>
      <c r="P335" s="180"/>
      <c r="Q335" s="180"/>
      <c r="T335" s="29" t="b">
        <f>perbaikan_revisi[[#This Row],[JUMLAH ]]='[6]Pvt SP2D Pusdik'!B343</f>
        <v>1</v>
      </c>
      <c r="U335" s="204">
        <f>IF(perbaikan_revisi[[#This Row],[Akrual]]&gt;perbaikan_revisi[[#This Row],[JUMLAH ]],perbaikan_revisi[[#This Row],[Akrual]]-perbaikan_revisi[[#This Row],[JUMLAH ]],0)</f>
        <v>-11999999</v>
      </c>
    </row>
    <row r="336" spans="1:21" ht="13.2" x14ac:dyDescent="0.25">
      <c r="A336" s="1" t="s">
        <v>787</v>
      </c>
      <c r="B336" s="150"/>
      <c r="C336" s="49" t="s">
        <v>557</v>
      </c>
      <c r="D336" s="48">
        <v>8</v>
      </c>
      <c r="E336" s="48" t="s">
        <v>120</v>
      </c>
      <c r="F336" s="50">
        <v>1000000</v>
      </c>
      <c r="G336" s="50">
        <f>ROUNDDOWN(D336*F336,-3)</f>
        <v>8000000</v>
      </c>
      <c r="H336" s="150"/>
      <c r="I336" s="49" t="s">
        <v>557</v>
      </c>
      <c r="J336" s="48">
        <v>8</v>
      </c>
      <c r="K336" s="48" t="s">
        <v>120</v>
      </c>
      <c r="L336" s="50">
        <v>1000000</v>
      </c>
      <c r="M336" s="50">
        <f>ROUNDDOWN(J336*L336,-3)</f>
        <v>8000000</v>
      </c>
      <c r="N336" s="247">
        <f t="shared" si="103"/>
        <v>0</v>
      </c>
      <c r="O336" s="187" t="s">
        <v>1248</v>
      </c>
      <c r="P336" s="180"/>
      <c r="Q336" s="180"/>
      <c r="T336" s="29" t="b">
        <f>perbaikan_revisi[[#This Row],[JUMLAH ]]='[6]Pvt SP2D Pusdik'!B344</f>
        <v>1</v>
      </c>
      <c r="U336" s="204">
        <f>IF(perbaikan_revisi[[#This Row],[Akrual]]&gt;perbaikan_revisi[[#This Row],[JUMLAH ]],perbaikan_revisi[[#This Row],[Akrual]]-perbaikan_revisi[[#This Row],[JUMLAH ]],0)</f>
        <v>-7999999</v>
      </c>
    </row>
    <row r="337" spans="1:21" ht="13.2" x14ac:dyDescent="0.25">
      <c r="A337" s="1" t="s">
        <v>788</v>
      </c>
      <c r="B337" s="150"/>
      <c r="C337" s="49" t="s">
        <v>789</v>
      </c>
      <c r="D337" s="48">
        <v>38</v>
      </c>
      <c r="E337" s="48" t="s">
        <v>59</v>
      </c>
      <c r="F337" s="50">
        <v>250000</v>
      </c>
      <c r="G337" s="50">
        <f>ROUNDDOWN(D337*F337,-3)</f>
        <v>9500000</v>
      </c>
      <c r="H337" s="150"/>
      <c r="I337" s="49" t="s">
        <v>789</v>
      </c>
      <c r="J337" s="48">
        <v>38</v>
      </c>
      <c r="K337" s="48" t="s">
        <v>59</v>
      </c>
      <c r="L337" s="50">
        <v>250000</v>
      </c>
      <c r="M337" s="50">
        <f>ROUNDDOWN(J337*L337,-3)</f>
        <v>9500000</v>
      </c>
      <c r="N337" s="247">
        <f t="shared" si="103"/>
        <v>0</v>
      </c>
      <c r="O337" s="187" t="s">
        <v>1248</v>
      </c>
      <c r="P337" s="180"/>
      <c r="Q337" s="180"/>
      <c r="T337" s="29" t="b">
        <f>perbaikan_revisi[[#This Row],[JUMLAH ]]='[6]Pvt SP2D Pusdik'!B345</f>
        <v>1</v>
      </c>
      <c r="U337" s="204">
        <f>IF(perbaikan_revisi[[#This Row],[Akrual]]&gt;perbaikan_revisi[[#This Row],[JUMLAH ]],perbaikan_revisi[[#This Row],[Akrual]]-perbaikan_revisi[[#This Row],[JUMLAH ]],0)</f>
        <v>-9499999</v>
      </c>
    </row>
    <row r="338" spans="1:21" ht="15" x14ac:dyDescent="0.25">
      <c r="A338" s="1" t="s">
        <v>326</v>
      </c>
      <c r="B338" s="151" t="s">
        <v>524</v>
      </c>
      <c r="C338" s="52" t="s">
        <v>73</v>
      </c>
      <c r="D338" s="51"/>
      <c r="E338" s="51"/>
      <c r="F338" s="53"/>
      <c r="G338" s="53">
        <f>G339</f>
        <v>1000000</v>
      </c>
      <c r="H338" s="151" t="s">
        <v>524</v>
      </c>
      <c r="I338" s="52" t="s">
        <v>73</v>
      </c>
      <c r="J338" s="51"/>
      <c r="K338" s="51"/>
      <c r="L338" s="53"/>
      <c r="M338" s="53">
        <f>M339</f>
        <v>1000000</v>
      </c>
      <c r="N338" s="323">
        <f>N339</f>
        <v>0</v>
      </c>
      <c r="O338" s="207"/>
      <c r="P338" s="180"/>
      <c r="Q338" s="180"/>
      <c r="R338" s="263" t="s">
        <v>322</v>
      </c>
      <c r="S338" s="223" t="s">
        <v>508</v>
      </c>
      <c r="T338" s="29" t="b">
        <f>perbaikan_revisi[[#This Row],[JUMLAH ]]='[6]Pvt SP2D Pusdik'!B346</f>
        <v>1</v>
      </c>
      <c r="U338" s="53">
        <f>IF(perbaikan_revisi[[#This Row],[Akrual]]&gt;perbaikan_revisi[[#This Row],[JUMLAH ]],perbaikan_revisi[[#This Row],[Akrual]]-perbaikan_revisi[[#This Row],[JUMLAH ]],0)</f>
        <v>-999999</v>
      </c>
    </row>
    <row r="339" spans="1:21" ht="13.2" x14ac:dyDescent="0.25">
      <c r="A339" s="1" t="s">
        <v>327</v>
      </c>
      <c r="B339" s="150"/>
      <c r="C339" s="49" t="s">
        <v>621</v>
      </c>
      <c r="D339" s="48">
        <v>4</v>
      </c>
      <c r="E339" s="48" t="s">
        <v>120</v>
      </c>
      <c r="F339" s="50">
        <v>250000</v>
      </c>
      <c r="G339" s="50">
        <f>ROUNDDOWN(D339*F339,-3)</f>
        <v>1000000</v>
      </c>
      <c r="H339" s="150"/>
      <c r="I339" s="49" t="s">
        <v>621</v>
      </c>
      <c r="J339" s="48">
        <v>4</v>
      </c>
      <c r="K339" s="48" t="s">
        <v>120</v>
      </c>
      <c r="L339" s="50">
        <v>250000</v>
      </c>
      <c r="M339" s="50">
        <f>ROUNDDOWN(J339*L339,-3)</f>
        <v>1000000</v>
      </c>
      <c r="N339" s="247">
        <f>G339-M339</f>
        <v>0</v>
      </c>
      <c r="O339" s="187" t="s">
        <v>1248</v>
      </c>
      <c r="P339" s="180"/>
      <c r="Q339" s="180"/>
      <c r="T339" s="29" t="b">
        <f>perbaikan_revisi[[#This Row],[JUMLAH ]]='[6]Pvt SP2D Pusdik'!B347</f>
        <v>1</v>
      </c>
      <c r="U339" s="50">
        <f>IF(perbaikan_revisi[[#This Row],[Akrual]]&gt;perbaikan_revisi[[#This Row],[JUMLAH ]],perbaikan_revisi[[#This Row],[Akrual]]-perbaikan_revisi[[#This Row],[JUMLAH ]],0)</f>
        <v>-999999</v>
      </c>
    </row>
    <row r="340" spans="1:21" ht="15" x14ac:dyDescent="0.25">
      <c r="A340" s="1" t="s">
        <v>328</v>
      </c>
      <c r="B340" s="151" t="s">
        <v>525</v>
      </c>
      <c r="C340" s="52" t="s">
        <v>35</v>
      </c>
      <c r="D340" s="51"/>
      <c r="E340" s="51"/>
      <c r="F340" s="53"/>
      <c r="G340" s="53">
        <f>G341</f>
        <v>56822000</v>
      </c>
      <c r="H340" s="151" t="s">
        <v>525</v>
      </c>
      <c r="I340" s="52" t="s">
        <v>35</v>
      </c>
      <c r="J340" s="51"/>
      <c r="K340" s="51"/>
      <c r="L340" s="53"/>
      <c r="M340" s="53">
        <f>M341</f>
        <v>56822000</v>
      </c>
      <c r="N340" s="323">
        <f>N341</f>
        <v>0</v>
      </c>
      <c r="O340" s="207"/>
      <c r="P340" s="180"/>
      <c r="Q340" s="180"/>
      <c r="R340" s="263" t="s">
        <v>322</v>
      </c>
      <c r="S340" s="223" t="s">
        <v>508</v>
      </c>
      <c r="T340" s="29" t="b">
        <f>perbaikan_revisi[[#This Row],[JUMLAH ]]='[6]Pvt SP2D Pusdik'!B348</f>
        <v>1</v>
      </c>
      <c r="U340" s="53">
        <f>IF(perbaikan_revisi[[#This Row],[Akrual]]&gt;perbaikan_revisi[[#This Row],[JUMLAH ]],perbaikan_revisi[[#This Row],[Akrual]]-perbaikan_revisi[[#This Row],[JUMLAH ]],0)</f>
        <v>-56821999</v>
      </c>
    </row>
    <row r="341" spans="1:21" ht="26.4" x14ac:dyDescent="0.25">
      <c r="A341" s="1" t="s">
        <v>329</v>
      </c>
      <c r="B341" s="150"/>
      <c r="C341" s="49" t="s">
        <v>790</v>
      </c>
      <c r="D341" s="48">
        <v>10</v>
      </c>
      <c r="E341" s="48" t="s">
        <v>26</v>
      </c>
      <c r="F341" s="50">
        <v>5682200</v>
      </c>
      <c r="G341" s="50">
        <f>ROUNDDOWN(D341*F341,-3)</f>
        <v>56822000</v>
      </c>
      <c r="H341" s="150"/>
      <c r="I341" s="49" t="s">
        <v>790</v>
      </c>
      <c r="J341" s="48">
        <v>10</v>
      </c>
      <c r="K341" s="48" t="s">
        <v>26</v>
      </c>
      <c r="L341" s="50">
        <v>5682200</v>
      </c>
      <c r="M341" s="50">
        <f>ROUNDDOWN(J341*L341,-3)</f>
        <v>56822000</v>
      </c>
      <c r="N341" s="433">
        <f>G341-M341</f>
        <v>0</v>
      </c>
      <c r="O341" s="187" t="str">
        <f t="shared" ref="O341" si="104">IF(AND(ISBLANK(H341),N341&lt;&gt;0),"Rev detil","")</f>
        <v/>
      </c>
      <c r="P341" s="180"/>
      <c r="Q341" s="180"/>
      <c r="T341" s="29" t="b">
        <f>perbaikan_revisi[[#This Row],[JUMLAH ]]='[6]Pvt SP2D Pusdik'!B349</f>
        <v>1</v>
      </c>
      <c r="U341" s="204">
        <f>IF(perbaikan_revisi[[#This Row],[Akrual]]&gt;perbaikan_revisi[[#This Row],[JUMLAH ]],perbaikan_revisi[[#This Row],[Akrual]]-perbaikan_revisi[[#This Row],[JUMLAH ]],0)</f>
        <v>-56821999</v>
      </c>
    </row>
    <row r="342" spans="1:21" ht="13.2" x14ac:dyDescent="0.25">
      <c r="A342" s="1" t="s">
        <v>330</v>
      </c>
      <c r="B342" s="152" t="s">
        <v>38</v>
      </c>
      <c r="C342" s="55" t="s">
        <v>331</v>
      </c>
      <c r="D342" s="54"/>
      <c r="E342" s="54"/>
      <c r="F342" s="56"/>
      <c r="G342" s="56">
        <f>SUM(G343,G349,G351,G353)</f>
        <v>151250000</v>
      </c>
      <c r="H342" s="152" t="s">
        <v>38</v>
      </c>
      <c r="I342" s="55" t="s">
        <v>331</v>
      </c>
      <c r="J342" s="54"/>
      <c r="K342" s="54"/>
      <c r="L342" s="56"/>
      <c r="M342" s="56">
        <f>SUM(M343,M349,M351,M353)</f>
        <v>151250000</v>
      </c>
      <c r="N342" s="325">
        <f>SUM(N343,N349,N351,N353)</f>
        <v>0</v>
      </c>
      <c r="O342" s="207"/>
      <c r="P342" s="180" t="s">
        <v>507</v>
      </c>
      <c r="Q342" s="180" t="s">
        <v>508</v>
      </c>
      <c r="S342" s="223"/>
      <c r="T342" s="29" t="b">
        <f>perbaikan_revisi[[#This Row],[JUMLAH ]]='[6]Pvt SP2D Pusdik'!B350</f>
        <v>1</v>
      </c>
      <c r="U342" s="56">
        <f>IF(perbaikan_revisi[[#This Row],[Akrual]]&gt;perbaikan_revisi[[#This Row],[JUMLAH ]],perbaikan_revisi[[#This Row],[Akrual]]-perbaikan_revisi[[#This Row],[JUMLAH ]],0)</f>
        <v>-151249999</v>
      </c>
    </row>
    <row r="343" spans="1:21" ht="15" x14ac:dyDescent="0.25">
      <c r="A343" s="1" t="s">
        <v>332</v>
      </c>
      <c r="B343" s="151" t="s">
        <v>523</v>
      </c>
      <c r="C343" s="52" t="s">
        <v>24</v>
      </c>
      <c r="D343" s="51"/>
      <c r="E343" s="51"/>
      <c r="F343" s="53"/>
      <c r="G343" s="53">
        <f>SUM(G344:G348)</f>
        <v>68250000</v>
      </c>
      <c r="H343" s="151" t="s">
        <v>523</v>
      </c>
      <c r="I343" s="52" t="s">
        <v>24</v>
      </c>
      <c r="J343" s="51"/>
      <c r="K343" s="51"/>
      <c r="L343" s="53"/>
      <c r="M343" s="53">
        <f>SUM(M344:M348)</f>
        <v>68250000</v>
      </c>
      <c r="N343" s="323">
        <f>SUM(N344:N348)</f>
        <v>0</v>
      </c>
      <c r="O343" s="207"/>
      <c r="P343" s="180"/>
      <c r="Q343" s="180"/>
      <c r="R343" s="263" t="s">
        <v>322</v>
      </c>
      <c r="S343" s="223" t="s">
        <v>508</v>
      </c>
      <c r="T343" s="29" t="b">
        <f>perbaikan_revisi[[#This Row],[JUMLAH ]]='[6]Pvt SP2D Pusdik'!B351</f>
        <v>1</v>
      </c>
      <c r="U343" s="53">
        <f>IF(perbaikan_revisi[[#This Row],[Akrual]]&gt;perbaikan_revisi[[#This Row],[JUMLAH ]],perbaikan_revisi[[#This Row],[Akrual]]-perbaikan_revisi[[#This Row],[JUMLAH ]],0)</f>
        <v>-68249999</v>
      </c>
    </row>
    <row r="344" spans="1:21" ht="13.2" x14ac:dyDescent="0.25">
      <c r="A344" s="1" t="s">
        <v>333</v>
      </c>
      <c r="B344" s="150"/>
      <c r="C344" s="423" t="s">
        <v>554</v>
      </c>
      <c r="D344" s="424">
        <v>350</v>
      </c>
      <c r="E344" s="190" t="s">
        <v>26</v>
      </c>
      <c r="F344" s="247">
        <v>75000</v>
      </c>
      <c r="G344" s="247">
        <f>ROUNDDOWN(D344*F344,-3)</f>
        <v>26250000</v>
      </c>
      <c r="H344" s="150"/>
      <c r="I344" s="423" t="s">
        <v>554</v>
      </c>
      <c r="J344" s="424">
        <v>350</v>
      </c>
      <c r="K344" s="190" t="s">
        <v>26</v>
      </c>
      <c r="L344" s="247">
        <v>75000</v>
      </c>
      <c r="M344" s="247">
        <f>ROUNDDOWN(J344*L344,-3)</f>
        <v>26250000</v>
      </c>
      <c r="N344" s="247">
        <f t="shared" ref="N344:N348" si="105">G344-M344</f>
        <v>0</v>
      </c>
      <c r="O344" s="187" t="s">
        <v>1248</v>
      </c>
      <c r="P344" s="180"/>
      <c r="Q344" s="180"/>
      <c r="T344" s="29" t="b">
        <f>perbaikan_revisi[[#This Row],[JUMLAH ]]='[6]Pvt SP2D Pusdik'!B352</f>
        <v>1</v>
      </c>
      <c r="U344" s="50">
        <f>IF(perbaikan_revisi[[#This Row],[Akrual]]&gt;perbaikan_revisi[[#This Row],[JUMLAH ]],perbaikan_revisi[[#This Row],[Akrual]]-perbaikan_revisi[[#This Row],[JUMLAH ]],0)</f>
        <v>-26249999</v>
      </c>
    </row>
    <row r="345" spans="1:21" ht="13.2" x14ac:dyDescent="0.25">
      <c r="A345" s="1" t="s">
        <v>334</v>
      </c>
      <c r="B345" s="150"/>
      <c r="C345" s="49" t="s">
        <v>555</v>
      </c>
      <c r="D345" s="48">
        <v>8</v>
      </c>
      <c r="E345" s="48" t="s">
        <v>120</v>
      </c>
      <c r="F345" s="50">
        <v>1500000</v>
      </c>
      <c r="G345" s="50">
        <f>ROUNDDOWN(D345*F345,-3)</f>
        <v>12000000</v>
      </c>
      <c r="H345" s="150"/>
      <c r="I345" s="49" t="s">
        <v>555</v>
      </c>
      <c r="J345" s="48">
        <v>8</v>
      </c>
      <c r="K345" s="48" t="s">
        <v>120</v>
      </c>
      <c r="L345" s="50">
        <v>1500000</v>
      </c>
      <c r="M345" s="50">
        <f>ROUNDDOWN(J345*L345,-3)</f>
        <v>12000000</v>
      </c>
      <c r="N345" s="247">
        <f t="shared" si="105"/>
        <v>0</v>
      </c>
      <c r="O345" s="187" t="s">
        <v>1248</v>
      </c>
      <c r="P345" s="180"/>
      <c r="Q345" s="180"/>
      <c r="T345" s="29" t="b">
        <f>perbaikan_revisi[[#This Row],[JUMLAH ]]='[6]Pvt SP2D Pusdik'!B353</f>
        <v>1</v>
      </c>
      <c r="U345" s="204">
        <f>IF(perbaikan_revisi[[#This Row],[Akrual]]&gt;perbaikan_revisi[[#This Row],[JUMLAH ]],perbaikan_revisi[[#This Row],[Akrual]]-perbaikan_revisi[[#This Row],[JUMLAH ]],0)</f>
        <v>-11999999</v>
      </c>
    </row>
    <row r="346" spans="1:21" ht="13.2" x14ac:dyDescent="0.25">
      <c r="A346" s="1" t="s">
        <v>791</v>
      </c>
      <c r="B346" s="150"/>
      <c r="C346" s="49" t="s">
        <v>556</v>
      </c>
      <c r="D346" s="48">
        <v>8</v>
      </c>
      <c r="E346" s="48" t="s">
        <v>120</v>
      </c>
      <c r="F346" s="50">
        <v>1500000</v>
      </c>
      <c r="G346" s="50">
        <f>ROUNDDOWN(D346*F346,-3)</f>
        <v>12000000</v>
      </c>
      <c r="H346" s="150"/>
      <c r="I346" s="49" t="s">
        <v>556</v>
      </c>
      <c r="J346" s="48">
        <v>8</v>
      </c>
      <c r="K346" s="48" t="s">
        <v>120</v>
      </c>
      <c r="L346" s="50">
        <v>1500000</v>
      </c>
      <c r="M346" s="50">
        <f>ROUNDDOWN(J346*L346,-3)</f>
        <v>12000000</v>
      </c>
      <c r="N346" s="247">
        <f t="shared" si="105"/>
        <v>0</v>
      </c>
      <c r="O346" s="187" t="s">
        <v>1248</v>
      </c>
      <c r="P346" s="180"/>
      <c r="Q346" s="180"/>
      <c r="T346" s="29" t="b">
        <f>perbaikan_revisi[[#This Row],[JUMLAH ]]='[6]Pvt SP2D Pusdik'!B354</f>
        <v>1</v>
      </c>
      <c r="U346" s="204">
        <f>IF(perbaikan_revisi[[#This Row],[Akrual]]&gt;perbaikan_revisi[[#This Row],[JUMLAH ]],perbaikan_revisi[[#This Row],[Akrual]]-perbaikan_revisi[[#This Row],[JUMLAH ]],0)</f>
        <v>-11999999</v>
      </c>
    </row>
    <row r="347" spans="1:21" ht="13.2" x14ac:dyDescent="0.25">
      <c r="A347" s="1" t="s">
        <v>792</v>
      </c>
      <c r="B347" s="150"/>
      <c r="C347" s="49" t="s">
        <v>557</v>
      </c>
      <c r="D347" s="48">
        <v>8</v>
      </c>
      <c r="E347" s="48" t="s">
        <v>120</v>
      </c>
      <c r="F347" s="50">
        <v>1000000</v>
      </c>
      <c r="G347" s="50">
        <f>ROUNDDOWN(D347*F347,-3)</f>
        <v>8000000</v>
      </c>
      <c r="H347" s="150"/>
      <c r="I347" s="49" t="s">
        <v>557</v>
      </c>
      <c r="J347" s="48">
        <v>8</v>
      </c>
      <c r="K347" s="48" t="s">
        <v>120</v>
      </c>
      <c r="L347" s="50">
        <v>1000000</v>
      </c>
      <c r="M347" s="50">
        <f>ROUNDDOWN(J347*L347,-3)</f>
        <v>8000000</v>
      </c>
      <c r="N347" s="247">
        <f t="shared" si="105"/>
        <v>0</v>
      </c>
      <c r="O347" s="187" t="s">
        <v>1248</v>
      </c>
      <c r="P347" s="180"/>
      <c r="Q347" s="180"/>
      <c r="T347" s="29" t="b">
        <f>perbaikan_revisi[[#This Row],[JUMLAH ]]='[6]Pvt SP2D Pusdik'!B355</f>
        <v>1</v>
      </c>
      <c r="U347" s="204">
        <f>IF(perbaikan_revisi[[#This Row],[Akrual]]&gt;perbaikan_revisi[[#This Row],[JUMLAH ]],perbaikan_revisi[[#This Row],[Akrual]]-perbaikan_revisi[[#This Row],[JUMLAH ]],0)</f>
        <v>-7999999</v>
      </c>
    </row>
    <row r="348" spans="1:21" ht="13.2" x14ac:dyDescent="0.25">
      <c r="A348" s="1" t="s">
        <v>793</v>
      </c>
      <c r="B348" s="150"/>
      <c r="C348" s="49" t="s">
        <v>789</v>
      </c>
      <c r="D348" s="48">
        <v>40</v>
      </c>
      <c r="E348" s="48" t="s">
        <v>59</v>
      </c>
      <c r="F348" s="50">
        <v>250000</v>
      </c>
      <c r="G348" s="50">
        <f>ROUNDDOWN(D348*F348,-3)</f>
        <v>10000000</v>
      </c>
      <c r="H348" s="150"/>
      <c r="I348" s="49" t="s">
        <v>789</v>
      </c>
      <c r="J348" s="48">
        <v>40</v>
      </c>
      <c r="K348" s="48" t="s">
        <v>59</v>
      </c>
      <c r="L348" s="50">
        <v>250000</v>
      </c>
      <c r="M348" s="50">
        <f>ROUNDDOWN(J348*L348,-3)</f>
        <v>10000000</v>
      </c>
      <c r="N348" s="247">
        <f t="shared" si="105"/>
        <v>0</v>
      </c>
      <c r="O348" s="187" t="s">
        <v>1248</v>
      </c>
      <c r="P348" s="180"/>
      <c r="Q348" s="180"/>
      <c r="T348" s="29" t="b">
        <f>perbaikan_revisi[[#This Row],[JUMLAH ]]='[6]Pvt SP2D Pusdik'!B356</f>
        <v>1</v>
      </c>
      <c r="U348" s="204">
        <f>IF(perbaikan_revisi[[#This Row],[Akrual]]&gt;perbaikan_revisi[[#This Row],[JUMLAH ]],perbaikan_revisi[[#This Row],[Akrual]]-perbaikan_revisi[[#This Row],[JUMLAH ]],0)</f>
        <v>-9999999</v>
      </c>
    </row>
    <row r="349" spans="1:21" ht="15" x14ac:dyDescent="0.25">
      <c r="A349" s="1" t="s">
        <v>335</v>
      </c>
      <c r="B349" s="151" t="s">
        <v>524</v>
      </c>
      <c r="C349" s="52" t="s">
        <v>73</v>
      </c>
      <c r="D349" s="51"/>
      <c r="E349" s="51"/>
      <c r="F349" s="53"/>
      <c r="G349" s="53">
        <f>G350</f>
        <v>1000000</v>
      </c>
      <c r="H349" s="151" t="s">
        <v>524</v>
      </c>
      <c r="I349" s="52" t="s">
        <v>73</v>
      </c>
      <c r="J349" s="51"/>
      <c r="K349" s="51"/>
      <c r="L349" s="53"/>
      <c r="M349" s="53">
        <f>M350</f>
        <v>1000000</v>
      </c>
      <c r="N349" s="323">
        <f>N350</f>
        <v>0</v>
      </c>
      <c r="O349" s="207"/>
      <c r="P349" s="180"/>
      <c r="Q349" s="180"/>
      <c r="R349" s="263" t="s">
        <v>322</v>
      </c>
      <c r="S349" s="223" t="s">
        <v>508</v>
      </c>
      <c r="T349" s="29" t="b">
        <f>perbaikan_revisi[[#This Row],[JUMLAH ]]='[6]Pvt SP2D Pusdik'!B357</f>
        <v>1</v>
      </c>
      <c r="U349" s="53">
        <f>IF(perbaikan_revisi[[#This Row],[Akrual]]&gt;perbaikan_revisi[[#This Row],[JUMLAH ]],perbaikan_revisi[[#This Row],[Akrual]]-perbaikan_revisi[[#This Row],[JUMLAH ]],0)</f>
        <v>-999999</v>
      </c>
    </row>
    <row r="350" spans="1:21" ht="13.2" x14ac:dyDescent="0.25">
      <c r="A350" s="1" t="s">
        <v>336</v>
      </c>
      <c r="B350" s="150"/>
      <c r="C350" s="49" t="s">
        <v>621</v>
      </c>
      <c r="D350" s="48">
        <v>4</v>
      </c>
      <c r="E350" s="48" t="s">
        <v>120</v>
      </c>
      <c r="F350" s="50">
        <v>250000</v>
      </c>
      <c r="G350" s="50">
        <f>ROUNDDOWN(D350*F350,-3)</f>
        <v>1000000</v>
      </c>
      <c r="H350" s="150"/>
      <c r="I350" s="49" t="s">
        <v>621</v>
      </c>
      <c r="J350" s="48">
        <v>4</v>
      </c>
      <c r="K350" s="48" t="s">
        <v>120</v>
      </c>
      <c r="L350" s="50">
        <v>250000</v>
      </c>
      <c r="M350" s="50">
        <f>ROUNDDOWN(J350*L350,-3)</f>
        <v>1000000</v>
      </c>
      <c r="N350" s="247">
        <f>G350-M350</f>
        <v>0</v>
      </c>
      <c r="O350" s="187" t="s">
        <v>1248</v>
      </c>
      <c r="P350" s="180"/>
      <c r="Q350" s="180"/>
      <c r="T350" s="29" t="b">
        <f>perbaikan_revisi[[#This Row],[JUMLAH ]]='[6]Pvt SP2D Pusdik'!B358</f>
        <v>1</v>
      </c>
      <c r="U350" s="50">
        <f>IF(perbaikan_revisi[[#This Row],[Akrual]]&gt;perbaikan_revisi[[#This Row],[JUMLAH ]],perbaikan_revisi[[#This Row],[Akrual]]-perbaikan_revisi[[#This Row],[JUMLAH ]],0)</f>
        <v>-999999</v>
      </c>
    </row>
    <row r="351" spans="1:21" ht="15" x14ac:dyDescent="0.25">
      <c r="A351" s="1" t="s">
        <v>337</v>
      </c>
      <c r="B351" s="151" t="s">
        <v>528</v>
      </c>
      <c r="C351" s="52" t="s">
        <v>31</v>
      </c>
      <c r="D351" s="51"/>
      <c r="E351" s="51"/>
      <c r="F351" s="53"/>
      <c r="G351" s="53">
        <f>G352</f>
        <v>4000000</v>
      </c>
      <c r="H351" s="151" t="s">
        <v>528</v>
      </c>
      <c r="I351" s="52" t="s">
        <v>31</v>
      </c>
      <c r="J351" s="51"/>
      <c r="K351" s="51"/>
      <c r="L351" s="53"/>
      <c r="M351" s="53">
        <f>M352</f>
        <v>4000000</v>
      </c>
      <c r="N351" s="323">
        <f>N352</f>
        <v>0</v>
      </c>
      <c r="O351" s="207"/>
      <c r="P351" s="180"/>
      <c r="Q351" s="180"/>
      <c r="R351" s="263" t="s">
        <v>322</v>
      </c>
      <c r="S351" s="223" t="s">
        <v>508</v>
      </c>
      <c r="T351" s="29" t="b">
        <f>perbaikan_revisi[[#This Row],[JUMLAH ]]='[6]Pvt SP2D Pusdik'!B359</f>
        <v>1</v>
      </c>
      <c r="U351" s="53">
        <f>IF(perbaikan_revisi[[#This Row],[Akrual]]&gt;perbaikan_revisi[[#This Row],[JUMLAH ]],perbaikan_revisi[[#This Row],[Akrual]]-perbaikan_revisi[[#This Row],[JUMLAH ]],0)</f>
        <v>-3999999</v>
      </c>
    </row>
    <row r="352" spans="1:21" ht="13.2" x14ac:dyDescent="0.25">
      <c r="A352" s="1" t="s">
        <v>338</v>
      </c>
      <c r="B352" s="150"/>
      <c r="C352" s="49" t="s">
        <v>558</v>
      </c>
      <c r="D352" s="48">
        <v>4</v>
      </c>
      <c r="E352" s="48" t="s">
        <v>33</v>
      </c>
      <c r="F352" s="50">
        <v>1000000</v>
      </c>
      <c r="G352" s="50">
        <f>ROUNDDOWN(D352*F352,-3)</f>
        <v>4000000</v>
      </c>
      <c r="H352" s="150"/>
      <c r="I352" s="49" t="s">
        <v>558</v>
      </c>
      <c r="J352" s="48">
        <v>4</v>
      </c>
      <c r="K352" s="48" t="s">
        <v>33</v>
      </c>
      <c r="L352" s="50">
        <v>1000000</v>
      </c>
      <c r="M352" s="50">
        <f>ROUNDDOWN(J352*L352,-3)</f>
        <v>4000000</v>
      </c>
      <c r="N352" s="247">
        <f>G352-M352</f>
        <v>0</v>
      </c>
      <c r="O352" s="187" t="s">
        <v>1248</v>
      </c>
      <c r="P352" s="180"/>
      <c r="Q352" s="180"/>
      <c r="T352" s="29" t="b">
        <f>perbaikan_revisi[[#This Row],[JUMLAH ]]='[6]Pvt SP2D Pusdik'!B360</f>
        <v>1</v>
      </c>
      <c r="U352" s="50">
        <f>IF(perbaikan_revisi[[#This Row],[Akrual]]&gt;perbaikan_revisi[[#This Row],[JUMLAH ]],perbaikan_revisi[[#This Row],[Akrual]]-perbaikan_revisi[[#This Row],[JUMLAH ]],0)</f>
        <v>-3999999</v>
      </c>
    </row>
    <row r="353" spans="1:21" ht="15" x14ac:dyDescent="0.25">
      <c r="A353" s="1" t="s">
        <v>339</v>
      </c>
      <c r="B353" s="169" t="s">
        <v>525</v>
      </c>
      <c r="C353" s="104" t="s">
        <v>35</v>
      </c>
      <c r="D353" s="103"/>
      <c r="E353" s="103"/>
      <c r="F353" s="105"/>
      <c r="G353" s="105">
        <f>G354</f>
        <v>78000000</v>
      </c>
      <c r="H353" s="169" t="s">
        <v>525</v>
      </c>
      <c r="I353" s="104" t="s">
        <v>35</v>
      </c>
      <c r="J353" s="103"/>
      <c r="K353" s="103"/>
      <c r="L353" s="105"/>
      <c r="M353" s="105">
        <f>M354</f>
        <v>78000000</v>
      </c>
      <c r="N353" s="337">
        <f>N354</f>
        <v>0</v>
      </c>
      <c r="O353" s="207"/>
      <c r="P353" s="180"/>
      <c r="Q353" s="180"/>
      <c r="R353" s="263" t="s">
        <v>322</v>
      </c>
      <c r="S353" s="223" t="s">
        <v>508</v>
      </c>
      <c r="T353" s="29" t="b">
        <f>perbaikan_revisi[[#This Row],[JUMLAH ]]='[6]Pvt SP2D Pusdik'!B361</f>
        <v>1</v>
      </c>
      <c r="U353" s="105">
        <f>IF(perbaikan_revisi[[#This Row],[Akrual]]&gt;perbaikan_revisi[[#This Row],[JUMLAH ]],perbaikan_revisi[[#This Row],[Akrual]]-perbaikan_revisi[[#This Row],[JUMLAH ]],0)</f>
        <v>-77999999</v>
      </c>
    </row>
    <row r="354" spans="1:21" ht="13.2" x14ac:dyDescent="0.25">
      <c r="A354" s="1" t="s">
        <v>340</v>
      </c>
      <c r="B354" s="150"/>
      <c r="C354" s="49" t="s">
        <v>794</v>
      </c>
      <c r="D354" s="48">
        <v>12</v>
      </c>
      <c r="E354" s="48" t="s">
        <v>26</v>
      </c>
      <c r="F354" s="50">
        <v>6500000</v>
      </c>
      <c r="G354" s="50">
        <f>ROUNDDOWN(D354*F354,-3)</f>
        <v>78000000</v>
      </c>
      <c r="H354" s="150"/>
      <c r="I354" s="49" t="s">
        <v>794</v>
      </c>
      <c r="J354" s="48">
        <v>12</v>
      </c>
      <c r="K354" s="48" t="s">
        <v>26</v>
      </c>
      <c r="L354" s="50">
        <v>6500000</v>
      </c>
      <c r="M354" s="50">
        <f>ROUNDDOWN(J354*L354,-3)</f>
        <v>78000000</v>
      </c>
      <c r="N354" s="433">
        <f>G354-M354</f>
        <v>0</v>
      </c>
      <c r="O354" s="187" t="str">
        <f t="shared" ref="O354" si="106">IF(AND(ISBLANK(H354),N354&lt;&gt;0),"Rev detil","")</f>
        <v/>
      </c>
      <c r="P354" s="180"/>
      <c r="Q354" s="180"/>
      <c r="T354" s="29" t="b">
        <f>perbaikan_revisi[[#This Row],[JUMLAH ]]='[6]Pvt SP2D Pusdik'!B362</f>
        <v>1</v>
      </c>
      <c r="U354" s="50">
        <f>IF(perbaikan_revisi[[#This Row],[Akrual]]&gt;perbaikan_revisi[[#This Row],[JUMLAH ]],perbaikan_revisi[[#This Row],[Akrual]]-perbaikan_revisi[[#This Row],[JUMLAH ]],0)</f>
        <v>-77999999</v>
      </c>
    </row>
    <row r="355" spans="1:21" ht="13.2" x14ac:dyDescent="0.25">
      <c r="A355" s="1" t="s">
        <v>341</v>
      </c>
      <c r="B355" s="165" t="s">
        <v>91</v>
      </c>
      <c r="C355" s="94" t="s">
        <v>795</v>
      </c>
      <c r="D355" s="93"/>
      <c r="E355" s="93"/>
      <c r="F355" s="95"/>
      <c r="G355" s="95">
        <f>SUM(G356,G362,G364,G366)</f>
        <v>131699000</v>
      </c>
      <c r="H355" s="165" t="s">
        <v>91</v>
      </c>
      <c r="I355" s="94" t="s">
        <v>795</v>
      </c>
      <c r="J355" s="93"/>
      <c r="K355" s="93"/>
      <c r="L355" s="95"/>
      <c r="M355" s="95">
        <f>SUM(M356,M362,M364,M366)</f>
        <v>131699000</v>
      </c>
      <c r="N355" s="344">
        <f>SUM(N356,N362,N364,N366)</f>
        <v>0</v>
      </c>
      <c r="O355" s="207"/>
      <c r="P355" s="180" t="s">
        <v>507</v>
      </c>
      <c r="Q355" s="180" t="s">
        <v>508</v>
      </c>
      <c r="S355" s="223"/>
      <c r="T355" s="29" t="b">
        <f>perbaikan_revisi[[#This Row],[JUMLAH ]]='[6]Pvt SP2D Pusdik'!B363</f>
        <v>1</v>
      </c>
      <c r="U355" s="95">
        <f>IF(perbaikan_revisi[[#This Row],[Akrual]]&gt;perbaikan_revisi[[#This Row],[JUMLAH ]],perbaikan_revisi[[#This Row],[Akrual]]-perbaikan_revisi[[#This Row],[JUMLAH ]],0)</f>
        <v>-131698999</v>
      </c>
    </row>
    <row r="356" spans="1:21" ht="15" x14ac:dyDescent="0.25">
      <c r="A356" s="1" t="s">
        <v>342</v>
      </c>
      <c r="B356" s="153" t="s">
        <v>523</v>
      </c>
      <c r="C356" s="58" t="s">
        <v>24</v>
      </c>
      <c r="D356" s="57"/>
      <c r="E356" s="57"/>
      <c r="F356" s="59"/>
      <c r="G356" s="59">
        <f>SUM(G357:G361)</f>
        <v>52000000</v>
      </c>
      <c r="H356" s="153" t="s">
        <v>523</v>
      </c>
      <c r="I356" s="58" t="s">
        <v>24</v>
      </c>
      <c r="J356" s="57"/>
      <c r="K356" s="57"/>
      <c r="L356" s="59"/>
      <c r="M356" s="59">
        <f>SUM(M357:M361)</f>
        <v>52000000</v>
      </c>
      <c r="N356" s="324">
        <f>SUM(N357:N361)</f>
        <v>0</v>
      </c>
      <c r="O356" s="207"/>
      <c r="P356" s="180"/>
      <c r="Q356" s="180"/>
      <c r="R356" s="263" t="s">
        <v>322</v>
      </c>
      <c r="S356" s="223" t="s">
        <v>508</v>
      </c>
      <c r="T356" s="29" t="b">
        <f>perbaikan_revisi[[#This Row],[JUMLAH ]]='[6]Pvt SP2D Pusdik'!B364</f>
        <v>1</v>
      </c>
      <c r="U356" s="59">
        <f>IF(perbaikan_revisi[[#This Row],[Akrual]]&gt;perbaikan_revisi[[#This Row],[JUMLAH ]],perbaikan_revisi[[#This Row],[Akrual]]-perbaikan_revisi[[#This Row],[JUMLAH ]],0)</f>
        <v>-51999999</v>
      </c>
    </row>
    <row r="357" spans="1:21" ht="13.2" x14ac:dyDescent="0.25">
      <c r="A357" s="1" t="s">
        <v>343</v>
      </c>
      <c r="B357" s="150"/>
      <c r="C357" s="49" t="s">
        <v>554</v>
      </c>
      <c r="D357" s="48">
        <v>200</v>
      </c>
      <c r="E357" s="48" t="s">
        <v>26</v>
      </c>
      <c r="F357" s="50">
        <v>75000</v>
      </c>
      <c r="G357" s="50">
        <f>ROUNDDOWN(D357*F357,-3)</f>
        <v>15000000</v>
      </c>
      <c r="H357" s="150"/>
      <c r="I357" s="49" t="s">
        <v>554</v>
      </c>
      <c r="J357" s="48">
        <v>200</v>
      </c>
      <c r="K357" s="48" t="s">
        <v>26</v>
      </c>
      <c r="L357" s="50">
        <v>75000</v>
      </c>
      <c r="M357" s="50">
        <f>ROUNDDOWN(J357*L357,-3)</f>
        <v>15000000</v>
      </c>
      <c r="N357" s="247">
        <f t="shared" ref="N357:N361" si="107">G357-M357</f>
        <v>0</v>
      </c>
      <c r="O357" s="187" t="s">
        <v>1248</v>
      </c>
      <c r="P357" s="180"/>
      <c r="Q357" s="180"/>
      <c r="T357" s="29" t="b">
        <f>perbaikan_revisi[[#This Row],[JUMLAH ]]='[6]Pvt SP2D Pusdik'!B365</f>
        <v>1</v>
      </c>
      <c r="U357" s="204">
        <f>IF(perbaikan_revisi[[#This Row],[Akrual]]&gt;perbaikan_revisi[[#This Row],[JUMLAH ]],perbaikan_revisi[[#This Row],[Akrual]]-perbaikan_revisi[[#This Row],[JUMLAH ]],0)</f>
        <v>-14999999</v>
      </c>
    </row>
    <row r="358" spans="1:21" ht="13.2" x14ac:dyDescent="0.25">
      <c r="A358" s="1" t="s">
        <v>344</v>
      </c>
      <c r="B358" s="150"/>
      <c r="C358" s="49" t="s">
        <v>555</v>
      </c>
      <c r="D358" s="48">
        <v>8</v>
      </c>
      <c r="E358" s="48" t="s">
        <v>120</v>
      </c>
      <c r="F358" s="50">
        <v>1500000</v>
      </c>
      <c r="G358" s="50">
        <f>ROUNDDOWN(D358*F358,-3)</f>
        <v>12000000</v>
      </c>
      <c r="H358" s="150"/>
      <c r="I358" s="49" t="s">
        <v>555</v>
      </c>
      <c r="J358" s="48">
        <v>8</v>
      </c>
      <c r="K358" s="48" t="s">
        <v>120</v>
      </c>
      <c r="L358" s="50">
        <v>1500000</v>
      </c>
      <c r="M358" s="50">
        <f>ROUNDDOWN(J358*L358,-3)</f>
        <v>12000000</v>
      </c>
      <c r="N358" s="247">
        <f t="shared" si="107"/>
        <v>0</v>
      </c>
      <c r="O358" s="187" t="s">
        <v>1248</v>
      </c>
      <c r="P358" s="180"/>
      <c r="Q358" s="180"/>
      <c r="T358" s="29" t="b">
        <f>perbaikan_revisi[[#This Row],[JUMLAH ]]='[6]Pvt SP2D Pusdik'!B366</f>
        <v>1</v>
      </c>
      <c r="U358" s="204">
        <f>IF(perbaikan_revisi[[#This Row],[Akrual]]&gt;perbaikan_revisi[[#This Row],[JUMLAH ]],perbaikan_revisi[[#This Row],[Akrual]]-perbaikan_revisi[[#This Row],[JUMLAH ]],0)</f>
        <v>-11999999</v>
      </c>
    </row>
    <row r="359" spans="1:21" ht="13.2" x14ac:dyDescent="0.25">
      <c r="A359" s="1" t="s">
        <v>796</v>
      </c>
      <c r="B359" s="150"/>
      <c r="C359" s="49" t="s">
        <v>556</v>
      </c>
      <c r="D359" s="48">
        <v>8</v>
      </c>
      <c r="E359" s="48" t="s">
        <v>120</v>
      </c>
      <c r="F359" s="50">
        <v>1500000</v>
      </c>
      <c r="G359" s="50">
        <f>ROUNDDOWN(D359*F359,-3)</f>
        <v>12000000</v>
      </c>
      <c r="H359" s="150"/>
      <c r="I359" s="49" t="s">
        <v>556</v>
      </c>
      <c r="J359" s="48">
        <v>8</v>
      </c>
      <c r="K359" s="48" t="s">
        <v>120</v>
      </c>
      <c r="L359" s="50">
        <v>1500000</v>
      </c>
      <c r="M359" s="50">
        <f>ROUNDDOWN(J359*L359,-3)</f>
        <v>12000000</v>
      </c>
      <c r="N359" s="247">
        <f t="shared" si="107"/>
        <v>0</v>
      </c>
      <c r="O359" s="187" t="s">
        <v>1248</v>
      </c>
      <c r="P359" s="180"/>
      <c r="Q359" s="180"/>
      <c r="T359" s="29" t="b">
        <f>perbaikan_revisi[[#This Row],[JUMLAH ]]='[6]Pvt SP2D Pusdik'!B367</f>
        <v>1</v>
      </c>
      <c r="U359" s="204">
        <f>IF(perbaikan_revisi[[#This Row],[Akrual]]&gt;perbaikan_revisi[[#This Row],[JUMLAH ]],perbaikan_revisi[[#This Row],[Akrual]]-perbaikan_revisi[[#This Row],[JUMLAH ]],0)</f>
        <v>-11999999</v>
      </c>
    </row>
    <row r="360" spans="1:21" ht="13.2" x14ac:dyDescent="0.25">
      <c r="A360" s="1" t="s">
        <v>797</v>
      </c>
      <c r="B360" s="150"/>
      <c r="C360" s="49" t="s">
        <v>557</v>
      </c>
      <c r="D360" s="48">
        <v>8</v>
      </c>
      <c r="E360" s="48" t="s">
        <v>120</v>
      </c>
      <c r="F360" s="50">
        <v>1000000</v>
      </c>
      <c r="G360" s="50">
        <f>ROUNDDOWN(D360*F360,-3)</f>
        <v>8000000</v>
      </c>
      <c r="H360" s="150"/>
      <c r="I360" s="49" t="s">
        <v>557</v>
      </c>
      <c r="J360" s="48">
        <v>8</v>
      </c>
      <c r="K360" s="48" t="s">
        <v>120</v>
      </c>
      <c r="L360" s="50">
        <v>1000000</v>
      </c>
      <c r="M360" s="50">
        <f>ROUNDDOWN(J360*L360,-3)</f>
        <v>8000000</v>
      </c>
      <c r="N360" s="247">
        <f t="shared" si="107"/>
        <v>0</v>
      </c>
      <c r="O360" s="187" t="s">
        <v>1248</v>
      </c>
      <c r="P360" s="180"/>
      <c r="Q360" s="180"/>
      <c r="T360" s="29" t="b">
        <f>perbaikan_revisi[[#This Row],[JUMLAH ]]='[6]Pvt SP2D Pusdik'!B368</f>
        <v>1</v>
      </c>
      <c r="U360" s="204">
        <f>IF(perbaikan_revisi[[#This Row],[Akrual]]&gt;perbaikan_revisi[[#This Row],[JUMLAH ]],perbaikan_revisi[[#This Row],[Akrual]]-perbaikan_revisi[[#This Row],[JUMLAH ]],0)</f>
        <v>-7999999</v>
      </c>
    </row>
    <row r="361" spans="1:21" ht="13.2" x14ac:dyDescent="0.25">
      <c r="A361" s="1" t="s">
        <v>798</v>
      </c>
      <c r="B361" s="150"/>
      <c r="C361" s="49" t="s">
        <v>789</v>
      </c>
      <c r="D361" s="48">
        <v>20</v>
      </c>
      <c r="E361" s="48" t="s">
        <v>59</v>
      </c>
      <c r="F361" s="50">
        <v>250000</v>
      </c>
      <c r="G361" s="50">
        <f>ROUNDDOWN(D361*F361,-3)</f>
        <v>5000000</v>
      </c>
      <c r="H361" s="150"/>
      <c r="I361" s="49" t="s">
        <v>789</v>
      </c>
      <c r="J361" s="48">
        <v>20</v>
      </c>
      <c r="K361" s="48" t="s">
        <v>59</v>
      </c>
      <c r="L361" s="50">
        <v>250000</v>
      </c>
      <c r="M361" s="50">
        <f>ROUNDDOWN(J361*L361,-3)</f>
        <v>5000000</v>
      </c>
      <c r="N361" s="247">
        <f t="shared" si="107"/>
        <v>0</v>
      </c>
      <c r="O361" s="187" t="s">
        <v>1248</v>
      </c>
      <c r="P361" s="180"/>
      <c r="Q361" s="180"/>
      <c r="T361" s="29" t="b">
        <f>perbaikan_revisi[[#This Row],[JUMLAH ]]='[6]Pvt SP2D Pusdik'!B369</f>
        <v>1</v>
      </c>
      <c r="U361" s="50">
        <f>IF(perbaikan_revisi[[#This Row],[Akrual]]&gt;perbaikan_revisi[[#This Row],[JUMLAH ]],perbaikan_revisi[[#This Row],[Akrual]]-perbaikan_revisi[[#This Row],[JUMLAH ]],0)</f>
        <v>-4999999</v>
      </c>
    </row>
    <row r="362" spans="1:21" ht="15" x14ac:dyDescent="0.25">
      <c r="A362" s="1" t="s">
        <v>799</v>
      </c>
      <c r="B362" s="169" t="s">
        <v>524</v>
      </c>
      <c r="C362" s="104" t="s">
        <v>73</v>
      </c>
      <c r="D362" s="103"/>
      <c r="E362" s="103"/>
      <c r="F362" s="105"/>
      <c r="G362" s="105">
        <f>G363</f>
        <v>1000000</v>
      </c>
      <c r="H362" s="169" t="s">
        <v>524</v>
      </c>
      <c r="I362" s="104" t="s">
        <v>73</v>
      </c>
      <c r="J362" s="103"/>
      <c r="K362" s="103"/>
      <c r="L362" s="105"/>
      <c r="M362" s="105">
        <f>M363</f>
        <v>1000000</v>
      </c>
      <c r="N362" s="337">
        <f>N363</f>
        <v>0</v>
      </c>
      <c r="O362" s="207"/>
      <c r="P362" s="180"/>
      <c r="Q362" s="180"/>
      <c r="R362" s="263" t="s">
        <v>322</v>
      </c>
      <c r="S362" s="223" t="s">
        <v>508</v>
      </c>
      <c r="T362" s="29" t="b">
        <f>perbaikan_revisi[[#This Row],[JUMLAH ]]='[6]Pvt SP2D Pusdik'!B370</f>
        <v>1</v>
      </c>
      <c r="U362" s="105">
        <f>IF(perbaikan_revisi[[#This Row],[Akrual]]&gt;perbaikan_revisi[[#This Row],[JUMLAH ]],perbaikan_revisi[[#This Row],[Akrual]]-perbaikan_revisi[[#This Row],[JUMLAH ]],0)</f>
        <v>-999999</v>
      </c>
    </row>
    <row r="363" spans="1:21" ht="13.2" x14ac:dyDescent="0.25">
      <c r="A363" s="1" t="s">
        <v>800</v>
      </c>
      <c r="B363" s="150"/>
      <c r="C363" s="49" t="s">
        <v>621</v>
      </c>
      <c r="D363" s="48">
        <v>4</v>
      </c>
      <c r="E363" s="48" t="s">
        <v>120</v>
      </c>
      <c r="F363" s="50">
        <v>250000</v>
      </c>
      <c r="G363" s="50">
        <f>ROUNDDOWN(D363*F363,-3)</f>
        <v>1000000</v>
      </c>
      <c r="H363" s="150"/>
      <c r="I363" s="49" t="s">
        <v>621</v>
      </c>
      <c r="J363" s="48">
        <v>4</v>
      </c>
      <c r="K363" s="48" t="s">
        <v>120</v>
      </c>
      <c r="L363" s="50">
        <v>250000</v>
      </c>
      <c r="M363" s="50">
        <f>ROUNDDOWN(J363*L363,-3)</f>
        <v>1000000</v>
      </c>
      <c r="N363" s="247">
        <f>G363-M363</f>
        <v>0</v>
      </c>
      <c r="O363" s="187" t="s">
        <v>1248</v>
      </c>
      <c r="P363" s="180"/>
      <c r="Q363" s="180"/>
      <c r="T363" s="29" t="b">
        <f>perbaikan_revisi[[#This Row],[JUMLAH ]]='[6]Pvt SP2D Pusdik'!B371</f>
        <v>1</v>
      </c>
      <c r="U363" s="50">
        <f>IF(perbaikan_revisi[[#This Row],[Akrual]]&gt;perbaikan_revisi[[#This Row],[JUMLAH ]],perbaikan_revisi[[#This Row],[Akrual]]-perbaikan_revisi[[#This Row],[JUMLAH ]],0)</f>
        <v>-999999</v>
      </c>
    </row>
    <row r="364" spans="1:21" ht="15" x14ac:dyDescent="0.25">
      <c r="A364" s="1" t="s">
        <v>801</v>
      </c>
      <c r="B364" s="163" t="s">
        <v>528</v>
      </c>
      <c r="C364" s="88" t="s">
        <v>31</v>
      </c>
      <c r="D364" s="87"/>
      <c r="E364" s="87"/>
      <c r="F364" s="89"/>
      <c r="G364" s="89">
        <f>G365</f>
        <v>8000000</v>
      </c>
      <c r="H364" s="163" t="s">
        <v>528</v>
      </c>
      <c r="I364" s="88" t="s">
        <v>31</v>
      </c>
      <c r="J364" s="87"/>
      <c r="K364" s="87"/>
      <c r="L364" s="89"/>
      <c r="M364" s="89">
        <f>M365</f>
        <v>8000000</v>
      </c>
      <c r="N364" s="343">
        <f>N365</f>
        <v>0</v>
      </c>
      <c r="O364" s="207"/>
      <c r="P364" s="180"/>
      <c r="Q364" s="180"/>
      <c r="R364" s="263" t="s">
        <v>322</v>
      </c>
      <c r="S364" s="223" t="s">
        <v>508</v>
      </c>
      <c r="T364" s="29" t="b">
        <f>perbaikan_revisi[[#This Row],[JUMLAH ]]='[6]Pvt SP2D Pusdik'!B372</f>
        <v>1</v>
      </c>
      <c r="U364" s="89">
        <f>IF(perbaikan_revisi[[#This Row],[Akrual]]&gt;perbaikan_revisi[[#This Row],[JUMLAH ]],perbaikan_revisi[[#This Row],[Akrual]]-perbaikan_revisi[[#This Row],[JUMLAH ]],0)</f>
        <v>-7999999</v>
      </c>
    </row>
    <row r="365" spans="1:21" ht="13.2" x14ac:dyDescent="0.25">
      <c r="A365" s="1" t="s">
        <v>802</v>
      </c>
      <c r="B365" s="150"/>
      <c r="C365" s="49" t="s">
        <v>558</v>
      </c>
      <c r="D365" s="48">
        <v>8</v>
      </c>
      <c r="E365" s="48" t="s">
        <v>33</v>
      </c>
      <c r="F365" s="50">
        <v>1000000</v>
      </c>
      <c r="G365" s="50">
        <f>ROUNDDOWN(D365*F365,-3)</f>
        <v>8000000</v>
      </c>
      <c r="H365" s="150"/>
      <c r="I365" s="49" t="s">
        <v>558</v>
      </c>
      <c r="J365" s="48">
        <v>8</v>
      </c>
      <c r="K365" s="48" t="s">
        <v>33</v>
      </c>
      <c r="L365" s="50">
        <v>1000000</v>
      </c>
      <c r="M365" s="50">
        <f>ROUNDDOWN(J365*L365,-3)</f>
        <v>8000000</v>
      </c>
      <c r="N365" s="247">
        <f>G365-M365</f>
        <v>0</v>
      </c>
      <c r="O365" s="187" t="s">
        <v>1248</v>
      </c>
      <c r="P365" s="180"/>
      <c r="Q365" s="180"/>
      <c r="T365" s="29" t="b">
        <f>perbaikan_revisi[[#This Row],[JUMLAH ]]='[6]Pvt SP2D Pusdik'!B373</f>
        <v>1</v>
      </c>
      <c r="U365" s="204">
        <f>IF(perbaikan_revisi[[#This Row],[Akrual]]&gt;perbaikan_revisi[[#This Row],[JUMLAH ]],perbaikan_revisi[[#This Row],[Akrual]]-perbaikan_revisi[[#This Row],[JUMLAH ]],0)</f>
        <v>-7999999</v>
      </c>
    </row>
    <row r="366" spans="1:21" ht="15" x14ac:dyDescent="0.25">
      <c r="A366" s="1" t="s">
        <v>345</v>
      </c>
      <c r="B366" s="149" t="s">
        <v>525</v>
      </c>
      <c r="C366" s="46" t="s">
        <v>35</v>
      </c>
      <c r="D366" s="45"/>
      <c r="E366" s="45"/>
      <c r="F366" s="47"/>
      <c r="G366" s="47">
        <f>G367</f>
        <v>70699000</v>
      </c>
      <c r="H366" s="149" t="s">
        <v>525</v>
      </c>
      <c r="I366" s="46" t="s">
        <v>35</v>
      </c>
      <c r="J366" s="45"/>
      <c r="K366" s="45"/>
      <c r="L366" s="47"/>
      <c r="M366" s="47">
        <f>M367</f>
        <v>70699000</v>
      </c>
      <c r="N366" s="322">
        <f>N367</f>
        <v>0</v>
      </c>
      <c r="O366" s="207"/>
      <c r="P366" s="181"/>
      <c r="Q366" s="180"/>
      <c r="R366" s="263" t="s">
        <v>322</v>
      </c>
      <c r="S366" s="223" t="s">
        <v>508</v>
      </c>
      <c r="T366" s="29" t="b">
        <f>perbaikan_revisi[[#This Row],[JUMLAH ]]='[6]Pvt SP2D Pusdik'!B374</f>
        <v>1</v>
      </c>
      <c r="U366" s="47">
        <f>IF(perbaikan_revisi[[#This Row],[Akrual]]&gt;perbaikan_revisi[[#This Row],[JUMLAH ]],perbaikan_revisi[[#This Row],[Akrual]]-perbaikan_revisi[[#This Row],[JUMLAH ]],0)</f>
        <v>-70698999</v>
      </c>
    </row>
    <row r="367" spans="1:21" ht="13.2" x14ac:dyDescent="0.25">
      <c r="A367" s="1" t="s">
        <v>346</v>
      </c>
      <c r="B367" s="150"/>
      <c r="C367" s="49" t="s">
        <v>803</v>
      </c>
      <c r="D367" s="48">
        <v>15</v>
      </c>
      <c r="E367" s="48" t="s">
        <v>26</v>
      </c>
      <c r="F367" s="50">
        <v>4713300</v>
      </c>
      <c r="G367" s="50">
        <f>ROUNDDOWN(D367*F367,-3)</f>
        <v>70699000</v>
      </c>
      <c r="H367" s="150"/>
      <c r="I367" s="49" t="s">
        <v>803</v>
      </c>
      <c r="J367" s="48">
        <v>15</v>
      </c>
      <c r="K367" s="48" t="s">
        <v>26</v>
      </c>
      <c r="L367" s="50">
        <v>4713300</v>
      </c>
      <c r="M367" s="50">
        <f>ROUNDDOWN(J367*L367,-3)</f>
        <v>70699000</v>
      </c>
      <c r="N367" s="433">
        <f>G367-M367</f>
        <v>0</v>
      </c>
      <c r="O367" s="187" t="str">
        <f t="shared" ref="O367" si="108">IF(AND(ISBLANK(H367),N367&lt;&gt;0),"Rev detil","")</f>
        <v/>
      </c>
      <c r="P367" s="181"/>
      <c r="Q367" s="180"/>
      <c r="T367" s="29" t="b">
        <f>perbaikan_revisi[[#This Row],[JUMLAH ]]='[6]Pvt SP2D Pusdik'!B375</f>
        <v>1</v>
      </c>
      <c r="U367" s="204">
        <f>IF(perbaikan_revisi[[#This Row],[Akrual]]&gt;perbaikan_revisi[[#This Row],[JUMLAH ]],perbaikan_revisi[[#This Row],[Akrual]]-perbaikan_revisi[[#This Row],[JUMLAH ]],0)</f>
        <v>-70698999</v>
      </c>
    </row>
    <row r="368" spans="1:21" ht="13.2" x14ac:dyDescent="0.25">
      <c r="A368" s="1" t="s">
        <v>347</v>
      </c>
      <c r="B368" s="152" t="s">
        <v>167</v>
      </c>
      <c r="C368" s="55" t="s">
        <v>804</v>
      </c>
      <c r="D368" s="54"/>
      <c r="E368" s="54"/>
      <c r="F368" s="56"/>
      <c r="G368" s="56">
        <f>SUM(G369,G374)</f>
        <v>126000000</v>
      </c>
      <c r="H368" s="152" t="s">
        <v>167</v>
      </c>
      <c r="I368" s="55" t="s">
        <v>804</v>
      </c>
      <c r="J368" s="54"/>
      <c r="K368" s="54"/>
      <c r="L368" s="56"/>
      <c r="M368" s="56">
        <f>SUM(M369,M374)</f>
        <v>126000000</v>
      </c>
      <c r="N368" s="325">
        <f>SUM(N369,N374)</f>
        <v>0</v>
      </c>
      <c r="O368" s="207"/>
      <c r="P368" s="180" t="s">
        <v>507</v>
      </c>
      <c r="Q368" s="180" t="s">
        <v>508</v>
      </c>
      <c r="S368" s="223"/>
      <c r="T368" s="29" t="b">
        <f>perbaikan_revisi[[#This Row],[JUMLAH ]]='[6]Pvt SP2D Pusdik'!B376</f>
        <v>1</v>
      </c>
      <c r="U368" s="56">
        <f>IF(perbaikan_revisi[[#This Row],[Akrual]]&gt;perbaikan_revisi[[#This Row],[JUMLAH ]],perbaikan_revisi[[#This Row],[Akrual]]-perbaikan_revisi[[#This Row],[JUMLAH ]],0)</f>
        <v>-125999999</v>
      </c>
    </row>
    <row r="369" spans="1:21" ht="15" x14ac:dyDescent="0.25">
      <c r="A369" s="1" t="s">
        <v>805</v>
      </c>
      <c r="B369" s="151" t="s">
        <v>523</v>
      </c>
      <c r="C369" s="52" t="s">
        <v>24</v>
      </c>
      <c r="D369" s="51"/>
      <c r="E369" s="51"/>
      <c r="F369" s="53"/>
      <c r="G369" s="53">
        <f>SUM(G370:G373)</f>
        <v>49250000</v>
      </c>
      <c r="H369" s="151" t="s">
        <v>523</v>
      </c>
      <c r="I369" s="52" t="s">
        <v>24</v>
      </c>
      <c r="J369" s="51"/>
      <c r="K369" s="51"/>
      <c r="L369" s="53"/>
      <c r="M369" s="53">
        <f>SUM(M370:M373)</f>
        <v>49250000</v>
      </c>
      <c r="N369" s="323">
        <f>SUM(N370:N373)</f>
        <v>0</v>
      </c>
      <c r="O369" s="207"/>
      <c r="P369" s="180"/>
      <c r="Q369" s="180"/>
      <c r="R369" s="263" t="s">
        <v>322</v>
      </c>
      <c r="S369" s="223" t="s">
        <v>508</v>
      </c>
      <c r="T369" s="29" t="b">
        <f>perbaikan_revisi[[#This Row],[JUMLAH ]]='[6]Pvt SP2D Pusdik'!B377</f>
        <v>1</v>
      </c>
      <c r="U369" s="53">
        <f>IF(perbaikan_revisi[[#This Row],[Akrual]]&gt;perbaikan_revisi[[#This Row],[JUMLAH ]],perbaikan_revisi[[#This Row],[Akrual]]-perbaikan_revisi[[#This Row],[JUMLAH ]],0)</f>
        <v>-49249999</v>
      </c>
    </row>
    <row r="370" spans="1:21" ht="13.2" x14ac:dyDescent="0.25">
      <c r="A370" s="1" t="s">
        <v>806</v>
      </c>
      <c r="B370" s="150"/>
      <c r="C370" s="49" t="s">
        <v>554</v>
      </c>
      <c r="D370" s="48">
        <v>230</v>
      </c>
      <c r="E370" s="48" t="s">
        <v>26</v>
      </c>
      <c r="F370" s="50">
        <v>75000</v>
      </c>
      <c r="G370" s="50">
        <f>ROUNDDOWN(D370*F370,-3)</f>
        <v>17250000</v>
      </c>
      <c r="H370" s="150"/>
      <c r="I370" s="49" t="s">
        <v>554</v>
      </c>
      <c r="J370" s="48">
        <v>230</v>
      </c>
      <c r="K370" s="48" t="s">
        <v>26</v>
      </c>
      <c r="L370" s="50">
        <v>75000</v>
      </c>
      <c r="M370" s="50">
        <f>ROUNDDOWN(J370*L370,-3)</f>
        <v>17250000</v>
      </c>
      <c r="N370" s="247">
        <f t="shared" ref="N370:N373" si="109">G370-M370</f>
        <v>0</v>
      </c>
      <c r="O370" s="187" t="s">
        <v>1248</v>
      </c>
      <c r="P370" s="180"/>
      <c r="Q370" s="180"/>
      <c r="T370" s="29" t="b">
        <f>perbaikan_revisi[[#This Row],[JUMLAH ]]='[6]Pvt SP2D Pusdik'!B378</f>
        <v>1</v>
      </c>
      <c r="U370" s="204">
        <f>IF(perbaikan_revisi[[#This Row],[Akrual]]&gt;perbaikan_revisi[[#This Row],[JUMLAH ]],perbaikan_revisi[[#This Row],[Akrual]]-perbaikan_revisi[[#This Row],[JUMLAH ]],0)</f>
        <v>-17249999</v>
      </c>
    </row>
    <row r="371" spans="1:21" ht="13.2" x14ac:dyDescent="0.25">
      <c r="A371" s="1" t="s">
        <v>807</v>
      </c>
      <c r="B371" s="150"/>
      <c r="C371" s="49" t="s">
        <v>555</v>
      </c>
      <c r="D371" s="48">
        <v>8</v>
      </c>
      <c r="E371" s="48" t="s">
        <v>120</v>
      </c>
      <c r="F371" s="50">
        <v>1500000</v>
      </c>
      <c r="G371" s="50">
        <f>ROUNDDOWN(D371*F371,-3)</f>
        <v>12000000</v>
      </c>
      <c r="H371" s="150"/>
      <c r="I371" s="49" t="s">
        <v>555</v>
      </c>
      <c r="J371" s="48">
        <v>8</v>
      </c>
      <c r="K371" s="48" t="s">
        <v>120</v>
      </c>
      <c r="L371" s="50">
        <v>1500000</v>
      </c>
      <c r="M371" s="50">
        <f>ROUNDDOWN(J371*L371,-3)</f>
        <v>12000000</v>
      </c>
      <c r="N371" s="247">
        <f t="shared" si="109"/>
        <v>0</v>
      </c>
      <c r="O371" s="187" t="s">
        <v>1248</v>
      </c>
      <c r="P371" s="180"/>
      <c r="Q371" s="180"/>
      <c r="T371" s="29" t="b">
        <f>perbaikan_revisi[[#This Row],[JUMLAH ]]='[6]Pvt SP2D Pusdik'!B379</f>
        <v>1</v>
      </c>
      <c r="U371" s="204">
        <f>IF(perbaikan_revisi[[#This Row],[Akrual]]&gt;perbaikan_revisi[[#This Row],[JUMLAH ]],perbaikan_revisi[[#This Row],[Akrual]]-perbaikan_revisi[[#This Row],[JUMLAH ]],0)</f>
        <v>-11999999</v>
      </c>
    </row>
    <row r="372" spans="1:21" ht="13.2" x14ac:dyDescent="0.25">
      <c r="A372" s="1" t="s">
        <v>808</v>
      </c>
      <c r="B372" s="150"/>
      <c r="C372" s="49" t="s">
        <v>556</v>
      </c>
      <c r="D372" s="48">
        <v>8</v>
      </c>
      <c r="E372" s="48" t="s">
        <v>120</v>
      </c>
      <c r="F372" s="50">
        <v>1500000</v>
      </c>
      <c r="G372" s="50">
        <f>ROUNDDOWN(D372*F372,-3)</f>
        <v>12000000</v>
      </c>
      <c r="H372" s="150"/>
      <c r="I372" s="49" t="s">
        <v>556</v>
      </c>
      <c r="J372" s="48">
        <v>8</v>
      </c>
      <c r="K372" s="48" t="s">
        <v>120</v>
      </c>
      <c r="L372" s="50">
        <v>1500000</v>
      </c>
      <c r="M372" s="50">
        <f>ROUNDDOWN(J372*L372,-3)</f>
        <v>12000000</v>
      </c>
      <c r="N372" s="247">
        <f t="shared" si="109"/>
        <v>0</v>
      </c>
      <c r="O372" s="187" t="s">
        <v>1248</v>
      </c>
      <c r="P372" s="180"/>
      <c r="Q372" s="180"/>
      <c r="T372" s="29" t="b">
        <f>perbaikan_revisi[[#This Row],[JUMLAH ]]='[6]Pvt SP2D Pusdik'!B380</f>
        <v>1</v>
      </c>
      <c r="U372" s="204">
        <f>IF(perbaikan_revisi[[#This Row],[Akrual]]&gt;perbaikan_revisi[[#This Row],[JUMLAH ]],perbaikan_revisi[[#This Row],[Akrual]]-perbaikan_revisi[[#This Row],[JUMLAH ]],0)</f>
        <v>-11999999</v>
      </c>
    </row>
    <row r="373" spans="1:21" ht="13.2" x14ac:dyDescent="0.25">
      <c r="A373" s="1" t="s">
        <v>809</v>
      </c>
      <c r="B373" s="150"/>
      <c r="C373" s="49" t="s">
        <v>557</v>
      </c>
      <c r="D373" s="48">
        <v>8</v>
      </c>
      <c r="E373" s="48" t="s">
        <v>120</v>
      </c>
      <c r="F373" s="50">
        <v>1000000</v>
      </c>
      <c r="G373" s="50">
        <f>ROUNDDOWN(D373*F373,-3)</f>
        <v>8000000</v>
      </c>
      <c r="H373" s="150"/>
      <c r="I373" s="49" t="s">
        <v>557</v>
      </c>
      <c r="J373" s="48">
        <v>8</v>
      </c>
      <c r="K373" s="48" t="s">
        <v>120</v>
      </c>
      <c r="L373" s="50">
        <v>1000000</v>
      </c>
      <c r="M373" s="50">
        <f>ROUNDDOWN(J373*L373,-3)</f>
        <v>8000000</v>
      </c>
      <c r="N373" s="247">
        <f t="shared" si="109"/>
        <v>0</v>
      </c>
      <c r="O373" s="187" t="s">
        <v>1248</v>
      </c>
      <c r="P373" s="180"/>
      <c r="Q373" s="180"/>
      <c r="T373" s="29" t="b">
        <f>perbaikan_revisi[[#This Row],[JUMLAH ]]='[6]Pvt SP2D Pusdik'!B381</f>
        <v>1</v>
      </c>
      <c r="U373" s="204">
        <f>IF(perbaikan_revisi[[#This Row],[Akrual]]&gt;perbaikan_revisi[[#This Row],[JUMLAH ]],perbaikan_revisi[[#This Row],[Akrual]]-perbaikan_revisi[[#This Row],[JUMLAH ]],0)</f>
        <v>-7999999</v>
      </c>
    </row>
    <row r="374" spans="1:21" ht="15" x14ac:dyDescent="0.25">
      <c r="A374" s="1" t="s">
        <v>348</v>
      </c>
      <c r="B374" s="151" t="s">
        <v>525</v>
      </c>
      <c r="C374" s="52" t="s">
        <v>35</v>
      </c>
      <c r="D374" s="51"/>
      <c r="E374" s="51"/>
      <c r="F374" s="53"/>
      <c r="G374" s="53">
        <f>G375</f>
        <v>76750000</v>
      </c>
      <c r="H374" s="151" t="s">
        <v>525</v>
      </c>
      <c r="I374" s="52" t="s">
        <v>35</v>
      </c>
      <c r="J374" s="51"/>
      <c r="K374" s="51"/>
      <c r="L374" s="53"/>
      <c r="M374" s="53">
        <f>M375</f>
        <v>76750000</v>
      </c>
      <c r="N374" s="323">
        <f>N375</f>
        <v>0</v>
      </c>
      <c r="O374" s="207"/>
      <c r="P374" s="181"/>
      <c r="Q374" s="180"/>
      <c r="R374" s="263" t="s">
        <v>322</v>
      </c>
      <c r="S374" s="223" t="s">
        <v>508</v>
      </c>
      <c r="T374" s="29" t="b">
        <f>perbaikan_revisi[[#This Row],[JUMLAH ]]='[6]Pvt SP2D Pusdik'!B382</f>
        <v>1</v>
      </c>
      <c r="U374" s="53">
        <f>IF(perbaikan_revisi[[#This Row],[Akrual]]&gt;perbaikan_revisi[[#This Row],[JUMLAH ]],perbaikan_revisi[[#This Row],[Akrual]]-perbaikan_revisi[[#This Row],[JUMLAH ]],0)</f>
        <v>-76749999</v>
      </c>
    </row>
    <row r="375" spans="1:21" ht="13.2" x14ac:dyDescent="0.25">
      <c r="A375" s="1" t="s">
        <v>349</v>
      </c>
      <c r="B375" s="150"/>
      <c r="C375" s="49" t="s">
        <v>810</v>
      </c>
      <c r="D375" s="48">
        <v>20</v>
      </c>
      <c r="E375" s="48" t="s">
        <v>26</v>
      </c>
      <c r="F375" s="50">
        <v>3837500</v>
      </c>
      <c r="G375" s="50">
        <f>ROUNDDOWN(D375*F375,-3)</f>
        <v>76750000</v>
      </c>
      <c r="H375" s="150"/>
      <c r="I375" s="49" t="s">
        <v>810</v>
      </c>
      <c r="J375" s="48">
        <v>20</v>
      </c>
      <c r="K375" s="48" t="s">
        <v>26</v>
      </c>
      <c r="L375" s="50">
        <v>3837500</v>
      </c>
      <c r="M375" s="50">
        <f>ROUNDDOWN(J375*L375,-3)</f>
        <v>76750000</v>
      </c>
      <c r="N375" s="433">
        <f>G375-M375</f>
        <v>0</v>
      </c>
      <c r="O375" s="187" t="str">
        <f t="shared" ref="O375" si="110">IF(AND(ISBLANK(H375),N375&lt;&gt;0),"Rev detil","")</f>
        <v/>
      </c>
      <c r="P375" s="181"/>
      <c r="Q375" s="180"/>
      <c r="T375" s="29" t="b">
        <f>perbaikan_revisi[[#This Row],[JUMLAH ]]='[6]Pvt SP2D Pusdik'!B383</f>
        <v>1</v>
      </c>
      <c r="U375" s="204">
        <f>IF(perbaikan_revisi[[#This Row],[Akrual]]&gt;perbaikan_revisi[[#This Row],[JUMLAH ]],perbaikan_revisi[[#This Row],[Akrual]]-perbaikan_revisi[[#This Row],[JUMLAH ]],0)</f>
        <v>-76749999</v>
      </c>
    </row>
    <row r="376" spans="1:21" ht="13.2" x14ac:dyDescent="0.25">
      <c r="A376" s="1" t="s">
        <v>811</v>
      </c>
      <c r="B376" s="152" t="s">
        <v>177</v>
      </c>
      <c r="C376" s="55" t="s">
        <v>812</v>
      </c>
      <c r="D376" s="54"/>
      <c r="E376" s="54"/>
      <c r="F376" s="56"/>
      <c r="G376" s="56">
        <f>SUM(G377,G382)</f>
        <v>165187000</v>
      </c>
      <c r="H376" s="152" t="s">
        <v>177</v>
      </c>
      <c r="I376" s="55" t="s">
        <v>812</v>
      </c>
      <c r="J376" s="54"/>
      <c r="K376" s="54"/>
      <c r="L376" s="56"/>
      <c r="M376" s="56">
        <f>SUM(M377,M382)</f>
        <v>165187000</v>
      </c>
      <c r="N376" s="325">
        <f>SUM(N377,N382)</f>
        <v>0</v>
      </c>
      <c r="O376" s="207"/>
      <c r="P376" s="180" t="s">
        <v>507</v>
      </c>
      <c r="Q376" s="180" t="s">
        <v>508</v>
      </c>
      <c r="S376" s="223"/>
      <c r="T376" s="29" t="b">
        <f>perbaikan_revisi[[#This Row],[JUMLAH ]]='[6]Pvt SP2D Pusdik'!B384</f>
        <v>1</v>
      </c>
      <c r="U376" s="56">
        <f>IF(perbaikan_revisi[[#This Row],[Akrual]]&gt;perbaikan_revisi[[#This Row],[JUMLAH ]],perbaikan_revisi[[#This Row],[Akrual]]-perbaikan_revisi[[#This Row],[JUMLAH ]],0)</f>
        <v>-165186999</v>
      </c>
    </row>
    <row r="377" spans="1:21" ht="15" x14ac:dyDescent="0.25">
      <c r="A377" s="1" t="s">
        <v>813</v>
      </c>
      <c r="B377" s="151" t="s">
        <v>523</v>
      </c>
      <c r="C377" s="52" t="s">
        <v>24</v>
      </c>
      <c r="D377" s="51"/>
      <c r="E377" s="51"/>
      <c r="F377" s="53"/>
      <c r="G377" s="53">
        <f>SUM(G378:G381)</f>
        <v>29250000</v>
      </c>
      <c r="H377" s="151" t="s">
        <v>523</v>
      </c>
      <c r="I377" s="52" t="s">
        <v>24</v>
      </c>
      <c r="J377" s="51"/>
      <c r="K377" s="51"/>
      <c r="L377" s="53"/>
      <c r="M377" s="53">
        <f>SUM(M378:M381)</f>
        <v>29250000</v>
      </c>
      <c r="N377" s="323">
        <f>SUM(N378:N381)</f>
        <v>0</v>
      </c>
      <c r="O377" s="207"/>
      <c r="P377" s="180"/>
      <c r="Q377" s="180"/>
      <c r="R377" s="263" t="s">
        <v>322</v>
      </c>
      <c r="S377" s="223" t="s">
        <v>508</v>
      </c>
      <c r="T377" s="29" t="b">
        <f>perbaikan_revisi[[#This Row],[JUMLAH ]]='[6]Pvt SP2D Pusdik'!B385</f>
        <v>1</v>
      </c>
      <c r="U377" s="53">
        <f>IF(perbaikan_revisi[[#This Row],[Akrual]]&gt;perbaikan_revisi[[#This Row],[JUMLAH ]],perbaikan_revisi[[#This Row],[Akrual]]-perbaikan_revisi[[#This Row],[JUMLAH ]],0)</f>
        <v>-29249999</v>
      </c>
    </row>
    <row r="378" spans="1:21" ht="13.2" x14ac:dyDescent="0.25">
      <c r="A378" s="1" t="s">
        <v>814</v>
      </c>
      <c r="B378" s="150"/>
      <c r="C378" s="49" t="s">
        <v>554</v>
      </c>
      <c r="D378" s="48">
        <v>70</v>
      </c>
      <c r="E378" s="48" t="s">
        <v>26</v>
      </c>
      <c r="F378" s="50">
        <v>75000</v>
      </c>
      <c r="G378" s="50">
        <f>ROUNDDOWN(D378*F378,-3)</f>
        <v>5250000</v>
      </c>
      <c r="H378" s="150"/>
      <c r="I378" s="49" t="s">
        <v>554</v>
      </c>
      <c r="J378" s="48">
        <v>70</v>
      </c>
      <c r="K378" s="48" t="s">
        <v>26</v>
      </c>
      <c r="L378" s="50">
        <v>75000</v>
      </c>
      <c r="M378" s="50">
        <f>ROUNDDOWN(J378*L378,-3)</f>
        <v>5250000</v>
      </c>
      <c r="N378" s="247">
        <f t="shared" ref="N378:N381" si="111">G378-M378</f>
        <v>0</v>
      </c>
      <c r="O378" s="187" t="s">
        <v>1248</v>
      </c>
      <c r="P378" s="180"/>
      <c r="Q378" s="180"/>
      <c r="T378" s="29" t="b">
        <f>perbaikan_revisi[[#This Row],[JUMLAH ]]='[6]Pvt SP2D Pusdik'!B386</f>
        <v>1</v>
      </c>
      <c r="U378" s="204">
        <f>IF(perbaikan_revisi[[#This Row],[Akrual]]&gt;perbaikan_revisi[[#This Row],[JUMLAH ]],perbaikan_revisi[[#This Row],[Akrual]]-perbaikan_revisi[[#This Row],[JUMLAH ]],0)</f>
        <v>-5249999</v>
      </c>
    </row>
    <row r="379" spans="1:21" ht="13.2" x14ac:dyDescent="0.25">
      <c r="A379" s="1" t="s">
        <v>815</v>
      </c>
      <c r="B379" s="150"/>
      <c r="C379" s="49" t="s">
        <v>555</v>
      </c>
      <c r="D379" s="48">
        <v>6</v>
      </c>
      <c r="E379" s="48" t="s">
        <v>120</v>
      </c>
      <c r="F379" s="50">
        <v>1500000</v>
      </c>
      <c r="G379" s="50">
        <f>ROUNDDOWN(D379*F379,-3)</f>
        <v>9000000</v>
      </c>
      <c r="H379" s="150"/>
      <c r="I379" s="49" t="s">
        <v>555</v>
      </c>
      <c r="J379" s="48">
        <v>6</v>
      </c>
      <c r="K379" s="48" t="s">
        <v>120</v>
      </c>
      <c r="L379" s="50">
        <v>1500000</v>
      </c>
      <c r="M379" s="50">
        <f>ROUNDDOWN(J379*L379,-3)</f>
        <v>9000000</v>
      </c>
      <c r="N379" s="247">
        <f t="shared" si="111"/>
        <v>0</v>
      </c>
      <c r="O379" s="187" t="s">
        <v>1248</v>
      </c>
      <c r="P379" s="180"/>
      <c r="Q379" s="180"/>
      <c r="T379" s="29" t="b">
        <f>perbaikan_revisi[[#This Row],[JUMLAH ]]='[6]Pvt SP2D Pusdik'!B387</f>
        <v>1</v>
      </c>
      <c r="U379" s="204">
        <f>IF(perbaikan_revisi[[#This Row],[Akrual]]&gt;perbaikan_revisi[[#This Row],[JUMLAH ]],perbaikan_revisi[[#This Row],[Akrual]]-perbaikan_revisi[[#This Row],[JUMLAH ]],0)</f>
        <v>-8999999</v>
      </c>
    </row>
    <row r="380" spans="1:21" ht="13.2" x14ac:dyDescent="0.25">
      <c r="A380" s="1" t="s">
        <v>816</v>
      </c>
      <c r="B380" s="150"/>
      <c r="C380" s="49" t="s">
        <v>556</v>
      </c>
      <c r="D380" s="48">
        <v>6</v>
      </c>
      <c r="E380" s="48" t="s">
        <v>120</v>
      </c>
      <c r="F380" s="50">
        <v>1500000</v>
      </c>
      <c r="G380" s="50">
        <f>ROUNDDOWN(D380*F380,-3)</f>
        <v>9000000</v>
      </c>
      <c r="H380" s="150"/>
      <c r="I380" s="49" t="s">
        <v>556</v>
      </c>
      <c r="J380" s="48">
        <v>6</v>
      </c>
      <c r="K380" s="48" t="s">
        <v>120</v>
      </c>
      <c r="L380" s="50">
        <v>1500000</v>
      </c>
      <c r="M380" s="50">
        <f>ROUNDDOWN(J380*L380,-3)</f>
        <v>9000000</v>
      </c>
      <c r="N380" s="247">
        <f t="shared" si="111"/>
        <v>0</v>
      </c>
      <c r="O380" s="187" t="s">
        <v>1248</v>
      </c>
      <c r="P380" s="180"/>
      <c r="Q380" s="180"/>
      <c r="T380" s="29" t="b">
        <f>perbaikan_revisi[[#This Row],[JUMLAH ]]='[6]Pvt SP2D Pusdik'!B388</f>
        <v>1</v>
      </c>
      <c r="U380" s="204">
        <f>IF(perbaikan_revisi[[#This Row],[Akrual]]&gt;perbaikan_revisi[[#This Row],[JUMLAH ]],perbaikan_revisi[[#This Row],[Akrual]]-perbaikan_revisi[[#This Row],[JUMLAH ]],0)</f>
        <v>-8999999</v>
      </c>
    </row>
    <row r="381" spans="1:21" ht="13.2" x14ac:dyDescent="0.25">
      <c r="A381" s="1" t="s">
        <v>817</v>
      </c>
      <c r="B381" s="150"/>
      <c r="C381" s="49" t="s">
        <v>557</v>
      </c>
      <c r="D381" s="48">
        <v>6</v>
      </c>
      <c r="E381" s="48" t="s">
        <v>120</v>
      </c>
      <c r="F381" s="50">
        <v>1000000</v>
      </c>
      <c r="G381" s="50">
        <f>ROUNDDOWN(D381*F381,-3)</f>
        <v>6000000</v>
      </c>
      <c r="H381" s="150"/>
      <c r="I381" s="49" t="s">
        <v>557</v>
      </c>
      <c r="J381" s="48">
        <v>6</v>
      </c>
      <c r="K381" s="48" t="s">
        <v>120</v>
      </c>
      <c r="L381" s="50">
        <v>1000000</v>
      </c>
      <c r="M381" s="50">
        <f>ROUNDDOWN(J381*L381,-3)</f>
        <v>6000000</v>
      </c>
      <c r="N381" s="247">
        <f t="shared" si="111"/>
        <v>0</v>
      </c>
      <c r="O381" s="187" t="s">
        <v>1248</v>
      </c>
      <c r="P381" s="180"/>
      <c r="Q381" s="180"/>
      <c r="T381" s="29" t="b">
        <f>perbaikan_revisi[[#This Row],[JUMLAH ]]='[6]Pvt SP2D Pusdik'!B389</f>
        <v>1</v>
      </c>
      <c r="U381" s="204">
        <f>IF(perbaikan_revisi[[#This Row],[Akrual]]&gt;perbaikan_revisi[[#This Row],[JUMLAH ]],perbaikan_revisi[[#This Row],[Akrual]]-perbaikan_revisi[[#This Row],[JUMLAH ]],0)</f>
        <v>-5999999</v>
      </c>
    </row>
    <row r="382" spans="1:21" ht="15" x14ac:dyDescent="0.25">
      <c r="A382" s="1" t="s">
        <v>818</v>
      </c>
      <c r="B382" s="151" t="s">
        <v>525</v>
      </c>
      <c r="C382" s="52" t="s">
        <v>35</v>
      </c>
      <c r="D382" s="51"/>
      <c r="E382" s="51"/>
      <c r="F382" s="53"/>
      <c r="G382" s="53">
        <f>G383</f>
        <v>135937000</v>
      </c>
      <c r="H382" s="151" t="s">
        <v>525</v>
      </c>
      <c r="I382" s="52" t="s">
        <v>35</v>
      </c>
      <c r="J382" s="51"/>
      <c r="K382" s="51"/>
      <c r="L382" s="53"/>
      <c r="M382" s="53">
        <f>M383</f>
        <v>135937000</v>
      </c>
      <c r="N382" s="323">
        <f>N383</f>
        <v>0</v>
      </c>
      <c r="O382" s="207"/>
      <c r="P382" s="181"/>
      <c r="Q382" s="180"/>
      <c r="R382" s="263" t="s">
        <v>322</v>
      </c>
      <c r="S382" s="223" t="s">
        <v>508</v>
      </c>
      <c r="T382" s="29" t="b">
        <f>perbaikan_revisi[[#This Row],[JUMLAH ]]='[6]Pvt SP2D Pusdik'!B390</f>
        <v>1</v>
      </c>
      <c r="U382" s="53">
        <f>IF(perbaikan_revisi[[#This Row],[Akrual]]&gt;perbaikan_revisi[[#This Row],[JUMLAH ]],perbaikan_revisi[[#This Row],[Akrual]]-perbaikan_revisi[[#This Row],[JUMLAH ]],0)</f>
        <v>-135936999</v>
      </c>
    </row>
    <row r="383" spans="1:21" ht="13.2" x14ac:dyDescent="0.25">
      <c r="A383" s="1" t="s">
        <v>819</v>
      </c>
      <c r="B383" s="150"/>
      <c r="C383" s="49" t="s">
        <v>820</v>
      </c>
      <c r="D383" s="48">
        <v>25</v>
      </c>
      <c r="E383" s="48" t="s">
        <v>26</v>
      </c>
      <c r="F383" s="50">
        <v>5437480</v>
      </c>
      <c r="G383" s="50">
        <f>ROUNDDOWN(D383*F383,-3)</f>
        <v>135937000</v>
      </c>
      <c r="H383" s="150"/>
      <c r="I383" s="49" t="s">
        <v>820</v>
      </c>
      <c r="J383" s="48">
        <v>25</v>
      </c>
      <c r="K383" s="48" t="s">
        <v>26</v>
      </c>
      <c r="L383" s="50">
        <v>5437480</v>
      </c>
      <c r="M383" s="50">
        <f>ROUNDDOWN(J383*L383,-3)</f>
        <v>135937000</v>
      </c>
      <c r="N383" s="247">
        <f>G383-M383</f>
        <v>0</v>
      </c>
      <c r="O383" s="187" t="s">
        <v>1248</v>
      </c>
      <c r="P383" s="181"/>
      <c r="Q383" s="180"/>
      <c r="T383" s="29" t="b">
        <f>perbaikan_revisi[[#This Row],[JUMLAH ]]='[6]Pvt SP2D Pusdik'!B391</f>
        <v>1</v>
      </c>
      <c r="U383" s="204">
        <f>IF(perbaikan_revisi[[#This Row],[Akrual]]&gt;perbaikan_revisi[[#This Row],[JUMLAH ]],perbaikan_revisi[[#This Row],[Akrual]]-perbaikan_revisi[[#This Row],[JUMLAH ]],0)</f>
        <v>-135936999</v>
      </c>
    </row>
    <row r="384" spans="1:21" ht="13.2" x14ac:dyDescent="0.25">
      <c r="A384" s="1" t="s">
        <v>821</v>
      </c>
      <c r="B384" s="152" t="s">
        <v>191</v>
      </c>
      <c r="C384" s="55" t="s">
        <v>1245</v>
      </c>
      <c r="D384" s="54"/>
      <c r="E384" s="54"/>
      <c r="F384" s="56"/>
      <c r="G384" s="56">
        <f>SUM(G385,G392,G394,G396)</f>
        <v>623614000</v>
      </c>
      <c r="H384" s="152" t="s">
        <v>191</v>
      </c>
      <c r="I384" s="55" t="s">
        <v>1245</v>
      </c>
      <c r="J384" s="54"/>
      <c r="K384" s="54"/>
      <c r="L384" s="56"/>
      <c r="M384" s="56">
        <f>SUM(M385,M392,M394,M396)</f>
        <v>623614000</v>
      </c>
      <c r="N384" s="325">
        <f>SUM(N385,N392,N394,N396)</f>
        <v>0</v>
      </c>
      <c r="O384" s="207"/>
      <c r="P384" s="180" t="s">
        <v>507</v>
      </c>
      <c r="Q384" s="180" t="s">
        <v>508</v>
      </c>
      <c r="S384" s="223"/>
      <c r="T384" s="29" t="b">
        <f>perbaikan_revisi[[#This Row],[JUMLAH ]]='[6]Pvt SP2D Pusdik'!B392</f>
        <v>1</v>
      </c>
      <c r="U384" s="56">
        <f>IF(perbaikan_revisi[[#This Row],[Akrual]]&gt;perbaikan_revisi[[#This Row],[JUMLAH ]],perbaikan_revisi[[#This Row],[Akrual]]-perbaikan_revisi[[#This Row],[JUMLAH ]],0)</f>
        <v>-623613999</v>
      </c>
    </row>
    <row r="385" spans="1:21" ht="15" x14ac:dyDescent="0.25">
      <c r="A385" s="1" t="s">
        <v>823</v>
      </c>
      <c r="B385" s="151" t="s">
        <v>523</v>
      </c>
      <c r="C385" s="52" t="s">
        <v>24</v>
      </c>
      <c r="D385" s="51"/>
      <c r="E385" s="51"/>
      <c r="F385" s="53"/>
      <c r="G385" s="53">
        <f>SUM(G386:G391)</f>
        <v>72950000</v>
      </c>
      <c r="H385" s="151" t="s">
        <v>523</v>
      </c>
      <c r="I385" s="52" t="s">
        <v>24</v>
      </c>
      <c r="J385" s="51"/>
      <c r="K385" s="51"/>
      <c r="L385" s="53"/>
      <c r="M385" s="53">
        <f>SUM(M386:M391)</f>
        <v>72950000</v>
      </c>
      <c r="N385" s="323">
        <f>SUM(N386:N391)</f>
        <v>0</v>
      </c>
      <c r="O385" s="207"/>
      <c r="P385" s="180"/>
      <c r="Q385" s="180"/>
      <c r="R385" s="263" t="s">
        <v>322</v>
      </c>
      <c r="S385" s="223" t="s">
        <v>508</v>
      </c>
      <c r="T385" s="29" t="b">
        <f>perbaikan_revisi[[#This Row],[JUMLAH ]]='[6]Pvt SP2D Pusdik'!B393</f>
        <v>1</v>
      </c>
      <c r="U385" s="53">
        <f>IF(perbaikan_revisi[[#This Row],[Akrual]]&gt;perbaikan_revisi[[#This Row],[JUMLAH ]],perbaikan_revisi[[#This Row],[Akrual]]-perbaikan_revisi[[#This Row],[JUMLAH ]],0)</f>
        <v>-72949999</v>
      </c>
    </row>
    <row r="386" spans="1:21" ht="13.2" x14ac:dyDescent="0.25">
      <c r="A386" s="1" t="s">
        <v>824</v>
      </c>
      <c r="B386" s="150"/>
      <c r="C386" s="49" t="s">
        <v>554</v>
      </c>
      <c r="D386" s="48">
        <v>300</v>
      </c>
      <c r="E386" s="48" t="s">
        <v>26</v>
      </c>
      <c r="F386" s="50">
        <v>75000</v>
      </c>
      <c r="G386" s="50">
        <f t="shared" ref="G386:G391" si="112">ROUNDDOWN(D386*F386,-3)</f>
        <v>22500000</v>
      </c>
      <c r="H386" s="150"/>
      <c r="I386" s="49" t="s">
        <v>554</v>
      </c>
      <c r="J386" s="48">
        <v>300</v>
      </c>
      <c r="K386" s="48" t="s">
        <v>26</v>
      </c>
      <c r="L386" s="50">
        <v>75000</v>
      </c>
      <c r="M386" s="50">
        <f t="shared" ref="M386:M391" si="113">ROUNDDOWN(J386*L386,-3)</f>
        <v>22500000</v>
      </c>
      <c r="N386" s="434">
        <f t="shared" ref="N386:N391" si="114">G386-M386</f>
        <v>0</v>
      </c>
      <c r="O386" s="187" t="str">
        <f t="shared" ref="O386:O391" si="115">IF(AND(ISBLANK(H386),N386&lt;&gt;0),"Rev detil","")</f>
        <v/>
      </c>
      <c r="P386" s="180"/>
      <c r="Q386" s="180"/>
      <c r="T386" s="29" t="b">
        <f>perbaikan_revisi[[#This Row],[JUMLAH ]]='[6]Pvt SP2D Pusdik'!B394</f>
        <v>1</v>
      </c>
      <c r="U386" s="50">
        <f>IF(perbaikan_revisi[[#This Row],[Akrual]]&gt;perbaikan_revisi[[#This Row],[JUMLAH ]],perbaikan_revisi[[#This Row],[Akrual]]-perbaikan_revisi[[#This Row],[JUMLAH ]],0)</f>
        <v>-22499999</v>
      </c>
    </row>
    <row r="387" spans="1:21" ht="13.2" x14ac:dyDescent="0.25">
      <c r="A387" s="1" t="s">
        <v>825</v>
      </c>
      <c r="B387" s="150"/>
      <c r="C387" s="49" t="s">
        <v>555</v>
      </c>
      <c r="D387" s="48">
        <v>2</v>
      </c>
      <c r="E387" s="48" t="s">
        <v>120</v>
      </c>
      <c r="F387" s="50">
        <v>1500000</v>
      </c>
      <c r="G387" s="50">
        <f t="shared" si="112"/>
        <v>3000000</v>
      </c>
      <c r="H387" s="150"/>
      <c r="I387" s="49" t="s">
        <v>555</v>
      </c>
      <c r="J387" s="48">
        <v>2</v>
      </c>
      <c r="K387" s="48" t="s">
        <v>120</v>
      </c>
      <c r="L387" s="50">
        <v>1500000</v>
      </c>
      <c r="M387" s="50">
        <f t="shared" si="113"/>
        <v>3000000</v>
      </c>
      <c r="N387" s="247">
        <f t="shared" si="114"/>
        <v>0</v>
      </c>
      <c r="O387" s="187" t="str">
        <f t="shared" si="115"/>
        <v/>
      </c>
      <c r="P387" s="180"/>
      <c r="Q387" s="180"/>
      <c r="T387" s="29" t="b">
        <f>perbaikan_revisi[[#This Row],[JUMLAH ]]='[6]Pvt SP2D Pusdik'!B395</f>
        <v>1</v>
      </c>
      <c r="U387" s="50">
        <f>IF(perbaikan_revisi[[#This Row],[Akrual]]&gt;perbaikan_revisi[[#This Row],[JUMLAH ]],perbaikan_revisi[[#This Row],[Akrual]]-perbaikan_revisi[[#This Row],[JUMLAH ]],0)</f>
        <v>-2999999</v>
      </c>
    </row>
    <row r="388" spans="1:21" ht="13.2" x14ac:dyDescent="0.25">
      <c r="A388" s="1" t="s">
        <v>826</v>
      </c>
      <c r="B388" s="150"/>
      <c r="C388" s="49" t="s">
        <v>556</v>
      </c>
      <c r="D388" s="48">
        <v>2</v>
      </c>
      <c r="E388" s="48" t="s">
        <v>120</v>
      </c>
      <c r="F388" s="50">
        <v>1500000</v>
      </c>
      <c r="G388" s="50">
        <f t="shared" si="112"/>
        <v>3000000</v>
      </c>
      <c r="H388" s="150"/>
      <c r="I388" s="49" t="s">
        <v>556</v>
      </c>
      <c r="J388" s="48">
        <v>2</v>
      </c>
      <c r="K388" s="48" t="s">
        <v>120</v>
      </c>
      <c r="L388" s="50">
        <v>1500000</v>
      </c>
      <c r="M388" s="50">
        <f t="shared" si="113"/>
        <v>3000000</v>
      </c>
      <c r="N388" s="247">
        <f t="shared" si="114"/>
        <v>0</v>
      </c>
      <c r="O388" s="187" t="str">
        <f t="shared" si="115"/>
        <v/>
      </c>
      <c r="P388" s="180"/>
      <c r="Q388" s="180"/>
      <c r="T388" s="29" t="b">
        <f>perbaikan_revisi[[#This Row],[JUMLAH ]]='[6]Pvt SP2D Pusdik'!B396</f>
        <v>1</v>
      </c>
      <c r="U388" s="50">
        <f>IF(perbaikan_revisi[[#This Row],[Akrual]]&gt;perbaikan_revisi[[#This Row],[JUMLAH ]],perbaikan_revisi[[#This Row],[Akrual]]-perbaikan_revisi[[#This Row],[JUMLAH ]],0)</f>
        <v>-2999999</v>
      </c>
    </row>
    <row r="389" spans="1:21" ht="13.2" x14ac:dyDescent="0.25">
      <c r="A389" s="1" t="s">
        <v>827</v>
      </c>
      <c r="B389" s="150"/>
      <c r="C389" s="49" t="s">
        <v>557</v>
      </c>
      <c r="D389" s="48">
        <v>2</v>
      </c>
      <c r="E389" s="48" t="s">
        <v>120</v>
      </c>
      <c r="F389" s="50">
        <v>1000000</v>
      </c>
      <c r="G389" s="50">
        <f t="shared" si="112"/>
        <v>2000000</v>
      </c>
      <c r="H389" s="150"/>
      <c r="I389" s="49" t="s">
        <v>557</v>
      </c>
      <c r="J389" s="48">
        <v>2</v>
      </c>
      <c r="K389" s="48" t="s">
        <v>120</v>
      </c>
      <c r="L389" s="50">
        <v>1000000</v>
      </c>
      <c r="M389" s="50">
        <f t="shared" si="113"/>
        <v>2000000</v>
      </c>
      <c r="N389" s="247">
        <f t="shared" si="114"/>
        <v>0</v>
      </c>
      <c r="O389" s="187" t="str">
        <f t="shared" si="115"/>
        <v/>
      </c>
      <c r="P389" s="180"/>
      <c r="Q389" s="180"/>
      <c r="T389" s="29" t="b">
        <f>perbaikan_revisi[[#This Row],[JUMLAH ]]='[6]Pvt SP2D Pusdik'!B397</f>
        <v>1</v>
      </c>
      <c r="U389" s="50">
        <f>IF(perbaikan_revisi[[#This Row],[Akrual]]&gt;perbaikan_revisi[[#This Row],[JUMLAH ]],perbaikan_revisi[[#This Row],[Akrual]]-perbaikan_revisi[[#This Row],[JUMLAH ]],0)</f>
        <v>-1999999</v>
      </c>
    </row>
    <row r="390" spans="1:21" ht="13.2" x14ac:dyDescent="0.25">
      <c r="A390" s="1" t="s">
        <v>828</v>
      </c>
      <c r="B390" s="150"/>
      <c r="C390" s="49" t="s">
        <v>829</v>
      </c>
      <c r="D390" s="48">
        <v>20</v>
      </c>
      <c r="E390" s="48" t="s">
        <v>59</v>
      </c>
      <c r="F390" s="50">
        <v>255000</v>
      </c>
      <c r="G390" s="50">
        <f t="shared" si="112"/>
        <v>5100000</v>
      </c>
      <c r="H390" s="150"/>
      <c r="I390" s="49" t="s">
        <v>829</v>
      </c>
      <c r="J390" s="48">
        <v>20</v>
      </c>
      <c r="K390" s="48" t="s">
        <v>59</v>
      </c>
      <c r="L390" s="50">
        <v>255000</v>
      </c>
      <c r="M390" s="50">
        <f t="shared" si="113"/>
        <v>5100000</v>
      </c>
      <c r="N390" s="434">
        <f t="shared" si="114"/>
        <v>0</v>
      </c>
      <c r="O390" s="187" t="str">
        <f t="shared" si="115"/>
        <v/>
      </c>
      <c r="P390" s="181"/>
      <c r="Q390" s="180"/>
      <c r="T390" s="29" t="b">
        <f>perbaikan_revisi[[#This Row],[JUMLAH ]]='[6]Pvt SP2D Pusdik'!B398</f>
        <v>1</v>
      </c>
      <c r="U390" s="50">
        <f>IF(perbaikan_revisi[[#This Row],[Akrual]]&gt;perbaikan_revisi[[#This Row],[JUMLAH ]],perbaikan_revisi[[#This Row],[Akrual]]-perbaikan_revisi[[#This Row],[JUMLAH ]],0)</f>
        <v>-5099999</v>
      </c>
    </row>
    <row r="391" spans="1:21" ht="13.2" x14ac:dyDescent="0.25">
      <c r="A391" s="1" t="s">
        <v>830</v>
      </c>
      <c r="B391" s="150"/>
      <c r="C391" s="49" t="s">
        <v>831</v>
      </c>
      <c r="D391" s="48">
        <v>120</v>
      </c>
      <c r="E391" s="48" t="s">
        <v>26</v>
      </c>
      <c r="F391" s="50">
        <v>311250</v>
      </c>
      <c r="G391" s="50">
        <f t="shared" si="112"/>
        <v>37350000</v>
      </c>
      <c r="H391" s="150"/>
      <c r="I391" s="49" t="s">
        <v>831</v>
      </c>
      <c r="J391" s="48">
        <v>120</v>
      </c>
      <c r="K391" s="48" t="s">
        <v>26</v>
      </c>
      <c r="L391" s="50">
        <v>311250</v>
      </c>
      <c r="M391" s="50">
        <f t="shared" si="113"/>
        <v>37350000</v>
      </c>
      <c r="N391" s="433">
        <f t="shared" si="114"/>
        <v>0</v>
      </c>
      <c r="O391" s="187" t="str">
        <f t="shared" si="115"/>
        <v/>
      </c>
      <c r="P391" s="181"/>
      <c r="Q391" s="180"/>
      <c r="T391" s="29" t="b">
        <f>perbaikan_revisi[[#This Row],[JUMLAH ]]='[6]Pvt SP2D Pusdik'!B399</f>
        <v>1</v>
      </c>
      <c r="U391" s="50">
        <f>IF(perbaikan_revisi[[#This Row],[Akrual]]&gt;perbaikan_revisi[[#This Row],[JUMLAH ]],perbaikan_revisi[[#This Row],[Akrual]]-perbaikan_revisi[[#This Row],[JUMLAH ]],0)</f>
        <v>-37349999</v>
      </c>
    </row>
    <row r="392" spans="1:21" ht="15" x14ac:dyDescent="0.25">
      <c r="A392" s="1" t="s">
        <v>832</v>
      </c>
      <c r="B392" s="149" t="s">
        <v>528</v>
      </c>
      <c r="C392" s="46" t="s">
        <v>31</v>
      </c>
      <c r="D392" s="45"/>
      <c r="E392" s="45"/>
      <c r="F392" s="47"/>
      <c r="G392" s="47">
        <f>G393</f>
        <v>16000000</v>
      </c>
      <c r="H392" s="149" t="s">
        <v>528</v>
      </c>
      <c r="I392" s="46" t="s">
        <v>31</v>
      </c>
      <c r="J392" s="45"/>
      <c r="K392" s="45"/>
      <c r="L392" s="47"/>
      <c r="M392" s="47">
        <f>M393</f>
        <v>16000000</v>
      </c>
      <c r="N392" s="322">
        <f>N393</f>
        <v>0</v>
      </c>
      <c r="O392" s="207"/>
      <c r="P392" s="180"/>
      <c r="Q392" s="180"/>
      <c r="R392" s="263" t="s">
        <v>322</v>
      </c>
      <c r="S392" s="223" t="s">
        <v>508</v>
      </c>
      <c r="T392" s="29" t="b">
        <f>perbaikan_revisi[[#This Row],[JUMLAH ]]='[6]Pvt SP2D Pusdik'!B400</f>
        <v>1</v>
      </c>
      <c r="U392" s="47">
        <f>IF(perbaikan_revisi[[#This Row],[Akrual]]&gt;perbaikan_revisi[[#This Row],[JUMLAH ]],perbaikan_revisi[[#This Row],[Akrual]]-perbaikan_revisi[[#This Row],[JUMLAH ]],0)</f>
        <v>-15999999</v>
      </c>
    </row>
    <row r="393" spans="1:21" ht="13.2" x14ac:dyDescent="0.25">
      <c r="A393" s="1" t="s">
        <v>833</v>
      </c>
      <c r="B393" s="150"/>
      <c r="C393" s="49" t="s">
        <v>558</v>
      </c>
      <c r="D393" s="48">
        <v>16</v>
      </c>
      <c r="E393" s="48" t="s">
        <v>33</v>
      </c>
      <c r="F393" s="50">
        <v>1000000</v>
      </c>
      <c r="G393" s="50">
        <f>ROUNDDOWN(D393*F393,-3)</f>
        <v>16000000</v>
      </c>
      <c r="H393" s="150"/>
      <c r="I393" s="49" t="s">
        <v>558</v>
      </c>
      <c r="J393" s="48">
        <v>16</v>
      </c>
      <c r="K393" s="48" t="s">
        <v>33</v>
      </c>
      <c r="L393" s="50">
        <v>1000000</v>
      </c>
      <c r="M393" s="50">
        <f>ROUNDDOWN(J393*L393,-3)</f>
        <v>16000000</v>
      </c>
      <c r="N393" s="247">
        <f>G393-M393</f>
        <v>0</v>
      </c>
      <c r="O393" s="187" t="s">
        <v>1248</v>
      </c>
      <c r="P393" s="180"/>
      <c r="Q393" s="180"/>
      <c r="T393" s="29" t="b">
        <f>perbaikan_revisi[[#This Row],[JUMLAH ]]='[6]Pvt SP2D Pusdik'!B401</f>
        <v>1</v>
      </c>
      <c r="U393" s="204">
        <f>IF(perbaikan_revisi[[#This Row],[Akrual]]&gt;perbaikan_revisi[[#This Row],[JUMLAH ]],perbaikan_revisi[[#This Row],[Akrual]]-perbaikan_revisi[[#This Row],[JUMLAH ]],0)</f>
        <v>-15999999</v>
      </c>
    </row>
    <row r="394" spans="1:21" ht="15" x14ac:dyDescent="0.25">
      <c r="A394" s="1" t="s">
        <v>834</v>
      </c>
      <c r="B394" s="151" t="s">
        <v>525</v>
      </c>
      <c r="C394" s="52" t="s">
        <v>35</v>
      </c>
      <c r="D394" s="51"/>
      <c r="E394" s="51"/>
      <c r="F394" s="53"/>
      <c r="G394" s="53">
        <f>G395</f>
        <v>90000000</v>
      </c>
      <c r="H394" s="151" t="s">
        <v>525</v>
      </c>
      <c r="I394" s="52" t="s">
        <v>35</v>
      </c>
      <c r="J394" s="51"/>
      <c r="K394" s="51"/>
      <c r="L394" s="53"/>
      <c r="M394" s="53">
        <f>M395</f>
        <v>90000000</v>
      </c>
      <c r="N394" s="323">
        <f>N395</f>
        <v>0</v>
      </c>
      <c r="O394" s="207"/>
      <c r="P394" s="180"/>
      <c r="Q394" s="180"/>
      <c r="R394" s="263" t="s">
        <v>322</v>
      </c>
      <c r="S394" s="223" t="s">
        <v>508</v>
      </c>
      <c r="T394" s="29" t="b">
        <f>perbaikan_revisi[[#This Row],[JUMLAH ]]='[6]Pvt SP2D Pusdik'!B402</f>
        <v>1</v>
      </c>
      <c r="U394" s="53">
        <f>IF(perbaikan_revisi[[#This Row],[Akrual]]&gt;perbaikan_revisi[[#This Row],[JUMLAH ]],perbaikan_revisi[[#This Row],[Akrual]]-perbaikan_revisi[[#This Row],[JUMLAH ]],0)</f>
        <v>-89999999</v>
      </c>
    </row>
    <row r="395" spans="1:21" ht="14.4" x14ac:dyDescent="0.3">
      <c r="A395" s="1" t="s">
        <v>835</v>
      </c>
      <c r="B395" s="150"/>
      <c r="C395" s="49" t="s">
        <v>1246</v>
      </c>
      <c r="D395" s="435">
        <v>12</v>
      </c>
      <c r="E395" s="435" t="s">
        <v>26</v>
      </c>
      <c r="F395" s="436">
        <v>7500000</v>
      </c>
      <c r="G395" s="50">
        <f>ROUNDDOWN(D395*F395,-3)</f>
        <v>90000000</v>
      </c>
      <c r="H395" s="150"/>
      <c r="I395" s="49" t="s">
        <v>1246</v>
      </c>
      <c r="J395" s="435">
        <v>12</v>
      </c>
      <c r="K395" s="435" t="s">
        <v>26</v>
      </c>
      <c r="L395" s="436">
        <v>7500000</v>
      </c>
      <c r="M395" s="50">
        <f>ROUNDDOWN(J395*L395,-3)</f>
        <v>90000000</v>
      </c>
      <c r="N395" s="433">
        <f>G395-M395</f>
        <v>0</v>
      </c>
      <c r="O395" s="187" t="str">
        <f t="shared" ref="O395" si="116">IF(AND(ISBLANK(H395),N395&lt;&gt;0),"Rev detil","")</f>
        <v/>
      </c>
      <c r="P395" s="180"/>
      <c r="Q395" s="180"/>
      <c r="T395" s="29" t="b">
        <f>perbaikan_revisi[[#This Row],[JUMLAH ]]='[6]Pvt SP2D Pusdik'!B403</f>
        <v>1</v>
      </c>
      <c r="U395" s="50">
        <f>IF(perbaikan_revisi[[#This Row],[Akrual]]&gt;perbaikan_revisi[[#This Row],[JUMLAH ]],perbaikan_revisi[[#This Row],[Akrual]]-perbaikan_revisi[[#This Row],[JUMLAH ]],0)</f>
        <v>-89999999</v>
      </c>
    </row>
    <row r="396" spans="1:21" ht="15" x14ac:dyDescent="0.25">
      <c r="A396" s="1" t="s">
        <v>837</v>
      </c>
      <c r="B396" s="151" t="s">
        <v>529</v>
      </c>
      <c r="C396" s="52" t="s">
        <v>477</v>
      </c>
      <c r="D396" s="51"/>
      <c r="E396" s="51"/>
      <c r="F396" s="53"/>
      <c r="G396" s="53">
        <f>SUM(G397:G398)</f>
        <v>444664000</v>
      </c>
      <c r="H396" s="151" t="s">
        <v>529</v>
      </c>
      <c r="I396" s="52" t="s">
        <v>477</v>
      </c>
      <c r="J396" s="51"/>
      <c r="K396" s="51"/>
      <c r="L396" s="53"/>
      <c r="M396" s="53">
        <f>SUM(M397:M398)</f>
        <v>444664000</v>
      </c>
      <c r="N396" s="323">
        <f>SUM(N397:N398)</f>
        <v>0</v>
      </c>
      <c r="O396" s="207"/>
      <c r="P396" s="180"/>
      <c r="Q396" s="180"/>
      <c r="R396" s="263" t="s">
        <v>322</v>
      </c>
      <c r="S396" s="223" t="s">
        <v>508</v>
      </c>
      <c r="T396" s="29" t="b">
        <f>perbaikan_revisi[[#This Row],[JUMLAH ]]='[6]Pvt SP2D Pusdik'!B404</f>
        <v>1</v>
      </c>
      <c r="U396" s="53">
        <f>IF(perbaikan_revisi[[#This Row],[Akrual]]&gt;perbaikan_revisi[[#This Row],[JUMLAH ]],perbaikan_revisi[[#This Row],[Akrual]]-perbaikan_revisi[[#This Row],[JUMLAH ]],0)</f>
        <v>-444663999</v>
      </c>
    </row>
    <row r="397" spans="1:21" ht="13.2" x14ac:dyDescent="0.25">
      <c r="A397" s="1" t="s">
        <v>838</v>
      </c>
      <c r="B397" s="150"/>
      <c r="C397" s="49" t="s">
        <v>1247</v>
      </c>
      <c r="D397" s="48">
        <v>240</v>
      </c>
      <c r="E397" s="48" t="s">
        <v>479</v>
      </c>
      <c r="F397" s="50">
        <v>933000</v>
      </c>
      <c r="G397" s="50">
        <f>ROUNDDOWN(D397*F397,-3)</f>
        <v>223920000</v>
      </c>
      <c r="H397" s="150"/>
      <c r="I397" s="49" t="s">
        <v>1247</v>
      </c>
      <c r="J397" s="48">
        <v>240</v>
      </c>
      <c r="K397" s="48" t="s">
        <v>479</v>
      </c>
      <c r="L397" s="50">
        <v>933000</v>
      </c>
      <c r="M397" s="50">
        <f>ROUNDDOWN(J397*L397,-3)</f>
        <v>223920000</v>
      </c>
      <c r="N397" s="433">
        <f t="shared" ref="N397:N398" si="117">G397-M397</f>
        <v>0</v>
      </c>
      <c r="O397" s="187" t="str">
        <f t="shared" ref="O397:O398" si="118">IF(AND(ISBLANK(H397),N397&lt;&gt;0),"Rev detil","")</f>
        <v/>
      </c>
      <c r="P397" s="180"/>
      <c r="Q397" s="180"/>
      <c r="T397" s="29" t="b">
        <f>perbaikan_revisi[[#This Row],[JUMLAH ]]='[6]Pvt SP2D Pusdik'!B405</f>
        <v>1</v>
      </c>
      <c r="U397" s="50">
        <f>IF(perbaikan_revisi[[#This Row],[Akrual]]&gt;perbaikan_revisi[[#This Row],[JUMLAH ]],perbaikan_revisi[[#This Row],[Akrual]]-perbaikan_revisi[[#This Row],[JUMLAH ]],0)</f>
        <v>-223919999</v>
      </c>
    </row>
    <row r="398" spans="1:21" ht="13.2" x14ac:dyDescent="0.25">
      <c r="A398" s="1" t="s">
        <v>840</v>
      </c>
      <c r="B398" s="150"/>
      <c r="C398" s="49" t="s">
        <v>955</v>
      </c>
      <c r="D398" s="48">
        <v>35</v>
      </c>
      <c r="E398" s="48" t="s">
        <v>26</v>
      </c>
      <c r="F398" s="50">
        <v>6306971.4285714282</v>
      </c>
      <c r="G398" s="50">
        <f>ROUNDDOWN(D398*F398,-3)</f>
        <v>220744000</v>
      </c>
      <c r="H398" s="150"/>
      <c r="I398" s="49" t="s">
        <v>955</v>
      </c>
      <c r="J398" s="48">
        <v>35</v>
      </c>
      <c r="K398" s="48" t="s">
        <v>26</v>
      </c>
      <c r="L398" s="50">
        <v>6306971.4285714282</v>
      </c>
      <c r="M398" s="50">
        <f>ROUNDDOWN(J398*L398,-3)</f>
        <v>220744000</v>
      </c>
      <c r="N398" s="433">
        <f t="shared" si="117"/>
        <v>0</v>
      </c>
      <c r="O398" s="187" t="str">
        <f t="shared" si="118"/>
        <v/>
      </c>
      <c r="P398" s="180"/>
      <c r="Q398" s="180"/>
      <c r="T398" s="29" t="b">
        <f>perbaikan_revisi[[#This Row],[JUMLAH ]]='[6]Pvt SP2D Pusdik'!B406</f>
        <v>1</v>
      </c>
      <c r="U398" s="50">
        <f>IF(perbaikan_revisi[[#This Row],[Akrual]]&gt;perbaikan_revisi[[#This Row],[JUMLAH ]],perbaikan_revisi[[#This Row],[Akrual]]-perbaikan_revisi[[#This Row],[JUMLAH ]],0)</f>
        <v>-220743999</v>
      </c>
    </row>
    <row r="399" spans="1:21" ht="13.2" x14ac:dyDescent="0.25">
      <c r="A399" s="1" t="s">
        <v>350</v>
      </c>
      <c r="B399" s="146" t="s">
        <v>351</v>
      </c>
      <c r="C399" s="37" t="s">
        <v>352</v>
      </c>
      <c r="D399" s="36">
        <v>2</v>
      </c>
      <c r="E399" s="36" t="s">
        <v>317</v>
      </c>
      <c r="F399" s="38"/>
      <c r="G399" s="38">
        <f>SUM(G400,G437)</f>
        <v>751164000</v>
      </c>
      <c r="H399" s="146" t="s">
        <v>351</v>
      </c>
      <c r="I399" s="37" t="s">
        <v>352</v>
      </c>
      <c r="J399" s="36">
        <v>2</v>
      </c>
      <c r="K399" s="36" t="s">
        <v>317</v>
      </c>
      <c r="L399" s="38"/>
      <c r="M399" s="38">
        <f>SUM(M400,M437)</f>
        <v>751164000</v>
      </c>
      <c r="N399" s="321">
        <f>SUM(N400,N437)</f>
        <v>0</v>
      </c>
      <c r="O399" s="207"/>
      <c r="P399" s="180"/>
      <c r="Q399" s="180"/>
      <c r="T399" s="29" t="b">
        <f>perbaikan_revisi[[#This Row],[JUMLAH ]]='[6]Pvt SP2D Pusdik'!B407</f>
        <v>1</v>
      </c>
      <c r="U399" s="38">
        <f>IF(perbaikan_revisi[[#This Row],[Akrual]]&gt;perbaikan_revisi[[#This Row],[JUMLAH ]],perbaikan_revisi[[#This Row],[Akrual]]-perbaikan_revisi[[#This Row],[JUMLAH ]],0)</f>
        <v>-751163999</v>
      </c>
    </row>
    <row r="400" spans="1:21" ht="26.4" x14ac:dyDescent="0.25">
      <c r="A400" s="1" t="s">
        <v>353</v>
      </c>
      <c r="B400" s="275" t="s">
        <v>605</v>
      </c>
      <c r="C400" s="272" t="s">
        <v>354</v>
      </c>
      <c r="D400" s="271"/>
      <c r="E400" s="271" t="s">
        <v>553</v>
      </c>
      <c r="F400" s="273"/>
      <c r="G400" s="273">
        <f>SUM(G401,G412,G426)</f>
        <v>646853000</v>
      </c>
      <c r="H400" s="275" t="s">
        <v>605</v>
      </c>
      <c r="I400" s="272" t="s">
        <v>354</v>
      </c>
      <c r="J400" s="271"/>
      <c r="K400" s="271" t="s">
        <v>553</v>
      </c>
      <c r="L400" s="273"/>
      <c r="M400" s="273">
        <f>SUM(M401,M412,M426)</f>
        <v>646853000</v>
      </c>
      <c r="N400" s="345">
        <f>SUM(N401,N412,N426)</f>
        <v>0</v>
      </c>
      <c r="O400" s="207"/>
      <c r="P400" s="180"/>
      <c r="Q400" s="180"/>
      <c r="T400" s="29" t="b">
        <f>perbaikan_revisi[[#This Row],[JUMLAH ]]='[6]Pvt SP2D Pusdik'!B408</f>
        <v>1</v>
      </c>
      <c r="U400" s="273">
        <f>IF(perbaikan_revisi[[#This Row],[Akrual]]&gt;perbaikan_revisi[[#This Row],[JUMLAH ]],perbaikan_revisi[[#This Row],[Akrual]]-perbaikan_revisi[[#This Row],[JUMLAH ]],0)</f>
        <v>-646852999</v>
      </c>
    </row>
    <row r="401" spans="1:21" ht="13.2" x14ac:dyDescent="0.25">
      <c r="A401" s="1" t="s">
        <v>355</v>
      </c>
      <c r="B401" s="148" t="s">
        <v>21</v>
      </c>
      <c r="C401" s="43" t="s">
        <v>844</v>
      </c>
      <c r="D401" s="42"/>
      <c r="E401" s="42"/>
      <c r="F401" s="44"/>
      <c r="G401" s="44">
        <f>SUM(G402,G408,G410)</f>
        <v>150075000</v>
      </c>
      <c r="H401" s="148" t="s">
        <v>21</v>
      </c>
      <c r="I401" s="43" t="s">
        <v>844</v>
      </c>
      <c r="J401" s="42"/>
      <c r="K401" s="42"/>
      <c r="L401" s="44"/>
      <c r="M401" s="44">
        <f>SUM(M402,M408,M410)</f>
        <v>150075000</v>
      </c>
      <c r="N401" s="312">
        <f>SUM(N402,N408,N410)</f>
        <v>0</v>
      </c>
      <c r="O401" s="207"/>
      <c r="P401" s="180" t="s">
        <v>507</v>
      </c>
      <c r="Q401" s="180" t="s">
        <v>509</v>
      </c>
      <c r="S401" s="223"/>
      <c r="T401" s="29" t="b">
        <f>perbaikan_revisi[[#This Row],[JUMLAH ]]='[6]Pvt SP2D Pusdik'!B409</f>
        <v>1</v>
      </c>
      <c r="U401" s="44">
        <f>IF(perbaikan_revisi[[#This Row],[Akrual]]&gt;perbaikan_revisi[[#This Row],[JUMLAH ]],perbaikan_revisi[[#This Row],[Akrual]]-perbaikan_revisi[[#This Row],[JUMLAH ]],0)</f>
        <v>-150074999</v>
      </c>
    </row>
    <row r="402" spans="1:21" ht="13.2" x14ac:dyDescent="0.25">
      <c r="A402" s="1" t="s">
        <v>356</v>
      </c>
      <c r="B402" s="149" t="s">
        <v>523</v>
      </c>
      <c r="C402" s="46" t="s">
        <v>24</v>
      </c>
      <c r="D402" s="45"/>
      <c r="E402" s="45"/>
      <c r="F402" s="47"/>
      <c r="G402" s="47">
        <f>SUM(G403:G407)</f>
        <v>40000000</v>
      </c>
      <c r="H402" s="149" t="s">
        <v>523</v>
      </c>
      <c r="I402" s="46" t="s">
        <v>24</v>
      </c>
      <c r="J402" s="45"/>
      <c r="K402" s="45"/>
      <c r="L402" s="47"/>
      <c r="M402" s="47">
        <f>SUM(M403:M407)</f>
        <v>40000000</v>
      </c>
      <c r="N402" s="322">
        <f>SUM(N403:N407)</f>
        <v>0</v>
      </c>
      <c r="O402" s="187" t="s">
        <v>1248</v>
      </c>
      <c r="P402" s="180"/>
      <c r="Q402" s="180"/>
      <c r="S402" s="223" t="s">
        <v>509</v>
      </c>
      <c r="T402" s="29" t="b">
        <f>perbaikan_revisi[[#This Row],[JUMLAH ]]='[6]Pvt SP2D Pusdik'!B410</f>
        <v>1</v>
      </c>
      <c r="U402" s="47">
        <f>IF(perbaikan_revisi[[#This Row],[Akrual]]&gt;perbaikan_revisi[[#This Row],[JUMLAH ]],perbaikan_revisi[[#This Row],[Akrual]]-perbaikan_revisi[[#This Row],[JUMLAH ]],0)</f>
        <v>-39999999</v>
      </c>
    </row>
    <row r="403" spans="1:21" ht="13.2" x14ac:dyDescent="0.25">
      <c r="A403" s="1" t="s">
        <v>357</v>
      </c>
      <c r="B403" s="150"/>
      <c r="C403" s="49" t="s">
        <v>554</v>
      </c>
      <c r="D403" s="48">
        <v>280</v>
      </c>
      <c r="E403" s="48" t="s">
        <v>26</v>
      </c>
      <c r="F403" s="50">
        <v>75000</v>
      </c>
      <c r="G403" s="50">
        <f>ROUNDDOWN(D403*F403,-3)</f>
        <v>21000000</v>
      </c>
      <c r="H403" s="150"/>
      <c r="I403" s="49" t="s">
        <v>554</v>
      </c>
      <c r="J403" s="48">
        <v>280</v>
      </c>
      <c r="K403" s="48" t="s">
        <v>26</v>
      </c>
      <c r="L403" s="50">
        <v>75000</v>
      </c>
      <c r="M403" s="50">
        <f>ROUNDDOWN(J403*L403,-3)</f>
        <v>21000000</v>
      </c>
      <c r="N403" s="247">
        <f t="shared" ref="N403:N407" si="119">G403-M403</f>
        <v>0</v>
      </c>
      <c r="O403" s="187" t="s">
        <v>1248</v>
      </c>
      <c r="P403" s="180"/>
      <c r="Q403" s="180"/>
      <c r="T403" s="29" t="b">
        <f>perbaikan_revisi[[#This Row],[JUMLAH ]]='[6]Pvt SP2D Pusdik'!B411</f>
        <v>1</v>
      </c>
      <c r="U403" s="204">
        <f>IF(perbaikan_revisi[[#This Row],[Akrual]]&gt;perbaikan_revisi[[#This Row],[JUMLAH ]],perbaikan_revisi[[#This Row],[Akrual]]-perbaikan_revisi[[#This Row],[JUMLAH ]],0)</f>
        <v>-20999999</v>
      </c>
    </row>
    <row r="404" spans="1:21" ht="13.2" x14ac:dyDescent="0.25">
      <c r="A404" s="1" t="s">
        <v>358</v>
      </c>
      <c r="B404" s="150"/>
      <c r="C404" s="49" t="s">
        <v>555</v>
      </c>
      <c r="D404" s="48">
        <v>4</v>
      </c>
      <c r="E404" s="48" t="s">
        <v>120</v>
      </c>
      <c r="F404" s="50">
        <v>1500000</v>
      </c>
      <c r="G404" s="50">
        <f>ROUNDDOWN(D404*F404,-3)</f>
        <v>6000000</v>
      </c>
      <c r="H404" s="150"/>
      <c r="I404" s="49" t="s">
        <v>555</v>
      </c>
      <c r="J404" s="48">
        <v>4</v>
      </c>
      <c r="K404" s="48" t="s">
        <v>120</v>
      </c>
      <c r="L404" s="50">
        <v>1500000</v>
      </c>
      <c r="M404" s="50">
        <f>ROUNDDOWN(J404*L404,-3)</f>
        <v>6000000</v>
      </c>
      <c r="N404" s="247">
        <f t="shared" si="119"/>
        <v>0</v>
      </c>
      <c r="O404" s="187" t="s">
        <v>1248</v>
      </c>
      <c r="P404" s="180"/>
      <c r="Q404" s="180"/>
      <c r="T404" s="29" t="b">
        <f>perbaikan_revisi[[#This Row],[JUMLAH ]]='[6]Pvt SP2D Pusdik'!B412</f>
        <v>1</v>
      </c>
      <c r="U404" s="204">
        <f>IF(perbaikan_revisi[[#This Row],[Akrual]]&gt;perbaikan_revisi[[#This Row],[JUMLAH ]],perbaikan_revisi[[#This Row],[Akrual]]-perbaikan_revisi[[#This Row],[JUMLAH ]],0)</f>
        <v>-5999999</v>
      </c>
    </row>
    <row r="405" spans="1:21" ht="13.2" x14ac:dyDescent="0.25">
      <c r="A405" s="1" t="s">
        <v>359</v>
      </c>
      <c r="B405" s="150"/>
      <c r="C405" s="49" t="s">
        <v>556</v>
      </c>
      <c r="D405" s="48">
        <v>4</v>
      </c>
      <c r="E405" s="48" t="s">
        <v>120</v>
      </c>
      <c r="F405" s="50">
        <v>1500000</v>
      </c>
      <c r="G405" s="50">
        <f>ROUNDDOWN(D405*F405,-3)</f>
        <v>6000000</v>
      </c>
      <c r="H405" s="150"/>
      <c r="I405" s="49" t="s">
        <v>556</v>
      </c>
      <c r="J405" s="48">
        <v>4</v>
      </c>
      <c r="K405" s="48" t="s">
        <v>120</v>
      </c>
      <c r="L405" s="50">
        <v>1500000</v>
      </c>
      <c r="M405" s="50">
        <f>ROUNDDOWN(J405*L405,-3)</f>
        <v>6000000</v>
      </c>
      <c r="N405" s="247">
        <f t="shared" si="119"/>
        <v>0</v>
      </c>
      <c r="O405" s="187" t="s">
        <v>1248</v>
      </c>
      <c r="P405" s="180"/>
      <c r="Q405" s="180"/>
      <c r="T405" s="29" t="b">
        <f>perbaikan_revisi[[#This Row],[JUMLAH ]]='[6]Pvt SP2D Pusdik'!B413</f>
        <v>1</v>
      </c>
      <c r="U405" s="204">
        <f>IF(perbaikan_revisi[[#This Row],[Akrual]]&gt;perbaikan_revisi[[#This Row],[JUMLAH ]],perbaikan_revisi[[#This Row],[Akrual]]-perbaikan_revisi[[#This Row],[JUMLAH ]],0)</f>
        <v>-5999999</v>
      </c>
    </row>
    <row r="406" spans="1:21" ht="13.2" x14ac:dyDescent="0.25">
      <c r="A406" s="1" t="s">
        <v>360</v>
      </c>
      <c r="B406" s="150"/>
      <c r="C406" s="49" t="s">
        <v>557</v>
      </c>
      <c r="D406" s="48">
        <v>4</v>
      </c>
      <c r="E406" s="48" t="s">
        <v>120</v>
      </c>
      <c r="F406" s="50">
        <v>1000000</v>
      </c>
      <c r="G406" s="50">
        <f>ROUNDDOWN(D406*F406,-3)</f>
        <v>4000000</v>
      </c>
      <c r="H406" s="150"/>
      <c r="I406" s="49" t="s">
        <v>557</v>
      </c>
      <c r="J406" s="48">
        <v>4</v>
      </c>
      <c r="K406" s="48" t="s">
        <v>120</v>
      </c>
      <c r="L406" s="50">
        <v>1000000</v>
      </c>
      <c r="M406" s="50">
        <f>ROUNDDOWN(J406*L406,-3)</f>
        <v>4000000</v>
      </c>
      <c r="N406" s="247">
        <f t="shared" si="119"/>
        <v>0</v>
      </c>
      <c r="O406" s="187" t="s">
        <v>1248</v>
      </c>
      <c r="P406" s="180"/>
      <c r="Q406" s="180"/>
      <c r="T406" s="29" t="b">
        <f>perbaikan_revisi[[#This Row],[JUMLAH ]]='[6]Pvt SP2D Pusdik'!B414</f>
        <v>1</v>
      </c>
      <c r="U406" s="204">
        <f>IF(perbaikan_revisi[[#This Row],[Akrual]]&gt;perbaikan_revisi[[#This Row],[JUMLAH ]],perbaikan_revisi[[#This Row],[Akrual]]-perbaikan_revisi[[#This Row],[JUMLAH ]],0)</f>
        <v>-3999999</v>
      </c>
    </row>
    <row r="407" spans="1:21" ht="13.2" x14ac:dyDescent="0.25">
      <c r="A407" s="1" t="s">
        <v>845</v>
      </c>
      <c r="B407" s="150"/>
      <c r="C407" s="49" t="s">
        <v>789</v>
      </c>
      <c r="D407" s="48">
        <v>12</v>
      </c>
      <c r="E407" s="48" t="s">
        <v>59</v>
      </c>
      <c r="F407" s="50">
        <v>250000</v>
      </c>
      <c r="G407" s="50">
        <f>ROUNDDOWN(D407*F407,-3)</f>
        <v>3000000</v>
      </c>
      <c r="H407" s="150"/>
      <c r="I407" s="49" t="s">
        <v>789</v>
      </c>
      <c r="J407" s="48">
        <v>12</v>
      </c>
      <c r="K407" s="48" t="s">
        <v>59</v>
      </c>
      <c r="L407" s="50">
        <v>250000</v>
      </c>
      <c r="M407" s="50">
        <f>ROUNDDOWN(J407*L407,-3)</f>
        <v>3000000</v>
      </c>
      <c r="N407" s="247">
        <f t="shared" si="119"/>
        <v>0</v>
      </c>
      <c r="O407" s="187" t="s">
        <v>1248</v>
      </c>
      <c r="P407" s="180"/>
      <c r="Q407" s="180"/>
      <c r="T407" s="29" t="b">
        <f>perbaikan_revisi[[#This Row],[JUMLAH ]]='[6]Pvt SP2D Pusdik'!B415</f>
        <v>1</v>
      </c>
      <c r="U407" s="50">
        <f>IF(perbaikan_revisi[[#This Row],[Akrual]]&gt;perbaikan_revisi[[#This Row],[JUMLAH ]],perbaikan_revisi[[#This Row],[Akrual]]-perbaikan_revisi[[#This Row],[JUMLAH ]],0)</f>
        <v>-2999999</v>
      </c>
    </row>
    <row r="408" spans="1:21" ht="13.2" x14ac:dyDescent="0.25">
      <c r="A408" s="1" t="s">
        <v>361</v>
      </c>
      <c r="B408" s="151" t="s">
        <v>524</v>
      </c>
      <c r="C408" s="52" t="s">
        <v>73</v>
      </c>
      <c r="D408" s="51"/>
      <c r="E408" s="51"/>
      <c r="F408" s="53"/>
      <c r="G408" s="53">
        <f>G409</f>
        <v>1000000</v>
      </c>
      <c r="H408" s="151" t="s">
        <v>524</v>
      </c>
      <c r="I408" s="52" t="s">
        <v>73</v>
      </c>
      <c r="J408" s="51"/>
      <c r="K408" s="51"/>
      <c r="L408" s="53"/>
      <c r="M408" s="53">
        <f>M409</f>
        <v>1000000</v>
      </c>
      <c r="N408" s="323">
        <f>N409</f>
        <v>0</v>
      </c>
      <c r="O408" s="187" t="s">
        <v>1248</v>
      </c>
      <c r="P408" s="180"/>
      <c r="Q408" s="180"/>
      <c r="S408" s="223" t="s">
        <v>509</v>
      </c>
      <c r="T408" s="29" t="b">
        <f>perbaikan_revisi[[#This Row],[JUMLAH ]]='[6]Pvt SP2D Pusdik'!B416</f>
        <v>1</v>
      </c>
      <c r="U408" s="53">
        <f>IF(perbaikan_revisi[[#This Row],[Akrual]]&gt;perbaikan_revisi[[#This Row],[JUMLAH ]],perbaikan_revisi[[#This Row],[Akrual]]-perbaikan_revisi[[#This Row],[JUMLAH ]],0)</f>
        <v>-999999</v>
      </c>
    </row>
    <row r="409" spans="1:21" ht="26.4" x14ac:dyDescent="0.25">
      <c r="A409" s="1" t="s">
        <v>362</v>
      </c>
      <c r="B409" s="150"/>
      <c r="C409" s="49" t="s">
        <v>846</v>
      </c>
      <c r="D409" s="48">
        <v>4</v>
      </c>
      <c r="E409" s="48" t="s">
        <v>120</v>
      </c>
      <c r="F409" s="50">
        <v>250000</v>
      </c>
      <c r="G409" s="50">
        <f>ROUNDDOWN(D409*F409,-3)</f>
        <v>1000000</v>
      </c>
      <c r="H409" s="150"/>
      <c r="I409" s="49" t="s">
        <v>846</v>
      </c>
      <c r="J409" s="48">
        <v>4</v>
      </c>
      <c r="K409" s="48" t="s">
        <v>120</v>
      </c>
      <c r="L409" s="50">
        <v>250000</v>
      </c>
      <c r="M409" s="50">
        <f>ROUNDDOWN(J409*L409,-3)</f>
        <v>1000000</v>
      </c>
      <c r="N409" s="247">
        <f>G409-M409</f>
        <v>0</v>
      </c>
      <c r="O409" s="187" t="s">
        <v>1248</v>
      </c>
      <c r="P409" s="180"/>
      <c r="Q409" s="180"/>
      <c r="T409" s="29" t="b">
        <f>perbaikan_revisi[[#This Row],[JUMLAH ]]='[6]Pvt SP2D Pusdik'!B417</f>
        <v>1</v>
      </c>
      <c r="U409" s="50">
        <f>IF(perbaikan_revisi[[#This Row],[Akrual]]&gt;perbaikan_revisi[[#This Row],[JUMLAH ]],perbaikan_revisi[[#This Row],[Akrual]]-perbaikan_revisi[[#This Row],[JUMLAH ]],0)</f>
        <v>-999999</v>
      </c>
    </row>
    <row r="410" spans="1:21" ht="13.2" x14ac:dyDescent="0.25">
      <c r="A410" s="1" t="s">
        <v>363</v>
      </c>
      <c r="B410" s="151" t="s">
        <v>525</v>
      </c>
      <c r="C410" s="52" t="s">
        <v>35</v>
      </c>
      <c r="D410" s="51"/>
      <c r="E410" s="51"/>
      <c r="F410" s="53"/>
      <c r="G410" s="53">
        <f>G411</f>
        <v>109075000</v>
      </c>
      <c r="H410" s="151" t="s">
        <v>525</v>
      </c>
      <c r="I410" s="52" t="s">
        <v>35</v>
      </c>
      <c r="J410" s="51"/>
      <c r="K410" s="51"/>
      <c r="L410" s="53"/>
      <c r="M410" s="53">
        <f>M411</f>
        <v>109075000</v>
      </c>
      <c r="N410" s="323">
        <f>N411</f>
        <v>0</v>
      </c>
      <c r="O410" s="187" t="s">
        <v>1248</v>
      </c>
      <c r="P410" s="180"/>
      <c r="Q410" s="180"/>
      <c r="S410" s="223" t="s">
        <v>509</v>
      </c>
      <c r="T410" s="29" t="b">
        <f>perbaikan_revisi[[#This Row],[JUMLAH ]]='[6]Pvt SP2D Pusdik'!B418</f>
        <v>1</v>
      </c>
      <c r="U410" s="53">
        <f>IF(perbaikan_revisi[[#This Row],[Akrual]]&gt;perbaikan_revisi[[#This Row],[JUMLAH ]],perbaikan_revisi[[#This Row],[Akrual]]-perbaikan_revisi[[#This Row],[JUMLAH ]],0)</f>
        <v>-109074999</v>
      </c>
    </row>
    <row r="411" spans="1:21" ht="13.2" x14ac:dyDescent="0.25">
      <c r="A411" s="1" t="s">
        <v>364</v>
      </c>
      <c r="B411" s="150"/>
      <c r="C411" s="49" t="s">
        <v>847</v>
      </c>
      <c r="D411" s="48">
        <v>18</v>
      </c>
      <c r="E411" s="48" t="s">
        <v>26</v>
      </c>
      <c r="F411" s="50">
        <v>6059723</v>
      </c>
      <c r="G411" s="50">
        <f>ROUNDDOWN(D411*F411,-3)</f>
        <v>109075000</v>
      </c>
      <c r="H411" s="150"/>
      <c r="I411" s="49" t="s">
        <v>847</v>
      </c>
      <c r="J411" s="48">
        <v>18</v>
      </c>
      <c r="K411" s="48" t="s">
        <v>26</v>
      </c>
      <c r="L411" s="50">
        <v>6059723</v>
      </c>
      <c r="M411" s="50">
        <f>ROUNDDOWN(J411*L411,-3)</f>
        <v>109075000</v>
      </c>
      <c r="N411" s="247">
        <f>G411-M411</f>
        <v>0</v>
      </c>
      <c r="O411" s="187" t="s">
        <v>1248</v>
      </c>
      <c r="P411" s="180"/>
      <c r="Q411" s="180"/>
      <c r="T411" s="29" t="b">
        <f>perbaikan_revisi[[#This Row],[JUMLAH ]]='[6]Pvt SP2D Pusdik'!B419</f>
        <v>1</v>
      </c>
      <c r="U411" s="204">
        <f>IF(perbaikan_revisi[[#This Row],[Akrual]]&gt;perbaikan_revisi[[#This Row],[JUMLAH ]],perbaikan_revisi[[#This Row],[Akrual]]-perbaikan_revisi[[#This Row],[JUMLAH ]],0)</f>
        <v>-109074999</v>
      </c>
    </row>
    <row r="412" spans="1:21" ht="26.4" x14ac:dyDescent="0.25">
      <c r="A412" s="1" t="s">
        <v>365</v>
      </c>
      <c r="B412" s="152" t="s">
        <v>38</v>
      </c>
      <c r="C412" s="55" t="s">
        <v>848</v>
      </c>
      <c r="D412" s="54"/>
      <c r="E412" s="54"/>
      <c r="F412" s="56"/>
      <c r="G412" s="56">
        <f>SUM(G413,G419,G422,G424)</f>
        <v>166238000</v>
      </c>
      <c r="H412" s="152" t="s">
        <v>38</v>
      </c>
      <c r="I412" s="55" t="s">
        <v>848</v>
      </c>
      <c r="J412" s="54"/>
      <c r="K412" s="54"/>
      <c r="L412" s="56"/>
      <c r="M412" s="56">
        <f>SUM(M413,M419,M422,M424)</f>
        <v>166238000</v>
      </c>
      <c r="N412" s="325">
        <f>SUM(N413,N419,N422,N424)</f>
        <v>0</v>
      </c>
      <c r="O412" s="207"/>
      <c r="P412" s="180" t="s">
        <v>507</v>
      </c>
      <c r="Q412" s="180" t="s">
        <v>509</v>
      </c>
      <c r="S412" s="223"/>
      <c r="T412" s="29" t="b">
        <f>perbaikan_revisi[[#This Row],[JUMLAH ]]='[6]Pvt SP2D Pusdik'!B420</f>
        <v>1</v>
      </c>
      <c r="U412" s="56">
        <f>IF(perbaikan_revisi[[#This Row],[Akrual]]&gt;perbaikan_revisi[[#This Row],[JUMLAH ]],perbaikan_revisi[[#This Row],[Akrual]]-perbaikan_revisi[[#This Row],[JUMLAH ]],0)</f>
        <v>-166237999</v>
      </c>
    </row>
    <row r="413" spans="1:21" ht="13.2" x14ac:dyDescent="0.25">
      <c r="A413" s="1" t="s">
        <v>366</v>
      </c>
      <c r="B413" s="151" t="s">
        <v>523</v>
      </c>
      <c r="C413" s="52" t="s">
        <v>24</v>
      </c>
      <c r="D413" s="51"/>
      <c r="E413" s="51"/>
      <c r="F413" s="53"/>
      <c r="G413" s="53">
        <f>SUM(G414:G418)</f>
        <v>33500000</v>
      </c>
      <c r="H413" s="151" t="s">
        <v>523</v>
      </c>
      <c r="I413" s="52" t="s">
        <v>24</v>
      </c>
      <c r="J413" s="51"/>
      <c r="K413" s="51"/>
      <c r="L413" s="53"/>
      <c r="M413" s="53">
        <f>SUM(M414:M418)</f>
        <v>33500000</v>
      </c>
      <c r="N413" s="323">
        <f>SUM(N414:N418)</f>
        <v>0</v>
      </c>
      <c r="O413" s="207"/>
      <c r="P413" s="180"/>
      <c r="Q413" s="180"/>
      <c r="S413" s="223" t="s">
        <v>509</v>
      </c>
      <c r="T413" s="29" t="b">
        <f>perbaikan_revisi[[#This Row],[JUMLAH ]]='[6]Pvt SP2D Pusdik'!B421</f>
        <v>1</v>
      </c>
      <c r="U413" s="53">
        <f>IF(perbaikan_revisi[[#This Row],[Akrual]]&gt;perbaikan_revisi[[#This Row],[JUMLAH ]],perbaikan_revisi[[#This Row],[Akrual]]-perbaikan_revisi[[#This Row],[JUMLAH ]],0)</f>
        <v>-33499999</v>
      </c>
    </row>
    <row r="414" spans="1:21" ht="13.2" x14ac:dyDescent="0.25">
      <c r="A414" s="1" t="s">
        <v>367</v>
      </c>
      <c r="B414" s="150"/>
      <c r="C414" s="49" t="s">
        <v>554</v>
      </c>
      <c r="D414" s="48">
        <v>180</v>
      </c>
      <c r="E414" s="48" t="s">
        <v>26</v>
      </c>
      <c r="F414" s="50">
        <v>75000</v>
      </c>
      <c r="G414" s="50">
        <f>ROUNDDOWN(D414*F414,-3)</f>
        <v>13500000</v>
      </c>
      <c r="H414" s="150"/>
      <c r="I414" s="49" t="s">
        <v>554</v>
      </c>
      <c r="J414" s="48">
        <v>180</v>
      </c>
      <c r="K414" s="48" t="s">
        <v>26</v>
      </c>
      <c r="L414" s="50">
        <v>75000</v>
      </c>
      <c r="M414" s="50">
        <f>ROUNDDOWN(J414*L414,-3)</f>
        <v>13500000</v>
      </c>
      <c r="N414" s="247">
        <f t="shared" ref="N414:N418" si="120">G414-M414</f>
        <v>0</v>
      </c>
      <c r="O414" s="187" t="s">
        <v>1248</v>
      </c>
      <c r="P414" s="180"/>
      <c r="Q414" s="180"/>
      <c r="T414" s="29" t="b">
        <f>perbaikan_revisi[[#This Row],[JUMLAH ]]='[6]Pvt SP2D Pusdik'!B422</f>
        <v>1</v>
      </c>
      <c r="U414" s="204">
        <f>IF(perbaikan_revisi[[#This Row],[Akrual]]&gt;perbaikan_revisi[[#This Row],[JUMLAH ]],perbaikan_revisi[[#This Row],[Akrual]]-perbaikan_revisi[[#This Row],[JUMLAH ]],0)</f>
        <v>-13499999</v>
      </c>
    </row>
    <row r="415" spans="1:21" ht="13.2" x14ac:dyDescent="0.25">
      <c r="A415" s="1" t="s">
        <v>368</v>
      </c>
      <c r="B415" s="150"/>
      <c r="C415" s="49" t="s">
        <v>555</v>
      </c>
      <c r="D415" s="48">
        <v>4</v>
      </c>
      <c r="E415" s="48" t="s">
        <v>120</v>
      </c>
      <c r="F415" s="50">
        <v>1500000</v>
      </c>
      <c r="G415" s="50">
        <f>ROUNDDOWN(D415*F415,-3)</f>
        <v>6000000</v>
      </c>
      <c r="H415" s="150"/>
      <c r="I415" s="49" t="s">
        <v>555</v>
      </c>
      <c r="J415" s="48">
        <v>4</v>
      </c>
      <c r="K415" s="48" t="s">
        <v>120</v>
      </c>
      <c r="L415" s="50">
        <v>1500000</v>
      </c>
      <c r="M415" s="50">
        <f>ROUNDDOWN(J415*L415,-3)</f>
        <v>6000000</v>
      </c>
      <c r="N415" s="247">
        <f t="shared" si="120"/>
        <v>0</v>
      </c>
      <c r="O415" s="187" t="s">
        <v>1248</v>
      </c>
      <c r="P415" s="180"/>
      <c r="Q415" s="180"/>
      <c r="T415" s="29" t="b">
        <f>perbaikan_revisi[[#This Row],[JUMLAH ]]='[6]Pvt SP2D Pusdik'!B423</f>
        <v>1</v>
      </c>
      <c r="U415" s="204">
        <f>IF(perbaikan_revisi[[#This Row],[Akrual]]&gt;perbaikan_revisi[[#This Row],[JUMLAH ]],perbaikan_revisi[[#This Row],[Akrual]]-perbaikan_revisi[[#This Row],[JUMLAH ]],0)</f>
        <v>-5999999</v>
      </c>
    </row>
    <row r="416" spans="1:21" ht="13.2" x14ac:dyDescent="0.25">
      <c r="A416" s="1" t="s">
        <v>369</v>
      </c>
      <c r="B416" s="150"/>
      <c r="C416" s="49" t="s">
        <v>556</v>
      </c>
      <c r="D416" s="48">
        <v>4</v>
      </c>
      <c r="E416" s="48" t="s">
        <v>120</v>
      </c>
      <c r="F416" s="50">
        <v>1500000</v>
      </c>
      <c r="G416" s="50">
        <f>ROUNDDOWN(D416*F416,-3)</f>
        <v>6000000</v>
      </c>
      <c r="H416" s="150"/>
      <c r="I416" s="49" t="s">
        <v>556</v>
      </c>
      <c r="J416" s="48">
        <v>4</v>
      </c>
      <c r="K416" s="48" t="s">
        <v>120</v>
      </c>
      <c r="L416" s="50">
        <v>1500000</v>
      </c>
      <c r="M416" s="50">
        <f>ROUNDDOWN(J416*L416,-3)</f>
        <v>6000000</v>
      </c>
      <c r="N416" s="247">
        <f t="shared" si="120"/>
        <v>0</v>
      </c>
      <c r="O416" s="187" t="s">
        <v>1248</v>
      </c>
      <c r="P416" s="180"/>
      <c r="Q416" s="180"/>
      <c r="T416" s="29" t="b">
        <f>perbaikan_revisi[[#This Row],[JUMLAH ]]='[6]Pvt SP2D Pusdik'!B424</f>
        <v>1</v>
      </c>
      <c r="U416" s="204">
        <f>IF(perbaikan_revisi[[#This Row],[Akrual]]&gt;perbaikan_revisi[[#This Row],[JUMLAH ]],perbaikan_revisi[[#This Row],[Akrual]]-perbaikan_revisi[[#This Row],[JUMLAH ]],0)</f>
        <v>-5999999</v>
      </c>
    </row>
    <row r="417" spans="1:21" ht="13.2" x14ac:dyDescent="0.25">
      <c r="A417" s="1" t="s">
        <v>370</v>
      </c>
      <c r="B417" s="150"/>
      <c r="C417" s="49" t="s">
        <v>557</v>
      </c>
      <c r="D417" s="48">
        <v>4</v>
      </c>
      <c r="E417" s="48" t="s">
        <v>120</v>
      </c>
      <c r="F417" s="50">
        <v>1000000</v>
      </c>
      <c r="G417" s="50">
        <f>ROUNDDOWN(D417*F417,-3)</f>
        <v>4000000</v>
      </c>
      <c r="H417" s="150"/>
      <c r="I417" s="49" t="s">
        <v>557</v>
      </c>
      <c r="J417" s="48">
        <v>4</v>
      </c>
      <c r="K417" s="48" t="s">
        <v>120</v>
      </c>
      <c r="L417" s="50">
        <v>1000000</v>
      </c>
      <c r="M417" s="50">
        <f>ROUNDDOWN(J417*L417,-3)</f>
        <v>4000000</v>
      </c>
      <c r="N417" s="247">
        <f t="shared" si="120"/>
        <v>0</v>
      </c>
      <c r="O417" s="187" t="s">
        <v>1248</v>
      </c>
      <c r="P417" s="180"/>
      <c r="Q417" s="180"/>
      <c r="T417" s="29" t="b">
        <f>perbaikan_revisi[[#This Row],[JUMLAH ]]='[6]Pvt SP2D Pusdik'!B425</f>
        <v>1</v>
      </c>
      <c r="U417" s="204">
        <f>IF(perbaikan_revisi[[#This Row],[Akrual]]&gt;perbaikan_revisi[[#This Row],[JUMLAH ]],perbaikan_revisi[[#This Row],[Akrual]]-perbaikan_revisi[[#This Row],[JUMLAH ]],0)</f>
        <v>-3999999</v>
      </c>
    </row>
    <row r="418" spans="1:21" ht="13.2" x14ac:dyDescent="0.25">
      <c r="A418" s="1" t="s">
        <v>371</v>
      </c>
      <c r="B418" s="150"/>
      <c r="C418" s="49" t="s">
        <v>849</v>
      </c>
      <c r="D418" s="48">
        <v>8</v>
      </c>
      <c r="E418" s="48" t="s">
        <v>59</v>
      </c>
      <c r="F418" s="50">
        <v>500000</v>
      </c>
      <c r="G418" s="50">
        <f>ROUNDDOWN(D418*F418,-3)</f>
        <v>4000000</v>
      </c>
      <c r="H418" s="150"/>
      <c r="I418" s="49" t="s">
        <v>849</v>
      </c>
      <c r="J418" s="48">
        <v>8</v>
      </c>
      <c r="K418" s="48" t="s">
        <v>59</v>
      </c>
      <c r="L418" s="50">
        <v>500000</v>
      </c>
      <c r="M418" s="50">
        <f>ROUNDDOWN(J418*L418,-3)</f>
        <v>4000000</v>
      </c>
      <c r="N418" s="247">
        <f t="shared" si="120"/>
        <v>0</v>
      </c>
      <c r="O418" s="187" t="s">
        <v>1248</v>
      </c>
      <c r="P418" s="180"/>
      <c r="Q418" s="180"/>
      <c r="T418" s="29" t="b">
        <f>perbaikan_revisi[[#This Row],[JUMLAH ]]='[6]Pvt SP2D Pusdik'!B426</f>
        <v>1</v>
      </c>
      <c r="U418" s="204">
        <f>IF(perbaikan_revisi[[#This Row],[Akrual]]&gt;perbaikan_revisi[[#This Row],[JUMLAH ]],perbaikan_revisi[[#This Row],[Akrual]]-perbaikan_revisi[[#This Row],[JUMLAH ]],0)</f>
        <v>-3999999</v>
      </c>
    </row>
    <row r="419" spans="1:21" ht="13.2" x14ac:dyDescent="0.25">
      <c r="A419" s="1" t="s">
        <v>372</v>
      </c>
      <c r="B419" s="151" t="s">
        <v>524</v>
      </c>
      <c r="C419" s="52" t="s">
        <v>73</v>
      </c>
      <c r="D419" s="51"/>
      <c r="E419" s="51"/>
      <c r="F419" s="53"/>
      <c r="G419" s="53">
        <f>SUM(G420:G421)</f>
        <v>31000000</v>
      </c>
      <c r="H419" s="151" t="s">
        <v>524</v>
      </c>
      <c r="I419" s="52" t="s">
        <v>73</v>
      </c>
      <c r="J419" s="51"/>
      <c r="K419" s="51"/>
      <c r="L419" s="53"/>
      <c r="M419" s="53">
        <f>SUM(M420:M421)</f>
        <v>31000000</v>
      </c>
      <c r="N419" s="323">
        <f>SUM(N420:N421)</f>
        <v>0</v>
      </c>
      <c r="O419" s="207"/>
      <c r="P419" s="180"/>
      <c r="Q419" s="180"/>
      <c r="S419" s="223" t="s">
        <v>509</v>
      </c>
      <c r="T419" s="29" t="b">
        <f>perbaikan_revisi[[#This Row],[JUMLAH ]]='[6]Pvt SP2D Pusdik'!B427</f>
        <v>1</v>
      </c>
      <c r="U419" s="53">
        <f>IF(perbaikan_revisi[[#This Row],[Akrual]]&gt;perbaikan_revisi[[#This Row],[JUMLAH ]],perbaikan_revisi[[#This Row],[Akrual]]-perbaikan_revisi[[#This Row],[JUMLAH ]],0)</f>
        <v>-30999999</v>
      </c>
    </row>
    <row r="420" spans="1:21" ht="26.4" x14ac:dyDescent="0.25">
      <c r="A420" s="1" t="s">
        <v>373</v>
      </c>
      <c r="B420" s="150"/>
      <c r="C420" s="49" t="s">
        <v>846</v>
      </c>
      <c r="D420" s="48">
        <v>4</v>
      </c>
      <c r="E420" s="48" t="s">
        <v>120</v>
      </c>
      <c r="F420" s="50">
        <v>250000</v>
      </c>
      <c r="G420" s="50">
        <f>ROUNDDOWN(D420*F420,-3)</f>
        <v>1000000</v>
      </c>
      <c r="H420" s="150"/>
      <c r="I420" s="49" t="s">
        <v>846</v>
      </c>
      <c r="J420" s="48">
        <v>4</v>
      </c>
      <c r="K420" s="48" t="s">
        <v>120</v>
      </c>
      <c r="L420" s="50">
        <v>250000</v>
      </c>
      <c r="M420" s="50">
        <f>ROUNDDOWN(J420*L420,-3)</f>
        <v>1000000</v>
      </c>
      <c r="N420" s="247">
        <f t="shared" ref="N420:N421" si="121">G420-M420</f>
        <v>0</v>
      </c>
      <c r="O420" s="187" t="s">
        <v>1248</v>
      </c>
      <c r="P420" s="180"/>
      <c r="Q420" s="180"/>
      <c r="T420" s="29" t="b">
        <f>perbaikan_revisi[[#This Row],[JUMLAH ]]='[6]Pvt SP2D Pusdik'!B428</f>
        <v>1</v>
      </c>
      <c r="U420" s="50">
        <f>IF(perbaikan_revisi[[#This Row],[Akrual]]&gt;perbaikan_revisi[[#This Row],[JUMLAH ]],perbaikan_revisi[[#This Row],[Akrual]]-perbaikan_revisi[[#This Row],[JUMLAH ]],0)</f>
        <v>-999999</v>
      </c>
    </row>
    <row r="421" spans="1:21" ht="13.2" x14ac:dyDescent="0.25">
      <c r="A421" s="1" t="s">
        <v>850</v>
      </c>
      <c r="B421" s="150"/>
      <c r="C421" s="49" t="s">
        <v>851</v>
      </c>
      <c r="D421" s="48">
        <v>2</v>
      </c>
      <c r="E421" s="48" t="s">
        <v>120</v>
      </c>
      <c r="F421" s="50">
        <v>15000000</v>
      </c>
      <c r="G421" s="50">
        <f>ROUNDDOWN(D421*F421,-3)</f>
        <v>30000000</v>
      </c>
      <c r="H421" s="150"/>
      <c r="I421" s="49" t="s">
        <v>851</v>
      </c>
      <c r="J421" s="48">
        <v>2</v>
      </c>
      <c r="K421" s="48" t="s">
        <v>120</v>
      </c>
      <c r="L421" s="50">
        <v>15000000</v>
      </c>
      <c r="M421" s="50">
        <f>ROUNDDOWN(J421*L421,-3)</f>
        <v>30000000</v>
      </c>
      <c r="N421" s="247">
        <f t="shared" si="121"/>
        <v>0</v>
      </c>
      <c r="O421" s="187" t="s">
        <v>1248</v>
      </c>
      <c r="P421" s="180"/>
      <c r="Q421" s="180"/>
      <c r="T421" s="29" t="b">
        <f>perbaikan_revisi[[#This Row],[JUMLAH ]]='[6]Pvt SP2D Pusdik'!B429</f>
        <v>1</v>
      </c>
      <c r="U421" s="50">
        <f>IF(perbaikan_revisi[[#This Row],[Akrual]]&gt;perbaikan_revisi[[#This Row],[JUMLAH ]],perbaikan_revisi[[#This Row],[Akrual]]-perbaikan_revisi[[#This Row],[JUMLAH ]],0)</f>
        <v>-29999999</v>
      </c>
    </row>
    <row r="422" spans="1:21" ht="13.2" x14ac:dyDescent="0.25">
      <c r="A422" s="1" t="s">
        <v>852</v>
      </c>
      <c r="B422" s="153" t="s">
        <v>528</v>
      </c>
      <c r="C422" s="58" t="s">
        <v>31</v>
      </c>
      <c r="D422" s="57"/>
      <c r="E422" s="57"/>
      <c r="F422" s="59"/>
      <c r="G422" s="59">
        <f>G423</f>
        <v>10000000</v>
      </c>
      <c r="H422" s="153" t="s">
        <v>528</v>
      </c>
      <c r="I422" s="58" t="s">
        <v>31</v>
      </c>
      <c r="J422" s="57"/>
      <c r="K422" s="57"/>
      <c r="L422" s="59"/>
      <c r="M422" s="59">
        <f>M423</f>
        <v>10000000</v>
      </c>
      <c r="N422" s="324">
        <f>N423</f>
        <v>0</v>
      </c>
      <c r="O422" s="207"/>
      <c r="P422" s="180"/>
      <c r="Q422" s="180"/>
      <c r="S422" s="223" t="s">
        <v>509</v>
      </c>
      <c r="T422" s="29" t="b">
        <f>perbaikan_revisi[[#This Row],[JUMLAH ]]='[6]Pvt SP2D Pusdik'!B430</f>
        <v>1</v>
      </c>
      <c r="U422" s="59">
        <f>IF(perbaikan_revisi[[#This Row],[Akrual]]&gt;perbaikan_revisi[[#This Row],[JUMLAH ]],perbaikan_revisi[[#This Row],[Akrual]]-perbaikan_revisi[[#This Row],[JUMLAH ]],0)</f>
        <v>-9999999</v>
      </c>
    </row>
    <row r="423" spans="1:21" ht="13.2" x14ac:dyDescent="0.25">
      <c r="A423" s="1" t="s">
        <v>853</v>
      </c>
      <c r="B423" s="150"/>
      <c r="C423" s="49" t="s">
        <v>558</v>
      </c>
      <c r="D423" s="48">
        <v>10</v>
      </c>
      <c r="E423" s="48" t="s">
        <v>33</v>
      </c>
      <c r="F423" s="50">
        <v>1000000</v>
      </c>
      <c r="G423" s="50">
        <f>ROUNDDOWN(D423*F423,-3)</f>
        <v>10000000</v>
      </c>
      <c r="H423" s="150"/>
      <c r="I423" s="49" t="s">
        <v>558</v>
      </c>
      <c r="J423" s="48">
        <v>10</v>
      </c>
      <c r="K423" s="48" t="s">
        <v>33</v>
      </c>
      <c r="L423" s="50">
        <v>1000000</v>
      </c>
      <c r="M423" s="50">
        <f>ROUNDDOWN(J423*L423,-3)</f>
        <v>10000000</v>
      </c>
      <c r="N423" s="247">
        <f>G423-M423</f>
        <v>0</v>
      </c>
      <c r="O423" s="187" t="s">
        <v>1248</v>
      </c>
      <c r="P423" s="180"/>
      <c r="Q423" s="180"/>
      <c r="T423" s="29" t="b">
        <f>perbaikan_revisi[[#This Row],[JUMLAH ]]='[6]Pvt SP2D Pusdik'!B431</f>
        <v>1</v>
      </c>
      <c r="U423" s="204">
        <f>IF(perbaikan_revisi[[#This Row],[Akrual]]&gt;perbaikan_revisi[[#This Row],[JUMLAH ]],perbaikan_revisi[[#This Row],[Akrual]]-perbaikan_revisi[[#This Row],[JUMLAH ]],0)</f>
        <v>-9999999</v>
      </c>
    </row>
    <row r="424" spans="1:21" ht="13.2" x14ac:dyDescent="0.25">
      <c r="A424" s="1" t="s">
        <v>374</v>
      </c>
      <c r="B424" s="151" t="s">
        <v>525</v>
      </c>
      <c r="C424" s="52" t="s">
        <v>35</v>
      </c>
      <c r="D424" s="51"/>
      <c r="E424" s="51"/>
      <c r="F424" s="53"/>
      <c r="G424" s="53">
        <f>G425</f>
        <v>91738000</v>
      </c>
      <c r="H424" s="151" t="s">
        <v>525</v>
      </c>
      <c r="I424" s="52" t="s">
        <v>35</v>
      </c>
      <c r="J424" s="51"/>
      <c r="K424" s="51"/>
      <c r="L424" s="53"/>
      <c r="M424" s="53">
        <f>M425</f>
        <v>91738000</v>
      </c>
      <c r="N424" s="323">
        <f>N425</f>
        <v>0</v>
      </c>
      <c r="O424" s="207"/>
      <c r="P424" s="180"/>
      <c r="Q424" s="180"/>
      <c r="S424" s="223" t="s">
        <v>509</v>
      </c>
      <c r="T424" s="29" t="b">
        <f>perbaikan_revisi[[#This Row],[JUMLAH ]]='[6]Pvt SP2D Pusdik'!B432</f>
        <v>1</v>
      </c>
      <c r="U424" s="53">
        <f>IF(perbaikan_revisi[[#This Row],[Akrual]]&gt;perbaikan_revisi[[#This Row],[JUMLAH ]],perbaikan_revisi[[#This Row],[Akrual]]-perbaikan_revisi[[#This Row],[JUMLAH ]],0)</f>
        <v>-91737999</v>
      </c>
    </row>
    <row r="425" spans="1:21" ht="26.4" x14ac:dyDescent="0.25">
      <c r="A425" s="1" t="s">
        <v>375</v>
      </c>
      <c r="B425" s="150"/>
      <c r="C425" s="49" t="s">
        <v>854</v>
      </c>
      <c r="D425" s="48">
        <v>20</v>
      </c>
      <c r="E425" s="48" t="s">
        <v>26</v>
      </c>
      <c r="F425" s="50">
        <v>4586900</v>
      </c>
      <c r="G425" s="50">
        <f>ROUNDDOWN(D425*F425,-3)</f>
        <v>91738000</v>
      </c>
      <c r="H425" s="150"/>
      <c r="I425" s="49" t="s">
        <v>854</v>
      </c>
      <c r="J425" s="48">
        <v>20</v>
      </c>
      <c r="K425" s="48" t="s">
        <v>26</v>
      </c>
      <c r="L425" s="50">
        <v>4586900</v>
      </c>
      <c r="M425" s="50">
        <f>ROUNDDOWN(J425*L425,-3)</f>
        <v>91738000</v>
      </c>
      <c r="N425" s="433">
        <f>G425-M425</f>
        <v>0</v>
      </c>
      <c r="O425" s="187" t="str">
        <f t="shared" ref="O425" si="122">IF(AND(ISBLANK(H425),N425&lt;&gt;0),"Rev detil","")</f>
        <v/>
      </c>
      <c r="P425" s="180"/>
      <c r="Q425" s="180"/>
      <c r="T425" s="29" t="b">
        <f>perbaikan_revisi[[#This Row],[JUMLAH ]]='[6]Pvt SP2D Pusdik'!B433</f>
        <v>1</v>
      </c>
      <c r="U425" s="204">
        <f>IF(perbaikan_revisi[[#This Row],[Akrual]]&gt;perbaikan_revisi[[#This Row],[JUMLAH ]],perbaikan_revisi[[#This Row],[Akrual]]-perbaikan_revisi[[#This Row],[JUMLAH ]],0)</f>
        <v>-91737999</v>
      </c>
    </row>
    <row r="426" spans="1:21" ht="13.2" x14ac:dyDescent="0.25">
      <c r="A426" s="1" t="s">
        <v>376</v>
      </c>
      <c r="B426" s="148" t="s">
        <v>91</v>
      </c>
      <c r="C426" s="43" t="s">
        <v>855</v>
      </c>
      <c r="D426" s="42"/>
      <c r="E426" s="42"/>
      <c r="F426" s="44"/>
      <c r="G426" s="44">
        <f>SUM(G427,G433,G435)</f>
        <v>330540000</v>
      </c>
      <c r="H426" s="148" t="s">
        <v>91</v>
      </c>
      <c r="I426" s="43" t="s">
        <v>855</v>
      </c>
      <c r="J426" s="42"/>
      <c r="K426" s="42"/>
      <c r="L426" s="44"/>
      <c r="M426" s="44">
        <f>SUM(M427,M433,M435)</f>
        <v>330540000</v>
      </c>
      <c r="N426" s="312">
        <f>SUM(N427,N433,N435)</f>
        <v>0</v>
      </c>
      <c r="O426" s="207"/>
      <c r="P426" s="180" t="s">
        <v>507</v>
      </c>
      <c r="Q426" s="180" t="s">
        <v>509</v>
      </c>
      <c r="S426" s="223"/>
      <c r="T426" s="29" t="b">
        <f>perbaikan_revisi[[#This Row],[JUMLAH ]]='[6]Pvt SP2D Pusdik'!B434</f>
        <v>1</v>
      </c>
      <c r="U426" s="44">
        <f>IF(perbaikan_revisi[[#This Row],[Akrual]]&gt;perbaikan_revisi[[#This Row],[JUMLAH ]],perbaikan_revisi[[#This Row],[Akrual]]-perbaikan_revisi[[#This Row],[JUMLAH ]],0)</f>
        <v>-330539999</v>
      </c>
    </row>
    <row r="427" spans="1:21" ht="13.2" x14ac:dyDescent="0.25">
      <c r="A427" s="1" t="s">
        <v>856</v>
      </c>
      <c r="B427" s="149" t="s">
        <v>523</v>
      </c>
      <c r="C427" s="46" t="s">
        <v>24</v>
      </c>
      <c r="D427" s="45"/>
      <c r="E427" s="45"/>
      <c r="F427" s="47"/>
      <c r="G427" s="47">
        <f>SUM(G428:G432)</f>
        <v>46000000</v>
      </c>
      <c r="H427" s="149" t="s">
        <v>523</v>
      </c>
      <c r="I427" s="46" t="s">
        <v>24</v>
      </c>
      <c r="J427" s="45"/>
      <c r="K427" s="45"/>
      <c r="L427" s="47"/>
      <c r="M427" s="47">
        <f>SUM(M428:M432)</f>
        <v>46000000</v>
      </c>
      <c r="N427" s="322">
        <f>SUM(N428:N432)</f>
        <v>0</v>
      </c>
      <c r="O427" s="187" t="s">
        <v>1248</v>
      </c>
      <c r="P427" s="180"/>
      <c r="Q427" s="180"/>
      <c r="S427" s="223" t="s">
        <v>509</v>
      </c>
      <c r="T427" s="29" t="b">
        <f>perbaikan_revisi[[#This Row],[JUMLAH ]]='[6]Pvt SP2D Pusdik'!B435</f>
        <v>1</v>
      </c>
      <c r="U427" s="47">
        <f>IF(perbaikan_revisi[[#This Row],[Akrual]]&gt;perbaikan_revisi[[#This Row],[JUMLAH ]],perbaikan_revisi[[#This Row],[Akrual]]-perbaikan_revisi[[#This Row],[JUMLAH ]],0)</f>
        <v>-45999999</v>
      </c>
    </row>
    <row r="428" spans="1:21" ht="13.2" x14ac:dyDescent="0.25">
      <c r="A428" s="1" t="s">
        <v>857</v>
      </c>
      <c r="B428" s="150"/>
      <c r="C428" s="49" t="s">
        <v>554</v>
      </c>
      <c r="D428" s="48">
        <v>280</v>
      </c>
      <c r="E428" s="48" t="s">
        <v>26</v>
      </c>
      <c r="F428" s="50">
        <v>75000</v>
      </c>
      <c r="G428" s="50">
        <f>ROUNDDOWN(D428*F428,-3)</f>
        <v>21000000</v>
      </c>
      <c r="H428" s="150"/>
      <c r="I428" s="49" t="s">
        <v>554</v>
      </c>
      <c r="J428" s="48">
        <v>280</v>
      </c>
      <c r="K428" s="48" t="s">
        <v>26</v>
      </c>
      <c r="L428" s="50">
        <v>75000</v>
      </c>
      <c r="M428" s="50">
        <f>ROUNDDOWN(J428*L428,-3)</f>
        <v>21000000</v>
      </c>
      <c r="N428" s="247">
        <f t="shared" ref="N428:N432" si="123">G428-M428</f>
        <v>0</v>
      </c>
      <c r="O428" s="187" t="s">
        <v>1248</v>
      </c>
      <c r="P428" s="180"/>
      <c r="Q428" s="180"/>
      <c r="T428" s="29" t="b">
        <f>perbaikan_revisi[[#This Row],[JUMLAH ]]='[6]Pvt SP2D Pusdik'!B436</f>
        <v>1</v>
      </c>
      <c r="U428" s="204">
        <f>IF(perbaikan_revisi[[#This Row],[Akrual]]&gt;perbaikan_revisi[[#This Row],[JUMLAH ]],perbaikan_revisi[[#This Row],[Akrual]]-perbaikan_revisi[[#This Row],[JUMLAH ]],0)</f>
        <v>-20999999</v>
      </c>
    </row>
    <row r="429" spans="1:21" ht="13.2" x14ac:dyDescent="0.25">
      <c r="A429" s="1" t="s">
        <v>858</v>
      </c>
      <c r="B429" s="150"/>
      <c r="C429" s="49" t="s">
        <v>555</v>
      </c>
      <c r="D429" s="48">
        <v>5</v>
      </c>
      <c r="E429" s="48" t="s">
        <v>120</v>
      </c>
      <c r="F429" s="50">
        <v>1500000</v>
      </c>
      <c r="G429" s="50">
        <f>ROUNDDOWN(D429*F429,-3)</f>
        <v>7500000</v>
      </c>
      <c r="H429" s="150"/>
      <c r="I429" s="49" t="s">
        <v>555</v>
      </c>
      <c r="J429" s="48">
        <v>5</v>
      </c>
      <c r="K429" s="48" t="s">
        <v>120</v>
      </c>
      <c r="L429" s="50">
        <v>1500000</v>
      </c>
      <c r="M429" s="50">
        <f>ROUNDDOWN(J429*L429,-3)</f>
        <v>7500000</v>
      </c>
      <c r="N429" s="247">
        <f t="shared" si="123"/>
        <v>0</v>
      </c>
      <c r="O429" s="187" t="s">
        <v>1248</v>
      </c>
      <c r="P429" s="180"/>
      <c r="Q429" s="180"/>
      <c r="T429" s="29" t="b">
        <f>perbaikan_revisi[[#This Row],[JUMLAH ]]='[6]Pvt SP2D Pusdik'!B437</f>
        <v>1</v>
      </c>
      <c r="U429" s="204">
        <f>IF(perbaikan_revisi[[#This Row],[Akrual]]&gt;perbaikan_revisi[[#This Row],[JUMLAH ]],perbaikan_revisi[[#This Row],[Akrual]]-perbaikan_revisi[[#This Row],[JUMLAH ]],0)</f>
        <v>-7499999</v>
      </c>
    </row>
    <row r="430" spans="1:21" ht="13.2" x14ac:dyDescent="0.25">
      <c r="A430" s="1" t="s">
        <v>859</v>
      </c>
      <c r="B430" s="150"/>
      <c r="C430" s="49" t="s">
        <v>556</v>
      </c>
      <c r="D430" s="48">
        <v>4</v>
      </c>
      <c r="E430" s="48" t="s">
        <v>120</v>
      </c>
      <c r="F430" s="50">
        <v>1500000</v>
      </c>
      <c r="G430" s="50">
        <f>ROUNDDOWN(D430*F430,-3)</f>
        <v>6000000</v>
      </c>
      <c r="H430" s="150"/>
      <c r="I430" s="49" t="s">
        <v>556</v>
      </c>
      <c r="J430" s="48">
        <v>4</v>
      </c>
      <c r="K430" s="48" t="s">
        <v>120</v>
      </c>
      <c r="L430" s="50">
        <v>1500000</v>
      </c>
      <c r="M430" s="50">
        <f>ROUNDDOWN(J430*L430,-3)</f>
        <v>6000000</v>
      </c>
      <c r="N430" s="247">
        <f t="shared" si="123"/>
        <v>0</v>
      </c>
      <c r="O430" s="187" t="s">
        <v>1248</v>
      </c>
      <c r="P430" s="180"/>
      <c r="Q430" s="180"/>
      <c r="T430" s="29" t="b">
        <f>perbaikan_revisi[[#This Row],[JUMLAH ]]='[6]Pvt SP2D Pusdik'!B438</f>
        <v>1</v>
      </c>
      <c r="U430" s="204">
        <f>IF(perbaikan_revisi[[#This Row],[Akrual]]&gt;perbaikan_revisi[[#This Row],[JUMLAH ]],perbaikan_revisi[[#This Row],[Akrual]]-perbaikan_revisi[[#This Row],[JUMLAH ]],0)</f>
        <v>-5999999</v>
      </c>
    </row>
    <row r="431" spans="1:21" ht="13.2" x14ac:dyDescent="0.25">
      <c r="A431" s="1" t="s">
        <v>860</v>
      </c>
      <c r="B431" s="150"/>
      <c r="C431" s="49" t="s">
        <v>557</v>
      </c>
      <c r="D431" s="48">
        <v>4</v>
      </c>
      <c r="E431" s="48" t="s">
        <v>120</v>
      </c>
      <c r="F431" s="50">
        <v>1000000</v>
      </c>
      <c r="G431" s="50">
        <f>ROUNDDOWN(D431*F431,-3)</f>
        <v>4000000</v>
      </c>
      <c r="H431" s="150"/>
      <c r="I431" s="49" t="s">
        <v>557</v>
      </c>
      <c r="J431" s="48">
        <v>4</v>
      </c>
      <c r="K431" s="48" t="s">
        <v>120</v>
      </c>
      <c r="L431" s="50">
        <v>1000000</v>
      </c>
      <c r="M431" s="50">
        <f>ROUNDDOWN(J431*L431,-3)</f>
        <v>4000000</v>
      </c>
      <c r="N431" s="247">
        <f t="shared" si="123"/>
        <v>0</v>
      </c>
      <c r="O431" s="187" t="s">
        <v>1248</v>
      </c>
      <c r="P431" s="180"/>
      <c r="Q431" s="180"/>
      <c r="T431" s="29" t="b">
        <f>perbaikan_revisi[[#This Row],[JUMLAH ]]='[6]Pvt SP2D Pusdik'!B439</f>
        <v>1</v>
      </c>
      <c r="U431" s="204">
        <f>IF(perbaikan_revisi[[#This Row],[Akrual]]&gt;perbaikan_revisi[[#This Row],[JUMLAH ]],perbaikan_revisi[[#This Row],[Akrual]]-perbaikan_revisi[[#This Row],[JUMLAH ]],0)</f>
        <v>-3999999</v>
      </c>
    </row>
    <row r="432" spans="1:21" ht="13.2" x14ac:dyDescent="0.25">
      <c r="A432" s="1" t="s">
        <v>861</v>
      </c>
      <c r="B432" s="150"/>
      <c r="C432" s="49" t="s">
        <v>789</v>
      </c>
      <c r="D432" s="48">
        <v>30</v>
      </c>
      <c r="E432" s="48" t="s">
        <v>59</v>
      </c>
      <c r="F432" s="50">
        <v>250000</v>
      </c>
      <c r="G432" s="50">
        <f>ROUNDDOWN(D432*F432,-3)</f>
        <v>7500000</v>
      </c>
      <c r="H432" s="150"/>
      <c r="I432" s="49" t="s">
        <v>789</v>
      </c>
      <c r="J432" s="48">
        <v>30</v>
      </c>
      <c r="K432" s="48" t="s">
        <v>59</v>
      </c>
      <c r="L432" s="50">
        <v>250000</v>
      </c>
      <c r="M432" s="50">
        <f>ROUNDDOWN(J432*L432,-3)</f>
        <v>7500000</v>
      </c>
      <c r="N432" s="247">
        <f t="shared" si="123"/>
        <v>0</v>
      </c>
      <c r="O432" s="187" t="s">
        <v>1248</v>
      </c>
      <c r="P432" s="180"/>
      <c r="Q432" s="180"/>
      <c r="T432" s="29" t="b">
        <f>perbaikan_revisi[[#This Row],[JUMLAH ]]='[6]Pvt SP2D Pusdik'!B440</f>
        <v>1</v>
      </c>
      <c r="U432" s="204">
        <f>IF(perbaikan_revisi[[#This Row],[Akrual]]&gt;perbaikan_revisi[[#This Row],[JUMLAH ]],perbaikan_revisi[[#This Row],[Akrual]]-perbaikan_revisi[[#This Row],[JUMLAH ]],0)</f>
        <v>-7499999</v>
      </c>
    </row>
    <row r="433" spans="1:21" ht="13.2" x14ac:dyDescent="0.25">
      <c r="A433" s="1" t="s">
        <v>862</v>
      </c>
      <c r="B433" s="149" t="s">
        <v>524</v>
      </c>
      <c r="C433" s="46" t="s">
        <v>73</v>
      </c>
      <c r="D433" s="45"/>
      <c r="E433" s="45"/>
      <c r="F433" s="47"/>
      <c r="G433" s="47">
        <f>G434</f>
        <v>1000000</v>
      </c>
      <c r="H433" s="149" t="s">
        <v>524</v>
      </c>
      <c r="I433" s="46" t="s">
        <v>73</v>
      </c>
      <c r="J433" s="45"/>
      <c r="K433" s="45"/>
      <c r="L433" s="47"/>
      <c r="M433" s="47">
        <f>M434</f>
        <v>1000000</v>
      </c>
      <c r="N433" s="322">
        <f>N434</f>
        <v>0</v>
      </c>
      <c r="O433" s="187" t="s">
        <v>1248</v>
      </c>
      <c r="P433" s="180"/>
      <c r="Q433" s="180"/>
      <c r="S433" s="223" t="s">
        <v>509</v>
      </c>
      <c r="T433" s="29" t="b">
        <f>perbaikan_revisi[[#This Row],[JUMLAH ]]='[6]Pvt SP2D Pusdik'!B441</f>
        <v>1</v>
      </c>
      <c r="U433" s="47">
        <f>IF(perbaikan_revisi[[#This Row],[Akrual]]&gt;perbaikan_revisi[[#This Row],[JUMLAH ]],perbaikan_revisi[[#This Row],[Akrual]]-perbaikan_revisi[[#This Row],[JUMLAH ]],0)</f>
        <v>-999999</v>
      </c>
    </row>
    <row r="434" spans="1:21" ht="26.4" x14ac:dyDescent="0.25">
      <c r="A434" s="1" t="s">
        <v>863</v>
      </c>
      <c r="B434" s="150"/>
      <c r="C434" s="49" t="s">
        <v>846</v>
      </c>
      <c r="D434" s="48">
        <v>4</v>
      </c>
      <c r="E434" s="48" t="s">
        <v>120</v>
      </c>
      <c r="F434" s="50">
        <v>250000</v>
      </c>
      <c r="G434" s="50">
        <f>ROUNDDOWN(D434*F434,-3)</f>
        <v>1000000</v>
      </c>
      <c r="H434" s="150"/>
      <c r="I434" s="49" t="s">
        <v>846</v>
      </c>
      <c r="J434" s="48">
        <v>4</v>
      </c>
      <c r="K434" s="48" t="s">
        <v>120</v>
      </c>
      <c r="L434" s="50">
        <v>250000</v>
      </c>
      <c r="M434" s="50">
        <f>ROUNDDOWN(J434*L434,-3)</f>
        <v>1000000</v>
      </c>
      <c r="N434" s="247">
        <f>G434-M434</f>
        <v>0</v>
      </c>
      <c r="O434" s="187" t="s">
        <v>1248</v>
      </c>
      <c r="P434" s="180"/>
      <c r="Q434" s="180"/>
      <c r="T434" s="29" t="b">
        <f>perbaikan_revisi[[#This Row],[JUMLAH ]]='[6]Pvt SP2D Pusdik'!B442</f>
        <v>1</v>
      </c>
      <c r="U434" s="50">
        <f>IF(perbaikan_revisi[[#This Row],[Akrual]]&gt;perbaikan_revisi[[#This Row],[JUMLAH ]],perbaikan_revisi[[#This Row],[Akrual]]-perbaikan_revisi[[#This Row],[JUMLAH ]],0)</f>
        <v>-999999</v>
      </c>
    </row>
    <row r="435" spans="1:21" ht="13.2" x14ac:dyDescent="0.25">
      <c r="A435" s="1" t="s">
        <v>377</v>
      </c>
      <c r="B435" s="149" t="s">
        <v>525</v>
      </c>
      <c r="C435" s="46" t="s">
        <v>35</v>
      </c>
      <c r="D435" s="45"/>
      <c r="E435" s="45"/>
      <c r="F435" s="47"/>
      <c r="G435" s="47">
        <f>G436</f>
        <v>283540000</v>
      </c>
      <c r="H435" s="149" t="s">
        <v>525</v>
      </c>
      <c r="I435" s="46" t="s">
        <v>35</v>
      </c>
      <c r="J435" s="45"/>
      <c r="K435" s="45"/>
      <c r="L435" s="47"/>
      <c r="M435" s="47">
        <f>M436</f>
        <v>283540000</v>
      </c>
      <c r="N435" s="322">
        <f>N436</f>
        <v>0</v>
      </c>
      <c r="O435" s="187" t="s">
        <v>1248</v>
      </c>
      <c r="P435" s="180"/>
      <c r="Q435" s="180"/>
      <c r="S435" s="223" t="s">
        <v>509</v>
      </c>
      <c r="T435" s="29" t="b">
        <f>perbaikan_revisi[[#This Row],[JUMLAH ]]='[6]Pvt SP2D Pusdik'!B443</f>
        <v>1</v>
      </c>
      <c r="U435" s="47">
        <f>IF(perbaikan_revisi[[#This Row],[Akrual]]&gt;perbaikan_revisi[[#This Row],[JUMLAH ]],perbaikan_revisi[[#This Row],[Akrual]]-perbaikan_revisi[[#This Row],[JUMLAH ]],0)</f>
        <v>-283539999</v>
      </c>
    </row>
    <row r="436" spans="1:21" ht="13.2" x14ac:dyDescent="0.25">
      <c r="A436" s="1" t="s">
        <v>378</v>
      </c>
      <c r="B436" s="150"/>
      <c r="C436" s="49" t="s">
        <v>864</v>
      </c>
      <c r="D436" s="48">
        <v>45</v>
      </c>
      <c r="E436" s="48" t="s">
        <v>26</v>
      </c>
      <c r="F436" s="50">
        <v>6300889</v>
      </c>
      <c r="G436" s="50">
        <f>ROUNDDOWN(D436*F436,-3)</f>
        <v>283540000</v>
      </c>
      <c r="H436" s="150"/>
      <c r="I436" s="49" t="s">
        <v>864</v>
      </c>
      <c r="J436" s="48">
        <v>45</v>
      </c>
      <c r="K436" s="48" t="s">
        <v>26</v>
      </c>
      <c r="L436" s="50">
        <v>6300889</v>
      </c>
      <c r="M436" s="50">
        <f>ROUNDDOWN(J436*L436,-3)</f>
        <v>283540000</v>
      </c>
      <c r="N436" s="247">
        <f>G436-M436</f>
        <v>0</v>
      </c>
      <c r="O436" s="187" t="s">
        <v>1248</v>
      </c>
      <c r="P436" s="180"/>
      <c r="Q436" s="180"/>
      <c r="T436" s="29" t="b">
        <f>perbaikan_revisi[[#This Row],[JUMLAH ]]='[6]Pvt SP2D Pusdik'!B444</f>
        <v>1</v>
      </c>
      <c r="U436" s="204">
        <f>IF(perbaikan_revisi[[#This Row],[Akrual]]&gt;perbaikan_revisi[[#This Row],[JUMLAH ]],perbaikan_revisi[[#This Row],[Akrual]]-perbaikan_revisi[[#This Row],[JUMLAH ]],0)</f>
        <v>-283539999</v>
      </c>
    </row>
    <row r="437" spans="1:21" ht="26.4" x14ac:dyDescent="0.25">
      <c r="A437" s="1" t="s">
        <v>379</v>
      </c>
      <c r="B437" s="170" t="s">
        <v>865</v>
      </c>
      <c r="C437" s="107" t="s">
        <v>380</v>
      </c>
      <c r="D437" s="106"/>
      <c r="E437" s="106" t="s">
        <v>553</v>
      </c>
      <c r="F437" s="108"/>
      <c r="G437" s="108">
        <f>G438</f>
        <v>104311000</v>
      </c>
      <c r="H437" s="170" t="s">
        <v>865</v>
      </c>
      <c r="I437" s="107" t="s">
        <v>380</v>
      </c>
      <c r="J437" s="106"/>
      <c r="K437" s="106" t="s">
        <v>553</v>
      </c>
      <c r="L437" s="108"/>
      <c r="M437" s="108">
        <f>M438</f>
        <v>104311000</v>
      </c>
      <c r="N437" s="346">
        <f>N438</f>
        <v>0</v>
      </c>
      <c r="O437" s="207"/>
      <c r="P437" s="180"/>
      <c r="Q437" s="180"/>
      <c r="T437" s="29" t="b">
        <f>perbaikan_revisi[[#This Row],[JUMLAH ]]='[6]Pvt SP2D Pusdik'!B445</f>
        <v>1</v>
      </c>
      <c r="U437" s="108">
        <f>IF(perbaikan_revisi[[#This Row],[Akrual]]&gt;perbaikan_revisi[[#This Row],[JUMLAH ]],perbaikan_revisi[[#This Row],[Akrual]]-perbaikan_revisi[[#This Row],[JUMLAH ]],0)</f>
        <v>-104310999</v>
      </c>
    </row>
    <row r="438" spans="1:21" ht="13.2" x14ac:dyDescent="0.25">
      <c r="A438" s="1" t="s">
        <v>381</v>
      </c>
      <c r="B438" s="152" t="s">
        <v>21</v>
      </c>
      <c r="C438" s="55" t="s">
        <v>866</v>
      </c>
      <c r="D438" s="54"/>
      <c r="E438" s="54"/>
      <c r="F438" s="56"/>
      <c r="G438" s="56">
        <f>SUM(G439,G445)</f>
        <v>104311000</v>
      </c>
      <c r="H438" s="152" t="s">
        <v>21</v>
      </c>
      <c r="I438" s="55" t="s">
        <v>866</v>
      </c>
      <c r="J438" s="54"/>
      <c r="K438" s="54"/>
      <c r="L438" s="56"/>
      <c r="M438" s="56">
        <f>SUM(M439,M445)</f>
        <v>104311000</v>
      </c>
      <c r="N438" s="325">
        <f>SUM(N439,N445)</f>
        <v>0</v>
      </c>
      <c r="O438" s="207"/>
      <c r="P438" s="180" t="s">
        <v>507</v>
      </c>
      <c r="Q438" s="180" t="s">
        <v>509</v>
      </c>
      <c r="S438" s="223"/>
      <c r="T438" s="29" t="b">
        <f>perbaikan_revisi[[#This Row],[JUMLAH ]]='[6]Pvt SP2D Pusdik'!B446</f>
        <v>1</v>
      </c>
      <c r="U438" s="56">
        <f>IF(perbaikan_revisi[[#This Row],[Akrual]]&gt;perbaikan_revisi[[#This Row],[JUMLAH ]],perbaikan_revisi[[#This Row],[Akrual]]-perbaikan_revisi[[#This Row],[JUMLAH ]],0)</f>
        <v>-104310999</v>
      </c>
    </row>
    <row r="439" spans="1:21" ht="13.2" x14ac:dyDescent="0.25">
      <c r="A439" s="1" t="s">
        <v>382</v>
      </c>
      <c r="B439" s="151" t="s">
        <v>523</v>
      </c>
      <c r="C439" s="52" t="s">
        <v>24</v>
      </c>
      <c r="D439" s="51"/>
      <c r="E439" s="51"/>
      <c r="F439" s="53"/>
      <c r="G439" s="53">
        <f>SUM(G440:G444)</f>
        <v>35500000</v>
      </c>
      <c r="H439" s="151" t="s">
        <v>523</v>
      </c>
      <c r="I439" s="52" t="s">
        <v>24</v>
      </c>
      <c r="J439" s="51"/>
      <c r="K439" s="51"/>
      <c r="L439" s="53"/>
      <c r="M439" s="53">
        <f>SUM(M440:M444)</f>
        <v>35500000</v>
      </c>
      <c r="N439" s="323">
        <f>SUM(N440:N444)</f>
        <v>0</v>
      </c>
      <c r="O439" s="187" t="s">
        <v>1248</v>
      </c>
      <c r="P439" s="180"/>
      <c r="Q439" s="180"/>
      <c r="S439" s="223" t="s">
        <v>509</v>
      </c>
      <c r="T439" s="29" t="b">
        <f>perbaikan_revisi[[#This Row],[JUMLAH ]]='[6]Pvt SP2D Pusdik'!B447</f>
        <v>1</v>
      </c>
      <c r="U439" s="53">
        <f>IF(perbaikan_revisi[[#This Row],[Akrual]]&gt;perbaikan_revisi[[#This Row],[JUMLAH ]],perbaikan_revisi[[#This Row],[Akrual]]-perbaikan_revisi[[#This Row],[JUMLAH ]],0)</f>
        <v>-35499999</v>
      </c>
    </row>
    <row r="440" spans="1:21" ht="13.2" x14ac:dyDescent="0.25">
      <c r="A440" s="1" t="s">
        <v>383</v>
      </c>
      <c r="B440" s="150"/>
      <c r="C440" s="49" t="s">
        <v>554</v>
      </c>
      <c r="D440" s="48">
        <v>180</v>
      </c>
      <c r="E440" s="48" t="s">
        <v>26</v>
      </c>
      <c r="F440" s="50">
        <v>75000</v>
      </c>
      <c r="G440" s="50">
        <f>ROUNDDOWN(D440*F440,-3)</f>
        <v>13500000</v>
      </c>
      <c r="H440" s="150"/>
      <c r="I440" s="49" t="s">
        <v>554</v>
      </c>
      <c r="J440" s="48">
        <v>180</v>
      </c>
      <c r="K440" s="48" t="s">
        <v>26</v>
      </c>
      <c r="L440" s="50">
        <v>75000</v>
      </c>
      <c r="M440" s="50">
        <f>ROUNDDOWN(J440*L440,-3)</f>
        <v>13500000</v>
      </c>
      <c r="N440" s="247">
        <f t="shared" ref="N440:N444" si="124">G440-M440</f>
        <v>0</v>
      </c>
      <c r="O440" s="187" t="s">
        <v>1248</v>
      </c>
      <c r="P440" s="180"/>
      <c r="Q440" s="180"/>
      <c r="T440" s="29" t="b">
        <f>perbaikan_revisi[[#This Row],[JUMLAH ]]='[6]Pvt SP2D Pusdik'!B448</f>
        <v>1</v>
      </c>
      <c r="U440" s="204">
        <f>IF(perbaikan_revisi[[#This Row],[Akrual]]&gt;perbaikan_revisi[[#This Row],[JUMLAH ]],perbaikan_revisi[[#This Row],[Akrual]]-perbaikan_revisi[[#This Row],[JUMLAH ]],0)</f>
        <v>-13499999</v>
      </c>
    </row>
    <row r="441" spans="1:21" ht="13.2" x14ac:dyDescent="0.25">
      <c r="A441" s="22" t="s">
        <v>384</v>
      </c>
      <c r="B441" s="150"/>
      <c r="C441" s="49" t="s">
        <v>555</v>
      </c>
      <c r="D441" s="48">
        <v>4</v>
      </c>
      <c r="E441" s="48" t="s">
        <v>120</v>
      </c>
      <c r="F441" s="50">
        <v>1500000</v>
      </c>
      <c r="G441" s="50">
        <f>ROUNDDOWN(D441*F441,-3)</f>
        <v>6000000</v>
      </c>
      <c r="H441" s="150"/>
      <c r="I441" s="49" t="s">
        <v>555</v>
      </c>
      <c r="J441" s="48">
        <v>4</v>
      </c>
      <c r="K441" s="48" t="s">
        <v>120</v>
      </c>
      <c r="L441" s="50">
        <v>1500000</v>
      </c>
      <c r="M441" s="50">
        <f>ROUNDDOWN(J441*L441,-3)</f>
        <v>6000000</v>
      </c>
      <c r="N441" s="247">
        <f t="shared" si="124"/>
        <v>0</v>
      </c>
      <c r="O441" s="187" t="s">
        <v>1248</v>
      </c>
      <c r="P441" s="180"/>
      <c r="Q441" s="180"/>
      <c r="T441" s="29" t="b">
        <f>perbaikan_revisi[[#This Row],[JUMLAH ]]='[6]Pvt SP2D Pusdik'!B449</f>
        <v>1</v>
      </c>
      <c r="U441" s="204">
        <f>IF(perbaikan_revisi[[#This Row],[Akrual]]&gt;perbaikan_revisi[[#This Row],[JUMLAH ]],perbaikan_revisi[[#This Row],[Akrual]]-perbaikan_revisi[[#This Row],[JUMLAH ]],0)</f>
        <v>-5999999</v>
      </c>
    </row>
    <row r="442" spans="1:21" ht="13.2" x14ac:dyDescent="0.25">
      <c r="A442" s="1" t="s">
        <v>385</v>
      </c>
      <c r="B442" s="150"/>
      <c r="C442" s="49" t="s">
        <v>556</v>
      </c>
      <c r="D442" s="48">
        <v>4</v>
      </c>
      <c r="E442" s="48" t="s">
        <v>120</v>
      </c>
      <c r="F442" s="50">
        <v>1500000</v>
      </c>
      <c r="G442" s="50">
        <f>ROUNDDOWN(D442*F442,-3)</f>
        <v>6000000</v>
      </c>
      <c r="H442" s="150"/>
      <c r="I442" s="49" t="s">
        <v>556</v>
      </c>
      <c r="J442" s="48">
        <v>4</v>
      </c>
      <c r="K442" s="48" t="s">
        <v>120</v>
      </c>
      <c r="L442" s="50">
        <v>1500000</v>
      </c>
      <c r="M442" s="50">
        <f>ROUNDDOWN(J442*L442,-3)</f>
        <v>6000000</v>
      </c>
      <c r="N442" s="247">
        <f t="shared" si="124"/>
        <v>0</v>
      </c>
      <c r="O442" s="187" t="s">
        <v>1248</v>
      </c>
      <c r="P442" s="180"/>
      <c r="Q442" s="180"/>
      <c r="T442" s="29" t="b">
        <f>perbaikan_revisi[[#This Row],[JUMLAH ]]='[6]Pvt SP2D Pusdik'!B450</f>
        <v>1</v>
      </c>
      <c r="U442" s="204">
        <f>IF(perbaikan_revisi[[#This Row],[Akrual]]&gt;perbaikan_revisi[[#This Row],[JUMLAH ]],perbaikan_revisi[[#This Row],[Akrual]]-perbaikan_revisi[[#This Row],[JUMLAH ]],0)</f>
        <v>-5999999</v>
      </c>
    </row>
    <row r="443" spans="1:21" ht="13.2" x14ac:dyDescent="0.25">
      <c r="A443" s="1" t="s">
        <v>386</v>
      </c>
      <c r="B443" s="150"/>
      <c r="C443" s="49" t="s">
        <v>557</v>
      </c>
      <c r="D443" s="48">
        <v>4</v>
      </c>
      <c r="E443" s="48" t="s">
        <v>120</v>
      </c>
      <c r="F443" s="50">
        <v>1000000</v>
      </c>
      <c r="G443" s="50">
        <f>ROUNDDOWN(D443*F443,-3)</f>
        <v>4000000</v>
      </c>
      <c r="H443" s="150"/>
      <c r="I443" s="49" t="s">
        <v>557</v>
      </c>
      <c r="J443" s="48">
        <v>4</v>
      </c>
      <c r="K443" s="48" t="s">
        <v>120</v>
      </c>
      <c r="L443" s="50">
        <v>1000000</v>
      </c>
      <c r="M443" s="50">
        <f>ROUNDDOWN(J443*L443,-3)</f>
        <v>4000000</v>
      </c>
      <c r="N443" s="247">
        <f t="shared" si="124"/>
        <v>0</v>
      </c>
      <c r="O443" s="187" t="s">
        <v>1248</v>
      </c>
      <c r="P443" s="180"/>
      <c r="Q443" s="180"/>
      <c r="T443" s="29" t="b">
        <f>perbaikan_revisi[[#This Row],[JUMLAH ]]='[6]Pvt SP2D Pusdik'!B451</f>
        <v>1</v>
      </c>
      <c r="U443" s="204">
        <f>IF(perbaikan_revisi[[#This Row],[Akrual]]&gt;perbaikan_revisi[[#This Row],[JUMLAH ]],perbaikan_revisi[[#This Row],[Akrual]]-perbaikan_revisi[[#This Row],[JUMLAH ]],0)</f>
        <v>-3999999</v>
      </c>
    </row>
    <row r="444" spans="1:21" ht="13.2" x14ac:dyDescent="0.25">
      <c r="A444" s="1" t="s">
        <v>387</v>
      </c>
      <c r="B444" s="150"/>
      <c r="C444" s="49" t="s">
        <v>829</v>
      </c>
      <c r="D444" s="48">
        <v>12</v>
      </c>
      <c r="E444" s="48" t="s">
        <v>59</v>
      </c>
      <c r="F444" s="50">
        <v>500000</v>
      </c>
      <c r="G444" s="50">
        <f>ROUNDDOWN(D444*F444,-3)</f>
        <v>6000000</v>
      </c>
      <c r="H444" s="150"/>
      <c r="I444" s="49" t="s">
        <v>829</v>
      </c>
      <c r="J444" s="48">
        <v>12</v>
      </c>
      <c r="K444" s="48" t="s">
        <v>59</v>
      </c>
      <c r="L444" s="50">
        <v>500000</v>
      </c>
      <c r="M444" s="50">
        <f>ROUNDDOWN(J444*L444,-3)</f>
        <v>6000000</v>
      </c>
      <c r="N444" s="247">
        <f t="shared" si="124"/>
        <v>0</v>
      </c>
      <c r="O444" s="187" t="s">
        <v>1248</v>
      </c>
      <c r="P444" s="180"/>
      <c r="Q444" s="180"/>
      <c r="T444" s="29" t="b">
        <f>perbaikan_revisi[[#This Row],[JUMLAH ]]='[6]Pvt SP2D Pusdik'!B452</f>
        <v>1</v>
      </c>
      <c r="U444" s="204">
        <f>IF(perbaikan_revisi[[#This Row],[Akrual]]&gt;perbaikan_revisi[[#This Row],[JUMLAH ]],perbaikan_revisi[[#This Row],[Akrual]]-perbaikan_revisi[[#This Row],[JUMLAH ]],0)</f>
        <v>-5999999</v>
      </c>
    </row>
    <row r="445" spans="1:21" ht="13.2" x14ac:dyDescent="0.25">
      <c r="A445" s="1" t="s">
        <v>389</v>
      </c>
      <c r="B445" s="151" t="s">
        <v>525</v>
      </c>
      <c r="C445" s="52" t="s">
        <v>35</v>
      </c>
      <c r="D445" s="51"/>
      <c r="E445" s="51"/>
      <c r="F445" s="53"/>
      <c r="G445" s="53">
        <f>G446</f>
        <v>68811000</v>
      </c>
      <c r="H445" s="151" t="s">
        <v>525</v>
      </c>
      <c r="I445" s="52" t="s">
        <v>35</v>
      </c>
      <c r="J445" s="51"/>
      <c r="K445" s="51"/>
      <c r="L445" s="53"/>
      <c r="M445" s="53">
        <f>M446</f>
        <v>68811000</v>
      </c>
      <c r="N445" s="323">
        <f>N446</f>
        <v>0</v>
      </c>
      <c r="O445" s="187" t="s">
        <v>1248</v>
      </c>
      <c r="P445" s="180"/>
      <c r="Q445" s="180"/>
      <c r="S445" s="223" t="s">
        <v>509</v>
      </c>
      <c r="T445" s="29" t="b">
        <f>perbaikan_revisi[[#This Row],[JUMLAH ]]='[6]Pvt SP2D Pusdik'!B453</f>
        <v>1</v>
      </c>
      <c r="U445" s="53">
        <f>IF(perbaikan_revisi[[#This Row],[Akrual]]&gt;perbaikan_revisi[[#This Row],[JUMLAH ]],perbaikan_revisi[[#This Row],[Akrual]]-perbaikan_revisi[[#This Row],[JUMLAH ]],0)</f>
        <v>-68810999</v>
      </c>
    </row>
    <row r="446" spans="1:21" ht="13.2" x14ac:dyDescent="0.25">
      <c r="A446" s="1" t="s">
        <v>390</v>
      </c>
      <c r="B446" s="150"/>
      <c r="C446" s="49" t="s">
        <v>867</v>
      </c>
      <c r="D446" s="48">
        <v>15</v>
      </c>
      <c r="E446" s="48" t="s">
        <v>26</v>
      </c>
      <c r="F446" s="50">
        <v>4587400</v>
      </c>
      <c r="G446" s="50">
        <f>ROUNDDOWN(D446*F446,-3)</f>
        <v>68811000</v>
      </c>
      <c r="H446" s="150"/>
      <c r="I446" s="49" t="s">
        <v>867</v>
      </c>
      <c r="J446" s="48">
        <v>15</v>
      </c>
      <c r="K446" s="48" t="s">
        <v>26</v>
      </c>
      <c r="L446" s="50">
        <v>4587400</v>
      </c>
      <c r="M446" s="50">
        <f>ROUNDDOWN(J446*L446,-3)</f>
        <v>68811000</v>
      </c>
      <c r="N446" s="247">
        <f>G446-M446</f>
        <v>0</v>
      </c>
      <c r="O446" s="187" t="s">
        <v>1248</v>
      </c>
      <c r="P446" s="180"/>
      <c r="Q446" s="180"/>
      <c r="T446" s="29" t="b">
        <f>perbaikan_revisi[[#This Row],[JUMLAH ]]='[6]Pvt SP2D Pusdik'!B454</f>
        <v>1</v>
      </c>
      <c r="U446" s="50">
        <f>IF(perbaikan_revisi[[#This Row],[Akrual]]&gt;perbaikan_revisi[[#This Row],[JUMLAH ]],perbaikan_revisi[[#This Row],[Akrual]]-perbaikan_revisi[[#This Row],[JUMLAH ]],0)</f>
        <v>-68810999</v>
      </c>
    </row>
    <row r="447" spans="1:21" ht="13.2" x14ac:dyDescent="0.25">
      <c r="A447" s="1" t="s">
        <v>391</v>
      </c>
      <c r="B447" s="159" t="s">
        <v>392</v>
      </c>
      <c r="C447" s="76" t="s">
        <v>393</v>
      </c>
      <c r="D447" s="75">
        <v>1</v>
      </c>
      <c r="E447" s="75" t="s">
        <v>317</v>
      </c>
      <c r="F447" s="77"/>
      <c r="G447" s="77">
        <f>G448</f>
        <v>568121000</v>
      </c>
      <c r="H447" s="159" t="s">
        <v>392</v>
      </c>
      <c r="I447" s="76" t="s">
        <v>393</v>
      </c>
      <c r="J447" s="75">
        <v>1</v>
      </c>
      <c r="K447" s="75" t="s">
        <v>317</v>
      </c>
      <c r="L447" s="77"/>
      <c r="M447" s="77">
        <f>M448</f>
        <v>568121000</v>
      </c>
      <c r="N447" s="355">
        <f>N448</f>
        <v>0</v>
      </c>
      <c r="O447" s="207"/>
      <c r="P447" s="180"/>
      <c r="Q447" s="180"/>
      <c r="T447" s="29" t="b">
        <f>perbaikan_revisi[[#This Row],[JUMLAH ]]='[6]Pvt SP2D Pusdik'!B455</f>
        <v>1</v>
      </c>
      <c r="U447" s="77">
        <f>IF(perbaikan_revisi[[#This Row],[Akrual]]&gt;perbaikan_revisi[[#This Row],[JUMLAH ]],perbaikan_revisi[[#This Row],[Akrual]]-perbaikan_revisi[[#This Row],[JUMLAH ]],0)</f>
        <v>-568120999</v>
      </c>
    </row>
    <row r="448" spans="1:21" ht="13.2" x14ac:dyDescent="0.25">
      <c r="A448" s="1" t="s">
        <v>394</v>
      </c>
      <c r="B448" s="280" t="s">
        <v>605</v>
      </c>
      <c r="C448" s="277" t="s">
        <v>395</v>
      </c>
      <c r="D448" s="276"/>
      <c r="E448" s="276" t="s">
        <v>553</v>
      </c>
      <c r="F448" s="278"/>
      <c r="G448" s="278">
        <f>SUM(G449,G459,G469,G480,G490,G498,G508,G518)</f>
        <v>568121000</v>
      </c>
      <c r="H448" s="280" t="s">
        <v>605</v>
      </c>
      <c r="I448" s="277" t="s">
        <v>395</v>
      </c>
      <c r="J448" s="276"/>
      <c r="K448" s="276" t="s">
        <v>553</v>
      </c>
      <c r="L448" s="278"/>
      <c r="M448" s="278">
        <f>SUM(M449,M459,M469,M480,M490,M498,M508,M518)</f>
        <v>568121000</v>
      </c>
      <c r="N448" s="315">
        <f>SUM(N449,N459,N469,N480,N490,N498,N508,N518)</f>
        <v>0</v>
      </c>
      <c r="O448" s="207"/>
      <c r="P448" s="180"/>
      <c r="Q448" s="180"/>
      <c r="T448" s="29" t="b">
        <f>perbaikan_revisi[[#This Row],[JUMLAH ]]='[6]Pvt SP2D Pusdik'!B456</f>
        <v>1</v>
      </c>
      <c r="U448" s="278">
        <f>IF(perbaikan_revisi[[#This Row],[Akrual]]&gt;perbaikan_revisi[[#This Row],[JUMLAH ]],perbaikan_revisi[[#This Row],[Akrual]]-perbaikan_revisi[[#This Row],[JUMLAH ]],0)</f>
        <v>-568120999</v>
      </c>
    </row>
    <row r="449" spans="1:21" ht="13.2" x14ac:dyDescent="0.25">
      <c r="A449" s="1" t="s">
        <v>396</v>
      </c>
      <c r="B449" s="155" t="s">
        <v>21</v>
      </c>
      <c r="C449" s="64" t="s">
        <v>868</v>
      </c>
      <c r="D449" s="63"/>
      <c r="E449" s="63"/>
      <c r="F449" s="65"/>
      <c r="G449" s="65">
        <f>SUM(G450,G455,G457)</f>
        <v>48160000</v>
      </c>
      <c r="H449" s="155" t="s">
        <v>21</v>
      </c>
      <c r="I449" s="64" t="s">
        <v>868</v>
      </c>
      <c r="J449" s="63"/>
      <c r="K449" s="63"/>
      <c r="L449" s="65"/>
      <c r="M449" s="65">
        <f>SUM(M450,M455,M457)</f>
        <v>48160000</v>
      </c>
      <c r="N449" s="326">
        <f>SUM(N450,N455,N457)</f>
        <v>0</v>
      </c>
      <c r="O449" s="207"/>
      <c r="P449" s="180" t="s">
        <v>505</v>
      </c>
      <c r="Q449" s="180" t="s">
        <v>510</v>
      </c>
      <c r="S449" s="223"/>
      <c r="T449" s="29" t="b">
        <f>perbaikan_revisi[[#This Row],[JUMLAH ]]='[6]Pvt SP2D Pusdik'!B457</f>
        <v>1</v>
      </c>
      <c r="U449" s="65">
        <f>IF(perbaikan_revisi[[#This Row],[Akrual]]&gt;perbaikan_revisi[[#This Row],[JUMLAH ]],perbaikan_revisi[[#This Row],[Akrual]]-perbaikan_revisi[[#This Row],[JUMLAH ]],0)</f>
        <v>-48159999</v>
      </c>
    </row>
    <row r="450" spans="1:21" ht="13.2" x14ac:dyDescent="0.25">
      <c r="A450" s="1" t="s">
        <v>397</v>
      </c>
      <c r="B450" s="153" t="s">
        <v>523</v>
      </c>
      <c r="C450" s="58" t="s">
        <v>24</v>
      </c>
      <c r="D450" s="57"/>
      <c r="E450" s="57"/>
      <c r="F450" s="59"/>
      <c r="G450" s="59">
        <f>SUM(G451:G454)</f>
        <v>19750000</v>
      </c>
      <c r="H450" s="153" t="s">
        <v>523</v>
      </c>
      <c r="I450" s="58" t="s">
        <v>24</v>
      </c>
      <c r="J450" s="57"/>
      <c r="K450" s="57"/>
      <c r="L450" s="59"/>
      <c r="M450" s="59">
        <f>SUM(M451:M454)</f>
        <v>19750000</v>
      </c>
      <c r="N450" s="324">
        <f>SUM(N451:N454)</f>
        <v>0</v>
      </c>
      <c r="O450" s="207"/>
      <c r="P450" s="180"/>
      <c r="Q450" s="180"/>
      <c r="R450" s="252" t="s">
        <v>393</v>
      </c>
      <c r="S450" s="223" t="s">
        <v>510</v>
      </c>
      <c r="T450" s="29" t="b">
        <f>perbaikan_revisi[[#This Row],[JUMLAH ]]='[6]Pvt SP2D Pusdik'!B458</f>
        <v>1</v>
      </c>
      <c r="U450" s="59">
        <f>IF(perbaikan_revisi[[#This Row],[Akrual]]&gt;perbaikan_revisi[[#This Row],[JUMLAH ]],perbaikan_revisi[[#This Row],[Akrual]]-perbaikan_revisi[[#This Row],[JUMLAH ]],0)</f>
        <v>-19749999</v>
      </c>
    </row>
    <row r="451" spans="1:21" ht="13.2" x14ac:dyDescent="0.25">
      <c r="A451" s="1" t="s">
        <v>398</v>
      </c>
      <c r="B451" s="150"/>
      <c r="C451" s="49" t="s">
        <v>554</v>
      </c>
      <c r="D451" s="48">
        <v>50</v>
      </c>
      <c r="E451" s="48" t="s">
        <v>26</v>
      </c>
      <c r="F451" s="50">
        <v>75000</v>
      </c>
      <c r="G451" s="50">
        <f>ROUNDDOWN(D451*F451,-3)</f>
        <v>3750000</v>
      </c>
      <c r="H451" s="150"/>
      <c r="I451" s="49" t="s">
        <v>554</v>
      </c>
      <c r="J451" s="48">
        <v>50</v>
      </c>
      <c r="K451" s="48" t="s">
        <v>26</v>
      </c>
      <c r="L451" s="50">
        <v>75000</v>
      </c>
      <c r="M451" s="50">
        <f>ROUNDDOWN(J451*L451,-3)</f>
        <v>3750000</v>
      </c>
      <c r="N451" s="247">
        <f t="shared" ref="N451:N454" si="125">G451-M451</f>
        <v>0</v>
      </c>
      <c r="O451" s="187" t="s">
        <v>1248</v>
      </c>
      <c r="P451" s="180"/>
      <c r="Q451" s="180"/>
      <c r="T451" s="29" t="b">
        <f>perbaikan_revisi[[#This Row],[JUMLAH ]]='[6]Pvt SP2D Pusdik'!B459</f>
        <v>1</v>
      </c>
      <c r="U451" s="204">
        <f>IF(perbaikan_revisi[[#This Row],[Akrual]]&gt;perbaikan_revisi[[#This Row],[JUMLAH ]],perbaikan_revisi[[#This Row],[Akrual]]-perbaikan_revisi[[#This Row],[JUMLAH ]],0)</f>
        <v>-3749999</v>
      </c>
    </row>
    <row r="452" spans="1:21" ht="13.2" x14ac:dyDescent="0.25">
      <c r="A452" s="1" t="s">
        <v>399</v>
      </c>
      <c r="B452" s="150"/>
      <c r="C452" s="49" t="s">
        <v>555</v>
      </c>
      <c r="D452" s="48">
        <v>4</v>
      </c>
      <c r="E452" s="48" t="s">
        <v>120</v>
      </c>
      <c r="F452" s="50">
        <v>1500000</v>
      </c>
      <c r="G452" s="50">
        <f>ROUNDDOWN(D452*F452,-3)</f>
        <v>6000000</v>
      </c>
      <c r="H452" s="150"/>
      <c r="I452" s="49" t="s">
        <v>555</v>
      </c>
      <c r="J452" s="48">
        <v>4</v>
      </c>
      <c r="K452" s="48" t="s">
        <v>120</v>
      </c>
      <c r="L452" s="50">
        <v>1500000</v>
      </c>
      <c r="M452" s="50">
        <f>ROUNDDOWN(J452*L452,-3)</f>
        <v>6000000</v>
      </c>
      <c r="N452" s="247">
        <f t="shared" si="125"/>
        <v>0</v>
      </c>
      <c r="O452" s="187" t="s">
        <v>1248</v>
      </c>
      <c r="P452" s="180"/>
      <c r="Q452" s="180"/>
      <c r="T452" s="29" t="b">
        <f>perbaikan_revisi[[#This Row],[JUMLAH ]]='[6]Pvt SP2D Pusdik'!B460</f>
        <v>1</v>
      </c>
      <c r="U452" s="50">
        <f>IF(perbaikan_revisi[[#This Row],[Akrual]]&gt;perbaikan_revisi[[#This Row],[JUMLAH ]],perbaikan_revisi[[#This Row],[Akrual]]-perbaikan_revisi[[#This Row],[JUMLAH ]],0)</f>
        <v>-5999999</v>
      </c>
    </row>
    <row r="453" spans="1:21" ht="13.2" x14ac:dyDescent="0.25">
      <c r="A453" s="1" t="s">
        <v>400</v>
      </c>
      <c r="B453" s="150"/>
      <c r="C453" s="49" t="s">
        <v>556</v>
      </c>
      <c r="D453" s="48">
        <v>4</v>
      </c>
      <c r="E453" s="48" t="s">
        <v>120</v>
      </c>
      <c r="F453" s="50">
        <v>1500000</v>
      </c>
      <c r="G453" s="50">
        <f>ROUNDDOWN(D453*F453,-3)</f>
        <v>6000000</v>
      </c>
      <c r="H453" s="150"/>
      <c r="I453" s="49" t="s">
        <v>556</v>
      </c>
      <c r="J453" s="48">
        <v>4</v>
      </c>
      <c r="K453" s="48" t="s">
        <v>120</v>
      </c>
      <c r="L453" s="50">
        <v>1500000</v>
      </c>
      <c r="M453" s="50">
        <f>ROUNDDOWN(J453*L453,-3)</f>
        <v>6000000</v>
      </c>
      <c r="N453" s="247">
        <f t="shared" si="125"/>
        <v>0</v>
      </c>
      <c r="O453" s="187" t="s">
        <v>1248</v>
      </c>
      <c r="P453" s="180"/>
      <c r="Q453" s="180"/>
      <c r="T453" s="29" t="b">
        <f>perbaikan_revisi[[#This Row],[JUMLAH ]]='[6]Pvt SP2D Pusdik'!B461</f>
        <v>1</v>
      </c>
      <c r="U453" s="50">
        <f>IF(perbaikan_revisi[[#This Row],[Akrual]]&gt;perbaikan_revisi[[#This Row],[JUMLAH ]],perbaikan_revisi[[#This Row],[Akrual]]-perbaikan_revisi[[#This Row],[JUMLAH ]],0)</f>
        <v>-5999999</v>
      </c>
    </row>
    <row r="454" spans="1:21" ht="13.2" x14ac:dyDescent="0.25">
      <c r="A454" s="1" t="s">
        <v>401</v>
      </c>
      <c r="B454" s="150"/>
      <c r="C454" s="49" t="s">
        <v>557</v>
      </c>
      <c r="D454" s="48">
        <v>4</v>
      </c>
      <c r="E454" s="48" t="s">
        <v>120</v>
      </c>
      <c r="F454" s="50">
        <v>1000000</v>
      </c>
      <c r="G454" s="50">
        <f>ROUNDDOWN(D454*F454,-3)</f>
        <v>4000000</v>
      </c>
      <c r="H454" s="150"/>
      <c r="I454" s="49" t="s">
        <v>557</v>
      </c>
      <c r="J454" s="48">
        <v>4</v>
      </c>
      <c r="K454" s="48" t="s">
        <v>120</v>
      </c>
      <c r="L454" s="50">
        <v>1000000</v>
      </c>
      <c r="M454" s="50">
        <f>ROUNDDOWN(J454*L454,-3)</f>
        <v>4000000</v>
      </c>
      <c r="N454" s="247">
        <f t="shared" si="125"/>
        <v>0</v>
      </c>
      <c r="O454" s="187" t="s">
        <v>1248</v>
      </c>
      <c r="P454" s="180"/>
      <c r="Q454" s="180"/>
      <c r="T454" s="29" t="b">
        <f>perbaikan_revisi[[#This Row],[JUMLAH ]]='[6]Pvt SP2D Pusdik'!B462</f>
        <v>1</v>
      </c>
      <c r="U454" s="50">
        <f>IF(perbaikan_revisi[[#This Row],[Akrual]]&gt;perbaikan_revisi[[#This Row],[JUMLAH ]],perbaikan_revisi[[#This Row],[Akrual]]-perbaikan_revisi[[#This Row],[JUMLAH ]],0)</f>
        <v>-3999999</v>
      </c>
    </row>
    <row r="455" spans="1:21" ht="13.2" x14ac:dyDescent="0.25">
      <c r="A455" s="1" t="s">
        <v>402</v>
      </c>
      <c r="B455" s="151" t="s">
        <v>525</v>
      </c>
      <c r="C455" s="52" t="s">
        <v>35</v>
      </c>
      <c r="D455" s="51"/>
      <c r="E455" s="51"/>
      <c r="F455" s="53"/>
      <c r="G455" s="53">
        <f>G456</f>
        <v>24810000</v>
      </c>
      <c r="H455" s="151" t="s">
        <v>525</v>
      </c>
      <c r="I455" s="52" t="s">
        <v>35</v>
      </c>
      <c r="J455" s="51"/>
      <c r="K455" s="51"/>
      <c r="L455" s="53"/>
      <c r="M455" s="53">
        <f>M456</f>
        <v>24810000</v>
      </c>
      <c r="N455" s="323">
        <f>N456</f>
        <v>0</v>
      </c>
      <c r="O455" s="207"/>
      <c r="P455" s="180"/>
      <c r="Q455" s="180"/>
      <c r="R455" s="252" t="s">
        <v>393</v>
      </c>
      <c r="S455" s="223" t="s">
        <v>510</v>
      </c>
      <c r="T455" s="29" t="b">
        <f>perbaikan_revisi[[#This Row],[JUMLAH ]]='[6]Pvt SP2D Pusdik'!B463</f>
        <v>1</v>
      </c>
      <c r="U455" s="53">
        <f>IF(perbaikan_revisi[[#This Row],[Akrual]]&gt;perbaikan_revisi[[#This Row],[JUMLAH ]],perbaikan_revisi[[#This Row],[Akrual]]-perbaikan_revisi[[#This Row],[JUMLAH ]],0)</f>
        <v>-24809999</v>
      </c>
    </row>
    <row r="456" spans="1:21" ht="13.2" x14ac:dyDescent="0.25">
      <c r="A456" s="1" t="s">
        <v>403</v>
      </c>
      <c r="B456" s="150"/>
      <c r="C456" s="49" t="s">
        <v>971</v>
      </c>
      <c r="D456" s="48">
        <v>6</v>
      </c>
      <c r="E456" s="48" t="s">
        <v>26</v>
      </c>
      <c r="F456" s="50">
        <v>4135000</v>
      </c>
      <c r="G456" s="50">
        <f>ROUNDDOWN(D456*F456,-3)</f>
        <v>24810000</v>
      </c>
      <c r="H456" s="150"/>
      <c r="I456" s="49" t="s">
        <v>971</v>
      </c>
      <c r="J456" s="48">
        <v>6</v>
      </c>
      <c r="K456" s="48" t="s">
        <v>26</v>
      </c>
      <c r="L456" s="50">
        <v>4135000</v>
      </c>
      <c r="M456" s="50">
        <f>ROUNDDOWN(J456*L456,-3)</f>
        <v>24810000</v>
      </c>
      <c r="N456" s="433">
        <f>G456-M456</f>
        <v>0</v>
      </c>
      <c r="O456" s="187" t="str">
        <f t="shared" ref="O456" si="126">IF(AND(ISBLANK(H456),N456&lt;&gt;0),"Rev detil","")</f>
        <v/>
      </c>
      <c r="P456" s="180"/>
      <c r="Q456" s="180"/>
      <c r="T456" s="29" t="b">
        <f>perbaikan_revisi[[#This Row],[JUMLAH ]]='[6]Pvt SP2D Pusdik'!B464</f>
        <v>1</v>
      </c>
      <c r="U456" s="204">
        <f>IF(perbaikan_revisi[[#This Row],[Akrual]]&gt;perbaikan_revisi[[#This Row],[JUMLAH ]],perbaikan_revisi[[#This Row],[Akrual]]-perbaikan_revisi[[#This Row],[JUMLAH ]],0)</f>
        <v>-24809999</v>
      </c>
    </row>
    <row r="457" spans="1:21" ht="13.2" x14ac:dyDescent="0.25">
      <c r="A457" s="1" t="s">
        <v>870</v>
      </c>
      <c r="B457" s="149" t="s">
        <v>582</v>
      </c>
      <c r="C457" s="46" t="s">
        <v>80</v>
      </c>
      <c r="D457" s="45"/>
      <c r="E457" s="45"/>
      <c r="F457" s="47"/>
      <c r="G457" s="47">
        <f>G458</f>
        <v>3600000</v>
      </c>
      <c r="H457" s="149" t="s">
        <v>582</v>
      </c>
      <c r="I457" s="46" t="s">
        <v>80</v>
      </c>
      <c r="J457" s="45"/>
      <c r="K457" s="45"/>
      <c r="L457" s="47"/>
      <c r="M457" s="47">
        <f>M458</f>
        <v>3600000</v>
      </c>
      <c r="N457" s="322">
        <f>N458</f>
        <v>0</v>
      </c>
      <c r="O457" s="207"/>
      <c r="P457" s="180"/>
      <c r="Q457" s="180"/>
      <c r="R457" s="252" t="s">
        <v>393</v>
      </c>
      <c r="S457" s="223" t="s">
        <v>510</v>
      </c>
      <c r="T457" s="29" t="b">
        <f>perbaikan_revisi[[#This Row],[JUMLAH ]]='[6]Pvt SP2D Pusdik'!B465</f>
        <v>1</v>
      </c>
      <c r="U457" s="47">
        <f>IF(perbaikan_revisi[[#This Row],[Akrual]]&gt;perbaikan_revisi[[#This Row],[JUMLAH ]],perbaikan_revisi[[#This Row],[Akrual]]-perbaikan_revisi[[#This Row],[JUMLAH ]],0)</f>
        <v>-3599999</v>
      </c>
    </row>
    <row r="458" spans="1:21" ht="13.2" x14ac:dyDescent="0.25">
      <c r="A458" s="1" t="s">
        <v>871</v>
      </c>
      <c r="B458" s="150"/>
      <c r="C458" s="49" t="s">
        <v>872</v>
      </c>
      <c r="D458" s="48">
        <v>24</v>
      </c>
      <c r="E458" s="48" t="s">
        <v>26</v>
      </c>
      <c r="F458" s="50">
        <v>150000</v>
      </c>
      <c r="G458" s="50">
        <f>ROUNDDOWN(D458*F458,-3)</f>
        <v>3600000</v>
      </c>
      <c r="H458" s="150"/>
      <c r="I458" s="49" t="s">
        <v>872</v>
      </c>
      <c r="J458" s="48">
        <v>24</v>
      </c>
      <c r="K458" s="48" t="s">
        <v>26</v>
      </c>
      <c r="L458" s="50">
        <v>150000</v>
      </c>
      <c r="M458" s="50">
        <f>ROUNDDOWN(J458*L458,-3)</f>
        <v>3600000</v>
      </c>
      <c r="N458" s="247">
        <f>G458-M458</f>
        <v>0</v>
      </c>
      <c r="O458" s="187" t="s">
        <v>1248</v>
      </c>
      <c r="P458" s="180"/>
      <c r="Q458" s="180"/>
      <c r="T458" s="29" t="b">
        <f>perbaikan_revisi[[#This Row],[JUMLAH ]]='[6]Pvt SP2D Pusdik'!B466</f>
        <v>1</v>
      </c>
      <c r="U458" s="50">
        <f>IF(perbaikan_revisi[[#This Row],[Akrual]]&gt;perbaikan_revisi[[#This Row],[JUMLAH ]],perbaikan_revisi[[#This Row],[Akrual]]-perbaikan_revisi[[#This Row],[JUMLAH ]],0)</f>
        <v>-3599999</v>
      </c>
    </row>
    <row r="459" spans="1:21" ht="13.2" x14ac:dyDescent="0.25">
      <c r="A459" s="1" t="s">
        <v>404</v>
      </c>
      <c r="B459" s="155" t="s">
        <v>38</v>
      </c>
      <c r="C459" s="64" t="s">
        <v>873</v>
      </c>
      <c r="D459" s="63"/>
      <c r="E459" s="63"/>
      <c r="F459" s="65"/>
      <c r="G459" s="65">
        <f>SUM(G460,G465,G467)</f>
        <v>46450000</v>
      </c>
      <c r="H459" s="155" t="s">
        <v>38</v>
      </c>
      <c r="I459" s="64" t="s">
        <v>873</v>
      </c>
      <c r="J459" s="63"/>
      <c r="K459" s="63"/>
      <c r="L459" s="65"/>
      <c r="M459" s="65">
        <f>SUM(M460,M465,M467)</f>
        <v>46450000</v>
      </c>
      <c r="N459" s="326">
        <f>SUM(N460,N465,N467)</f>
        <v>0</v>
      </c>
      <c r="O459" s="207"/>
      <c r="P459" s="180" t="s">
        <v>505</v>
      </c>
      <c r="Q459" s="180" t="s">
        <v>510</v>
      </c>
      <c r="S459" s="223"/>
      <c r="T459" s="29" t="b">
        <f>perbaikan_revisi[[#This Row],[JUMLAH ]]='[6]Pvt SP2D Pusdik'!B467</f>
        <v>1</v>
      </c>
      <c r="U459" s="65">
        <f>IF(perbaikan_revisi[[#This Row],[Akrual]]&gt;perbaikan_revisi[[#This Row],[JUMLAH ]],perbaikan_revisi[[#This Row],[Akrual]]-perbaikan_revisi[[#This Row],[JUMLAH ]],0)</f>
        <v>-46449999</v>
      </c>
    </row>
    <row r="460" spans="1:21" ht="13.2" x14ac:dyDescent="0.25">
      <c r="A460" s="1" t="s">
        <v>405</v>
      </c>
      <c r="B460" s="153" t="s">
        <v>523</v>
      </c>
      <c r="C460" s="58" t="s">
        <v>24</v>
      </c>
      <c r="D460" s="57"/>
      <c r="E460" s="57"/>
      <c r="F460" s="59"/>
      <c r="G460" s="59">
        <f>SUM(G461:G464)</f>
        <v>19000000</v>
      </c>
      <c r="H460" s="153" t="s">
        <v>523</v>
      </c>
      <c r="I460" s="58" t="s">
        <v>24</v>
      </c>
      <c r="J460" s="57"/>
      <c r="K460" s="57"/>
      <c r="L460" s="59"/>
      <c r="M460" s="59">
        <f>SUM(M461:M464)</f>
        <v>19000000</v>
      </c>
      <c r="N460" s="324">
        <f>SUM(N461:N464)</f>
        <v>0</v>
      </c>
      <c r="O460" s="207"/>
      <c r="P460" s="180"/>
      <c r="Q460" s="180"/>
      <c r="R460" s="252" t="s">
        <v>393</v>
      </c>
      <c r="S460" s="223" t="s">
        <v>510</v>
      </c>
      <c r="T460" s="29" t="b">
        <f>perbaikan_revisi[[#This Row],[JUMLAH ]]='[6]Pvt SP2D Pusdik'!B468</f>
        <v>1</v>
      </c>
      <c r="U460" s="59">
        <f>IF(perbaikan_revisi[[#This Row],[Akrual]]&gt;perbaikan_revisi[[#This Row],[JUMLAH ]],perbaikan_revisi[[#This Row],[Akrual]]-perbaikan_revisi[[#This Row],[JUMLAH ]],0)</f>
        <v>-18999999</v>
      </c>
    </row>
    <row r="461" spans="1:21" ht="13.2" x14ac:dyDescent="0.25">
      <c r="A461" s="1" t="s">
        <v>406</v>
      </c>
      <c r="B461" s="150"/>
      <c r="C461" s="49" t="s">
        <v>554</v>
      </c>
      <c r="D461" s="48">
        <v>40</v>
      </c>
      <c r="E461" s="48" t="s">
        <v>26</v>
      </c>
      <c r="F461" s="50">
        <v>75000</v>
      </c>
      <c r="G461" s="50">
        <f>ROUNDDOWN(D461*F461,-3)</f>
        <v>3000000</v>
      </c>
      <c r="H461" s="150"/>
      <c r="I461" s="49" t="s">
        <v>554</v>
      </c>
      <c r="J461" s="48">
        <v>40</v>
      </c>
      <c r="K461" s="48" t="s">
        <v>26</v>
      </c>
      <c r="L461" s="50">
        <v>75000</v>
      </c>
      <c r="M461" s="50">
        <f>ROUNDDOWN(J461*L461,-3)</f>
        <v>3000000</v>
      </c>
      <c r="N461" s="247">
        <f t="shared" ref="N461:N464" si="127">G461-M461</f>
        <v>0</v>
      </c>
      <c r="O461" s="187" t="s">
        <v>1248</v>
      </c>
      <c r="P461" s="180"/>
      <c r="Q461" s="180"/>
      <c r="T461" s="29" t="b">
        <f>perbaikan_revisi[[#This Row],[JUMLAH ]]='[6]Pvt SP2D Pusdik'!B469</f>
        <v>1</v>
      </c>
      <c r="U461" s="204">
        <f>IF(perbaikan_revisi[[#This Row],[Akrual]]&gt;perbaikan_revisi[[#This Row],[JUMLAH ]],perbaikan_revisi[[#This Row],[Akrual]]-perbaikan_revisi[[#This Row],[JUMLAH ]],0)</f>
        <v>-2999999</v>
      </c>
    </row>
    <row r="462" spans="1:21" ht="13.2" x14ac:dyDescent="0.25">
      <c r="A462" s="1" t="s">
        <v>407</v>
      </c>
      <c r="B462" s="150"/>
      <c r="C462" s="49" t="s">
        <v>555</v>
      </c>
      <c r="D462" s="48">
        <v>4</v>
      </c>
      <c r="E462" s="48" t="s">
        <v>120</v>
      </c>
      <c r="F462" s="50">
        <v>1500000</v>
      </c>
      <c r="G462" s="50">
        <f>ROUNDDOWN(D462*F462,-3)</f>
        <v>6000000</v>
      </c>
      <c r="H462" s="150"/>
      <c r="I462" s="49" t="s">
        <v>555</v>
      </c>
      <c r="J462" s="48">
        <v>4</v>
      </c>
      <c r="K462" s="48" t="s">
        <v>120</v>
      </c>
      <c r="L462" s="50">
        <v>1500000</v>
      </c>
      <c r="M462" s="50">
        <f>ROUNDDOWN(J462*L462,-3)</f>
        <v>6000000</v>
      </c>
      <c r="N462" s="247">
        <f t="shared" si="127"/>
        <v>0</v>
      </c>
      <c r="O462" s="187" t="s">
        <v>1248</v>
      </c>
      <c r="P462" s="180"/>
      <c r="Q462" s="180"/>
      <c r="T462" s="29" t="b">
        <f>perbaikan_revisi[[#This Row],[JUMLAH ]]='[6]Pvt SP2D Pusdik'!B470</f>
        <v>1</v>
      </c>
      <c r="U462" s="50">
        <f>IF(perbaikan_revisi[[#This Row],[Akrual]]&gt;perbaikan_revisi[[#This Row],[JUMLAH ]],perbaikan_revisi[[#This Row],[Akrual]]-perbaikan_revisi[[#This Row],[JUMLAH ]],0)</f>
        <v>-5999999</v>
      </c>
    </row>
    <row r="463" spans="1:21" ht="13.2" x14ac:dyDescent="0.25">
      <c r="A463" s="1" t="s">
        <v>874</v>
      </c>
      <c r="B463" s="150"/>
      <c r="C463" s="49" t="s">
        <v>556</v>
      </c>
      <c r="D463" s="48">
        <v>4</v>
      </c>
      <c r="E463" s="48" t="s">
        <v>120</v>
      </c>
      <c r="F463" s="50">
        <v>1500000</v>
      </c>
      <c r="G463" s="50">
        <f>ROUNDDOWN(D463*F463,-3)</f>
        <v>6000000</v>
      </c>
      <c r="H463" s="150"/>
      <c r="I463" s="49" t="s">
        <v>556</v>
      </c>
      <c r="J463" s="48">
        <v>4</v>
      </c>
      <c r="K463" s="48" t="s">
        <v>120</v>
      </c>
      <c r="L463" s="50">
        <v>1500000</v>
      </c>
      <c r="M463" s="50">
        <f>ROUNDDOWN(J463*L463,-3)</f>
        <v>6000000</v>
      </c>
      <c r="N463" s="247">
        <f t="shared" si="127"/>
        <v>0</v>
      </c>
      <c r="O463" s="187" t="s">
        <v>1248</v>
      </c>
      <c r="P463" s="180"/>
      <c r="Q463" s="180"/>
      <c r="T463" s="29" t="b">
        <f>perbaikan_revisi[[#This Row],[JUMLAH ]]='[6]Pvt SP2D Pusdik'!B471</f>
        <v>1</v>
      </c>
      <c r="U463" s="50">
        <f>IF(perbaikan_revisi[[#This Row],[Akrual]]&gt;perbaikan_revisi[[#This Row],[JUMLAH ]],perbaikan_revisi[[#This Row],[Akrual]]-perbaikan_revisi[[#This Row],[JUMLAH ]],0)</f>
        <v>-5999999</v>
      </c>
    </row>
    <row r="464" spans="1:21" ht="13.2" x14ac:dyDescent="0.25">
      <c r="A464" s="1" t="s">
        <v>875</v>
      </c>
      <c r="B464" s="150"/>
      <c r="C464" s="49" t="s">
        <v>557</v>
      </c>
      <c r="D464" s="48">
        <v>4</v>
      </c>
      <c r="E464" s="48" t="s">
        <v>120</v>
      </c>
      <c r="F464" s="50">
        <v>1000000</v>
      </c>
      <c r="G464" s="50">
        <f>ROUNDDOWN(D464*F464,-3)</f>
        <v>4000000</v>
      </c>
      <c r="H464" s="150"/>
      <c r="I464" s="49" t="s">
        <v>557</v>
      </c>
      <c r="J464" s="48">
        <v>4</v>
      </c>
      <c r="K464" s="48" t="s">
        <v>120</v>
      </c>
      <c r="L464" s="50">
        <v>1000000</v>
      </c>
      <c r="M464" s="50">
        <f>ROUNDDOWN(J464*L464,-3)</f>
        <v>4000000</v>
      </c>
      <c r="N464" s="247">
        <f t="shared" si="127"/>
        <v>0</v>
      </c>
      <c r="O464" s="187" t="s">
        <v>1248</v>
      </c>
      <c r="P464" s="180"/>
      <c r="Q464" s="180"/>
      <c r="T464" s="29" t="b">
        <f>perbaikan_revisi[[#This Row],[JUMLAH ]]='[6]Pvt SP2D Pusdik'!B472</f>
        <v>1</v>
      </c>
      <c r="U464" s="50">
        <f>IF(perbaikan_revisi[[#This Row],[Akrual]]&gt;perbaikan_revisi[[#This Row],[JUMLAH ]],perbaikan_revisi[[#This Row],[Akrual]]-perbaikan_revisi[[#This Row],[JUMLAH ]],0)</f>
        <v>-3999999</v>
      </c>
    </row>
    <row r="465" spans="1:21" ht="13.2" x14ac:dyDescent="0.25">
      <c r="A465" s="1" t="s">
        <v>408</v>
      </c>
      <c r="B465" s="149" t="s">
        <v>525</v>
      </c>
      <c r="C465" s="46" t="s">
        <v>35</v>
      </c>
      <c r="D465" s="45"/>
      <c r="E465" s="45"/>
      <c r="F465" s="47"/>
      <c r="G465" s="47">
        <f>G466</f>
        <v>26250000</v>
      </c>
      <c r="H465" s="149" t="s">
        <v>525</v>
      </c>
      <c r="I465" s="46" t="s">
        <v>35</v>
      </c>
      <c r="J465" s="45"/>
      <c r="K465" s="45"/>
      <c r="L465" s="47"/>
      <c r="M465" s="47">
        <f>M466</f>
        <v>26250000</v>
      </c>
      <c r="N465" s="322">
        <f>N466</f>
        <v>0</v>
      </c>
      <c r="O465" s="207"/>
      <c r="P465" s="180"/>
      <c r="Q465" s="180"/>
      <c r="R465" s="252" t="s">
        <v>393</v>
      </c>
      <c r="S465" s="223" t="s">
        <v>510</v>
      </c>
      <c r="T465" s="29" t="b">
        <f>perbaikan_revisi[[#This Row],[JUMLAH ]]='[6]Pvt SP2D Pusdik'!B473</f>
        <v>1</v>
      </c>
      <c r="U465" s="47">
        <f>IF(perbaikan_revisi[[#This Row],[Akrual]]&gt;perbaikan_revisi[[#This Row],[JUMLAH ]],perbaikan_revisi[[#This Row],[Akrual]]-perbaikan_revisi[[#This Row],[JUMLAH ]],0)</f>
        <v>-26249999</v>
      </c>
    </row>
    <row r="466" spans="1:21" ht="13.2" x14ac:dyDescent="0.25">
      <c r="A466" s="1" t="s">
        <v>409</v>
      </c>
      <c r="B466" s="150"/>
      <c r="C466" s="49" t="s">
        <v>1018</v>
      </c>
      <c r="D466" s="48">
        <v>15</v>
      </c>
      <c r="E466" s="48" t="s">
        <v>26</v>
      </c>
      <c r="F466" s="50">
        <v>1750000</v>
      </c>
      <c r="G466" s="50">
        <f>ROUNDDOWN(D466*F466,-3)</f>
        <v>26250000</v>
      </c>
      <c r="H466" s="150"/>
      <c r="I466" s="49" t="s">
        <v>1018</v>
      </c>
      <c r="J466" s="48">
        <v>15</v>
      </c>
      <c r="K466" s="48" t="s">
        <v>26</v>
      </c>
      <c r="L466" s="50">
        <v>1750000</v>
      </c>
      <c r="M466" s="50">
        <f>ROUNDDOWN(J466*L466,-3)</f>
        <v>26250000</v>
      </c>
      <c r="N466" s="433">
        <f>G466-M466</f>
        <v>0</v>
      </c>
      <c r="O466" s="187" t="str">
        <f t="shared" ref="O466" si="128">IF(AND(ISBLANK(H466),N466&lt;&gt;0),"Rev detil","")</f>
        <v/>
      </c>
      <c r="P466" s="180"/>
      <c r="Q466" s="180"/>
      <c r="T466" s="29" t="b">
        <f>perbaikan_revisi[[#This Row],[JUMLAH ]]='[6]Pvt SP2D Pusdik'!B474</f>
        <v>1</v>
      </c>
      <c r="U466" s="204">
        <f>IF(perbaikan_revisi[[#This Row],[Akrual]]&gt;perbaikan_revisi[[#This Row],[JUMLAH ]],perbaikan_revisi[[#This Row],[Akrual]]-perbaikan_revisi[[#This Row],[JUMLAH ]],0)</f>
        <v>-26249999</v>
      </c>
    </row>
    <row r="467" spans="1:21" ht="13.2" x14ac:dyDescent="0.25">
      <c r="A467" s="1" t="s">
        <v>877</v>
      </c>
      <c r="B467" s="153" t="s">
        <v>582</v>
      </c>
      <c r="C467" s="58" t="s">
        <v>80</v>
      </c>
      <c r="D467" s="57"/>
      <c r="E467" s="57"/>
      <c r="F467" s="59"/>
      <c r="G467" s="59">
        <f>G468</f>
        <v>1200000</v>
      </c>
      <c r="H467" s="153" t="s">
        <v>582</v>
      </c>
      <c r="I467" s="58" t="s">
        <v>80</v>
      </c>
      <c r="J467" s="57"/>
      <c r="K467" s="57"/>
      <c r="L467" s="59"/>
      <c r="M467" s="59">
        <f>M468</f>
        <v>1200000</v>
      </c>
      <c r="N467" s="324">
        <f>N468</f>
        <v>0</v>
      </c>
      <c r="O467" s="207"/>
      <c r="P467" s="180"/>
      <c r="Q467" s="180"/>
      <c r="R467" s="252" t="s">
        <v>393</v>
      </c>
      <c r="S467" s="223" t="s">
        <v>510</v>
      </c>
      <c r="T467" s="29" t="b">
        <f>perbaikan_revisi[[#This Row],[JUMLAH ]]='[6]Pvt SP2D Pusdik'!B475</f>
        <v>1</v>
      </c>
      <c r="U467" s="59">
        <f>IF(perbaikan_revisi[[#This Row],[Akrual]]&gt;perbaikan_revisi[[#This Row],[JUMLAH ]],perbaikan_revisi[[#This Row],[Akrual]]-perbaikan_revisi[[#This Row],[JUMLAH ]],0)</f>
        <v>-1199999</v>
      </c>
    </row>
    <row r="468" spans="1:21" ht="13.2" x14ac:dyDescent="0.25">
      <c r="A468" s="1" t="s">
        <v>878</v>
      </c>
      <c r="B468" s="150"/>
      <c r="C468" s="49" t="s">
        <v>872</v>
      </c>
      <c r="D468" s="48">
        <v>8</v>
      </c>
      <c r="E468" s="48" t="s">
        <v>26</v>
      </c>
      <c r="F468" s="50">
        <v>150000</v>
      </c>
      <c r="G468" s="50">
        <f>ROUNDDOWN(D468*F468,-3)</f>
        <v>1200000</v>
      </c>
      <c r="H468" s="150"/>
      <c r="I468" s="49" t="s">
        <v>872</v>
      </c>
      <c r="J468" s="48">
        <v>8</v>
      </c>
      <c r="K468" s="48" t="s">
        <v>26</v>
      </c>
      <c r="L468" s="50">
        <v>150000</v>
      </c>
      <c r="M468" s="50">
        <f>ROUNDDOWN(J468*L468,-3)</f>
        <v>1200000</v>
      </c>
      <c r="N468" s="247">
        <f>G468-M468</f>
        <v>0</v>
      </c>
      <c r="O468" s="187" t="s">
        <v>1248</v>
      </c>
      <c r="P468" s="180"/>
      <c r="Q468" s="180"/>
      <c r="T468" s="29" t="b">
        <f>perbaikan_revisi[[#This Row],[JUMLAH ]]='[6]Pvt SP2D Pusdik'!B476</f>
        <v>1</v>
      </c>
      <c r="U468" s="50">
        <f>IF(perbaikan_revisi[[#This Row],[Akrual]]&gt;perbaikan_revisi[[#This Row],[JUMLAH ]],perbaikan_revisi[[#This Row],[Akrual]]-perbaikan_revisi[[#This Row],[JUMLAH ]],0)</f>
        <v>-1199999</v>
      </c>
    </row>
    <row r="469" spans="1:21" ht="13.2" x14ac:dyDescent="0.25">
      <c r="A469" s="1" t="s">
        <v>410</v>
      </c>
      <c r="B469" s="155" t="s">
        <v>91</v>
      </c>
      <c r="C469" s="64" t="s">
        <v>426</v>
      </c>
      <c r="D469" s="63"/>
      <c r="E469" s="63"/>
      <c r="F469" s="65"/>
      <c r="G469" s="65">
        <f>SUM(G470,G476,G478)</f>
        <v>74300000</v>
      </c>
      <c r="H469" s="155" t="s">
        <v>91</v>
      </c>
      <c r="I469" s="64" t="s">
        <v>426</v>
      </c>
      <c r="J469" s="63"/>
      <c r="K469" s="63"/>
      <c r="L469" s="65"/>
      <c r="M469" s="65">
        <f>SUM(M470,M476,M478)</f>
        <v>74300000</v>
      </c>
      <c r="N469" s="354">
        <f>SUM(N470,N476,N478)</f>
        <v>0</v>
      </c>
      <c r="O469" s="207"/>
      <c r="P469" s="180" t="s">
        <v>505</v>
      </c>
      <c r="Q469" s="180" t="s">
        <v>510</v>
      </c>
      <c r="S469" s="223"/>
      <c r="T469" s="29" t="b">
        <f>perbaikan_revisi[[#This Row],[JUMLAH ]]='[6]Pvt SP2D Pusdik'!B477</f>
        <v>1</v>
      </c>
      <c r="U469" s="65">
        <f>IF(perbaikan_revisi[[#This Row],[Akrual]]&gt;perbaikan_revisi[[#This Row],[JUMLAH ]],perbaikan_revisi[[#This Row],[Akrual]]-perbaikan_revisi[[#This Row],[JUMLAH ]],0)</f>
        <v>-74299999</v>
      </c>
    </row>
    <row r="470" spans="1:21" ht="13.2" x14ac:dyDescent="0.25">
      <c r="A470" s="1" t="s">
        <v>411</v>
      </c>
      <c r="B470" s="151" t="s">
        <v>523</v>
      </c>
      <c r="C470" s="52" t="s">
        <v>24</v>
      </c>
      <c r="D470" s="51"/>
      <c r="E470" s="51"/>
      <c r="F470" s="53"/>
      <c r="G470" s="53">
        <f>SUM(G471:G475)</f>
        <v>28750000</v>
      </c>
      <c r="H470" s="151" t="s">
        <v>523</v>
      </c>
      <c r="I470" s="52" t="s">
        <v>24</v>
      </c>
      <c r="J470" s="51"/>
      <c r="K470" s="51"/>
      <c r="L470" s="53"/>
      <c r="M470" s="53">
        <f>SUM(M471:M475)</f>
        <v>28750000</v>
      </c>
      <c r="N470" s="323">
        <f>SUM(N471:N475)</f>
        <v>0</v>
      </c>
      <c r="O470" s="207"/>
      <c r="P470" s="180"/>
      <c r="Q470" s="180"/>
      <c r="R470" s="252" t="s">
        <v>393</v>
      </c>
      <c r="S470" s="223" t="s">
        <v>510</v>
      </c>
      <c r="T470" s="29" t="b">
        <f>perbaikan_revisi[[#This Row],[JUMLAH ]]='[6]Pvt SP2D Pusdik'!B478</f>
        <v>1</v>
      </c>
      <c r="U470" s="53">
        <f>IF(perbaikan_revisi[[#This Row],[Akrual]]&gt;perbaikan_revisi[[#This Row],[JUMLAH ]],perbaikan_revisi[[#This Row],[Akrual]]-perbaikan_revisi[[#This Row],[JUMLAH ]],0)</f>
        <v>-28749999</v>
      </c>
    </row>
    <row r="471" spans="1:21" ht="13.2" x14ac:dyDescent="0.25">
      <c r="A471" s="1" t="s">
        <v>412</v>
      </c>
      <c r="B471" s="150"/>
      <c r="C471" s="49" t="s">
        <v>554</v>
      </c>
      <c r="D471" s="48">
        <v>50</v>
      </c>
      <c r="E471" s="48" t="s">
        <v>26</v>
      </c>
      <c r="F471" s="50">
        <v>75000</v>
      </c>
      <c r="G471" s="50">
        <f>ROUNDDOWN(D471*F471,-3)</f>
        <v>3750000</v>
      </c>
      <c r="H471" s="150"/>
      <c r="I471" s="49" t="s">
        <v>554</v>
      </c>
      <c r="J471" s="48">
        <v>50</v>
      </c>
      <c r="K471" s="48" t="s">
        <v>26</v>
      </c>
      <c r="L471" s="50">
        <v>75000</v>
      </c>
      <c r="M471" s="50">
        <f>ROUNDDOWN(J471*L471,-3)</f>
        <v>3750000</v>
      </c>
      <c r="N471" s="247">
        <f t="shared" ref="N471:N475" si="129">G471-M471</f>
        <v>0</v>
      </c>
      <c r="O471" s="187" t="s">
        <v>1248</v>
      </c>
      <c r="P471" s="180"/>
      <c r="Q471" s="180"/>
      <c r="T471" s="29" t="b">
        <f>perbaikan_revisi[[#This Row],[JUMLAH ]]='[6]Pvt SP2D Pusdik'!B479</f>
        <v>1</v>
      </c>
      <c r="U471" s="204">
        <f>IF(perbaikan_revisi[[#This Row],[Akrual]]&gt;perbaikan_revisi[[#This Row],[JUMLAH ]],perbaikan_revisi[[#This Row],[Akrual]]-perbaikan_revisi[[#This Row],[JUMLAH ]],0)</f>
        <v>-3749999</v>
      </c>
    </row>
    <row r="472" spans="1:21" ht="13.2" x14ac:dyDescent="0.25">
      <c r="A472" s="1" t="s">
        <v>413</v>
      </c>
      <c r="B472" s="150"/>
      <c r="C472" s="49" t="s">
        <v>879</v>
      </c>
      <c r="D472" s="48">
        <v>6</v>
      </c>
      <c r="E472" s="48" t="s">
        <v>120</v>
      </c>
      <c r="F472" s="50">
        <v>1500000</v>
      </c>
      <c r="G472" s="50">
        <f>ROUNDDOWN(D472*F472,-3)</f>
        <v>9000000</v>
      </c>
      <c r="H472" s="150"/>
      <c r="I472" s="49" t="s">
        <v>879</v>
      </c>
      <c r="J472" s="48">
        <v>6</v>
      </c>
      <c r="K472" s="48" t="s">
        <v>120</v>
      </c>
      <c r="L472" s="50">
        <v>1500000</v>
      </c>
      <c r="M472" s="50">
        <f>ROUNDDOWN(J472*L472,-3)</f>
        <v>9000000</v>
      </c>
      <c r="N472" s="247">
        <f t="shared" si="129"/>
        <v>0</v>
      </c>
      <c r="O472" s="187" t="s">
        <v>1248</v>
      </c>
      <c r="P472" s="180"/>
      <c r="Q472" s="180"/>
      <c r="T472" s="29" t="b">
        <f>perbaikan_revisi[[#This Row],[JUMLAH ]]='[6]Pvt SP2D Pusdik'!B480</f>
        <v>1</v>
      </c>
      <c r="U472" s="50">
        <f>IF(perbaikan_revisi[[#This Row],[Akrual]]&gt;perbaikan_revisi[[#This Row],[JUMLAH ]],perbaikan_revisi[[#This Row],[Akrual]]-perbaikan_revisi[[#This Row],[JUMLAH ]],0)</f>
        <v>-8999999</v>
      </c>
    </row>
    <row r="473" spans="1:21" ht="13.2" x14ac:dyDescent="0.25">
      <c r="A473" s="1" t="s">
        <v>880</v>
      </c>
      <c r="B473" s="150"/>
      <c r="C473" s="49" t="s">
        <v>881</v>
      </c>
      <c r="D473" s="48">
        <v>4</v>
      </c>
      <c r="E473" s="48" t="s">
        <v>120</v>
      </c>
      <c r="F473" s="50">
        <v>1500000</v>
      </c>
      <c r="G473" s="50">
        <f>ROUNDDOWN(D473*F473,-3)</f>
        <v>6000000</v>
      </c>
      <c r="H473" s="150"/>
      <c r="I473" s="49" t="s">
        <v>881</v>
      </c>
      <c r="J473" s="48">
        <v>4</v>
      </c>
      <c r="K473" s="48" t="s">
        <v>120</v>
      </c>
      <c r="L473" s="50">
        <v>1500000</v>
      </c>
      <c r="M473" s="50">
        <f>ROUNDDOWN(J473*L473,-3)</f>
        <v>6000000</v>
      </c>
      <c r="N473" s="247">
        <f t="shared" si="129"/>
        <v>0</v>
      </c>
      <c r="O473" s="187" t="s">
        <v>1248</v>
      </c>
      <c r="P473" s="180"/>
      <c r="Q473" s="180"/>
      <c r="T473" s="29" t="b">
        <f>perbaikan_revisi[[#This Row],[JUMLAH ]]='[6]Pvt SP2D Pusdik'!B481</f>
        <v>1</v>
      </c>
      <c r="U473" s="50">
        <f>IF(perbaikan_revisi[[#This Row],[Akrual]]&gt;perbaikan_revisi[[#This Row],[JUMLAH ]],perbaikan_revisi[[#This Row],[Akrual]]-perbaikan_revisi[[#This Row],[JUMLAH ]],0)</f>
        <v>-5999999</v>
      </c>
    </row>
    <row r="474" spans="1:21" ht="13.2" x14ac:dyDescent="0.25">
      <c r="A474" s="1" t="s">
        <v>882</v>
      </c>
      <c r="B474" s="150"/>
      <c r="C474" s="49" t="s">
        <v>883</v>
      </c>
      <c r="D474" s="48">
        <v>4</v>
      </c>
      <c r="E474" s="48" t="s">
        <v>120</v>
      </c>
      <c r="F474" s="50">
        <v>1500000</v>
      </c>
      <c r="G474" s="50">
        <f>ROUNDDOWN(D474*F474,-3)</f>
        <v>6000000</v>
      </c>
      <c r="H474" s="150"/>
      <c r="I474" s="49" t="s">
        <v>883</v>
      </c>
      <c r="J474" s="48">
        <v>4</v>
      </c>
      <c r="K474" s="48" t="s">
        <v>120</v>
      </c>
      <c r="L474" s="50">
        <v>1500000</v>
      </c>
      <c r="M474" s="50">
        <f>ROUNDDOWN(J474*L474,-3)</f>
        <v>6000000</v>
      </c>
      <c r="N474" s="247">
        <f t="shared" si="129"/>
        <v>0</v>
      </c>
      <c r="O474" s="187" t="s">
        <v>1248</v>
      </c>
      <c r="P474" s="180"/>
      <c r="Q474" s="180"/>
      <c r="T474" s="29" t="b">
        <f>perbaikan_revisi[[#This Row],[JUMLAH ]]='[6]Pvt SP2D Pusdik'!B482</f>
        <v>1</v>
      </c>
      <c r="U474" s="50">
        <f>IF(perbaikan_revisi[[#This Row],[Akrual]]&gt;perbaikan_revisi[[#This Row],[JUMLAH ]],perbaikan_revisi[[#This Row],[Akrual]]-perbaikan_revisi[[#This Row],[JUMLAH ]],0)</f>
        <v>-5999999</v>
      </c>
    </row>
    <row r="475" spans="1:21" ht="13.2" x14ac:dyDescent="0.25">
      <c r="A475" s="1" t="s">
        <v>884</v>
      </c>
      <c r="B475" s="150"/>
      <c r="C475" s="49" t="s">
        <v>885</v>
      </c>
      <c r="D475" s="48">
        <v>4</v>
      </c>
      <c r="E475" s="48" t="s">
        <v>120</v>
      </c>
      <c r="F475" s="50">
        <v>1000000</v>
      </c>
      <c r="G475" s="50">
        <f>ROUNDDOWN(D475*F475,-3)</f>
        <v>4000000</v>
      </c>
      <c r="H475" s="150"/>
      <c r="I475" s="49" t="s">
        <v>885</v>
      </c>
      <c r="J475" s="48">
        <v>4</v>
      </c>
      <c r="K475" s="48" t="s">
        <v>120</v>
      </c>
      <c r="L475" s="50">
        <v>1000000</v>
      </c>
      <c r="M475" s="50">
        <f>ROUNDDOWN(J475*L475,-3)</f>
        <v>4000000</v>
      </c>
      <c r="N475" s="247">
        <f t="shared" si="129"/>
        <v>0</v>
      </c>
      <c r="O475" s="187" t="s">
        <v>1248</v>
      </c>
      <c r="P475" s="180"/>
      <c r="Q475" s="180"/>
      <c r="T475" s="29" t="b">
        <f>perbaikan_revisi[[#This Row],[JUMLAH ]]='[6]Pvt SP2D Pusdik'!B483</f>
        <v>1</v>
      </c>
      <c r="U475" s="50">
        <f>IF(perbaikan_revisi[[#This Row],[Akrual]]&gt;perbaikan_revisi[[#This Row],[JUMLAH ]],perbaikan_revisi[[#This Row],[Akrual]]-perbaikan_revisi[[#This Row],[JUMLAH ]],0)</f>
        <v>-3999999</v>
      </c>
    </row>
    <row r="476" spans="1:21" ht="13.2" x14ac:dyDescent="0.25">
      <c r="A476" s="1" t="s">
        <v>886</v>
      </c>
      <c r="B476" s="151" t="s">
        <v>525</v>
      </c>
      <c r="C476" s="52" t="s">
        <v>35</v>
      </c>
      <c r="D476" s="51"/>
      <c r="E476" s="51"/>
      <c r="F476" s="53"/>
      <c r="G476" s="53">
        <f>G477</f>
        <v>43750000</v>
      </c>
      <c r="H476" s="151" t="s">
        <v>525</v>
      </c>
      <c r="I476" s="52" t="s">
        <v>35</v>
      </c>
      <c r="J476" s="51"/>
      <c r="K476" s="51"/>
      <c r="L476" s="53"/>
      <c r="M476" s="53">
        <f>M477</f>
        <v>43750000</v>
      </c>
      <c r="N476" s="351">
        <f>N477</f>
        <v>0</v>
      </c>
      <c r="O476" s="207"/>
      <c r="P476" s="180"/>
      <c r="Q476" s="180"/>
      <c r="R476" s="252" t="s">
        <v>393</v>
      </c>
      <c r="S476" s="223" t="s">
        <v>510</v>
      </c>
      <c r="T476" s="29" t="b">
        <f>perbaikan_revisi[[#This Row],[JUMLAH ]]='[6]Pvt SP2D Pusdik'!B484</f>
        <v>1</v>
      </c>
      <c r="U476" s="53">
        <f>IF(perbaikan_revisi[[#This Row],[Akrual]]&gt;perbaikan_revisi[[#This Row],[JUMLAH ]],perbaikan_revisi[[#This Row],[Akrual]]-perbaikan_revisi[[#This Row],[JUMLAH ]],0)</f>
        <v>-43749999</v>
      </c>
    </row>
    <row r="477" spans="1:21" ht="26.4" x14ac:dyDescent="0.25">
      <c r="A477" s="1" t="s">
        <v>887</v>
      </c>
      <c r="B477" s="150"/>
      <c r="C477" s="49" t="s">
        <v>888</v>
      </c>
      <c r="D477" s="48">
        <v>25</v>
      </c>
      <c r="E477" s="48" t="s">
        <v>26</v>
      </c>
      <c r="F477" s="50">
        <v>1750000</v>
      </c>
      <c r="G477" s="50">
        <f>ROUNDDOWN(D477*F477,-3)</f>
        <v>43750000</v>
      </c>
      <c r="H477" s="150"/>
      <c r="I477" s="49" t="s">
        <v>888</v>
      </c>
      <c r="J477" s="48">
        <v>25</v>
      </c>
      <c r="K477" s="48" t="s">
        <v>26</v>
      </c>
      <c r="L477" s="50">
        <v>1750000</v>
      </c>
      <c r="M477" s="50">
        <f>ROUNDDOWN(J477*L477,-3)</f>
        <v>43750000</v>
      </c>
      <c r="N477" s="433">
        <f>G477-M477</f>
        <v>0</v>
      </c>
      <c r="O477" s="187" t="str">
        <f t="shared" ref="O477" si="130">IF(AND(ISBLANK(H477),N477&lt;&gt;0),"Rev detil","")</f>
        <v/>
      </c>
      <c r="P477" s="180"/>
      <c r="Q477" s="180"/>
      <c r="T477" s="29" t="b">
        <f>perbaikan_revisi[[#This Row],[JUMLAH ]]='[6]Pvt SP2D Pusdik'!B485</f>
        <v>1</v>
      </c>
      <c r="U477" s="204">
        <f>IF(perbaikan_revisi[[#This Row],[Akrual]]&gt;perbaikan_revisi[[#This Row],[JUMLAH ]],perbaikan_revisi[[#This Row],[Akrual]]-perbaikan_revisi[[#This Row],[JUMLAH ]],0)</f>
        <v>-43749999</v>
      </c>
    </row>
    <row r="478" spans="1:21" ht="13.2" x14ac:dyDescent="0.25">
      <c r="A478" s="1" t="s">
        <v>889</v>
      </c>
      <c r="B478" s="151" t="s">
        <v>582</v>
      </c>
      <c r="C478" s="52" t="s">
        <v>80</v>
      </c>
      <c r="D478" s="51"/>
      <c r="E478" s="51"/>
      <c r="F478" s="53"/>
      <c r="G478" s="53">
        <f>G479</f>
        <v>1800000</v>
      </c>
      <c r="H478" s="151" t="s">
        <v>582</v>
      </c>
      <c r="I478" s="52" t="s">
        <v>80</v>
      </c>
      <c r="J478" s="51"/>
      <c r="K478" s="51"/>
      <c r="L478" s="53"/>
      <c r="M478" s="53">
        <f>M479</f>
        <v>1800000</v>
      </c>
      <c r="N478" s="323">
        <f>N479</f>
        <v>0</v>
      </c>
      <c r="O478" s="207"/>
      <c r="P478" s="180"/>
      <c r="Q478" s="180"/>
      <c r="R478" s="252" t="s">
        <v>393</v>
      </c>
      <c r="S478" s="223" t="s">
        <v>510</v>
      </c>
      <c r="T478" s="29" t="b">
        <f>perbaikan_revisi[[#This Row],[JUMLAH ]]='[6]Pvt SP2D Pusdik'!B486</f>
        <v>1</v>
      </c>
      <c r="U478" s="53">
        <f>IF(perbaikan_revisi[[#This Row],[Akrual]]&gt;perbaikan_revisi[[#This Row],[JUMLAH ]],perbaikan_revisi[[#This Row],[Akrual]]-perbaikan_revisi[[#This Row],[JUMLAH ]],0)</f>
        <v>-1799999</v>
      </c>
    </row>
    <row r="479" spans="1:21" ht="13.2" x14ac:dyDescent="0.25">
      <c r="A479" s="1" t="s">
        <v>890</v>
      </c>
      <c r="B479" s="150"/>
      <c r="C479" s="49" t="s">
        <v>872</v>
      </c>
      <c r="D479" s="48">
        <v>12</v>
      </c>
      <c r="E479" s="48" t="s">
        <v>26</v>
      </c>
      <c r="F479" s="50">
        <v>150000</v>
      </c>
      <c r="G479" s="50">
        <f>ROUNDDOWN(D479*F479,-3)</f>
        <v>1800000</v>
      </c>
      <c r="H479" s="150"/>
      <c r="I479" s="49" t="s">
        <v>872</v>
      </c>
      <c r="J479" s="48">
        <v>12</v>
      </c>
      <c r="K479" s="48" t="s">
        <v>26</v>
      </c>
      <c r="L479" s="50">
        <v>150000</v>
      </c>
      <c r="M479" s="50">
        <f>ROUNDDOWN(J479*L479,-3)</f>
        <v>1800000</v>
      </c>
      <c r="N479" s="247">
        <f>G479-M479</f>
        <v>0</v>
      </c>
      <c r="O479" s="187" t="s">
        <v>1248</v>
      </c>
      <c r="P479" s="180"/>
      <c r="Q479" s="180"/>
      <c r="T479" s="29" t="b">
        <f>perbaikan_revisi[[#This Row],[JUMLAH ]]='[6]Pvt SP2D Pusdik'!B487</f>
        <v>1</v>
      </c>
      <c r="U479" s="50">
        <f>IF(perbaikan_revisi[[#This Row],[Akrual]]&gt;perbaikan_revisi[[#This Row],[JUMLAH ]],perbaikan_revisi[[#This Row],[Akrual]]-perbaikan_revisi[[#This Row],[JUMLAH ]],0)</f>
        <v>-1799999</v>
      </c>
    </row>
    <row r="480" spans="1:21" ht="13.2" x14ac:dyDescent="0.25">
      <c r="A480" s="1" t="s">
        <v>414</v>
      </c>
      <c r="B480" s="152" t="s">
        <v>167</v>
      </c>
      <c r="C480" s="55" t="s">
        <v>891</v>
      </c>
      <c r="D480" s="54"/>
      <c r="E480" s="54"/>
      <c r="F480" s="56"/>
      <c r="G480" s="56">
        <f>SUM(G481,G486,G488)</f>
        <v>64758000</v>
      </c>
      <c r="H480" s="152" t="s">
        <v>167</v>
      </c>
      <c r="I480" s="55" t="s">
        <v>891</v>
      </c>
      <c r="J480" s="54"/>
      <c r="K480" s="54"/>
      <c r="L480" s="56"/>
      <c r="M480" s="56">
        <f>SUM(M481,M486,M488)</f>
        <v>64758000</v>
      </c>
      <c r="N480" s="350">
        <f>SUM(N481,N486,N488)</f>
        <v>0</v>
      </c>
      <c r="O480" s="207"/>
      <c r="P480" s="180" t="s">
        <v>505</v>
      </c>
      <c r="Q480" s="180" t="s">
        <v>510</v>
      </c>
      <c r="S480" s="223"/>
      <c r="T480" s="29" t="b">
        <f>perbaikan_revisi[[#This Row],[JUMLAH ]]='[6]Pvt SP2D Pusdik'!B488</f>
        <v>1</v>
      </c>
      <c r="U480" s="56">
        <f>IF(perbaikan_revisi[[#This Row],[Akrual]]&gt;perbaikan_revisi[[#This Row],[JUMLAH ]],perbaikan_revisi[[#This Row],[Akrual]]-perbaikan_revisi[[#This Row],[JUMLAH ]],0)</f>
        <v>-64757999</v>
      </c>
    </row>
    <row r="481" spans="1:21" ht="13.2" x14ac:dyDescent="0.25">
      <c r="A481" s="1" t="s">
        <v>415</v>
      </c>
      <c r="B481" s="151" t="s">
        <v>523</v>
      </c>
      <c r="C481" s="52" t="s">
        <v>24</v>
      </c>
      <c r="D481" s="51"/>
      <c r="E481" s="51"/>
      <c r="F481" s="53"/>
      <c r="G481" s="53">
        <f>SUM(G482:G485)</f>
        <v>20500000</v>
      </c>
      <c r="H481" s="151" t="s">
        <v>523</v>
      </c>
      <c r="I481" s="52" t="s">
        <v>24</v>
      </c>
      <c r="J481" s="51"/>
      <c r="K481" s="51"/>
      <c r="L481" s="53"/>
      <c r="M481" s="53">
        <f>SUM(M482:M485)</f>
        <v>20500000</v>
      </c>
      <c r="N481" s="323">
        <f>SUM(N482:N485)</f>
        <v>0</v>
      </c>
      <c r="O481" s="207"/>
      <c r="P481" s="180"/>
      <c r="Q481" s="180"/>
      <c r="R481" s="252" t="s">
        <v>393</v>
      </c>
      <c r="S481" s="223" t="s">
        <v>510</v>
      </c>
      <c r="T481" s="29" t="b">
        <f>perbaikan_revisi[[#This Row],[JUMLAH ]]='[6]Pvt SP2D Pusdik'!B489</f>
        <v>1</v>
      </c>
      <c r="U481" s="53">
        <f>IF(perbaikan_revisi[[#This Row],[Akrual]]&gt;perbaikan_revisi[[#This Row],[JUMLAH ]],perbaikan_revisi[[#This Row],[Akrual]]-perbaikan_revisi[[#This Row],[JUMLAH ]],0)</f>
        <v>-20499999</v>
      </c>
    </row>
    <row r="482" spans="1:21" ht="13.2" x14ac:dyDescent="0.25">
      <c r="A482" s="22" t="s">
        <v>416</v>
      </c>
      <c r="B482" s="150"/>
      <c r="C482" s="49" t="s">
        <v>554</v>
      </c>
      <c r="D482" s="48">
        <v>60</v>
      </c>
      <c r="E482" s="48" t="s">
        <v>26</v>
      </c>
      <c r="F482" s="50">
        <v>75000</v>
      </c>
      <c r="G482" s="50">
        <f>ROUNDDOWN(D482*F482,-3)</f>
        <v>4500000</v>
      </c>
      <c r="H482" s="150"/>
      <c r="I482" s="49" t="s">
        <v>554</v>
      </c>
      <c r="J482" s="48">
        <v>60</v>
      </c>
      <c r="K482" s="48" t="s">
        <v>26</v>
      </c>
      <c r="L482" s="50">
        <v>75000</v>
      </c>
      <c r="M482" s="50">
        <f>ROUNDDOWN(J482*L482,-3)</f>
        <v>4500000</v>
      </c>
      <c r="N482" s="247">
        <f t="shared" ref="N482:N485" si="131">G482-M482</f>
        <v>0</v>
      </c>
      <c r="O482" s="187" t="str">
        <f t="shared" ref="O482:O485" si="132">IF(AND(ISBLANK(H482),N482&lt;&gt;0),"Rev detil","")</f>
        <v/>
      </c>
      <c r="P482" s="180"/>
      <c r="Q482" s="180"/>
      <c r="T482" s="29" t="b">
        <f>perbaikan_revisi[[#This Row],[JUMLAH ]]='[6]Pvt SP2D Pusdik'!B490</f>
        <v>1</v>
      </c>
      <c r="U482" s="204">
        <f>IF(perbaikan_revisi[[#This Row],[Akrual]]&gt;perbaikan_revisi[[#This Row],[JUMLAH ]],perbaikan_revisi[[#This Row],[Akrual]]-perbaikan_revisi[[#This Row],[JUMLAH ]],0)</f>
        <v>-4499999</v>
      </c>
    </row>
    <row r="483" spans="1:21" ht="13.2" x14ac:dyDescent="0.25">
      <c r="A483" s="22" t="s">
        <v>417</v>
      </c>
      <c r="B483" s="150"/>
      <c r="C483" s="49" t="s">
        <v>892</v>
      </c>
      <c r="D483" s="48">
        <v>4</v>
      </c>
      <c r="E483" s="48" t="s">
        <v>120</v>
      </c>
      <c r="F483" s="50">
        <v>1500000</v>
      </c>
      <c r="G483" s="50">
        <f>ROUNDDOWN(D483*F483,-3)</f>
        <v>6000000</v>
      </c>
      <c r="H483" s="150"/>
      <c r="I483" s="49" t="s">
        <v>892</v>
      </c>
      <c r="J483" s="48">
        <v>4</v>
      </c>
      <c r="K483" s="48" t="s">
        <v>120</v>
      </c>
      <c r="L483" s="50">
        <v>1500000</v>
      </c>
      <c r="M483" s="50">
        <f>ROUNDDOWN(J483*L483,-3)</f>
        <v>6000000</v>
      </c>
      <c r="N483" s="433">
        <f t="shared" si="131"/>
        <v>0</v>
      </c>
      <c r="O483" s="187" t="str">
        <f t="shared" si="132"/>
        <v/>
      </c>
      <c r="P483" s="180"/>
      <c r="Q483" s="180"/>
      <c r="T483" s="29" t="b">
        <f>perbaikan_revisi[[#This Row],[JUMLAH ]]='[6]Pvt SP2D Pusdik'!B491</f>
        <v>1</v>
      </c>
      <c r="U483" s="204">
        <f>IF(perbaikan_revisi[[#This Row],[Akrual]]&gt;perbaikan_revisi[[#This Row],[JUMLAH ]],perbaikan_revisi[[#This Row],[Akrual]]-perbaikan_revisi[[#This Row],[JUMLAH ]],0)</f>
        <v>-5999999</v>
      </c>
    </row>
    <row r="484" spans="1:21" ht="13.2" x14ac:dyDescent="0.25">
      <c r="A484" s="22" t="s">
        <v>418</v>
      </c>
      <c r="B484" s="150"/>
      <c r="C484" s="49" t="s">
        <v>556</v>
      </c>
      <c r="D484" s="48">
        <v>4</v>
      </c>
      <c r="E484" s="48" t="s">
        <v>120</v>
      </c>
      <c r="F484" s="50">
        <v>1500000</v>
      </c>
      <c r="G484" s="50">
        <f>ROUNDDOWN(D484*F484,-3)</f>
        <v>6000000</v>
      </c>
      <c r="H484" s="150"/>
      <c r="I484" s="49" t="s">
        <v>556</v>
      </c>
      <c r="J484" s="48">
        <v>4</v>
      </c>
      <c r="K484" s="48" t="s">
        <v>120</v>
      </c>
      <c r="L484" s="50">
        <v>1500000</v>
      </c>
      <c r="M484" s="50">
        <f>ROUNDDOWN(J484*L484,-3)</f>
        <v>6000000</v>
      </c>
      <c r="N484" s="433">
        <f t="shared" si="131"/>
        <v>0</v>
      </c>
      <c r="O484" s="187" t="str">
        <f t="shared" si="132"/>
        <v/>
      </c>
      <c r="P484" s="180"/>
      <c r="Q484" s="180"/>
      <c r="T484" s="29" t="b">
        <f>perbaikan_revisi[[#This Row],[JUMLAH ]]='[6]Pvt SP2D Pusdik'!B492</f>
        <v>1</v>
      </c>
      <c r="U484" s="204">
        <f>IF(perbaikan_revisi[[#This Row],[Akrual]]&gt;perbaikan_revisi[[#This Row],[JUMLAH ]],perbaikan_revisi[[#This Row],[Akrual]]-perbaikan_revisi[[#This Row],[JUMLAH ]],0)</f>
        <v>-5999999</v>
      </c>
    </row>
    <row r="485" spans="1:21" ht="13.2" x14ac:dyDescent="0.25">
      <c r="A485" s="22" t="s">
        <v>893</v>
      </c>
      <c r="B485" s="150"/>
      <c r="C485" s="49" t="s">
        <v>557</v>
      </c>
      <c r="D485" s="48">
        <v>4</v>
      </c>
      <c r="E485" s="48" t="s">
        <v>120</v>
      </c>
      <c r="F485" s="50">
        <v>1000000</v>
      </c>
      <c r="G485" s="50">
        <f>ROUNDDOWN(D485*F485,-3)</f>
        <v>4000000</v>
      </c>
      <c r="H485" s="150"/>
      <c r="I485" s="49" t="s">
        <v>557</v>
      </c>
      <c r="J485" s="48">
        <v>4</v>
      </c>
      <c r="K485" s="48" t="s">
        <v>120</v>
      </c>
      <c r="L485" s="50">
        <v>1000000</v>
      </c>
      <c r="M485" s="50">
        <f>ROUNDDOWN(J485*L485,-3)</f>
        <v>4000000</v>
      </c>
      <c r="N485" s="433">
        <f t="shared" si="131"/>
        <v>0</v>
      </c>
      <c r="O485" s="187" t="str">
        <f t="shared" si="132"/>
        <v/>
      </c>
      <c r="P485" s="180"/>
      <c r="Q485" s="180"/>
      <c r="T485" s="29" t="b">
        <f>perbaikan_revisi[[#This Row],[JUMLAH ]]='[6]Pvt SP2D Pusdik'!B493</f>
        <v>1</v>
      </c>
      <c r="U485" s="204">
        <f>IF(perbaikan_revisi[[#This Row],[Akrual]]&gt;perbaikan_revisi[[#This Row],[JUMLAH ]],perbaikan_revisi[[#This Row],[Akrual]]-perbaikan_revisi[[#This Row],[JUMLAH ]],0)</f>
        <v>-3999999</v>
      </c>
    </row>
    <row r="486" spans="1:21" ht="13.2" x14ac:dyDescent="0.25">
      <c r="A486" s="1" t="s">
        <v>419</v>
      </c>
      <c r="B486" s="153" t="s">
        <v>525</v>
      </c>
      <c r="C486" s="58" t="s">
        <v>35</v>
      </c>
      <c r="D486" s="57"/>
      <c r="E486" s="57"/>
      <c r="F486" s="59"/>
      <c r="G486" s="59">
        <f>G487</f>
        <v>42758000</v>
      </c>
      <c r="H486" s="153" t="s">
        <v>525</v>
      </c>
      <c r="I486" s="58" t="s">
        <v>35</v>
      </c>
      <c r="J486" s="57"/>
      <c r="K486" s="57"/>
      <c r="L486" s="59"/>
      <c r="M486" s="59">
        <f>M487</f>
        <v>42758000</v>
      </c>
      <c r="N486" s="353">
        <f>N487</f>
        <v>0</v>
      </c>
      <c r="O486" s="207"/>
      <c r="P486" s="180"/>
      <c r="Q486" s="180"/>
      <c r="R486" s="252" t="s">
        <v>393</v>
      </c>
      <c r="S486" s="223" t="s">
        <v>510</v>
      </c>
      <c r="T486" s="29" t="b">
        <f>perbaikan_revisi[[#This Row],[JUMLAH ]]='[6]Pvt SP2D Pusdik'!B494</f>
        <v>1</v>
      </c>
      <c r="U486" s="59">
        <f>IF(perbaikan_revisi[[#This Row],[Akrual]]&gt;perbaikan_revisi[[#This Row],[JUMLAH ]],perbaikan_revisi[[#This Row],[Akrual]]-perbaikan_revisi[[#This Row],[JUMLAH ]],0)</f>
        <v>-42757999</v>
      </c>
    </row>
    <row r="487" spans="1:21" ht="26.4" x14ac:dyDescent="0.25">
      <c r="A487" s="1" t="s">
        <v>420</v>
      </c>
      <c r="B487" s="150"/>
      <c r="C487" s="49" t="s">
        <v>894</v>
      </c>
      <c r="D487" s="48">
        <v>8</v>
      </c>
      <c r="E487" s="48" t="s">
        <v>26</v>
      </c>
      <c r="F487" s="50">
        <v>5344800</v>
      </c>
      <c r="G487" s="50">
        <f>ROUNDDOWN(D487*F487,-3)</f>
        <v>42758000</v>
      </c>
      <c r="H487" s="150"/>
      <c r="I487" s="49" t="s">
        <v>894</v>
      </c>
      <c r="J487" s="48">
        <v>8</v>
      </c>
      <c r="K487" s="48" t="s">
        <v>26</v>
      </c>
      <c r="L487" s="50">
        <v>5344800</v>
      </c>
      <c r="M487" s="50">
        <f>ROUNDDOWN(J487*L487,-3)</f>
        <v>42758000</v>
      </c>
      <c r="N487" s="433">
        <f>G487-M487</f>
        <v>0</v>
      </c>
      <c r="O487" s="187" t="str">
        <f t="shared" ref="O487" si="133">IF(AND(ISBLANK(H487),N487&lt;&gt;0),"Rev detil","")</f>
        <v/>
      </c>
      <c r="P487" s="180"/>
      <c r="Q487" s="180"/>
      <c r="T487" s="29" t="b">
        <f>perbaikan_revisi[[#This Row],[JUMLAH ]]='[6]Pvt SP2D Pusdik'!B495</f>
        <v>1</v>
      </c>
      <c r="U487" s="204">
        <f>IF(perbaikan_revisi[[#This Row],[Akrual]]&gt;perbaikan_revisi[[#This Row],[JUMLAH ]],perbaikan_revisi[[#This Row],[Akrual]]-perbaikan_revisi[[#This Row],[JUMLAH ]],0)</f>
        <v>-42757999</v>
      </c>
    </row>
    <row r="488" spans="1:21" ht="13.2" x14ac:dyDescent="0.25">
      <c r="A488" s="1" t="s">
        <v>895</v>
      </c>
      <c r="B488" s="151" t="s">
        <v>582</v>
      </c>
      <c r="C488" s="52" t="s">
        <v>80</v>
      </c>
      <c r="D488" s="51"/>
      <c r="E488" s="51"/>
      <c r="F488" s="53"/>
      <c r="G488" s="53">
        <f>G489</f>
        <v>1500000</v>
      </c>
      <c r="H488" s="151" t="s">
        <v>582</v>
      </c>
      <c r="I488" s="52" t="s">
        <v>80</v>
      </c>
      <c r="J488" s="51"/>
      <c r="K488" s="51"/>
      <c r="L488" s="53"/>
      <c r="M488" s="53">
        <f>M489</f>
        <v>1500000</v>
      </c>
      <c r="N488" s="323">
        <f>N489</f>
        <v>0</v>
      </c>
      <c r="O488" s="207"/>
      <c r="P488" s="180"/>
      <c r="Q488" s="180"/>
      <c r="R488" s="252" t="s">
        <v>393</v>
      </c>
      <c r="S488" s="223" t="s">
        <v>510</v>
      </c>
      <c r="T488" s="29" t="b">
        <f>perbaikan_revisi[[#This Row],[JUMLAH ]]='[6]Pvt SP2D Pusdik'!B496</f>
        <v>1</v>
      </c>
      <c r="U488" s="53">
        <f>IF(perbaikan_revisi[[#This Row],[Akrual]]&gt;perbaikan_revisi[[#This Row],[JUMLAH ]],perbaikan_revisi[[#This Row],[Akrual]]-perbaikan_revisi[[#This Row],[JUMLAH ]],0)</f>
        <v>-1499999</v>
      </c>
    </row>
    <row r="489" spans="1:21" ht="13.2" x14ac:dyDescent="0.25">
      <c r="A489" s="1" t="s">
        <v>896</v>
      </c>
      <c r="B489" s="150"/>
      <c r="C489" s="49" t="s">
        <v>872</v>
      </c>
      <c r="D489" s="48">
        <v>10</v>
      </c>
      <c r="E489" s="48" t="s">
        <v>26</v>
      </c>
      <c r="F489" s="50">
        <v>150000</v>
      </c>
      <c r="G489" s="50">
        <f>ROUNDDOWN(D489*F489,-3)</f>
        <v>1500000</v>
      </c>
      <c r="H489" s="150"/>
      <c r="I489" s="49" t="s">
        <v>872</v>
      </c>
      <c r="J489" s="48">
        <v>10</v>
      </c>
      <c r="K489" s="48" t="s">
        <v>26</v>
      </c>
      <c r="L489" s="50">
        <v>150000</v>
      </c>
      <c r="M489" s="50">
        <f>ROUNDDOWN(J489*L489,-3)</f>
        <v>1500000</v>
      </c>
      <c r="N489" s="247">
        <f>G489-M489</f>
        <v>0</v>
      </c>
      <c r="O489" s="187" t="s">
        <v>1248</v>
      </c>
      <c r="P489" s="180"/>
      <c r="Q489" s="180"/>
      <c r="T489" s="29" t="b">
        <f>perbaikan_revisi[[#This Row],[JUMLAH ]]='[6]Pvt SP2D Pusdik'!B497</f>
        <v>1</v>
      </c>
      <c r="U489" s="50">
        <f>IF(perbaikan_revisi[[#This Row],[Akrual]]&gt;perbaikan_revisi[[#This Row],[JUMLAH ]],perbaikan_revisi[[#This Row],[Akrual]]-perbaikan_revisi[[#This Row],[JUMLAH ]],0)</f>
        <v>-1499999</v>
      </c>
    </row>
    <row r="490" spans="1:21" ht="13.2" x14ac:dyDescent="0.25">
      <c r="A490" s="1" t="s">
        <v>421</v>
      </c>
      <c r="B490" s="155" t="s">
        <v>177</v>
      </c>
      <c r="C490" s="64" t="s">
        <v>897</v>
      </c>
      <c r="D490" s="63"/>
      <c r="E490" s="63"/>
      <c r="F490" s="65"/>
      <c r="G490" s="65">
        <f>SUM(G491,G496)</f>
        <v>49250000</v>
      </c>
      <c r="H490" s="155" t="s">
        <v>177</v>
      </c>
      <c r="I490" s="64" t="s">
        <v>897</v>
      </c>
      <c r="J490" s="63"/>
      <c r="K490" s="63"/>
      <c r="L490" s="65"/>
      <c r="M490" s="65">
        <f t="shared" ref="M490:N490" si="134">SUM(M491,M496)</f>
        <v>49250000</v>
      </c>
      <c r="N490" s="65">
        <f t="shared" si="134"/>
        <v>0</v>
      </c>
      <c r="O490" s="207"/>
      <c r="P490" s="180" t="s">
        <v>505</v>
      </c>
      <c r="Q490" s="180" t="s">
        <v>510</v>
      </c>
      <c r="S490" s="223"/>
      <c r="T490" s="29" t="b">
        <f>perbaikan_revisi[[#This Row],[JUMLAH ]]='[6]Pvt SP2D Pusdik'!B498</f>
        <v>1</v>
      </c>
      <c r="U490" s="65">
        <f>IF(perbaikan_revisi[[#This Row],[Akrual]]&gt;perbaikan_revisi[[#This Row],[JUMLAH ]],perbaikan_revisi[[#This Row],[Akrual]]-perbaikan_revisi[[#This Row],[JUMLAH ]],0)</f>
        <v>-49249999</v>
      </c>
    </row>
    <row r="491" spans="1:21" ht="13.2" x14ac:dyDescent="0.25">
      <c r="A491" s="1" t="s">
        <v>422</v>
      </c>
      <c r="B491" s="151" t="s">
        <v>523</v>
      </c>
      <c r="C491" s="52" t="s">
        <v>24</v>
      </c>
      <c r="D491" s="51"/>
      <c r="E491" s="51"/>
      <c r="F491" s="53"/>
      <c r="G491" s="53">
        <f>SUM(G492:G495)</f>
        <v>17750000</v>
      </c>
      <c r="H491" s="151" t="s">
        <v>523</v>
      </c>
      <c r="I491" s="52" t="s">
        <v>24</v>
      </c>
      <c r="J491" s="51"/>
      <c r="K491" s="51"/>
      <c r="L491" s="53"/>
      <c r="M491" s="53">
        <f>SUM(M492:M495)</f>
        <v>17750000</v>
      </c>
      <c r="N491" s="323">
        <f>SUM(N492:N495)</f>
        <v>0</v>
      </c>
      <c r="O491" s="207"/>
      <c r="P491" s="180"/>
      <c r="Q491" s="180"/>
      <c r="R491" s="252" t="s">
        <v>393</v>
      </c>
      <c r="S491" s="223" t="s">
        <v>510</v>
      </c>
      <c r="T491" s="29" t="b">
        <f>perbaikan_revisi[[#This Row],[JUMLAH ]]='[6]Pvt SP2D Pusdik'!B499</f>
        <v>1</v>
      </c>
      <c r="U491" s="53">
        <f>IF(perbaikan_revisi[[#This Row],[Akrual]]&gt;perbaikan_revisi[[#This Row],[JUMLAH ]],perbaikan_revisi[[#This Row],[Akrual]]-perbaikan_revisi[[#This Row],[JUMLAH ]],0)</f>
        <v>-17749999</v>
      </c>
    </row>
    <row r="492" spans="1:21" ht="13.2" x14ac:dyDescent="0.25">
      <c r="A492" s="1" t="s">
        <v>423</v>
      </c>
      <c r="B492" s="150"/>
      <c r="C492" s="49" t="s">
        <v>554</v>
      </c>
      <c r="D492" s="48">
        <v>50</v>
      </c>
      <c r="E492" s="48" t="s">
        <v>26</v>
      </c>
      <c r="F492" s="50">
        <v>75000</v>
      </c>
      <c r="G492" s="50">
        <f>ROUNDDOWN(D492*F492,-3)</f>
        <v>3750000</v>
      </c>
      <c r="H492" s="150"/>
      <c r="I492" s="49" t="s">
        <v>554</v>
      </c>
      <c r="J492" s="48">
        <v>50</v>
      </c>
      <c r="K492" s="48" t="s">
        <v>26</v>
      </c>
      <c r="L492" s="50">
        <v>75000</v>
      </c>
      <c r="M492" s="50">
        <f>ROUNDDOWN(J492*L492,-3)</f>
        <v>3750000</v>
      </c>
      <c r="N492" s="247">
        <f t="shared" ref="N492:N495" si="135">G492-M492</f>
        <v>0</v>
      </c>
      <c r="O492" s="187" t="str">
        <f t="shared" ref="O492:O495" si="136">IF(AND(ISBLANK(H492),N492&lt;&gt;0),"Rev detil","")</f>
        <v/>
      </c>
      <c r="P492" s="180"/>
      <c r="Q492" s="180"/>
      <c r="T492" s="29" t="b">
        <f>perbaikan_revisi[[#This Row],[JUMLAH ]]='[6]Pvt SP2D Pusdik'!B500</f>
        <v>1</v>
      </c>
      <c r="U492" s="204">
        <f>IF(perbaikan_revisi[[#This Row],[Akrual]]&gt;perbaikan_revisi[[#This Row],[JUMLAH ]],perbaikan_revisi[[#This Row],[Akrual]]-perbaikan_revisi[[#This Row],[JUMLAH ]],0)</f>
        <v>-3749999</v>
      </c>
    </row>
    <row r="493" spans="1:21" ht="13.2" x14ac:dyDescent="0.25">
      <c r="A493" s="1" t="s">
        <v>424</v>
      </c>
      <c r="B493" s="150"/>
      <c r="C493" s="49" t="s">
        <v>892</v>
      </c>
      <c r="D493" s="48">
        <v>4</v>
      </c>
      <c r="E493" s="48" t="s">
        <v>120</v>
      </c>
      <c r="F493" s="50">
        <v>1500000</v>
      </c>
      <c r="G493" s="50">
        <f>ROUNDDOWN(D493*F493,-3)</f>
        <v>6000000</v>
      </c>
      <c r="H493" s="150"/>
      <c r="I493" s="49" t="s">
        <v>892</v>
      </c>
      <c r="J493" s="48">
        <v>4</v>
      </c>
      <c r="K493" s="48" t="s">
        <v>120</v>
      </c>
      <c r="L493" s="50">
        <v>1500000</v>
      </c>
      <c r="M493" s="50">
        <f>ROUNDDOWN(J493*L493,-3)</f>
        <v>6000000</v>
      </c>
      <c r="N493" s="433">
        <f t="shared" si="135"/>
        <v>0</v>
      </c>
      <c r="O493" s="187" t="str">
        <f t="shared" si="136"/>
        <v/>
      </c>
      <c r="P493" s="180"/>
      <c r="Q493" s="180"/>
      <c r="T493" s="29" t="b">
        <f>perbaikan_revisi[[#This Row],[JUMLAH ]]='[6]Pvt SP2D Pusdik'!B501</f>
        <v>1</v>
      </c>
      <c r="U493" s="204">
        <f>IF(perbaikan_revisi[[#This Row],[Akrual]]&gt;perbaikan_revisi[[#This Row],[JUMLAH ]],perbaikan_revisi[[#This Row],[Akrual]]-perbaikan_revisi[[#This Row],[JUMLAH ]],0)</f>
        <v>-5999999</v>
      </c>
    </row>
    <row r="494" spans="1:21" ht="13.2" x14ac:dyDescent="0.25">
      <c r="A494" s="1" t="s">
        <v>898</v>
      </c>
      <c r="B494" s="150"/>
      <c r="C494" s="49" t="s">
        <v>556</v>
      </c>
      <c r="D494" s="48">
        <v>4</v>
      </c>
      <c r="E494" s="48" t="s">
        <v>120</v>
      </c>
      <c r="F494" s="50">
        <v>1500000</v>
      </c>
      <c r="G494" s="50">
        <f>ROUNDDOWN(D494*F494,-3)</f>
        <v>6000000</v>
      </c>
      <c r="H494" s="150"/>
      <c r="I494" s="49" t="s">
        <v>556</v>
      </c>
      <c r="J494" s="48">
        <v>4</v>
      </c>
      <c r="K494" s="48" t="s">
        <v>120</v>
      </c>
      <c r="L494" s="50">
        <v>1500000</v>
      </c>
      <c r="M494" s="50">
        <f>ROUNDDOWN(J494*L494,-3)</f>
        <v>6000000</v>
      </c>
      <c r="N494" s="433">
        <f t="shared" si="135"/>
        <v>0</v>
      </c>
      <c r="O494" s="187" t="str">
        <f t="shared" si="136"/>
        <v/>
      </c>
      <c r="P494" s="180"/>
      <c r="Q494" s="180"/>
      <c r="T494" s="29" t="b">
        <f>perbaikan_revisi[[#This Row],[JUMLAH ]]='[6]Pvt SP2D Pusdik'!B502</f>
        <v>1</v>
      </c>
      <c r="U494" s="204">
        <f>IF(perbaikan_revisi[[#This Row],[Akrual]]&gt;perbaikan_revisi[[#This Row],[JUMLAH ]],perbaikan_revisi[[#This Row],[Akrual]]-perbaikan_revisi[[#This Row],[JUMLAH ]],0)</f>
        <v>-5999999</v>
      </c>
    </row>
    <row r="495" spans="1:21" ht="13.2" x14ac:dyDescent="0.25">
      <c r="A495" s="1" t="s">
        <v>899</v>
      </c>
      <c r="B495" s="150"/>
      <c r="C495" s="49" t="s">
        <v>557</v>
      </c>
      <c r="D495" s="48">
        <v>2</v>
      </c>
      <c r="E495" s="48" t="s">
        <v>120</v>
      </c>
      <c r="F495" s="50">
        <v>1000000</v>
      </c>
      <c r="G495" s="50">
        <f>ROUNDDOWN(D495*F495,-3)</f>
        <v>2000000</v>
      </c>
      <c r="H495" s="150"/>
      <c r="I495" s="49" t="s">
        <v>557</v>
      </c>
      <c r="J495" s="48">
        <v>2</v>
      </c>
      <c r="K495" s="48" t="s">
        <v>120</v>
      </c>
      <c r="L495" s="50">
        <v>1000000</v>
      </c>
      <c r="M495" s="50">
        <f>ROUNDDOWN(J495*L495,-3)</f>
        <v>2000000</v>
      </c>
      <c r="N495" s="433">
        <f t="shared" si="135"/>
        <v>0</v>
      </c>
      <c r="O495" s="187" t="str">
        <f t="shared" si="136"/>
        <v/>
      </c>
      <c r="P495" s="180"/>
      <c r="Q495" s="180"/>
      <c r="T495" s="29" t="b">
        <f>perbaikan_revisi[[#This Row],[JUMLAH ]]='[6]Pvt SP2D Pusdik'!B503</f>
        <v>1</v>
      </c>
      <c r="U495" s="204">
        <f>IF(perbaikan_revisi[[#This Row],[Akrual]]&gt;perbaikan_revisi[[#This Row],[JUMLAH ]],perbaikan_revisi[[#This Row],[Akrual]]-perbaikan_revisi[[#This Row],[JUMLAH ]],0)</f>
        <v>-1999999</v>
      </c>
    </row>
    <row r="496" spans="1:21" ht="13.2" x14ac:dyDescent="0.25">
      <c r="A496" s="1" t="s">
        <v>900</v>
      </c>
      <c r="B496" s="149" t="s">
        <v>525</v>
      </c>
      <c r="C496" s="46" t="s">
        <v>35</v>
      </c>
      <c r="D496" s="45"/>
      <c r="E496" s="45"/>
      <c r="F496" s="47"/>
      <c r="G496" s="47">
        <f>G497</f>
        <v>31500000</v>
      </c>
      <c r="H496" s="149" t="s">
        <v>525</v>
      </c>
      <c r="I496" s="46" t="s">
        <v>35</v>
      </c>
      <c r="J496" s="45"/>
      <c r="K496" s="45"/>
      <c r="L496" s="47"/>
      <c r="M496" s="47">
        <f>M497</f>
        <v>31500000</v>
      </c>
      <c r="N496" s="322">
        <f>N497</f>
        <v>0</v>
      </c>
      <c r="O496" s="207"/>
      <c r="P496" s="180"/>
      <c r="Q496" s="180"/>
      <c r="R496" s="252" t="s">
        <v>393</v>
      </c>
      <c r="S496" s="223" t="s">
        <v>510</v>
      </c>
      <c r="T496" s="29" t="b">
        <f>perbaikan_revisi[[#This Row],[JUMLAH ]]='[6]Pvt SP2D Pusdik'!B504</f>
        <v>1</v>
      </c>
      <c r="U496" s="47">
        <f>IF(perbaikan_revisi[[#This Row],[Akrual]]&gt;perbaikan_revisi[[#This Row],[JUMLAH ]],perbaikan_revisi[[#This Row],[Akrual]]-perbaikan_revisi[[#This Row],[JUMLAH ]],0)</f>
        <v>-31499999</v>
      </c>
    </row>
    <row r="497" spans="1:21" ht="13.2" x14ac:dyDescent="0.25">
      <c r="A497" s="1" t="s">
        <v>901</v>
      </c>
      <c r="B497" s="150"/>
      <c r="C497" s="49" t="s">
        <v>902</v>
      </c>
      <c r="D497" s="48">
        <v>18</v>
      </c>
      <c r="E497" s="48" t="s">
        <v>26</v>
      </c>
      <c r="F497" s="50">
        <v>1750000</v>
      </c>
      <c r="G497" s="50">
        <f>ROUNDDOWN(D497*F497,-3)</f>
        <v>31500000</v>
      </c>
      <c r="H497" s="150"/>
      <c r="I497" s="49" t="s">
        <v>902</v>
      </c>
      <c r="J497" s="48">
        <v>18</v>
      </c>
      <c r="K497" s="48" t="s">
        <v>26</v>
      </c>
      <c r="L497" s="50">
        <v>1750000</v>
      </c>
      <c r="M497" s="50">
        <f>ROUNDDOWN(J497*L497,-3)</f>
        <v>31500000</v>
      </c>
      <c r="N497" s="433">
        <f>G497-M497</f>
        <v>0</v>
      </c>
      <c r="O497" s="187" t="str">
        <f t="shared" ref="O497" si="137">IF(AND(ISBLANK(H497),N497&lt;&gt;0),"Rev detil","")</f>
        <v/>
      </c>
      <c r="P497" s="180"/>
      <c r="Q497" s="180"/>
      <c r="T497" s="29" t="b">
        <f>perbaikan_revisi[[#This Row],[JUMLAH ]]='[6]Pvt SP2D Pusdik'!B505</f>
        <v>1</v>
      </c>
      <c r="U497" s="204">
        <f>IF(perbaikan_revisi[[#This Row],[Akrual]]&gt;perbaikan_revisi[[#This Row],[JUMLAH ]],perbaikan_revisi[[#This Row],[Akrual]]-perbaikan_revisi[[#This Row],[JUMLAH ]],0)</f>
        <v>-31499999</v>
      </c>
    </row>
    <row r="498" spans="1:21" ht="13.2" x14ac:dyDescent="0.25">
      <c r="A498" s="1" t="s">
        <v>425</v>
      </c>
      <c r="B498" s="155" t="s">
        <v>191</v>
      </c>
      <c r="C498" s="64" t="s">
        <v>905</v>
      </c>
      <c r="D498" s="63"/>
      <c r="E498" s="63"/>
      <c r="F498" s="65"/>
      <c r="G498" s="65">
        <f>SUM(G499,G504,G506)</f>
        <v>150000000</v>
      </c>
      <c r="H498" s="155" t="s">
        <v>191</v>
      </c>
      <c r="I498" s="64" t="s">
        <v>905</v>
      </c>
      <c r="J498" s="63"/>
      <c r="K498" s="63"/>
      <c r="L498" s="65"/>
      <c r="M498" s="65">
        <f>SUM(M499,M504,M506)</f>
        <v>150000000</v>
      </c>
      <c r="N498" s="326">
        <f>SUM(N499,N504,N506)</f>
        <v>0</v>
      </c>
      <c r="O498" s="207"/>
      <c r="P498" s="180" t="s">
        <v>505</v>
      </c>
      <c r="Q498" s="180" t="s">
        <v>510</v>
      </c>
      <c r="S498" s="223"/>
      <c r="T498" s="29" t="b">
        <f>perbaikan_revisi[[#This Row],[JUMLAH ]]='[6]Pvt SP2D Pusdik'!B506</f>
        <v>1</v>
      </c>
      <c r="U498" s="65">
        <f>IF(perbaikan_revisi[[#This Row],[Akrual]]&gt;perbaikan_revisi[[#This Row],[JUMLAH ]],perbaikan_revisi[[#This Row],[Akrual]]-perbaikan_revisi[[#This Row],[JUMLAH ]],0)</f>
        <v>-149999999</v>
      </c>
    </row>
    <row r="499" spans="1:21" ht="13.2" x14ac:dyDescent="0.25">
      <c r="A499" s="1" t="s">
        <v>427</v>
      </c>
      <c r="B499" s="149" t="s">
        <v>523</v>
      </c>
      <c r="C499" s="46" t="s">
        <v>24</v>
      </c>
      <c r="D499" s="45"/>
      <c r="E499" s="45"/>
      <c r="F499" s="47"/>
      <c r="G499" s="47">
        <f>SUM(G500:G503)</f>
        <v>13000000</v>
      </c>
      <c r="H499" s="149" t="s">
        <v>523</v>
      </c>
      <c r="I499" s="46" t="s">
        <v>24</v>
      </c>
      <c r="J499" s="45"/>
      <c r="K499" s="45"/>
      <c r="L499" s="47"/>
      <c r="M499" s="47">
        <f>SUM(M500:M503)</f>
        <v>13000000</v>
      </c>
      <c r="N499" s="322">
        <f>SUM(N500:N503)</f>
        <v>0</v>
      </c>
      <c r="O499" s="187" t="s">
        <v>1248</v>
      </c>
      <c r="P499" s="180"/>
      <c r="Q499" s="180"/>
      <c r="R499" s="252" t="s">
        <v>393</v>
      </c>
      <c r="S499" s="223" t="s">
        <v>510</v>
      </c>
      <c r="T499" s="29" t="b">
        <f>perbaikan_revisi[[#This Row],[JUMLAH ]]='[6]Pvt SP2D Pusdik'!B507</f>
        <v>1</v>
      </c>
      <c r="U499" s="47">
        <f>IF(perbaikan_revisi[[#This Row],[Akrual]]&gt;perbaikan_revisi[[#This Row],[JUMLAH ]],perbaikan_revisi[[#This Row],[Akrual]]-perbaikan_revisi[[#This Row],[JUMLAH ]],0)</f>
        <v>-12999999</v>
      </c>
    </row>
    <row r="500" spans="1:21" ht="13.2" x14ac:dyDescent="0.25">
      <c r="A500" s="1" t="s">
        <v>428</v>
      </c>
      <c r="B500" s="150"/>
      <c r="C500" s="49" t="s">
        <v>554</v>
      </c>
      <c r="D500" s="48">
        <v>120</v>
      </c>
      <c r="E500" s="48" t="s">
        <v>26</v>
      </c>
      <c r="F500" s="50">
        <v>75000</v>
      </c>
      <c r="G500" s="50">
        <f>ROUNDDOWN(D500*F500,-3)</f>
        <v>9000000</v>
      </c>
      <c r="H500" s="150"/>
      <c r="I500" s="49" t="s">
        <v>554</v>
      </c>
      <c r="J500" s="48">
        <v>120</v>
      </c>
      <c r="K500" s="48" t="s">
        <v>26</v>
      </c>
      <c r="L500" s="50">
        <v>75000</v>
      </c>
      <c r="M500" s="50">
        <f>ROUNDDOWN(J500*L500,-3)</f>
        <v>9000000</v>
      </c>
      <c r="N500" s="247">
        <f t="shared" ref="N500:N503" si="138">G500-M500</f>
        <v>0</v>
      </c>
      <c r="O500" s="187" t="s">
        <v>1248</v>
      </c>
      <c r="P500" s="180"/>
      <c r="Q500" s="180"/>
      <c r="T500" s="29" t="b">
        <f>perbaikan_revisi[[#This Row],[JUMLAH ]]='[6]Pvt SP2D Pusdik'!B508</f>
        <v>1</v>
      </c>
      <c r="U500" s="50">
        <f>IF(perbaikan_revisi[[#This Row],[Akrual]]&gt;perbaikan_revisi[[#This Row],[JUMLAH ]],perbaikan_revisi[[#This Row],[Akrual]]-perbaikan_revisi[[#This Row],[JUMLAH ]],0)</f>
        <v>-8999999</v>
      </c>
    </row>
    <row r="501" spans="1:21" ht="13.2" x14ac:dyDescent="0.25">
      <c r="A501" s="1" t="s">
        <v>906</v>
      </c>
      <c r="B501" s="150"/>
      <c r="C501" s="49" t="s">
        <v>892</v>
      </c>
      <c r="D501" s="48">
        <v>1</v>
      </c>
      <c r="E501" s="48" t="s">
        <v>120</v>
      </c>
      <c r="F501" s="50">
        <v>1500000</v>
      </c>
      <c r="G501" s="50">
        <f>ROUNDDOWN(D501*F501,-3)</f>
        <v>1500000</v>
      </c>
      <c r="H501" s="150"/>
      <c r="I501" s="49" t="s">
        <v>892</v>
      </c>
      <c r="J501" s="48">
        <v>1</v>
      </c>
      <c r="K501" s="48" t="s">
        <v>120</v>
      </c>
      <c r="L501" s="50">
        <v>1500000</v>
      </c>
      <c r="M501" s="50">
        <f>ROUNDDOWN(J501*L501,-3)</f>
        <v>1500000</v>
      </c>
      <c r="N501" s="247">
        <f t="shared" si="138"/>
        <v>0</v>
      </c>
      <c r="O501" s="187" t="s">
        <v>1248</v>
      </c>
      <c r="P501" s="180"/>
      <c r="Q501" s="180"/>
      <c r="T501" s="29" t="b">
        <f>perbaikan_revisi[[#This Row],[JUMLAH ]]='[6]Pvt SP2D Pusdik'!B509</f>
        <v>1</v>
      </c>
      <c r="U501" s="50">
        <f>IF(perbaikan_revisi[[#This Row],[Akrual]]&gt;perbaikan_revisi[[#This Row],[JUMLAH ]],perbaikan_revisi[[#This Row],[Akrual]]-perbaikan_revisi[[#This Row],[JUMLAH ]],0)</f>
        <v>-1499999</v>
      </c>
    </row>
    <row r="502" spans="1:21" ht="13.2" x14ac:dyDescent="0.25">
      <c r="A502" s="1" t="s">
        <v>907</v>
      </c>
      <c r="B502" s="150"/>
      <c r="C502" s="49" t="s">
        <v>556</v>
      </c>
      <c r="D502" s="48">
        <v>1</v>
      </c>
      <c r="E502" s="48" t="s">
        <v>120</v>
      </c>
      <c r="F502" s="50">
        <v>1500000</v>
      </c>
      <c r="G502" s="50">
        <f>ROUNDDOWN(D502*F502,-3)</f>
        <v>1500000</v>
      </c>
      <c r="H502" s="150"/>
      <c r="I502" s="49" t="s">
        <v>556</v>
      </c>
      <c r="J502" s="48">
        <v>1</v>
      </c>
      <c r="K502" s="48" t="s">
        <v>120</v>
      </c>
      <c r="L502" s="50">
        <v>1500000</v>
      </c>
      <c r="M502" s="50">
        <f>ROUNDDOWN(J502*L502,-3)</f>
        <v>1500000</v>
      </c>
      <c r="N502" s="247">
        <f t="shared" si="138"/>
        <v>0</v>
      </c>
      <c r="O502" s="187" t="s">
        <v>1248</v>
      </c>
      <c r="P502" s="180"/>
      <c r="Q502" s="180"/>
      <c r="T502" s="29" t="b">
        <f>perbaikan_revisi[[#This Row],[JUMLAH ]]='[6]Pvt SP2D Pusdik'!B510</f>
        <v>1</v>
      </c>
      <c r="U502" s="50">
        <f>IF(perbaikan_revisi[[#This Row],[Akrual]]&gt;perbaikan_revisi[[#This Row],[JUMLAH ]],perbaikan_revisi[[#This Row],[Akrual]]-perbaikan_revisi[[#This Row],[JUMLAH ]],0)</f>
        <v>-1499999</v>
      </c>
    </row>
    <row r="503" spans="1:21" ht="13.2" x14ac:dyDescent="0.25">
      <c r="A503" s="1" t="s">
        <v>908</v>
      </c>
      <c r="B503" s="150"/>
      <c r="C503" s="49" t="s">
        <v>557</v>
      </c>
      <c r="D503" s="48">
        <v>1</v>
      </c>
      <c r="E503" s="48" t="s">
        <v>120</v>
      </c>
      <c r="F503" s="50">
        <v>1000000</v>
      </c>
      <c r="G503" s="50">
        <f>ROUNDDOWN(D503*F503,-3)</f>
        <v>1000000</v>
      </c>
      <c r="H503" s="150"/>
      <c r="I503" s="49" t="s">
        <v>557</v>
      </c>
      <c r="J503" s="48">
        <v>1</v>
      </c>
      <c r="K503" s="48" t="s">
        <v>120</v>
      </c>
      <c r="L503" s="50">
        <v>1000000</v>
      </c>
      <c r="M503" s="50">
        <f>ROUNDDOWN(J503*L503,-3)</f>
        <v>1000000</v>
      </c>
      <c r="N503" s="247">
        <f t="shared" si="138"/>
        <v>0</v>
      </c>
      <c r="O503" s="187" t="s">
        <v>1248</v>
      </c>
      <c r="P503" s="180"/>
      <c r="Q503" s="180"/>
      <c r="T503" s="29" t="b">
        <f>perbaikan_revisi[[#This Row],[JUMLAH ]]='[6]Pvt SP2D Pusdik'!B511</f>
        <v>1</v>
      </c>
      <c r="U503" s="50">
        <f>IF(perbaikan_revisi[[#This Row],[Akrual]]&gt;perbaikan_revisi[[#This Row],[JUMLAH ]],perbaikan_revisi[[#This Row],[Akrual]]-perbaikan_revisi[[#This Row],[JUMLAH ]],0)</f>
        <v>-999999</v>
      </c>
    </row>
    <row r="504" spans="1:21" ht="13.2" x14ac:dyDescent="0.25">
      <c r="A504" s="1" t="s">
        <v>909</v>
      </c>
      <c r="B504" s="153" t="s">
        <v>528</v>
      </c>
      <c r="C504" s="58" t="s">
        <v>31</v>
      </c>
      <c r="D504" s="57"/>
      <c r="E504" s="57"/>
      <c r="F504" s="59"/>
      <c r="G504" s="59">
        <f>G505</f>
        <v>10000000</v>
      </c>
      <c r="H504" s="153" t="s">
        <v>528</v>
      </c>
      <c r="I504" s="58" t="s">
        <v>31</v>
      </c>
      <c r="J504" s="57"/>
      <c r="K504" s="57"/>
      <c r="L504" s="59"/>
      <c r="M504" s="59">
        <f>M505</f>
        <v>10000000</v>
      </c>
      <c r="N504" s="324">
        <f>N505</f>
        <v>0</v>
      </c>
      <c r="O504" s="187" t="s">
        <v>1248</v>
      </c>
      <c r="P504" s="180"/>
      <c r="Q504" s="180"/>
      <c r="R504" s="252" t="s">
        <v>393</v>
      </c>
      <c r="S504" s="223" t="s">
        <v>510</v>
      </c>
      <c r="T504" s="29" t="b">
        <f>perbaikan_revisi[[#This Row],[JUMLAH ]]='[6]Pvt SP2D Pusdik'!B512</f>
        <v>1</v>
      </c>
      <c r="U504" s="59">
        <f>IF(perbaikan_revisi[[#This Row],[Akrual]]&gt;perbaikan_revisi[[#This Row],[JUMLAH ]],perbaikan_revisi[[#This Row],[Akrual]]-perbaikan_revisi[[#This Row],[JUMLAH ]],0)</f>
        <v>-9999999</v>
      </c>
    </row>
    <row r="505" spans="1:21" ht="13.2" x14ac:dyDescent="0.25">
      <c r="A505" s="1" t="s">
        <v>910</v>
      </c>
      <c r="B505" s="150"/>
      <c r="C505" s="49" t="s">
        <v>558</v>
      </c>
      <c r="D505" s="48">
        <v>10</v>
      </c>
      <c r="E505" s="48" t="s">
        <v>33</v>
      </c>
      <c r="F505" s="50">
        <v>1000000</v>
      </c>
      <c r="G505" s="50">
        <f>ROUNDDOWN(D505*F505,-3)</f>
        <v>10000000</v>
      </c>
      <c r="H505" s="150"/>
      <c r="I505" s="49" t="s">
        <v>558</v>
      </c>
      <c r="J505" s="48">
        <v>10</v>
      </c>
      <c r="K505" s="48" t="s">
        <v>33</v>
      </c>
      <c r="L505" s="50">
        <v>1000000</v>
      </c>
      <c r="M505" s="50">
        <f>ROUNDDOWN(J505*L505,-3)</f>
        <v>10000000</v>
      </c>
      <c r="N505" s="247">
        <f>G505-M505</f>
        <v>0</v>
      </c>
      <c r="O505" s="187" t="s">
        <v>1248</v>
      </c>
      <c r="P505" s="180"/>
      <c r="Q505" s="180"/>
      <c r="T505" s="29" t="b">
        <f>perbaikan_revisi[[#This Row],[JUMLAH ]]='[6]Pvt SP2D Pusdik'!B513</f>
        <v>1</v>
      </c>
      <c r="U505" s="50">
        <f>IF(perbaikan_revisi[[#This Row],[Akrual]]&gt;perbaikan_revisi[[#This Row],[JUMLAH ]],perbaikan_revisi[[#This Row],[Akrual]]-perbaikan_revisi[[#This Row],[JUMLAH ]],0)</f>
        <v>-9999999</v>
      </c>
    </row>
    <row r="506" spans="1:21" ht="13.2" x14ac:dyDescent="0.25">
      <c r="A506" s="1" t="s">
        <v>429</v>
      </c>
      <c r="B506" s="151" t="s">
        <v>525</v>
      </c>
      <c r="C506" s="52" t="s">
        <v>35</v>
      </c>
      <c r="D506" s="51"/>
      <c r="E506" s="51"/>
      <c r="F506" s="53"/>
      <c r="G506" s="53">
        <f>G507</f>
        <v>127000000</v>
      </c>
      <c r="H506" s="151" t="s">
        <v>525</v>
      </c>
      <c r="I506" s="52" t="s">
        <v>35</v>
      </c>
      <c r="J506" s="51"/>
      <c r="K506" s="51"/>
      <c r="L506" s="53"/>
      <c r="M506" s="53">
        <f>M507</f>
        <v>127000000</v>
      </c>
      <c r="N506" s="323">
        <f>N507</f>
        <v>0</v>
      </c>
      <c r="O506" s="187" t="s">
        <v>1248</v>
      </c>
      <c r="P506" s="180"/>
      <c r="Q506" s="180"/>
      <c r="R506" s="252" t="s">
        <v>393</v>
      </c>
      <c r="S506" s="223" t="s">
        <v>510</v>
      </c>
      <c r="T506" s="29" t="b">
        <f>perbaikan_revisi[[#This Row],[JUMLAH ]]='[6]Pvt SP2D Pusdik'!B514</f>
        <v>1</v>
      </c>
      <c r="U506" s="53">
        <f>IF(perbaikan_revisi[[#This Row],[Akrual]]&gt;perbaikan_revisi[[#This Row],[JUMLAH ]],perbaikan_revisi[[#This Row],[Akrual]]-perbaikan_revisi[[#This Row],[JUMLAH ]],0)</f>
        <v>-126999999</v>
      </c>
    </row>
    <row r="507" spans="1:21" ht="13.2" x14ac:dyDescent="0.25">
      <c r="A507" s="1" t="s">
        <v>430</v>
      </c>
      <c r="B507" s="150"/>
      <c r="C507" s="49" t="s">
        <v>911</v>
      </c>
      <c r="D507" s="48">
        <v>20</v>
      </c>
      <c r="E507" s="48" t="s">
        <v>26</v>
      </c>
      <c r="F507" s="50">
        <v>6350000</v>
      </c>
      <c r="G507" s="50">
        <f>ROUNDDOWN(D507*F507,-3)</f>
        <v>127000000</v>
      </c>
      <c r="H507" s="150"/>
      <c r="I507" s="49" t="s">
        <v>911</v>
      </c>
      <c r="J507" s="48">
        <v>20</v>
      </c>
      <c r="K507" s="48" t="s">
        <v>26</v>
      </c>
      <c r="L507" s="50">
        <v>6350000</v>
      </c>
      <c r="M507" s="50">
        <f>ROUNDDOWN(J507*L507,-3)</f>
        <v>127000000</v>
      </c>
      <c r="N507" s="247">
        <f>G507-M507</f>
        <v>0</v>
      </c>
      <c r="O507" s="187" t="s">
        <v>1248</v>
      </c>
      <c r="P507" s="180"/>
      <c r="Q507" s="180"/>
      <c r="T507" s="29" t="b">
        <f>perbaikan_revisi[[#This Row],[JUMLAH ]]='[6]Pvt SP2D Pusdik'!B515</f>
        <v>1</v>
      </c>
      <c r="U507" s="50">
        <f>IF(perbaikan_revisi[[#This Row],[Akrual]]&gt;perbaikan_revisi[[#This Row],[JUMLAH ]],perbaikan_revisi[[#This Row],[Akrual]]-perbaikan_revisi[[#This Row],[JUMLAH ]],0)</f>
        <v>-126999999</v>
      </c>
    </row>
    <row r="508" spans="1:21" ht="13.2" x14ac:dyDescent="0.25">
      <c r="A508" s="1" t="s">
        <v>431</v>
      </c>
      <c r="B508" s="155" t="s">
        <v>203</v>
      </c>
      <c r="C508" s="64" t="s">
        <v>204</v>
      </c>
      <c r="D508" s="63"/>
      <c r="E508" s="63"/>
      <c r="F508" s="65"/>
      <c r="G508" s="65">
        <f>SUM(G509,G514,G516)</f>
        <v>78803000</v>
      </c>
      <c r="H508" s="155" t="s">
        <v>203</v>
      </c>
      <c r="I508" s="64" t="s">
        <v>204</v>
      </c>
      <c r="J508" s="63"/>
      <c r="K508" s="63"/>
      <c r="L508" s="65"/>
      <c r="M508" s="65">
        <f>SUM(M509,M514,M516)</f>
        <v>78803000</v>
      </c>
      <c r="N508" s="326">
        <f>SUM(N509,N514,N516)</f>
        <v>0</v>
      </c>
      <c r="O508" s="207"/>
      <c r="P508" s="180" t="s">
        <v>499</v>
      </c>
      <c r="Q508" s="180" t="s">
        <v>500</v>
      </c>
      <c r="S508" s="223"/>
      <c r="T508" s="29" t="b">
        <f>perbaikan_revisi[[#This Row],[JUMLAH ]]='[6]Pvt SP2D Pusdik'!B516</f>
        <v>1</v>
      </c>
      <c r="U508" s="65">
        <f>IF(perbaikan_revisi[[#This Row],[Akrual]]&gt;perbaikan_revisi[[#This Row],[JUMLAH ]],perbaikan_revisi[[#This Row],[Akrual]]-perbaikan_revisi[[#This Row],[JUMLAH ]],0)</f>
        <v>-78802999</v>
      </c>
    </row>
    <row r="509" spans="1:21" ht="13.2" x14ac:dyDescent="0.25">
      <c r="A509" s="1" t="s">
        <v>912</v>
      </c>
      <c r="B509" s="151" t="s">
        <v>523</v>
      </c>
      <c r="C509" s="52" t="s">
        <v>24</v>
      </c>
      <c r="D509" s="51"/>
      <c r="E509" s="51"/>
      <c r="F509" s="53"/>
      <c r="G509" s="53">
        <f>SUM(G510:G513)</f>
        <v>15500000</v>
      </c>
      <c r="H509" s="151" t="s">
        <v>523</v>
      </c>
      <c r="I509" s="52" t="s">
        <v>24</v>
      </c>
      <c r="J509" s="51"/>
      <c r="K509" s="51"/>
      <c r="L509" s="53"/>
      <c r="M509" s="53">
        <f>SUM(M510:M513)</f>
        <v>15500000</v>
      </c>
      <c r="N509" s="323">
        <f>SUM(N510:N513)</f>
        <v>0</v>
      </c>
      <c r="O509" s="207"/>
      <c r="P509" s="180"/>
      <c r="Q509" s="180"/>
      <c r="S509" s="223" t="s">
        <v>500</v>
      </c>
      <c r="T509" s="29" t="b">
        <f>perbaikan_revisi[[#This Row],[JUMLAH ]]='[6]Pvt SP2D Pusdik'!B517</f>
        <v>1</v>
      </c>
      <c r="U509" s="53">
        <f>IF(perbaikan_revisi[[#This Row],[Akrual]]&gt;perbaikan_revisi[[#This Row],[JUMLAH ]],perbaikan_revisi[[#This Row],[Akrual]]-perbaikan_revisi[[#This Row],[JUMLAH ]],0)</f>
        <v>-15499999</v>
      </c>
    </row>
    <row r="510" spans="1:21" ht="13.2" x14ac:dyDescent="0.25">
      <c r="A510" s="1" t="s">
        <v>913</v>
      </c>
      <c r="B510" s="150"/>
      <c r="C510" s="49" t="s">
        <v>554</v>
      </c>
      <c r="D510" s="48">
        <v>130</v>
      </c>
      <c r="E510" s="48" t="s">
        <v>26</v>
      </c>
      <c r="F510" s="50">
        <v>75000</v>
      </c>
      <c r="G510" s="50">
        <f>ROUNDDOWN(D510*F510,-3)</f>
        <v>9750000</v>
      </c>
      <c r="H510" s="150"/>
      <c r="I510" s="49" t="s">
        <v>554</v>
      </c>
      <c r="J510" s="48">
        <v>130</v>
      </c>
      <c r="K510" s="48" t="s">
        <v>26</v>
      </c>
      <c r="L510" s="50">
        <v>75000</v>
      </c>
      <c r="M510" s="50">
        <f>ROUNDDOWN(J510*L510,-3)</f>
        <v>9750000</v>
      </c>
      <c r="N510" s="433">
        <f t="shared" ref="N510:N513" si="139">G510-M510</f>
        <v>0</v>
      </c>
      <c r="O510" s="187" t="str">
        <f t="shared" ref="O510:O513" si="140">IF(AND(ISBLANK(H510),N510&lt;&gt;0),"Rev detil","")</f>
        <v/>
      </c>
      <c r="P510" s="180"/>
      <c r="Q510" s="180"/>
      <c r="T510" s="29" t="b">
        <f>perbaikan_revisi[[#This Row],[JUMLAH ]]='[6]Pvt SP2D Pusdik'!B518</f>
        <v>1</v>
      </c>
      <c r="U510" s="204">
        <f>IF(perbaikan_revisi[[#This Row],[Akrual]]&gt;perbaikan_revisi[[#This Row],[JUMLAH ]],perbaikan_revisi[[#This Row],[Akrual]]-perbaikan_revisi[[#This Row],[JUMLAH ]],0)</f>
        <v>-9749999</v>
      </c>
    </row>
    <row r="511" spans="1:21" ht="13.2" x14ac:dyDescent="0.25">
      <c r="A511" s="1" t="s">
        <v>914</v>
      </c>
      <c r="B511" s="150"/>
      <c r="C511" s="49" t="s">
        <v>892</v>
      </c>
      <c r="D511" s="48">
        <v>1</v>
      </c>
      <c r="E511" s="48" t="s">
        <v>120</v>
      </c>
      <c r="F511" s="50">
        <v>750000</v>
      </c>
      <c r="G511" s="50">
        <f>ROUNDDOWN(D511*F511,-3)</f>
        <v>750000</v>
      </c>
      <c r="H511" s="150"/>
      <c r="I511" s="49" t="s">
        <v>892</v>
      </c>
      <c r="J511" s="48">
        <v>1</v>
      </c>
      <c r="K511" s="48" t="s">
        <v>120</v>
      </c>
      <c r="L511" s="50">
        <v>750000</v>
      </c>
      <c r="M511" s="50">
        <f>ROUNDDOWN(J511*L511,-3)</f>
        <v>750000</v>
      </c>
      <c r="N511" s="433">
        <f t="shared" si="139"/>
        <v>0</v>
      </c>
      <c r="O511" s="187" t="str">
        <f t="shared" si="140"/>
        <v/>
      </c>
      <c r="P511" s="180"/>
      <c r="Q511" s="180"/>
      <c r="T511" s="29" t="b">
        <f>perbaikan_revisi[[#This Row],[JUMLAH ]]='[6]Pvt SP2D Pusdik'!B519</f>
        <v>1</v>
      </c>
      <c r="U511" s="204">
        <f>IF(perbaikan_revisi[[#This Row],[Akrual]]&gt;perbaikan_revisi[[#This Row],[JUMLAH ]],perbaikan_revisi[[#This Row],[Akrual]]-perbaikan_revisi[[#This Row],[JUMLAH ]],0)</f>
        <v>-749999</v>
      </c>
    </row>
    <row r="512" spans="1:21" ht="13.2" x14ac:dyDescent="0.25">
      <c r="A512" s="1" t="s">
        <v>915</v>
      </c>
      <c r="B512" s="150"/>
      <c r="C512" s="49" t="s">
        <v>556</v>
      </c>
      <c r="D512" s="48">
        <v>2</v>
      </c>
      <c r="E512" s="48" t="s">
        <v>120</v>
      </c>
      <c r="F512" s="50">
        <v>1500000</v>
      </c>
      <c r="G512" s="50">
        <f>ROUNDDOWN(D512*F512,-3)</f>
        <v>3000000</v>
      </c>
      <c r="H512" s="150"/>
      <c r="I512" s="49" t="s">
        <v>556</v>
      </c>
      <c r="J512" s="48">
        <v>2</v>
      </c>
      <c r="K512" s="48" t="s">
        <v>120</v>
      </c>
      <c r="L512" s="50">
        <v>1500000</v>
      </c>
      <c r="M512" s="50">
        <f>ROUNDDOWN(J512*L512,-3)</f>
        <v>3000000</v>
      </c>
      <c r="N512" s="247">
        <f t="shared" si="139"/>
        <v>0</v>
      </c>
      <c r="O512" s="187" t="str">
        <f t="shared" si="140"/>
        <v/>
      </c>
      <c r="P512" s="180"/>
      <c r="Q512" s="180"/>
      <c r="T512" s="29" t="b">
        <f>perbaikan_revisi[[#This Row],[JUMLAH ]]='[6]Pvt SP2D Pusdik'!B520</f>
        <v>1</v>
      </c>
      <c r="U512" s="50">
        <f>IF(perbaikan_revisi[[#This Row],[Akrual]]&gt;perbaikan_revisi[[#This Row],[JUMLAH ]],perbaikan_revisi[[#This Row],[Akrual]]-perbaikan_revisi[[#This Row],[JUMLAH ]],0)</f>
        <v>-2999999</v>
      </c>
    </row>
    <row r="513" spans="1:21" ht="13.2" x14ac:dyDescent="0.25">
      <c r="A513" s="1" t="s">
        <v>916</v>
      </c>
      <c r="B513" s="150"/>
      <c r="C513" s="49" t="s">
        <v>557</v>
      </c>
      <c r="D513" s="48">
        <v>2</v>
      </c>
      <c r="E513" s="48" t="s">
        <v>120</v>
      </c>
      <c r="F513" s="50">
        <v>1000000</v>
      </c>
      <c r="G513" s="50">
        <f>ROUNDDOWN(D513*F513,-3)</f>
        <v>2000000</v>
      </c>
      <c r="H513" s="150"/>
      <c r="I513" s="49" t="s">
        <v>557</v>
      </c>
      <c r="J513" s="48">
        <v>2</v>
      </c>
      <c r="K513" s="48" t="s">
        <v>120</v>
      </c>
      <c r="L513" s="50">
        <v>1000000</v>
      </c>
      <c r="M513" s="50">
        <f>ROUNDDOWN(J513*L513,-3)</f>
        <v>2000000</v>
      </c>
      <c r="N513" s="247">
        <f t="shared" si="139"/>
        <v>0</v>
      </c>
      <c r="O513" s="187" t="str">
        <f t="shared" si="140"/>
        <v/>
      </c>
      <c r="P513" s="180"/>
      <c r="Q513" s="180"/>
      <c r="T513" s="29" t="b">
        <f>perbaikan_revisi[[#This Row],[JUMLAH ]]='[6]Pvt SP2D Pusdik'!B521</f>
        <v>1</v>
      </c>
      <c r="U513" s="50">
        <f>IF(perbaikan_revisi[[#This Row],[Akrual]]&gt;perbaikan_revisi[[#This Row],[JUMLAH ]],perbaikan_revisi[[#This Row],[Akrual]]-perbaikan_revisi[[#This Row],[JUMLAH ]],0)</f>
        <v>-1999999</v>
      </c>
    </row>
    <row r="514" spans="1:21" ht="13.2" x14ac:dyDescent="0.25">
      <c r="A514" s="1" t="s">
        <v>917</v>
      </c>
      <c r="B514" s="151" t="s">
        <v>528</v>
      </c>
      <c r="C514" s="52" t="s">
        <v>31</v>
      </c>
      <c r="D514" s="51"/>
      <c r="E514" s="51"/>
      <c r="F514" s="53"/>
      <c r="G514" s="53">
        <f>G515</f>
        <v>20000000</v>
      </c>
      <c r="H514" s="151" t="s">
        <v>528</v>
      </c>
      <c r="I514" s="52" t="s">
        <v>31</v>
      </c>
      <c r="J514" s="51"/>
      <c r="K514" s="51"/>
      <c r="L514" s="53"/>
      <c r="M514" s="53">
        <f>M515</f>
        <v>20000000</v>
      </c>
      <c r="N514" s="323">
        <f>N515</f>
        <v>0</v>
      </c>
      <c r="O514" s="207"/>
      <c r="P514" s="180"/>
      <c r="Q514" s="180"/>
      <c r="S514" s="223" t="s">
        <v>500</v>
      </c>
      <c r="T514" s="29" t="b">
        <f>perbaikan_revisi[[#This Row],[JUMLAH ]]='[6]Pvt SP2D Pusdik'!B522</f>
        <v>1</v>
      </c>
      <c r="U514" s="53">
        <f>IF(perbaikan_revisi[[#This Row],[Akrual]]&gt;perbaikan_revisi[[#This Row],[JUMLAH ]],perbaikan_revisi[[#This Row],[Akrual]]-perbaikan_revisi[[#This Row],[JUMLAH ]],0)</f>
        <v>-19999999</v>
      </c>
    </row>
    <row r="515" spans="1:21" ht="13.2" x14ac:dyDescent="0.25">
      <c r="A515" s="1" t="s">
        <v>918</v>
      </c>
      <c r="B515" s="150"/>
      <c r="C515" s="49" t="s">
        <v>558</v>
      </c>
      <c r="D515" s="48">
        <v>20</v>
      </c>
      <c r="E515" s="48" t="s">
        <v>33</v>
      </c>
      <c r="F515" s="50">
        <v>1000000</v>
      </c>
      <c r="G515" s="50">
        <f>ROUNDDOWN(D515*F515,-3)</f>
        <v>20000000</v>
      </c>
      <c r="H515" s="150"/>
      <c r="I515" s="49" t="s">
        <v>558</v>
      </c>
      <c r="J515" s="48">
        <v>20</v>
      </c>
      <c r="K515" s="48" t="s">
        <v>33</v>
      </c>
      <c r="L515" s="50">
        <v>1000000</v>
      </c>
      <c r="M515" s="50">
        <f>ROUNDDOWN(J515*L515,-3)</f>
        <v>20000000</v>
      </c>
      <c r="N515" s="247">
        <f>G515-M515</f>
        <v>0</v>
      </c>
      <c r="O515" s="187" t="s">
        <v>1248</v>
      </c>
      <c r="P515" s="180"/>
      <c r="Q515" s="180"/>
      <c r="T515" s="29" t="b">
        <f>perbaikan_revisi[[#This Row],[JUMLAH ]]='[6]Pvt SP2D Pusdik'!B523</f>
        <v>1</v>
      </c>
      <c r="U515" s="204">
        <f>IF(perbaikan_revisi[[#This Row],[Akrual]]&gt;perbaikan_revisi[[#This Row],[JUMLAH ]],perbaikan_revisi[[#This Row],[Akrual]]-perbaikan_revisi[[#This Row],[JUMLAH ]],0)</f>
        <v>-19999999</v>
      </c>
    </row>
    <row r="516" spans="1:21" ht="13.2" x14ac:dyDescent="0.25">
      <c r="A516" s="1" t="s">
        <v>919</v>
      </c>
      <c r="B516" s="151" t="s">
        <v>525</v>
      </c>
      <c r="C516" s="52" t="s">
        <v>35</v>
      </c>
      <c r="D516" s="51"/>
      <c r="E516" s="51"/>
      <c r="F516" s="53"/>
      <c r="G516" s="53">
        <f>G517</f>
        <v>43303000</v>
      </c>
      <c r="H516" s="151" t="s">
        <v>525</v>
      </c>
      <c r="I516" s="52" t="s">
        <v>35</v>
      </c>
      <c r="J516" s="51"/>
      <c r="K516" s="51"/>
      <c r="L516" s="53"/>
      <c r="M516" s="53">
        <f>M517</f>
        <v>43303000</v>
      </c>
      <c r="N516" s="323">
        <f>N517</f>
        <v>0</v>
      </c>
      <c r="O516" s="207"/>
      <c r="P516" s="180"/>
      <c r="Q516" s="180"/>
      <c r="S516" s="223" t="s">
        <v>500</v>
      </c>
      <c r="T516" s="29" t="b">
        <f>perbaikan_revisi[[#This Row],[JUMLAH ]]='[6]Pvt SP2D Pusdik'!B524</f>
        <v>1</v>
      </c>
      <c r="U516" s="53">
        <f>IF(perbaikan_revisi[[#This Row],[Akrual]]&gt;perbaikan_revisi[[#This Row],[JUMLAH ]],perbaikan_revisi[[#This Row],[Akrual]]-perbaikan_revisi[[#This Row],[JUMLAH ]],0)</f>
        <v>-43302999</v>
      </c>
    </row>
    <row r="517" spans="1:21" ht="13.2" x14ac:dyDescent="0.25">
      <c r="A517" s="1" t="s">
        <v>920</v>
      </c>
      <c r="B517" s="150"/>
      <c r="C517" s="49" t="s">
        <v>921</v>
      </c>
      <c r="D517" s="48">
        <v>10</v>
      </c>
      <c r="E517" s="48" t="s">
        <v>26</v>
      </c>
      <c r="F517" s="50">
        <v>4330300</v>
      </c>
      <c r="G517" s="50">
        <f>ROUNDDOWN(D517*F517,-3)</f>
        <v>43303000</v>
      </c>
      <c r="H517" s="150"/>
      <c r="I517" s="49" t="s">
        <v>921</v>
      </c>
      <c r="J517" s="48">
        <v>10</v>
      </c>
      <c r="K517" s="48" t="s">
        <v>26</v>
      </c>
      <c r="L517" s="50">
        <v>4330300</v>
      </c>
      <c r="M517" s="50">
        <f>ROUNDDOWN(J517*L517,-3)</f>
        <v>43303000</v>
      </c>
      <c r="N517" s="247">
        <f>G517-M517</f>
        <v>0</v>
      </c>
      <c r="O517" s="187" t="s">
        <v>1248</v>
      </c>
      <c r="P517" s="180"/>
      <c r="Q517" s="180"/>
      <c r="T517" s="29" t="b">
        <f>perbaikan_revisi[[#This Row],[JUMLAH ]]='[6]Pvt SP2D Pusdik'!B525</f>
        <v>1</v>
      </c>
      <c r="U517" s="50">
        <f>IF(perbaikan_revisi[[#This Row],[Akrual]]&gt;perbaikan_revisi[[#This Row],[JUMLAH ]],perbaikan_revisi[[#This Row],[Akrual]]-perbaikan_revisi[[#This Row],[JUMLAH ]],0)</f>
        <v>-43302999</v>
      </c>
    </row>
    <row r="518" spans="1:21" ht="13.2" x14ac:dyDescent="0.25">
      <c r="A518" s="1" t="s">
        <v>998</v>
      </c>
      <c r="B518" s="155" t="s">
        <v>214</v>
      </c>
      <c r="C518" s="64" t="s">
        <v>970</v>
      </c>
      <c r="D518" s="63"/>
      <c r="E518" s="63"/>
      <c r="F518" s="65"/>
      <c r="G518" s="65">
        <f>SUM(G519,G524,G526)</f>
        <v>56400000</v>
      </c>
      <c r="H518" s="155" t="s">
        <v>214</v>
      </c>
      <c r="I518" s="64" t="s">
        <v>970</v>
      </c>
      <c r="J518" s="63"/>
      <c r="K518" s="63"/>
      <c r="L518" s="65"/>
      <c r="M518" s="65">
        <f>SUM(M519,M524,M526)</f>
        <v>56400000</v>
      </c>
      <c r="N518" s="354">
        <f>SUM(N519,N524,N526)</f>
        <v>0</v>
      </c>
      <c r="O518" s="207"/>
      <c r="P518" s="180" t="s">
        <v>505</v>
      </c>
      <c r="Q518" s="180" t="s">
        <v>510</v>
      </c>
      <c r="S518" s="223"/>
      <c r="T518" s="29" t="b">
        <f>perbaikan_revisi[[#This Row],[JUMLAH ]]='[6]Pvt SP2D Pusdik'!B526</f>
        <v>1</v>
      </c>
      <c r="U518" s="65">
        <f>IF(perbaikan_revisi[[#This Row],[Akrual]]&gt;perbaikan_revisi[[#This Row],[JUMLAH ]],perbaikan_revisi[[#This Row],[Akrual]]-perbaikan_revisi[[#This Row],[JUMLAH ]],0)</f>
        <v>-56399999</v>
      </c>
    </row>
    <row r="519" spans="1:21" ht="13.2" x14ac:dyDescent="0.25">
      <c r="A519" s="1" t="s">
        <v>999</v>
      </c>
      <c r="B519" s="151" t="s">
        <v>523</v>
      </c>
      <c r="C519" s="52" t="s">
        <v>24</v>
      </c>
      <c r="D519" s="51"/>
      <c r="E519" s="51"/>
      <c r="F519" s="53"/>
      <c r="G519" s="53">
        <f>SUM(G520:G523)</f>
        <v>20500000</v>
      </c>
      <c r="H519" s="151" t="s">
        <v>523</v>
      </c>
      <c r="I519" s="52" t="s">
        <v>24</v>
      </c>
      <c r="J519" s="51"/>
      <c r="K519" s="51"/>
      <c r="L519" s="53"/>
      <c r="M519" s="53">
        <f>SUM(M520:M523)</f>
        <v>20500000</v>
      </c>
      <c r="N519" s="351">
        <f>SUM(N520:N523)</f>
        <v>0</v>
      </c>
      <c r="O519" s="207"/>
      <c r="P519" s="180"/>
      <c r="Q519" s="180"/>
      <c r="R519" s="252" t="s">
        <v>393</v>
      </c>
      <c r="S519" s="223" t="s">
        <v>510</v>
      </c>
      <c r="T519" s="29" t="b">
        <f>perbaikan_revisi[[#This Row],[JUMLAH ]]='[6]Pvt SP2D Pusdik'!B527</f>
        <v>1</v>
      </c>
      <c r="U519" s="53">
        <f>IF(perbaikan_revisi[[#This Row],[Akrual]]&gt;perbaikan_revisi[[#This Row],[JUMLAH ]],perbaikan_revisi[[#This Row],[Akrual]]-perbaikan_revisi[[#This Row],[JUMLAH ]],0)</f>
        <v>-20499999</v>
      </c>
    </row>
    <row r="520" spans="1:21" ht="13.2" x14ac:dyDescent="0.25">
      <c r="A520" s="1"/>
      <c r="B520" s="150"/>
      <c r="C520" s="49" t="s">
        <v>554</v>
      </c>
      <c r="D520" s="48">
        <v>60</v>
      </c>
      <c r="E520" s="48" t="s">
        <v>26</v>
      </c>
      <c r="F520" s="50">
        <v>75000</v>
      </c>
      <c r="G520" s="50">
        <f>ROUNDDOWN(D520*F520,-3)</f>
        <v>4500000</v>
      </c>
      <c r="H520" s="150"/>
      <c r="I520" s="49" t="s">
        <v>554</v>
      </c>
      <c r="J520" s="48">
        <v>60</v>
      </c>
      <c r="K520" s="48" t="s">
        <v>26</v>
      </c>
      <c r="L520" s="50">
        <v>75000</v>
      </c>
      <c r="M520" s="50">
        <f>ROUNDDOWN(J520*L520,-3)</f>
        <v>4500000</v>
      </c>
      <c r="N520" s="433">
        <f t="shared" ref="N520:N523" si="141">G520-M520</f>
        <v>0</v>
      </c>
      <c r="O520" s="187" t="str">
        <f t="shared" ref="O520:O523" si="142">IF(AND(ISBLANK(H520),N520&lt;&gt;0),"Rev detil","")</f>
        <v/>
      </c>
      <c r="P520" s="180"/>
      <c r="Q520" s="180"/>
      <c r="T520" s="29" t="b">
        <f>perbaikan_revisi[[#This Row],[JUMLAH ]]='[6]Pvt SP2D Pusdik'!B528</f>
        <v>1</v>
      </c>
      <c r="U520" s="204">
        <f>IF(perbaikan_revisi[[#This Row],[Akrual]]&gt;perbaikan_revisi[[#This Row],[JUMLAH ]],perbaikan_revisi[[#This Row],[Akrual]]-perbaikan_revisi[[#This Row],[JUMLAH ]],0)</f>
        <v>-4499999</v>
      </c>
    </row>
    <row r="521" spans="1:21" ht="13.2" x14ac:dyDescent="0.25">
      <c r="A521" s="1"/>
      <c r="B521" s="150"/>
      <c r="C521" s="49" t="s">
        <v>892</v>
      </c>
      <c r="D521" s="48">
        <v>4</v>
      </c>
      <c r="E521" s="48" t="s">
        <v>120</v>
      </c>
      <c r="F521" s="50">
        <v>1500000</v>
      </c>
      <c r="G521" s="50">
        <f>ROUNDDOWN(D521*F521,-3)</f>
        <v>6000000</v>
      </c>
      <c r="H521" s="150"/>
      <c r="I521" s="49" t="s">
        <v>892</v>
      </c>
      <c r="J521" s="48">
        <v>4</v>
      </c>
      <c r="K521" s="48" t="s">
        <v>120</v>
      </c>
      <c r="L521" s="50">
        <v>1500000</v>
      </c>
      <c r="M521" s="50">
        <f>ROUNDDOWN(J521*L521,-3)</f>
        <v>6000000</v>
      </c>
      <c r="N521" s="433">
        <f t="shared" si="141"/>
        <v>0</v>
      </c>
      <c r="O521" s="187" t="str">
        <f t="shared" si="142"/>
        <v/>
      </c>
      <c r="P521" s="180"/>
      <c r="Q521" s="180"/>
      <c r="T521" s="29" t="b">
        <f>perbaikan_revisi[[#This Row],[JUMLAH ]]='[6]Pvt SP2D Pusdik'!B529</f>
        <v>1</v>
      </c>
      <c r="U521" s="204">
        <f>IF(perbaikan_revisi[[#This Row],[Akrual]]&gt;perbaikan_revisi[[#This Row],[JUMLAH ]],perbaikan_revisi[[#This Row],[Akrual]]-perbaikan_revisi[[#This Row],[JUMLAH ]],0)</f>
        <v>-5999999</v>
      </c>
    </row>
    <row r="522" spans="1:21" ht="13.2" x14ac:dyDescent="0.25">
      <c r="A522" s="1"/>
      <c r="B522" s="150"/>
      <c r="C522" s="49" t="s">
        <v>556</v>
      </c>
      <c r="D522" s="48">
        <v>4</v>
      </c>
      <c r="E522" s="48" t="s">
        <v>120</v>
      </c>
      <c r="F522" s="50">
        <v>1500000</v>
      </c>
      <c r="G522" s="50">
        <f>ROUNDDOWN(D522*F522,-3)</f>
        <v>6000000</v>
      </c>
      <c r="H522" s="150"/>
      <c r="I522" s="49" t="s">
        <v>556</v>
      </c>
      <c r="J522" s="48">
        <v>4</v>
      </c>
      <c r="K522" s="48" t="s">
        <v>120</v>
      </c>
      <c r="L522" s="50">
        <v>1500000</v>
      </c>
      <c r="M522" s="50">
        <f>ROUNDDOWN(J522*L522,-3)</f>
        <v>6000000</v>
      </c>
      <c r="N522" s="433">
        <f t="shared" si="141"/>
        <v>0</v>
      </c>
      <c r="O522" s="187" t="str">
        <f t="shared" si="142"/>
        <v/>
      </c>
      <c r="P522" s="180"/>
      <c r="Q522" s="180"/>
      <c r="T522" s="29" t="b">
        <f>perbaikan_revisi[[#This Row],[JUMLAH ]]='[6]Pvt SP2D Pusdik'!B530</f>
        <v>1</v>
      </c>
      <c r="U522" s="204">
        <f>IF(perbaikan_revisi[[#This Row],[Akrual]]&gt;perbaikan_revisi[[#This Row],[JUMLAH ]],perbaikan_revisi[[#This Row],[Akrual]]-perbaikan_revisi[[#This Row],[JUMLAH ]],0)</f>
        <v>-5999999</v>
      </c>
    </row>
    <row r="523" spans="1:21" ht="13.2" x14ac:dyDescent="0.25">
      <c r="A523" s="1"/>
      <c r="B523" s="150"/>
      <c r="C523" s="49" t="s">
        <v>557</v>
      </c>
      <c r="D523" s="48">
        <v>4</v>
      </c>
      <c r="E523" s="48" t="s">
        <v>120</v>
      </c>
      <c r="F523" s="50">
        <v>1000000</v>
      </c>
      <c r="G523" s="50">
        <f>ROUNDDOWN(D523*F523,-3)</f>
        <v>4000000</v>
      </c>
      <c r="H523" s="150"/>
      <c r="I523" s="49" t="s">
        <v>557</v>
      </c>
      <c r="J523" s="48">
        <v>4</v>
      </c>
      <c r="K523" s="48" t="s">
        <v>120</v>
      </c>
      <c r="L523" s="50">
        <v>1000000</v>
      </c>
      <c r="M523" s="50">
        <f>ROUNDDOWN(J523*L523,-3)</f>
        <v>4000000</v>
      </c>
      <c r="N523" s="433">
        <f t="shared" si="141"/>
        <v>0</v>
      </c>
      <c r="O523" s="187" t="str">
        <f t="shared" si="142"/>
        <v/>
      </c>
      <c r="P523" s="180"/>
      <c r="Q523" s="180"/>
      <c r="T523" s="29" t="b">
        <f>perbaikan_revisi[[#This Row],[JUMLAH ]]='[6]Pvt SP2D Pusdik'!B531</f>
        <v>1</v>
      </c>
      <c r="U523" s="204">
        <f>IF(perbaikan_revisi[[#This Row],[Akrual]]&gt;perbaikan_revisi[[#This Row],[JUMLAH ]],perbaikan_revisi[[#This Row],[Akrual]]-perbaikan_revisi[[#This Row],[JUMLAH ]],0)</f>
        <v>-3999999</v>
      </c>
    </row>
    <row r="524" spans="1:21" ht="13.2" x14ac:dyDescent="0.25">
      <c r="A524" s="1" t="s">
        <v>1000</v>
      </c>
      <c r="B524" s="149" t="s">
        <v>525</v>
      </c>
      <c r="C524" s="46" t="s">
        <v>35</v>
      </c>
      <c r="D524" s="45"/>
      <c r="E524" s="45"/>
      <c r="F524" s="47"/>
      <c r="G524" s="47">
        <f>G525</f>
        <v>35000000</v>
      </c>
      <c r="H524" s="149" t="s">
        <v>525</v>
      </c>
      <c r="I524" s="46" t="s">
        <v>35</v>
      </c>
      <c r="J524" s="45"/>
      <c r="K524" s="45"/>
      <c r="L524" s="47"/>
      <c r="M524" s="47">
        <f>M525</f>
        <v>35000000</v>
      </c>
      <c r="N524" s="348">
        <f>N525</f>
        <v>0</v>
      </c>
      <c r="O524" s="207"/>
      <c r="P524" s="180"/>
      <c r="Q524" s="180"/>
      <c r="R524" s="252" t="s">
        <v>393</v>
      </c>
      <c r="S524" s="223" t="s">
        <v>510</v>
      </c>
      <c r="T524" s="29" t="b">
        <f>perbaikan_revisi[[#This Row],[JUMLAH ]]='[6]Pvt SP2D Pusdik'!B532</f>
        <v>1</v>
      </c>
      <c r="U524" s="47">
        <f>IF(perbaikan_revisi[[#This Row],[Akrual]]&gt;perbaikan_revisi[[#This Row],[JUMLAH ]],perbaikan_revisi[[#This Row],[Akrual]]-perbaikan_revisi[[#This Row],[JUMLAH ]],0)</f>
        <v>-34999999</v>
      </c>
    </row>
    <row r="525" spans="1:21" ht="13.2" x14ac:dyDescent="0.25">
      <c r="A525" s="1"/>
      <c r="B525" s="150"/>
      <c r="C525" s="49" t="s">
        <v>803</v>
      </c>
      <c r="D525" s="48">
        <v>10</v>
      </c>
      <c r="E525" s="48" t="s">
        <v>26</v>
      </c>
      <c r="F525" s="50">
        <v>3500000</v>
      </c>
      <c r="G525" s="50">
        <f>ROUNDDOWN(D525*F525,-3)</f>
        <v>35000000</v>
      </c>
      <c r="H525" s="150"/>
      <c r="I525" s="49" t="s">
        <v>803</v>
      </c>
      <c r="J525" s="48">
        <v>10</v>
      </c>
      <c r="K525" s="48" t="s">
        <v>26</v>
      </c>
      <c r="L525" s="50">
        <v>3500000</v>
      </c>
      <c r="M525" s="50">
        <f>ROUNDDOWN(J525*L525,-3)</f>
        <v>35000000</v>
      </c>
      <c r="N525" s="433">
        <f>G525-M525</f>
        <v>0</v>
      </c>
      <c r="O525" s="187" t="str">
        <f t="shared" ref="O525" si="143">IF(AND(ISBLANK(H525),N525&lt;&gt;0),"Rev detil","")</f>
        <v/>
      </c>
      <c r="P525" s="180"/>
      <c r="Q525" s="180"/>
      <c r="T525" s="29" t="b">
        <f>perbaikan_revisi[[#This Row],[JUMLAH ]]='[6]Pvt SP2D Pusdik'!B533</f>
        <v>1</v>
      </c>
      <c r="U525" s="204">
        <f>IF(perbaikan_revisi[[#This Row],[Akrual]]&gt;perbaikan_revisi[[#This Row],[JUMLAH ]],perbaikan_revisi[[#This Row],[Akrual]]-perbaikan_revisi[[#This Row],[JUMLAH ]],0)</f>
        <v>-34999999</v>
      </c>
    </row>
    <row r="526" spans="1:21" ht="13.2" x14ac:dyDescent="0.25">
      <c r="A526" s="1" t="s">
        <v>1001</v>
      </c>
      <c r="B526" s="151" t="s">
        <v>582</v>
      </c>
      <c r="C526" s="52" t="s">
        <v>80</v>
      </c>
      <c r="D526" s="51"/>
      <c r="E526" s="51"/>
      <c r="F526" s="53"/>
      <c r="G526" s="53">
        <f>G527</f>
        <v>900000</v>
      </c>
      <c r="H526" s="151" t="s">
        <v>582</v>
      </c>
      <c r="I526" s="52" t="s">
        <v>80</v>
      </c>
      <c r="J526" s="51"/>
      <c r="K526" s="51"/>
      <c r="L526" s="53"/>
      <c r="M526" s="53">
        <f>M527</f>
        <v>900000</v>
      </c>
      <c r="N526" s="351">
        <f>N527</f>
        <v>0</v>
      </c>
      <c r="O526" s="207"/>
      <c r="P526" s="180"/>
      <c r="Q526" s="180"/>
      <c r="R526" s="252" t="s">
        <v>393</v>
      </c>
      <c r="S526" s="223" t="s">
        <v>510</v>
      </c>
      <c r="T526" s="29" t="b">
        <f>perbaikan_revisi[[#This Row],[JUMLAH ]]='[6]Pvt SP2D Pusdik'!B534</f>
        <v>1</v>
      </c>
      <c r="U526" s="53">
        <f>IF(perbaikan_revisi[[#This Row],[Akrual]]&gt;perbaikan_revisi[[#This Row],[JUMLAH ]],perbaikan_revisi[[#This Row],[Akrual]]-perbaikan_revisi[[#This Row],[JUMLAH ]],0)</f>
        <v>-899999</v>
      </c>
    </row>
    <row r="527" spans="1:21" ht="13.2" x14ac:dyDescent="0.25">
      <c r="A527" s="1"/>
      <c r="B527" s="150"/>
      <c r="C527" s="49" t="s">
        <v>872</v>
      </c>
      <c r="D527" s="48">
        <v>6</v>
      </c>
      <c r="E527" s="48" t="s">
        <v>26</v>
      </c>
      <c r="F527" s="50">
        <v>150000</v>
      </c>
      <c r="G527" s="50">
        <f>ROUNDDOWN(D527*F527,-3)</f>
        <v>900000</v>
      </c>
      <c r="H527" s="150"/>
      <c r="I527" s="49" t="s">
        <v>872</v>
      </c>
      <c r="J527" s="48">
        <v>6</v>
      </c>
      <c r="K527" s="48" t="s">
        <v>26</v>
      </c>
      <c r="L527" s="50">
        <v>150000</v>
      </c>
      <c r="M527" s="50">
        <f>ROUNDDOWN(J527*L527,-3)</f>
        <v>900000</v>
      </c>
      <c r="N527" s="433">
        <f>G527-M527</f>
        <v>0</v>
      </c>
      <c r="O527" s="187" t="str">
        <f t="shared" ref="O527" si="144">IF(AND(ISBLANK(H527),N527&lt;&gt;0),"Rev detil","")</f>
        <v/>
      </c>
      <c r="P527" s="180"/>
      <c r="Q527" s="180"/>
      <c r="T527" s="29" t="b">
        <f>perbaikan_revisi[[#This Row],[JUMLAH ]]='[6]Pvt SP2D Pusdik'!B535</f>
        <v>1</v>
      </c>
      <c r="U527" s="204">
        <f>IF(perbaikan_revisi[[#This Row],[Akrual]]&gt;perbaikan_revisi[[#This Row],[JUMLAH ]],perbaikan_revisi[[#This Row],[Akrual]]-perbaikan_revisi[[#This Row],[JUMLAH ]],0)</f>
        <v>-899999</v>
      </c>
    </row>
    <row r="528" spans="1:21" ht="13.2" x14ac:dyDescent="0.25">
      <c r="A528" s="1" t="s">
        <v>432</v>
      </c>
      <c r="B528" s="171" t="s">
        <v>922</v>
      </c>
      <c r="C528" s="110" t="s">
        <v>433</v>
      </c>
      <c r="D528" s="109"/>
      <c r="E528" s="109"/>
      <c r="F528" s="111"/>
      <c r="G528" s="111">
        <f t="shared" ref="G528:G529" si="145">G529</f>
        <v>8500000000</v>
      </c>
      <c r="H528" s="171" t="s">
        <v>922</v>
      </c>
      <c r="I528" s="110" t="s">
        <v>433</v>
      </c>
      <c r="J528" s="109"/>
      <c r="K528" s="109"/>
      <c r="L528" s="111"/>
      <c r="M528" s="111">
        <f t="shared" ref="M528:N529" si="146">M529</f>
        <v>8500000000</v>
      </c>
      <c r="N528" s="338">
        <f t="shared" si="146"/>
        <v>0</v>
      </c>
      <c r="O528" s="207"/>
      <c r="P528" s="180"/>
      <c r="Q528" s="180"/>
      <c r="T528" s="29" t="b">
        <f>perbaikan_revisi[[#This Row],[JUMLAH ]]='[6]Pvt SP2D Pusdik'!B536</f>
        <v>1</v>
      </c>
      <c r="U528" s="111">
        <f>IF(perbaikan_revisi[[#This Row],[Akrual]]&gt;perbaikan_revisi[[#This Row],[JUMLAH ]],perbaikan_revisi[[#This Row],[Akrual]]-perbaikan_revisi[[#This Row],[JUMLAH ]],0)</f>
        <v>-8499999999</v>
      </c>
    </row>
    <row r="529" spans="1:21" ht="13.2" x14ac:dyDescent="0.25">
      <c r="A529" s="1" t="s">
        <v>434</v>
      </c>
      <c r="B529" s="168" t="s">
        <v>435</v>
      </c>
      <c r="C529" s="101" t="s">
        <v>923</v>
      </c>
      <c r="D529" s="100">
        <v>235</v>
      </c>
      <c r="E529" s="184" t="s">
        <v>924</v>
      </c>
      <c r="F529" s="184"/>
      <c r="G529" s="102">
        <f t="shared" si="145"/>
        <v>8500000000</v>
      </c>
      <c r="H529" s="168" t="s">
        <v>435</v>
      </c>
      <c r="I529" s="101" t="s">
        <v>923</v>
      </c>
      <c r="J529" s="100">
        <v>235</v>
      </c>
      <c r="K529" s="184" t="s">
        <v>924</v>
      </c>
      <c r="L529" s="184"/>
      <c r="M529" s="102">
        <f t="shared" si="146"/>
        <v>8500000000</v>
      </c>
      <c r="N529" s="339">
        <f t="shared" si="146"/>
        <v>0</v>
      </c>
      <c r="O529" s="207"/>
      <c r="P529" s="180"/>
      <c r="Q529" s="180"/>
      <c r="T529" s="29" t="b">
        <f>perbaikan_revisi[[#This Row],[JUMLAH ]]='[6]Pvt SP2D Pusdik'!B537</f>
        <v>1</v>
      </c>
      <c r="U529" s="102">
        <f>IF(perbaikan_revisi[[#This Row],[Akrual]]&gt;perbaikan_revisi[[#This Row],[JUMLAH ]],perbaikan_revisi[[#This Row],[Akrual]]-perbaikan_revisi[[#This Row],[JUMLAH ]],0)</f>
        <v>-8499999999</v>
      </c>
    </row>
    <row r="530" spans="1:21" ht="13.2" x14ac:dyDescent="0.25">
      <c r="A530" s="1" t="s">
        <v>437</v>
      </c>
      <c r="B530" s="96" t="s">
        <v>438</v>
      </c>
      <c r="C530" s="97" t="s">
        <v>439</v>
      </c>
      <c r="D530" s="96">
        <v>235</v>
      </c>
      <c r="E530" s="96" t="s">
        <v>436</v>
      </c>
      <c r="F530" s="98"/>
      <c r="G530" s="98">
        <f>SUM(G531,G579)</f>
        <v>8500000000</v>
      </c>
      <c r="H530" s="96" t="s">
        <v>438</v>
      </c>
      <c r="I530" s="97" t="s">
        <v>439</v>
      </c>
      <c r="J530" s="96">
        <v>235</v>
      </c>
      <c r="K530" s="96" t="s">
        <v>436</v>
      </c>
      <c r="L530" s="98"/>
      <c r="M530" s="98">
        <f>SUM(M531,M579)</f>
        <v>8500000000</v>
      </c>
      <c r="N530" s="332">
        <f>SUM(N531,N579)</f>
        <v>0</v>
      </c>
      <c r="O530" s="216"/>
      <c r="P530" s="180"/>
      <c r="Q530" s="180"/>
      <c r="T530" s="29" t="b">
        <f>perbaikan_revisi[[#This Row],[JUMLAH ]]='[6]Pvt SP2D Pusdik'!B538</f>
        <v>1</v>
      </c>
      <c r="U530" s="98">
        <f>IF(perbaikan_revisi[[#This Row],[Akrual]]&gt;perbaikan_revisi[[#This Row],[JUMLAH ]],perbaikan_revisi[[#This Row],[Akrual]]-perbaikan_revisi[[#This Row],[JUMLAH ]],0)</f>
        <v>-8499999999</v>
      </c>
    </row>
    <row r="531" spans="1:21" ht="13.2" x14ac:dyDescent="0.25">
      <c r="A531" s="1" t="s">
        <v>440</v>
      </c>
      <c r="B531" s="290" t="s">
        <v>605</v>
      </c>
      <c r="C531" s="287" t="s">
        <v>441</v>
      </c>
      <c r="D531" s="286"/>
      <c r="E531" s="286" t="s">
        <v>553</v>
      </c>
      <c r="F531" s="288"/>
      <c r="G531" s="288">
        <f>SUM(G532,G550,G570)</f>
        <v>8408830000</v>
      </c>
      <c r="H531" s="290" t="s">
        <v>605</v>
      </c>
      <c r="I531" s="287" t="s">
        <v>441</v>
      </c>
      <c r="J531" s="286"/>
      <c r="K531" s="286" t="s">
        <v>553</v>
      </c>
      <c r="L531" s="288"/>
      <c r="M531" s="288">
        <f>SUM(M532,M550,M570)</f>
        <v>8408830000</v>
      </c>
      <c r="N531" s="336">
        <f>SUM(N532,N550,N570)</f>
        <v>0</v>
      </c>
      <c r="O531" s="212"/>
      <c r="P531" s="180"/>
      <c r="Q531" s="180"/>
      <c r="T531" s="29" t="b">
        <f>perbaikan_revisi[[#This Row],[JUMLAH ]]='[6]Pvt SP2D Pusdik'!B539</f>
        <v>1</v>
      </c>
      <c r="U531" s="288">
        <f>IF(perbaikan_revisi[[#This Row],[Akrual]]&gt;perbaikan_revisi[[#This Row],[JUMLAH ]],perbaikan_revisi[[#This Row],[Akrual]]-perbaikan_revisi[[#This Row],[JUMLAH ]],0)</f>
        <v>-8408829999</v>
      </c>
    </row>
    <row r="532" spans="1:21" ht="13.2" x14ac:dyDescent="0.25">
      <c r="A532" s="1" t="s">
        <v>442</v>
      </c>
      <c r="B532" s="155" t="s">
        <v>21</v>
      </c>
      <c r="C532" s="64" t="s">
        <v>443</v>
      </c>
      <c r="D532" s="63"/>
      <c r="E532" s="63"/>
      <c r="F532" s="65"/>
      <c r="G532" s="65">
        <f>SUM(G533,G540,G543,G545,G547)</f>
        <v>2523377000</v>
      </c>
      <c r="H532" s="155" t="s">
        <v>21</v>
      </c>
      <c r="I532" s="64" t="s">
        <v>443</v>
      </c>
      <c r="J532" s="63"/>
      <c r="K532" s="63"/>
      <c r="L532" s="65"/>
      <c r="M532" s="65">
        <f>SUM(M533,M540,M543,M545,M547)</f>
        <v>2523377000</v>
      </c>
      <c r="N532" s="326">
        <f>SUM(N533,N540,N543,N545,N547)</f>
        <v>0</v>
      </c>
      <c r="O532" s="213"/>
      <c r="P532" s="180" t="s">
        <v>507</v>
      </c>
      <c r="Q532" s="180" t="s">
        <v>508</v>
      </c>
      <c r="S532" s="223"/>
      <c r="T532" s="29" t="b">
        <f>perbaikan_revisi[[#This Row],[JUMLAH ]]='[6]Pvt SP2D Pusdik'!B540</f>
        <v>1</v>
      </c>
      <c r="U532" s="65">
        <f>IF(perbaikan_revisi[[#This Row],[Akrual]]&gt;perbaikan_revisi[[#This Row],[JUMLAH ]],perbaikan_revisi[[#This Row],[Akrual]]-perbaikan_revisi[[#This Row],[JUMLAH ]],0)</f>
        <v>-2523376999</v>
      </c>
    </row>
    <row r="533" spans="1:21" ht="13.2" x14ac:dyDescent="0.25">
      <c r="A533" s="1" t="s">
        <v>444</v>
      </c>
      <c r="B533" s="149" t="s">
        <v>523</v>
      </c>
      <c r="C533" s="46" t="s">
        <v>24</v>
      </c>
      <c r="D533" s="45"/>
      <c r="E533" s="45"/>
      <c r="F533" s="47"/>
      <c r="G533" s="47">
        <f>SUM(G534:G539)</f>
        <v>129600000</v>
      </c>
      <c r="H533" s="149" t="s">
        <v>523</v>
      </c>
      <c r="I533" s="46" t="s">
        <v>24</v>
      </c>
      <c r="J533" s="45"/>
      <c r="K533" s="45"/>
      <c r="L533" s="47"/>
      <c r="M533" s="47">
        <f>SUM(M534:M539)</f>
        <v>129600000</v>
      </c>
      <c r="N533" s="322">
        <f>SUM(N534:N539)</f>
        <v>0</v>
      </c>
      <c r="O533" s="187" t="s">
        <v>1248</v>
      </c>
      <c r="P533" s="180"/>
      <c r="Q533" s="180"/>
      <c r="R533" s="4" t="s">
        <v>433</v>
      </c>
      <c r="S533" s="223" t="s">
        <v>508</v>
      </c>
      <c r="T533" s="29" t="b">
        <f>perbaikan_revisi[[#This Row],[JUMLAH ]]='[6]Pvt SP2D Pusdik'!B541</f>
        <v>1</v>
      </c>
      <c r="U533" s="47">
        <f>IF(perbaikan_revisi[[#This Row],[Akrual]]&gt;perbaikan_revisi[[#This Row],[JUMLAH ]],perbaikan_revisi[[#This Row],[Akrual]]-perbaikan_revisi[[#This Row],[JUMLAH ]],0)</f>
        <v>-129599999</v>
      </c>
    </row>
    <row r="534" spans="1:21" ht="13.2" x14ac:dyDescent="0.25">
      <c r="A534" s="1" t="s">
        <v>445</v>
      </c>
      <c r="B534" s="150"/>
      <c r="C534" s="49" t="s">
        <v>554</v>
      </c>
      <c r="D534" s="48">
        <v>400</v>
      </c>
      <c r="E534" s="48" t="s">
        <v>26</v>
      </c>
      <c r="F534" s="50">
        <v>70000</v>
      </c>
      <c r="G534" s="50">
        <f t="shared" ref="G534:G539" si="147">ROUNDDOWN(D534*F534,-3)</f>
        <v>28000000</v>
      </c>
      <c r="H534" s="150"/>
      <c r="I534" s="49" t="s">
        <v>554</v>
      </c>
      <c r="J534" s="48">
        <v>400</v>
      </c>
      <c r="K534" s="48" t="s">
        <v>26</v>
      </c>
      <c r="L534" s="50">
        <v>70000</v>
      </c>
      <c r="M534" s="50">
        <f t="shared" ref="M534:M539" si="148">ROUNDDOWN(J534*L534,-3)</f>
        <v>28000000</v>
      </c>
      <c r="N534" s="247">
        <f t="shared" ref="N534:N539" si="149">G534-M534</f>
        <v>0</v>
      </c>
      <c r="O534" s="187" t="s">
        <v>1248</v>
      </c>
      <c r="P534" s="180"/>
      <c r="Q534" s="180"/>
      <c r="T534" s="29" t="b">
        <f>perbaikan_revisi[[#This Row],[JUMLAH ]]='[6]Pvt SP2D Pusdik'!B542</f>
        <v>1</v>
      </c>
      <c r="U534" s="50">
        <f>IF(perbaikan_revisi[[#This Row],[Akrual]]&gt;perbaikan_revisi[[#This Row],[JUMLAH ]],perbaikan_revisi[[#This Row],[Akrual]]-perbaikan_revisi[[#This Row],[JUMLAH ]],0)</f>
        <v>-27999999</v>
      </c>
    </row>
    <row r="535" spans="1:21" ht="13.2" x14ac:dyDescent="0.25">
      <c r="A535" s="1" t="s">
        <v>446</v>
      </c>
      <c r="B535" s="150"/>
      <c r="C535" s="49" t="s">
        <v>555</v>
      </c>
      <c r="D535" s="48">
        <v>8</v>
      </c>
      <c r="E535" s="48" t="s">
        <v>120</v>
      </c>
      <c r="F535" s="50">
        <v>1500000</v>
      </c>
      <c r="G535" s="50">
        <f t="shared" si="147"/>
        <v>12000000</v>
      </c>
      <c r="H535" s="150"/>
      <c r="I535" s="49" t="s">
        <v>555</v>
      </c>
      <c r="J535" s="48">
        <v>8</v>
      </c>
      <c r="K535" s="48" t="s">
        <v>120</v>
      </c>
      <c r="L535" s="50">
        <v>1500000</v>
      </c>
      <c r="M535" s="50">
        <f t="shared" si="148"/>
        <v>12000000</v>
      </c>
      <c r="N535" s="247">
        <f t="shared" si="149"/>
        <v>0</v>
      </c>
      <c r="O535" s="187" t="s">
        <v>1248</v>
      </c>
      <c r="P535" s="180"/>
      <c r="Q535" s="180"/>
      <c r="T535" s="29" t="b">
        <f>perbaikan_revisi[[#This Row],[JUMLAH ]]='[6]Pvt SP2D Pusdik'!B543</f>
        <v>1</v>
      </c>
      <c r="U535" s="50">
        <f>IF(perbaikan_revisi[[#This Row],[Akrual]]&gt;perbaikan_revisi[[#This Row],[JUMLAH ]],perbaikan_revisi[[#This Row],[Akrual]]-perbaikan_revisi[[#This Row],[JUMLAH ]],0)</f>
        <v>-11999999</v>
      </c>
    </row>
    <row r="536" spans="1:21" ht="13.2" x14ac:dyDescent="0.25">
      <c r="A536" s="1" t="s">
        <v>447</v>
      </c>
      <c r="B536" s="150"/>
      <c r="C536" s="49" t="s">
        <v>556</v>
      </c>
      <c r="D536" s="48">
        <v>8</v>
      </c>
      <c r="E536" s="48" t="s">
        <v>120</v>
      </c>
      <c r="F536" s="50">
        <v>1500000</v>
      </c>
      <c r="G536" s="50">
        <f t="shared" si="147"/>
        <v>12000000</v>
      </c>
      <c r="H536" s="150"/>
      <c r="I536" s="49" t="s">
        <v>556</v>
      </c>
      <c r="J536" s="48">
        <v>8</v>
      </c>
      <c r="K536" s="48" t="s">
        <v>120</v>
      </c>
      <c r="L536" s="50">
        <v>1500000</v>
      </c>
      <c r="M536" s="50">
        <f t="shared" si="148"/>
        <v>12000000</v>
      </c>
      <c r="N536" s="247">
        <f t="shared" si="149"/>
        <v>0</v>
      </c>
      <c r="O536" s="187" t="s">
        <v>1248</v>
      </c>
      <c r="P536" s="180"/>
      <c r="Q536" s="180"/>
      <c r="T536" s="29" t="b">
        <f>perbaikan_revisi[[#This Row],[JUMLAH ]]='[6]Pvt SP2D Pusdik'!B544</f>
        <v>1</v>
      </c>
      <c r="U536" s="50">
        <f>IF(perbaikan_revisi[[#This Row],[Akrual]]&gt;perbaikan_revisi[[#This Row],[JUMLAH ]],perbaikan_revisi[[#This Row],[Akrual]]-perbaikan_revisi[[#This Row],[JUMLAH ]],0)</f>
        <v>-11999999</v>
      </c>
    </row>
    <row r="537" spans="1:21" ht="13.2" x14ac:dyDescent="0.25">
      <c r="A537" s="1" t="s">
        <v>448</v>
      </c>
      <c r="B537" s="150"/>
      <c r="C537" s="49" t="s">
        <v>557</v>
      </c>
      <c r="D537" s="48">
        <v>8</v>
      </c>
      <c r="E537" s="48" t="s">
        <v>120</v>
      </c>
      <c r="F537" s="50">
        <v>1000000</v>
      </c>
      <c r="G537" s="50">
        <f t="shared" si="147"/>
        <v>8000000</v>
      </c>
      <c r="H537" s="150"/>
      <c r="I537" s="49" t="s">
        <v>557</v>
      </c>
      <c r="J537" s="48">
        <v>8</v>
      </c>
      <c r="K537" s="48" t="s">
        <v>120</v>
      </c>
      <c r="L537" s="50">
        <v>1000000</v>
      </c>
      <c r="M537" s="50">
        <f t="shared" si="148"/>
        <v>8000000</v>
      </c>
      <c r="N537" s="247">
        <f t="shared" si="149"/>
        <v>0</v>
      </c>
      <c r="O537" s="187" t="s">
        <v>1248</v>
      </c>
      <c r="P537" s="180"/>
      <c r="Q537" s="180"/>
      <c r="T537" s="29" t="b">
        <f>perbaikan_revisi[[#This Row],[JUMLAH ]]='[6]Pvt SP2D Pusdik'!B545</f>
        <v>1</v>
      </c>
      <c r="U537" s="50">
        <f>IF(perbaikan_revisi[[#This Row],[Akrual]]&gt;perbaikan_revisi[[#This Row],[JUMLAH ]],perbaikan_revisi[[#This Row],[Akrual]]-perbaikan_revisi[[#This Row],[JUMLAH ]],0)</f>
        <v>-7999999</v>
      </c>
    </row>
    <row r="538" spans="1:21" ht="13.2" x14ac:dyDescent="0.25">
      <c r="A538" s="1" t="s">
        <v>449</v>
      </c>
      <c r="B538" s="150"/>
      <c r="C538" s="49" t="s">
        <v>925</v>
      </c>
      <c r="D538" s="48">
        <v>120</v>
      </c>
      <c r="E538" s="48" t="s">
        <v>55</v>
      </c>
      <c r="F538" s="50">
        <v>280000</v>
      </c>
      <c r="G538" s="50">
        <f t="shared" si="147"/>
        <v>33600000</v>
      </c>
      <c r="H538" s="150"/>
      <c r="I538" s="49" t="s">
        <v>925</v>
      </c>
      <c r="J538" s="48">
        <v>120</v>
      </c>
      <c r="K538" s="48" t="s">
        <v>55</v>
      </c>
      <c r="L538" s="50">
        <v>280000</v>
      </c>
      <c r="M538" s="50">
        <f t="shared" si="148"/>
        <v>33600000</v>
      </c>
      <c r="N538" s="247">
        <f t="shared" si="149"/>
        <v>0</v>
      </c>
      <c r="O538" s="187" t="s">
        <v>1248</v>
      </c>
      <c r="P538" s="180"/>
      <c r="Q538" s="180"/>
      <c r="T538" s="29" t="b">
        <f>perbaikan_revisi[[#This Row],[JUMLAH ]]='[6]Pvt SP2D Pusdik'!B546</f>
        <v>1</v>
      </c>
      <c r="U538" s="50">
        <f>IF(perbaikan_revisi[[#This Row],[Akrual]]&gt;perbaikan_revisi[[#This Row],[JUMLAH ]],perbaikan_revisi[[#This Row],[Akrual]]-perbaikan_revisi[[#This Row],[JUMLAH ]],0)</f>
        <v>-33599999</v>
      </c>
    </row>
    <row r="539" spans="1:21" ht="13.2" x14ac:dyDescent="0.25">
      <c r="A539" s="1" t="s">
        <v>926</v>
      </c>
      <c r="B539" s="150"/>
      <c r="C539" s="49" t="s">
        <v>927</v>
      </c>
      <c r="D539" s="48">
        <v>90</v>
      </c>
      <c r="E539" s="48" t="s">
        <v>59</v>
      </c>
      <c r="F539" s="50">
        <v>400000</v>
      </c>
      <c r="G539" s="50">
        <f t="shared" si="147"/>
        <v>36000000</v>
      </c>
      <c r="H539" s="150"/>
      <c r="I539" s="49" t="s">
        <v>927</v>
      </c>
      <c r="J539" s="48">
        <v>90</v>
      </c>
      <c r="K539" s="48" t="s">
        <v>59</v>
      </c>
      <c r="L539" s="50">
        <v>400000</v>
      </c>
      <c r="M539" s="50">
        <f t="shared" si="148"/>
        <v>36000000</v>
      </c>
      <c r="N539" s="247">
        <f t="shared" si="149"/>
        <v>0</v>
      </c>
      <c r="O539" s="187" t="s">
        <v>1248</v>
      </c>
      <c r="P539" s="180"/>
      <c r="Q539" s="180"/>
      <c r="T539" s="29" t="b">
        <f>perbaikan_revisi[[#This Row],[JUMLAH ]]='[6]Pvt SP2D Pusdik'!B547</f>
        <v>1</v>
      </c>
      <c r="U539" s="50">
        <f>IF(perbaikan_revisi[[#This Row],[Akrual]]&gt;perbaikan_revisi[[#This Row],[JUMLAH ]],perbaikan_revisi[[#This Row],[Akrual]]-perbaikan_revisi[[#This Row],[JUMLAH ]],0)</f>
        <v>-35999999</v>
      </c>
    </row>
    <row r="540" spans="1:21" ht="13.2" x14ac:dyDescent="0.25">
      <c r="A540" s="1" t="s">
        <v>450</v>
      </c>
      <c r="B540" s="151" t="s">
        <v>524</v>
      </c>
      <c r="C540" s="52" t="s">
        <v>73</v>
      </c>
      <c r="D540" s="51"/>
      <c r="E540" s="51"/>
      <c r="F540" s="53"/>
      <c r="G540" s="53">
        <f>SUM(G541:G542)</f>
        <v>2072227000</v>
      </c>
      <c r="H540" s="151" t="s">
        <v>524</v>
      </c>
      <c r="I540" s="52" t="s">
        <v>73</v>
      </c>
      <c r="J540" s="51"/>
      <c r="K540" s="51"/>
      <c r="L540" s="53"/>
      <c r="M540" s="53">
        <f>SUM(M541:M542)</f>
        <v>2072227000</v>
      </c>
      <c r="N540" s="323">
        <f>SUM(N541:N542)</f>
        <v>0</v>
      </c>
      <c r="O540" s="187" t="s">
        <v>1248</v>
      </c>
      <c r="P540" s="180"/>
      <c r="Q540" s="180"/>
      <c r="R540" s="4" t="s">
        <v>433</v>
      </c>
      <c r="S540" s="223" t="s">
        <v>508</v>
      </c>
      <c r="T540" s="29" t="b">
        <f>perbaikan_revisi[[#This Row],[JUMLAH ]]='[6]Pvt SP2D Pusdik'!B548</f>
        <v>1</v>
      </c>
      <c r="U540" s="53">
        <f>IF(perbaikan_revisi[[#This Row],[Akrual]]&gt;perbaikan_revisi[[#This Row],[JUMLAH ]],perbaikan_revisi[[#This Row],[Akrual]]-perbaikan_revisi[[#This Row],[JUMLAH ]],0)</f>
        <v>-2072226999</v>
      </c>
    </row>
    <row r="541" spans="1:21" ht="13.2" x14ac:dyDescent="0.25">
      <c r="A541" s="1" t="s">
        <v>451</v>
      </c>
      <c r="B541" s="150"/>
      <c r="C541" s="49" t="s">
        <v>928</v>
      </c>
      <c r="D541" s="48">
        <v>89</v>
      </c>
      <c r="E541" s="48" t="s">
        <v>26</v>
      </c>
      <c r="F541" s="50">
        <v>23280641</v>
      </c>
      <c r="G541" s="50">
        <f>ROUNDDOWN(D541*F541,-3)</f>
        <v>2071977000</v>
      </c>
      <c r="H541" s="150"/>
      <c r="I541" s="49" t="s">
        <v>928</v>
      </c>
      <c r="J541" s="48">
        <v>89</v>
      </c>
      <c r="K541" s="48" t="s">
        <v>26</v>
      </c>
      <c r="L541" s="50">
        <v>23280641</v>
      </c>
      <c r="M541" s="50">
        <f>ROUNDDOWN(J541*L541,-3)</f>
        <v>2071977000</v>
      </c>
      <c r="N541" s="247">
        <f t="shared" ref="N541:N542" si="150">G541-M541</f>
        <v>0</v>
      </c>
      <c r="O541" s="187" t="s">
        <v>1248</v>
      </c>
      <c r="P541" s="180"/>
      <c r="Q541" s="180"/>
      <c r="T541" s="29" t="b">
        <f>perbaikan_revisi[[#This Row],[JUMLAH ]]='[6]Pvt SP2D Pusdik'!B549</f>
        <v>1</v>
      </c>
      <c r="U541" s="50">
        <f>IF(perbaikan_revisi[[#This Row],[Akrual]]&gt;perbaikan_revisi[[#This Row],[JUMLAH ]],perbaikan_revisi[[#This Row],[Akrual]]-perbaikan_revisi[[#This Row],[JUMLAH ]],0)</f>
        <v>-2071976999</v>
      </c>
    </row>
    <row r="542" spans="1:21" ht="13.2" x14ac:dyDescent="0.25">
      <c r="A542" s="1" t="s">
        <v>452</v>
      </c>
      <c r="B542" s="150"/>
      <c r="C542" s="49" t="s">
        <v>929</v>
      </c>
      <c r="D542" s="48">
        <v>1</v>
      </c>
      <c r="E542" s="48" t="s">
        <v>120</v>
      </c>
      <c r="F542" s="50">
        <v>250000</v>
      </c>
      <c r="G542" s="50">
        <f>ROUNDDOWN(D542*F542,-3)</f>
        <v>250000</v>
      </c>
      <c r="H542" s="150"/>
      <c r="I542" s="49" t="s">
        <v>929</v>
      </c>
      <c r="J542" s="48">
        <v>1</v>
      </c>
      <c r="K542" s="48" t="s">
        <v>120</v>
      </c>
      <c r="L542" s="50">
        <v>250000</v>
      </c>
      <c r="M542" s="50">
        <f>ROUNDDOWN(J542*L542,-3)</f>
        <v>250000</v>
      </c>
      <c r="N542" s="247">
        <f t="shared" si="150"/>
        <v>0</v>
      </c>
      <c r="O542" s="187" t="s">
        <v>1248</v>
      </c>
      <c r="P542" s="180"/>
      <c r="Q542" s="180"/>
      <c r="T542" s="29" t="b">
        <f>perbaikan_revisi[[#This Row],[JUMLAH ]]='[6]Pvt SP2D Pusdik'!B550</f>
        <v>1</v>
      </c>
      <c r="U542" s="50">
        <f>IF(perbaikan_revisi[[#This Row],[Akrual]]&gt;perbaikan_revisi[[#This Row],[JUMLAH ]],perbaikan_revisi[[#This Row],[Akrual]]-perbaikan_revisi[[#This Row],[JUMLAH ]],0)</f>
        <v>-249999</v>
      </c>
    </row>
    <row r="543" spans="1:21" ht="13.2" x14ac:dyDescent="0.25">
      <c r="A543" s="1" t="s">
        <v>453</v>
      </c>
      <c r="B543" s="151" t="s">
        <v>528</v>
      </c>
      <c r="C543" s="52" t="s">
        <v>31</v>
      </c>
      <c r="D543" s="51"/>
      <c r="E543" s="51"/>
      <c r="F543" s="53"/>
      <c r="G543" s="53">
        <f>G544</f>
        <v>10000000</v>
      </c>
      <c r="H543" s="151" t="s">
        <v>528</v>
      </c>
      <c r="I543" s="52" t="s">
        <v>31</v>
      </c>
      <c r="J543" s="51"/>
      <c r="K543" s="51"/>
      <c r="L543" s="53"/>
      <c r="M543" s="53">
        <f>M544</f>
        <v>10000000</v>
      </c>
      <c r="N543" s="323">
        <f>N544</f>
        <v>0</v>
      </c>
      <c r="O543" s="187" t="s">
        <v>1248</v>
      </c>
      <c r="P543" s="180"/>
      <c r="Q543" s="180"/>
      <c r="R543" s="4" t="s">
        <v>433</v>
      </c>
      <c r="S543" s="223" t="s">
        <v>508</v>
      </c>
      <c r="T543" s="29" t="b">
        <f>perbaikan_revisi[[#This Row],[JUMLAH ]]='[6]Pvt SP2D Pusdik'!B551</f>
        <v>1</v>
      </c>
      <c r="U543" s="53">
        <f>IF(perbaikan_revisi[[#This Row],[Akrual]]&gt;perbaikan_revisi[[#This Row],[JUMLAH ]],perbaikan_revisi[[#This Row],[Akrual]]-perbaikan_revisi[[#This Row],[JUMLAH ]],0)</f>
        <v>-9999999</v>
      </c>
    </row>
    <row r="544" spans="1:21" ht="13.2" x14ac:dyDescent="0.25">
      <c r="A544" s="1" t="s">
        <v>454</v>
      </c>
      <c r="B544" s="150"/>
      <c r="C544" s="49" t="s">
        <v>558</v>
      </c>
      <c r="D544" s="48">
        <v>10</v>
      </c>
      <c r="E544" s="48" t="s">
        <v>33</v>
      </c>
      <c r="F544" s="50">
        <v>1000000</v>
      </c>
      <c r="G544" s="50">
        <f>ROUNDDOWN(D544*F544,-3)</f>
        <v>10000000</v>
      </c>
      <c r="H544" s="150"/>
      <c r="I544" s="49" t="s">
        <v>558</v>
      </c>
      <c r="J544" s="48">
        <v>10</v>
      </c>
      <c r="K544" s="48" t="s">
        <v>33</v>
      </c>
      <c r="L544" s="50">
        <v>1000000</v>
      </c>
      <c r="M544" s="50">
        <f>ROUNDDOWN(J544*L544,-3)</f>
        <v>10000000</v>
      </c>
      <c r="N544" s="247">
        <f>G544-M544</f>
        <v>0</v>
      </c>
      <c r="O544" s="187" t="s">
        <v>1248</v>
      </c>
      <c r="P544" s="180"/>
      <c r="Q544" s="180"/>
      <c r="T544" s="29" t="b">
        <f>perbaikan_revisi[[#This Row],[JUMLAH ]]='[6]Pvt SP2D Pusdik'!B552</f>
        <v>1</v>
      </c>
      <c r="U544" s="50">
        <f>IF(perbaikan_revisi[[#This Row],[Akrual]]&gt;perbaikan_revisi[[#This Row],[JUMLAH ]],perbaikan_revisi[[#This Row],[Akrual]]-perbaikan_revisi[[#This Row],[JUMLAH ]],0)</f>
        <v>-9999999</v>
      </c>
    </row>
    <row r="545" spans="1:21" ht="13.2" x14ac:dyDescent="0.25">
      <c r="A545" s="1" t="s">
        <v>455</v>
      </c>
      <c r="B545" s="151" t="s">
        <v>930</v>
      </c>
      <c r="C545" s="52" t="s">
        <v>185</v>
      </c>
      <c r="D545" s="51"/>
      <c r="E545" s="51"/>
      <c r="F545" s="53"/>
      <c r="G545" s="53">
        <f>G546</f>
        <v>76950000</v>
      </c>
      <c r="H545" s="151" t="s">
        <v>930</v>
      </c>
      <c r="I545" s="52" t="s">
        <v>185</v>
      </c>
      <c r="J545" s="51"/>
      <c r="K545" s="51"/>
      <c r="L545" s="53"/>
      <c r="M545" s="53">
        <f>M546</f>
        <v>76950000</v>
      </c>
      <c r="N545" s="323">
        <f>N546</f>
        <v>0</v>
      </c>
      <c r="O545" s="187" t="s">
        <v>1248</v>
      </c>
      <c r="P545" s="180"/>
      <c r="Q545" s="180"/>
      <c r="R545" s="4" t="s">
        <v>433</v>
      </c>
      <c r="S545" s="223" t="s">
        <v>508</v>
      </c>
      <c r="T545" s="29" t="b">
        <f>perbaikan_revisi[[#This Row],[JUMLAH ]]='[6]Pvt SP2D Pusdik'!B553</f>
        <v>1</v>
      </c>
      <c r="U545" s="53">
        <f>IF(perbaikan_revisi[[#This Row],[Akrual]]&gt;perbaikan_revisi[[#This Row],[JUMLAH ]],perbaikan_revisi[[#This Row],[Akrual]]-perbaikan_revisi[[#This Row],[JUMLAH ]],0)</f>
        <v>-76949999</v>
      </c>
    </row>
    <row r="546" spans="1:21" ht="13.2" x14ac:dyDescent="0.25">
      <c r="A546" s="22" t="s">
        <v>456</v>
      </c>
      <c r="B546" s="150"/>
      <c r="C546" s="49" t="s">
        <v>931</v>
      </c>
      <c r="D546" s="48">
        <v>90</v>
      </c>
      <c r="E546" s="48" t="s">
        <v>26</v>
      </c>
      <c r="F546" s="50">
        <v>855000</v>
      </c>
      <c r="G546" s="50">
        <f>ROUNDDOWN(D546*F546,-3)</f>
        <v>76950000</v>
      </c>
      <c r="H546" s="150"/>
      <c r="I546" s="49" t="s">
        <v>931</v>
      </c>
      <c r="J546" s="48">
        <v>90</v>
      </c>
      <c r="K546" s="48" t="s">
        <v>26</v>
      </c>
      <c r="L546" s="50">
        <v>855000</v>
      </c>
      <c r="M546" s="50">
        <f>ROUNDDOWN(J546*L546,-3)</f>
        <v>76950000</v>
      </c>
      <c r="N546" s="247">
        <f>G546-M546</f>
        <v>0</v>
      </c>
      <c r="O546" s="187" t="s">
        <v>1248</v>
      </c>
      <c r="P546" s="180"/>
      <c r="Q546" s="180"/>
      <c r="T546" s="29" t="b">
        <f>perbaikan_revisi[[#This Row],[JUMLAH ]]='[6]Pvt SP2D Pusdik'!B554</f>
        <v>1</v>
      </c>
      <c r="U546" s="50">
        <f>IF(perbaikan_revisi[[#This Row],[Akrual]]&gt;perbaikan_revisi[[#This Row],[JUMLAH ]],perbaikan_revisi[[#This Row],[Akrual]]-perbaikan_revisi[[#This Row],[JUMLAH ]],0)</f>
        <v>-76949999</v>
      </c>
    </row>
    <row r="547" spans="1:21" ht="13.2" x14ac:dyDescent="0.25">
      <c r="A547" s="1" t="s">
        <v>457</v>
      </c>
      <c r="B547" s="153" t="s">
        <v>525</v>
      </c>
      <c r="C547" s="58" t="s">
        <v>35</v>
      </c>
      <c r="D547" s="57"/>
      <c r="E547" s="57"/>
      <c r="F547" s="59"/>
      <c r="G547" s="59">
        <f>SUM(G548:G549)</f>
        <v>234600000</v>
      </c>
      <c r="H547" s="153" t="s">
        <v>525</v>
      </c>
      <c r="I547" s="58" t="s">
        <v>35</v>
      </c>
      <c r="J547" s="57"/>
      <c r="K547" s="57"/>
      <c r="L547" s="59"/>
      <c r="M547" s="59">
        <f>SUM(M548:M549)</f>
        <v>234600000</v>
      </c>
      <c r="N547" s="324">
        <f>SUM(N548:N549)</f>
        <v>0</v>
      </c>
      <c r="O547" s="187" t="s">
        <v>1248</v>
      </c>
      <c r="P547" s="180"/>
      <c r="Q547" s="180"/>
      <c r="R547" s="4" t="s">
        <v>433</v>
      </c>
      <c r="S547" s="223" t="s">
        <v>508</v>
      </c>
      <c r="T547" s="29" t="b">
        <f>perbaikan_revisi[[#This Row],[JUMLAH ]]='[6]Pvt SP2D Pusdik'!B555</f>
        <v>1</v>
      </c>
      <c r="U547" s="59">
        <f>IF(perbaikan_revisi[[#This Row],[Akrual]]&gt;perbaikan_revisi[[#This Row],[JUMLAH ]],perbaikan_revisi[[#This Row],[Akrual]]-perbaikan_revisi[[#This Row],[JUMLAH ]],0)</f>
        <v>-234599999</v>
      </c>
    </row>
    <row r="548" spans="1:21" ht="26.4" x14ac:dyDescent="0.25">
      <c r="A548" s="1" t="s">
        <v>458</v>
      </c>
      <c r="B548" s="150"/>
      <c r="C548" s="49" t="s">
        <v>932</v>
      </c>
      <c r="D548" s="48">
        <v>20</v>
      </c>
      <c r="E548" s="48" t="s">
        <v>26</v>
      </c>
      <c r="F548" s="50">
        <v>5500000</v>
      </c>
      <c r="G548" s="50">
        <f>ROUNDDOWN(D548*F548,-3)</f>
        <v>110000000</v>
      </c>
      <c r="H548" s="150"/>
      <c r="I548" s="49" t="s">
        <v>932</v>
      </c>
      <c r="J548" s="48">
        <v>20</v>
      </c>
      <c r="K548" s="48" t="s">
        <v>26</v>
      </c>
      <c r="L548" s="50">
        <v>5500000</v>
      </c>
      <c r="M548" s="50">
        <f>ROUNDDOWN(J548*L548,-3)</f>
        <v>110000000</v>
      </c>
      <c r="N548" s="247">
        <f t="shared" ref="N548:N549" si="151">G548-M548</f>
        <v>0</v>
      </c>
      <c r="O548" s="187" t="s">
        <v>1248</v>
      </c>
      <c r="P548" s="180"/>
      <c r="Q548" s="180"/>
      <c r="T548" s="29" t="b">
        <f>perbaikan_revisi[[#This Row],[JUMLAH ]]='[6]Pvt SP2D Pusdik'!B556</f>
        <v>1</v>
      </c>
      <c r="U548" s="50">
        <f>IF(perbaikan_revisi[[#This Row],[Akrual]]&gt;perbaikan_revisi[[#This Row],[JUMLAH ]],perbaikan_revisi[[#This Row],[Akrual]]-perbaikan_revisi[[#This Row],[JUMLAH ]],0)</f>
        <v>-109999999</v>
      </c>
    </row>
    <row r="549" spans="1:21" ht="13.2" x14ac:dyDescent="0.25">
      <c r="A549" s="1" t="s">
        <v>459</v>
      </c>
      <c r="B549" s="150"/>
      <c r="C549" s="49" t="s">
        <v>933</v>
      </c>
      <c r="D549" s="48">
        <v>89</v>
      </c>
      <c r="E549" s="48" t="s">
        <v>26</v>
      </c>
      <c r="F549" s="50">
        <v>1400000</v>
      </c>
      <c r="G549" s="50">
        <f>ROUNDDOWN(D549*F549,-3)</f>
        <v>124600000</v>
      </c>
      <c r="H549" s="150"/>
      <c r="I549" s="49" t="s">
        <v>933</v>
      </c>
      <c r="J549" s="48">
        <v>89</v>
      </c>
      <c r="K549" s="48" t="s">
        <v>26</v>
      </c>
      <c r="L549" s="50">
        <v>1400000</v>
      </c>
      <c r="M549" s="50">
        <f>ROUNDDOWN(J549*L549,-3)</f>
        <v>124600000</v>
      </c>
      <c r="N549" s="247">
        <f t="shared" si="151"/>
        <v>0</v>
      </c>
      <c r="O549" s="187" t="s">
        <v>1248</v>
      </c>
      <c r="P549" s="180"/>
      <c r="Q549" s="180"/>
      <c r="T549" s="29" t="b">
        <f>perbaikan_revisi[[#This Row],[JUMLAH ]]='[6]Pvt SP2D Pusdik'!B557</f>
        <v>1</v>
      </c>
      <c r="U549" s="50">
        <f>IF(perbaikan_revisi[[#This Row],[Akrual]]&gt;perbaikan_revisi[[#This Row],[JUMLAH ]],perbaikan_revisi[[#This Row],[Akrual]]-perbaikan_revisi[[#This Row],[JUMLAH ]],0)</f>
        <v>-124599999</v>
      </c>
    </row>
    <row r="550" spans="1:21" ht="13.2" x14ac:dyDescent="0.25">
      <c r="A550" s="1" t="s">
        <v>460</v>
      </c>
      <c r="B550" s="155" t="s">
        <v>38</v>
      </c>
      <c r="C550" s="64" t="s">
        <v>461</v>
      </c>
      <c r="D550" s="63"/>
      <c r="E550" s="63"/>
      <c r="F550" s="65"/>
      <c r="G550" s="65">
        <f>SUM(G551,G558,G561,G563,G566)</f>
        <v>5699412000</v>
      </c>
      <c r="H550" s="155" t="s">
        <v>38</v>
      </c>
      <c r="I550" s="64" t="s">
        <v>461</v>
      </c>
      <c r="J550" s="63"/>
      <c r="K550" s="63"/>
      <c r="L550" s="65"/>
      <c r="M550" s="65">
        <f>SUM(M551,M558,M561,M563,M566)</f>
        <v>5699412000</v>
      </c>
      <c r="N550" s="326">
        <f>SUM(N551,N558,N561,N563,N566)</f>
        <v>0</v>
      </c>
      <c r="O550" s="213"/>
      <c r="P550" s="180" t="s">
        <v>507</v>
      </c>
      <c r="Q550" s="180" t="s">
        <v>508</v>
      </c>
      <c r="S550" s="223"/>
      <c r="T550" s="29" t="b">
        <f>perbaikan_revisi[[#This Row],[JUMLAH ]]='[6]Pvt SP2D Pusdik'!B558</f>
        <v>1</v>
      </c>
      <c r="U550" s="65">
        <f>IF(perbaikan_revisi[[#This Row],[Akrual]]&gt;perbaikan_revisi[[#This Row],[JUMLAH ]],perbaikan_revisi[[#This Row],[Akrual]]-perbaikan_revisi[[#This Row],[JUMLAH ]],0)</f>
        <v>-5699411999</v>
      </c>
    </row>
    <row r="551" spans="1:21" ht="13.2" x14ac:dyDescent="0.25">
      <c r="A551" s="1" t="s">
        <v>462</v>
      </c>
      <c r="B551" s="149" t="s">
        <v>523</v>
      </c>
      <c r="C551" s="46" t="s">
        <v>24</v>
      </c>
      <c r="D551" s="45"/>
      <c r="E551" s="45"/>
      <c r="F551" s="47"/>
      <c r="G551" s="47">
        <f>SUM(G552:G557)</f>
        <v>64620000</v>
      </c>
      <c r="H551" s="149" t="s">
        <v>523</v>
      </c>
      <c r="I551" s="46" t="s">
        <v>24</v>
      </c>
      <c r="J551" s="45"/>
      <c r="K551" s="45"/>
      <c r="L551" s="47"/>
      <c r="M551" s="47">
        <f>SUM(M552:M557)</f>
        <v>64620000</v>
      </c>
      <c r="N551" s="322">
        <f>SUM(N552:N557)</f>
        <v>0</v>
      </c>
      <c r="O551" s="187" t="s">
        <v>1248</v>
      </c>
      <c r="P551" s="180"/>
      <c r="Q551" s="180"/>
      <c r="R551" s="4" t="s">
        <v>433</v>
      </c>
      <c r="S551" s="223" t="s">
        <v>508</v>
      </c>
      <c r="T551" s="29" t="b">
        <f>perbaikan_revisi[[#This Row],[JUMLAH ]]='[6]Pvt SP2D Pusdik'!B559</f>
        <v>1</v>
      </c>
      <c r="U551" s="47">
        <f>IF(perbaikan_revisi[[#This Row],[Akrual]]&gt;perbaikan_revisi[[#This Row],[JUMLAH ]],perbaikan_revisi[[#This Row],[Akrual]]-perbaikan_revisi[[#This Row],[JUMLAH ]],0)</f>
        <v>-64619999</v>
      </c>
    </row>
    <row r="552" spans="1:21" ht="13.2" x14ac:dyDescent="0.25">
      <c r="A552" s="1" t="s">
        <v>463</v>
      </c>
      <c r="B552" s="150"/>
      <c r="C552" s="49" t="s">
        <v>554</v>
      </c>
      <c r="D552" s="48">
        <v>100</v>
      </c>
      <c r="E552" s="48" t="s">
        <v>26</v>
      </c>
      <c r="F552" s="50">
        <v>70000</v>
      </c>
      <c r="G552" s="50">
        <f t="shared" ref="G552:G557" si="152">ROUNDDOWN(D552*F552,-3)</f>
        <v>7000000</v>
      </c>
      <c r="H552" s="150"/>
      <c r="I552" s="49" t="s">
        <v>554</v>
      </c>
      <c r="J552" s="48">
        <v>100</v>
      </c>
      <c r="K552" s="48" t="s">
        <v>26</v>
      </c>
      <c r="L552" s="50">
        <v>70000</v>
      </c>
      <c r="M552" s="50">
        <f t="shared" ref="M552:M557" si="153">ROUNDDOWN(J552*L552,-3)</f>
        <v>7000000</v>
      </c>
      <c r="N552" s="247">
        <f t="shared" ref="N552:N557" si="154">G552-M552</f>
        <v>0</v>
      </c>
      <c r="O552" s="187" t="s">
        <v>1248</v>
      </c>
      <c r="P552" s="180"/>
      <c r="Q552" s="180"/>
      <c r="T552" s="29" t="b">
        <f>perbaikan_revisi[[#This Row],[JUMLAH ]]='[6]Pvt SP2D Pusdik'!B560</f>
        <v>1</v>
      </c>
      <c r="U552" s="50">
        <f>IF(perbaikan_revisi[[#This Row],[Akrual]]&gt;perbaikan_revisi[[#This Row],[JUMLAH ]],perbaikan_revisi[[#This Row],[Akrual]]-perbaikan_revisi[[#This Row],[JUMLAH ]],0)</f>
        <v>-6999999</v>
      </c>
    </row>
    <row r="553" spans="1:21" ht="13.2" x14ac:dyDescent="0.25">
      <c r="A553" s="1" t="s">
        <v>464</v>
      </c>
      <c r="B553" s="150"/>
      <c r="C553" s="49" t="s">
        <v>555</v>
      </c>
      <c r="D553" s="48">
        <v>8</v>
      </c>
      <c r="E553" s="48" t="s">
        <v>120</v>
      </c>
      <c r="F553" s="50">
        <v>1500000</v>
      </c>
      <c r="G553" s="50">
        <f t="shared" si="152"/>
        <v>12000000</v>
      </c>
      <c r="H553" s="150"/>
      <c r="I553" s="49" t="s">
        <v>555</v>
      </c>
      <c r="J553" s="48">
        <v>8</v>
      </c>
      <c r="K553" s="48" t="s">
        <v>120</v>
      </c>
      <c r="L553" s="50">
        <v>1500000</v>
      </c>
      <c r="M553" s="50">
        <f t="shared" si="153"/>
        <v>12000000</v>
      </c>
      <c r="N553" s="247">
        <f t="shared" si="154"/>
        <v>0</v>
      </c>
      <c r="O553" s="187" t="s">
        <v>1248</v>
      </c>
      <c r="P553" s="180"/>
      <c r="Q553" s="180"/>
      <c r="T553" s="29" t="b">
        <f>perbaikan_revisi[[#This Row],[JUMLAH ]]='[6]Pvt SP2D Pusdik'!B561</f>
        <v>1</v>
      </c>
      <c r="U553" s="50">
        <f>IF(perbaikan_revisi[[#This Row],[Akrual]]&gt;perbaikan_revisi[[#This Row],[JUMLAH ]],perbaikan_revisi[[#This Row],[Akrual]]-perbaikan_revisi[[#This Row],[JUMLAH ]],0)</f>
        <v>-11999999</v>
      </c>
    </row>
    <row r="554" spans="1:21" ht="13.2" x14ac:dyDescent="0.25">
      <c r="A554" s="1" t="s">
        <v>465</v>
      </c>
      <c r="B554" s="150"/>
      <c r="C554" s="49" t="s">
        <v>556</v>
      </c>
      <c r="D554" s="48">
        <v>8</v>
      </c>
      <c r="E554" s="48" t="s">
        <v>120</v>
      </c>
      <c r="F554" s="50">
        <v>1500000</v>
      </c>
      <c r="G554" s="50">
        <f t="shared" si="152"/>
        <v>12000000</v>
      </c>
      <c r="H554" s="150"/>
      <c r="I554" s="49" t="s">
        <v>556</v>
      </c>
      <c r="J554" s="48">
        <v>8</v>
      </c>
      <c r="K554" s="48" t="s">
        <v>120</v>
      </c>
      <c r="L554" s="50">
        <v>1500000</v>
      </c>
      <c r="M554" s="50">
        <f t="shared" si="153"/>
        <v>12000000</v>
      </c>
      <c r="N554" s="247">
        <f t="shared" si="154"/>
        <v>0</v>
      </c>
      <c r="O554" s="187" t="s">
        <v>1248</v>
      </c>
      <c r="P554" s="180"/>
      <c r="Q554" s="180"/>
      <c r="T554" s="29" t="b">
        <f>perbaikan_revisi[[#This Row],[JUMLAH ]]='[6]Pvt SP2D Pusdik'!B562</f>
        <v>1</v>
      </c>
      <c r="U554" s="50">
        <f>IF(perbaikan_revisi[[#This Row],[Akrual]]&gt;perbaikan_revisi[[#This Row],[JUMLAH ]],perbaikan_revisi[[#This Row],[Akrual]]-perbaikan_revisi[[#This Row],[JUMLAH ]],0)</f>
        <v>-11999999</v>
      </c>
    </row>
    <row r="555" spans="1:21" ht="13.2" x14ac:dyDescent="0.25">
      <c r="A555" s="1" t="s">
        <v>466</v>
      </c>
      <c r="B555" s="150"/>
      <c r="C555" s="49" t="s">
        <v>557</v>
      </c>
      <c r="D555" s="48">
        <v>8</v>
      </c>
      <c r="E555" s="48" t="s">
        <v>120</v>
      </c>
      <c r="F555" s="50">
        <v>1000000</v>
      </c>
      <c r="G555" s="50">
        <f t="shared" si="152"/>
        <v>8000000</v>
      </c>
      <c r="H555" s="150"/>
      <c r="I555" s="49" t="s">
        <v>557</v>
      </c>
      <c r="J555" s="48">
        <v>8</v>
      </c>
      <c r="K555" s="48" t="s">
        <v>120</v>
      </c>
      <c r="L555" s="50">
        <v>1000000</v>
      </c>
      <c r="M555" s="50">
        <f t="shared" si="153"/>
        <v>8000000</v>
      </c>
      <c r="N555" s="247">
        <f t="shared" si="154"/>
        <v>0</v>
      </c>
      <c r="O555" s="187" t="s">
        <v>1248</v>
      </c>
      <c r="P555" s="180"/>
      <c r="Q555" s="180"/>
      <c r="T555" s="29" t="b">
        <f>perbaikan_revisi[[#This Row],[JUMLAH ]]='[6]Pvt SP2D Pusdik'!B563</f>
        <v>1</v>
      </c>
      <c r="U555" s="50">
        <f>IF(perbaikan_revisi[[#This Row],[Akrual]]&gt;perbaikan_revisi[[#This Row],[JUMLAH ]],perbaikan_revisi[[#This Row],[Akrual]]-perbaikan_revisi[[#This Row],[JUMLAH ]],0)</f>
        <v>-7999999</v>
      </c>
    </row>
    <row r="556" spans="1:21" ht="13.2" x14ac:dyDescent="0.25">
      <c r="A556" s="1" t="s">
        <v>467</v>
      </c>
      <c r="B556" s="150"/>
      <c r="C556" s="49" t="s">
        <v>829</v>
      </c>
      <c r="D556" s="48">
        <v>30</v>
      </c>
      <c r="E556" s="48" t="s">
        <v>59</v>
      </c>
      <c r="F556" s="50">
        <v>350000</v>
      </c>
      <c r="G556" s="50">
        <f t="shared" si="152"/>
        <v>10500000</v>
      </c>
      <c r="H556" s="150"/>
      <c r="I556" s="49" t="s">
        <v>829</v>
      </c>
      <c r="J556" s="48">
        <v>30</v>
      </c>
      <c r="K556" s="48" t="s">
        <v>59</v>
      </c>
      <c r="L556" s="50">
        <v>350000</v>
      </c>
      <c r="M556" s="50">
        <f t="shared" si="153"/>
        <v>10500000</v>
      </c>
      <c r="N556" s="247">
        <f t="shared" si="154"/>
        <v>0</v>
      </c>
      <c r="O556" s="187" t="s">
        <v>1248</v>
      </c>
      <c r="P556" s="180"/>
      <c r="Q556" s="180"/>
      <c r="T556" s="29" t="b">
        <f>perbaikan_revisi[[#This Row],[JUMLAH ]]='[6]Pvt SP2D Pusdik'!B564</f>
        <v>1</v>
      </c>
      <c r="U556" s="50">
        <f>IF(perbaikan_revisi[[#This Row],[Akrual]]&gt;perbaikan_revisi[[#This Row],[JUMLAH ]],perbaikan_revisi[[#This Row],[Akrual]]-perbaikan_revisi[[#This Row],[JUMLAH ]],0)</f>
        <v>-10499999</v>
      </c>
    </row>
    <row r="557" spans="1:21" ht="13.2" x14ac:dyDescent="0.25">
      <c r="A557" s="1" t="s">
        <v>934</v>
      </c>
      <c r="B557" s="150"/>
      <c r="C557" s="49" t="s">
        <v>831</v>
      </c>
      <c r="D557" s="48">
        <v>54</v>
      </c>
      <c r="E557" s="48" t="s">
        <v>935</v>
      </c>
      <c r="F557" s="50">
        <v>280000</v>
      </c>
      <c r="G557" s="50">
        <f t="shared" si="152"/>
        <v>15120000</v>
      </c>
      <c r="H557" s="150"/>
      <c r="I557" s="49" t="s">
        <v>831</v>
      </c>
      <c r="J557" s="48">
        <v>54</v>
      </c>
      <c r="K557" s="48" t="s">
        <v>935</v>
      </c>
      <c r="L557" s="50">
        <v>280000</v>
      </c>
      <c r="M557" s="50">
        <f t="shared" si="153"/>
        <v>15120000</v>
      </c>
      <c r="N557" s="247">
        <f t="shared" si="154"/>
        <v>0</v>
      </c>
      <c r="O557" s="187" t="s">
        <v>1248</v>
      </c>
      <c r="P557" s="180"/>
      <c r="Q557" s="180"/>
      <c r="T557" s="29" t="b">
        <f>perbaikan_revisi[[#This Row],[JUMLAH ]]='[6]Pvt SP2D Pusdik'!B565</f>
        <v>1</v>
      </c>
      <c r="U557" s="50">
        <f>IF(perbaikan_revisi[[#This Row],[Akrual]]&gt;perbaikan_revisi[[#This Row],[JUMLAH ]],perbaikan_revisi[[#This Row],[Akrual]]-perbaikan_revisi[[#This Row],[JUMLAH ]],0)</f>
        <v>-15119999</v>
      </c>
    </row>
    <row r="558" spans="1:21" ht="13.2" x14ac:dyDescent="0.25">
      <c r="A558" s="1" t="s">
        <v>468</v>
      </c>
      <c r="B558" s="151" t="s">
        <v>524</v>
      </c>
      <c r="C558" s="52" t="s">
        <v>73</v>
      </c>
      <c r="D558" s="51"/>
      <c r="E558" s="48"/>
      <c r="F558" s="53"/>
      <c r="G558" s="53">
        <f>SUM(G559:G560)</f>
        <v>5257592000</v>
      </c>
      <c r="H558" s="151" t="s">
        <v>524</v>
      </c>
      <c r="I558" s="52" t="s">
        <v>73</v>
      </c>
      <c r="J558" s="51"/>
      <c r="K558" s="48"/>
      <c r="L558" s="53"/>
      <c r="M558" s="53">
        <f>SUM(M559:M560)</f>
        <v>5257592000</v>
      </c>
      <c r="N558" s="323">
        <f>SUM(N559:N560)</f>
        <v>0</v>
      </c>
      <c r="O558" s="187" t="s">
        <v>1248</v>
      </c>
      <c r="P558" s="180"/>
      <c r="Q558" s="180"/>
      <c r="R558" s="4" t="s">
        <v>433</v>
      </c>
      <c r="S558" s="223" t="s">
        <v>508</v>
      </c>
      <c r="T558" s="29" t="b">
        <f>perbaikan_revisi[[#This Row],[JUMLAH ]]='[6]Pvt SP2D Pusdik'!B566</f>
        <v>1</v>
      </c>
      <c r="U558" s="53">
        <f>IF(perbaikan_revisi[[#This Row],[Akrual]]&gt;perbaikan_revisi[[#This Row],[JUMLAH ]],perbaikan_revisi[[#This Row],[Akrual]]-perbaikan_revisi[[#This Row],[JUMLAH ]],0)</f>
        <v>-5257591999</v>
      </c>
    </row>
    <row r="559" spans="1:21" ht="13.2" x14ac:dyDescent="0.25">
      <c r="A559" s="1" t="s">
        <v>469</v>
      </c>
      <c r="B559" s="150"/>
      <c r="C559" s="49" t="s">
        <v>928</v>
      </c>
      <c r="D559" s="48">
        <v>101</v>
      </c>
      <c r="E559" s="48" t="s">
        <v>26</v>
      </c>
      <c r="F559" s="50">
        <v>52047941</v>
      </c>
      <c r="G559" s="50">
        <f>ROUNDDOWN(D559*F559,-3)</f>
        <v>5256842000</v>
      </c>
      <c r="H559" s="150"/>
      <c r="I559" s="49" t="s">
        <v>928</v>
      </c>
      <c r="J559" s="48">
        <v>101</v>
      </c>
      <c r="K559" s="48" t="s">
        <v>26</v>
      </c>
      <c r="L559" s="50">
        <v>52047941</v>
      </c>
      <c r="M559" s="50">
        <f>ROUNDDOWN(J559*L559,-3)</f>
        <v>5256842000</v>
      </c>
      <c r="N559" s="247">
        <f t="shared" ref="N559:N560" si="155">G559-M559</f>
        <v>0</v>
      </c>
      <c r="O559" s="187" t="s">
        <v>1248</v>
      </c>
      <c r="P559" s="180"/>
      <c r="Q559" s="180"/>
      <c r="T559" s="29" t="b">
        <f>perbaikan_revisi[[#This Row],[JUMLAH ]]='[6]Pvt SP2D Pusdik'!B567</f>
        <v>1</v>
      </c>
      <c r="U559" s="50">
        <f>IF(perbaikan_revisi[[#This Row],[Akrual]]&gt;perbaikan_revisi[[#This Row],[JUMLAH ]],perbaikan_revisi[[#This Row],[Akrual]]-perbaikan_revisi[[#This Row],[JUMLAH ]],0)</f>
        <v>-5256841999</v>
      </c>
    </row>
    <row r="560" spans="1:21" ht="13.2" x14ac:dyDescent="0.25">
      <c r="A560" s="1" t="s">
        <v>470</v>
      </c>
      <c r="B560" s="150"/>
      <c r="C560" s="49" t="s">
        <v>929</v>
      </c>
      <c r="D560" s="48">
        <v>3</v>
      </c>
      <c r="E560" s="48" t="s">
        <v>120</v>
      </c>
      <c r="F560" s="50">
        <v>250000</v>
      </c>
      <c r="G560" s="50">
        <f>ROUNDDOWN(D560*F560,-3)</f>
        <v>750000</v>
      </c>
      <c r="H560" s="150"/>
      <c r="I560" s="49" t="s">
        <v>929</v>
      </c>
      <c r="J560" s="48">
        <v>3</v>
      </c>
      <c r="K560" s="48" t="s">
        <v>120</v>
      </c>
      <c r="L560" s="50">
        <v>250000</v>
      </c>
      <c r="M560" s="50">
        <f>ROUNDDOWN(J560*L560,-3)</f>
        <v>750000</v>
      </c>
      <c r="N560" s="247">
        <f t="shared" si="155"/>
        <v>0</v>
      </c>
      <c r="O560" s="187" t="s">
        <v>1248</v>
      </c>
      <c r="P560" s="180"/>
      <c r="Q560" s="180"/>
      <c r="T560" s="29" t="b">
        <f>perbaikan_revisi[[#This Row],[JUMLAH ]]='[6]Pvt SP2D Pusdik'!B568</f>
        <v>1</v>
      </c>
      <c r="U560" s="50">
        <f>IF(perbaikan_revisi[[#This Row],[Akrual]]&gt;perbaikan_revisi[[#This Row],[JUMLAH ]],perbaikan_revisi[[#This Row],[Akrual]]-perbaikan_revisi[[#This Row],[JUMLAH ]],0)</f>
        <v>-749999</v>
      </c>
    </row>
    <row r="561" spans="1:21" ht="13.2" x14ac:dyDescent="0.25">
      <c r="A561" s="1" t="s">
        <v>471</v>
      </c>
      <c r="B561" s="151" t="s">
        <v>528</v>
      </c>
      <c r="C561" s="52" t="s">
        <v>31</v>
      </c>
      <c r="D561" s="51"/>
      <c r="E561" s="48"/>
      <c r="F561" s="53"/>
      <c r="G561" s="53">
        <f>G562</f>
        <v>20000000</v>
      </c>
      <c r="H561" s="151" t="s">
        <v>528</v>
      </c>
      <c r="I561" s="52" t="s">
        <v>31</v>
      </c>
      <c r="J561" s="51"/>
      <c r="K561" s="48"/>
      <c r="L561" s="53"/>
      <c r="M561" s="53">
        <f>M562</f>
        <v>20000000</v>
      </c>
      <c r="N561" s="323">
        <f>N562</f>
        <v>0</v>
      </c>
      <c r="O561" s="187" t="s">
        <v>1248</v>
      </c>
      <c r="P561" s="180"/>
      <c r="Q561" s="180"/>
      <c r="R561" s="4" t="s">
        <v>433</v>
      </c>
      <c r="S561" s="223" t="s">
        <v>508</v>
      </c>
      <c r="T561" s="29" t="b">
        <f>perbaikan_revisi[[#This Row],[JUMLAH ]]='[6]Pvt SP2D Pusdik'!B569</f>
        <v>1</v>
      </c>
      <c r="U561" s="53">
        <f>IF(perbaikan_revisi[[#This Row],[Akrual]]&gt;perbaikan_revisi[[#This Row],[JUMLAH ]],perbaikan_revisi[[#This Row],[Akrual]]-perbaikan_revisi[[#This Row],[JUMLAH ]],0)</f>
        <v>-19999999</v>
      </c>
    </row>
    <row r="562" spans="1:21" ht="13.2" x14ac:dyDescent="0.25">
      <c r="A562" s="1" t="s">
        <v>472</v>
      </c>
      <c r="B562" s="150"/>
      <c r="C562" s="49" t="s">
        <v>558</v>
      </c>
      <c r="D562" s="48">
        <v>20</v>
      </c>
      <c r="E562" s="48" t="s">
        <v>33</v>
      </c>
      <c r="F562" s="50">
        <v>1000000</v>
      </c>
      <c r="G562" s="50">
        <f>ROUNDDOWN(D562*F562,-3)</f>
        <v>20000000</v>
      </c>
      <c r="H562" s="150"/>
      <c r="I562" s="49" t="s">
        <v>558</v>
      </c>
      <c r="J562" s="48">
        <v>20</v>
      </c>
      <c r="K562" s="48" t="s">
        <v>33</v>
      </c>
      <c r="L562" s="50">
        <v>1000000</v>
      </c>
      <c r="M562" s="50">
        <f>ROUNDDOWN(J562*L562,-3)</f>
        <v>20000000</v>
      </c>
      <c r="N562" s="247">
        <f>G562-M562</f>
        <v>0</v>
      </c>
      <c r="O562" s="187" t="s">
        <v>1248</v>
      </c>
      <c r="P562" s="180"/>
      <c r="Q562" s="180"/>
      <c r="T562" s="29" t="b">
        <f>perbaikan_revisi[[#This Row],[JUMLAH ]]='[6]Pvt SP2D Pusdik'!B570</f>
        <v>1</v>
      </c>
      <c r="U562" s="50">
        <f>IF(perbaikan_revisi[[#This Row],[Akrual]]&gt;perbaikan_revisi[[#This Row],[JUMLAH ]],perbaikan_revisi[[#This Row],[Akrual]]-perbaikan_revisi[[#This Row],[JUMLAH ]],0)</f>
        <v>-19999999</v>
      </c>
    </row>
    <row r="563" spans="1:21" ht="13.2" x14ac:dyDescent="0.25">
      <c r="A563" s="1" t="s">
        <v>473</v>
      </c>
      <c r="B563" s="151" t="s">
        <v>525</v>
      </c>
      <c r="C563" s="52" t="s">
        <v>35</v>
      </c>
      <c r="D563" s="51"/>
      <c r="E563" s="51"/>
      <c r="F563" s="53"/>
      <c r="G563" s="53">
        <f>SUM(G564:G565)</f>
        <v>152000000</v>
      </c>
      <c r="H563" s="151" t="s">
        <v>525</v>
      </c>
      <c r="I563" s="52" t="s">
        <v>35</v>
      </c>
      <c r="J563" s="51"/>
      <c r="K563" s="51"/>
      <c r="L563" s="53"/>
      <c r="M563" s="53">
        <f>SUM(M564:M565)</f>
        <v>152000000</v>
      </c>
      <c r="N563" s="323">
        <f>SUM(N564:N565)</f>
        <v>0</v>
      </c>
      <c r="O563" s="187" t="s">
        <v>1248</v>
      </c>
      <c r="P563" s="180"/>
      <c r="Q563" s="180"/>
      <c r="R563" s="4" t="s">
        <v>433</v>
      </c>
      <c r="S563" s="223" t="s">
        <v>508</v>
      </c>
      <c r="T563" s="29" t="b">
        <f>perbaikan_revisi[[#This Row],[JUMLAH ]]='[6]Pvt SP2D Pusdik'!B571</f>
        <v>1</v>
      </c>
      <c r="U563" s="53">
        <f>IF(perbaikan_revisi[[#This Row],[Akrual]]&gt;perbaikan_revisi[[#This Row],[JUMLAH ]],perbaikan_revisi[[#This Row],[Akrual]]-perbaikan_revisi[[#This Row],[JUMLAH ]],0)</f>
        <v>-151999999</v>
      </c>
    </row>
    <row r="564" spans="1:21" ht="26.4" x14ac:dyDescent="0.25">
      <c r="A564" s="1" t="s">
        <v>474</v>
      </c>
      <c r="B564" s="150"/>
      <c r="C564" s="49" t="s">
        <v>932</v>
      </c>
      <c r="D564" s="48">
        <v>20</v>
      </c>
      <c r="E564" s="48" t="s">
        <v>26</v>
      </c>
      <c r="F564" s="50">
        <v>5500000</v>
      </c>
      <c r="G564" s="50">
        <f>ROUNDDOWN(D564*F564,-3)</f>
        <v>110000000</v>
      </c>
      <c r="H564" s="150"/>
      <c r="I564" s="49" t="s">
        <v>932</v>
      </c>
      <c r="J564" s="48">
        <v>20</v>
      </c>
      <c r="K564" s="48" t="s">
        <v>26</v>
      </c>
      <c r="L564" s="50">
        <v>5500000</v>
      </c>
      <c r="M564" s="50">
        <f>ROUNDDOWN(J564*L564,-3)</f>
        <v>110000000</v>
      </c>
      <c r="N564" s="247">
        <f t="shared" ref="N564:N565" si="156">G564-M564</f>
        <v>0</v>
      </c>
      <c r="O564" s="187" t="s">
        <v>1248</v>
      </c>
      <c r="P564" s="180"/>
      <c r="Q564" s="180"/>
      <c r="T564" s="29" t="b">
        <f>perbaikan_revisi[[#This Row],[JUMLAH ]]='[6]Pvt SP2D Pusdik'!B572</f>
        <v>1</v>
      </c>
      <c r="U564" s="50">
        <f>IF(perbaikan_revisi[[#This Row],[Akrual]]&gt;perbaikan_revisi[[#This Row],[JUMLAH ]],perbaikan_revisi[[#This Row],[Akrual]]-perbaikan_revisi[[#This Row],[JUMLAH ]],0)</f>
        <v>-109999999</v>
      </c>
    </row>
    <row r="565" spans="1:21" ht="13.2" x14ac:dyDescent="0.25">
      <c r="A565" s="1" t="s">
        <v>475</v>
      </c>
      <c r="B565" s="150"/>
      <c r="C565" s="49" t="s">
        <v>933</v>
      </c>
      <c r="D565" s="48">
        <v>28</v>
      </c>
      <c r="E565" s="48" t="s">
        <v>26</v>
      </c>
      <c r="F565" s="50">
        <v>1500000</v>
      </c>
      <c r="G565" s="50">
        <f>ROUNDDOWN(D565*F565,-3)</f>
        <v>42000000</v>
      </c>
      <c r="H565" s="150"/>
      <c r="I565" s="49" t="s">
        <v>933</v>
      </c>
      <c r="J565" s="48">
        <v>28</v>
      </c>
      <c r="K565" s="48" t="s">
        <v>26</v>
      </c>
      <c r="L565" s="50">
        <v>1500000</v>
      </c>
      <c r="M565" s="50">
        <f>ROUNDDOWN(J565*L565,-3)</f>
        <v>42000000</v>
      </c>
      <c r="N565" s="247">
        <f t="shared" si="156"/>
        <v>0</v>
      </c>
      <c r="O565" s="187" t="s">
        <v>1248</v>
      </c>
      <c r="P565" s="180"/>
      <c r="Q565" s="180"/>
      <c r="T565" s="29" t="b">
        <f>perbaikan_revisi[[#This Row],[JUMLAH ]]='[6]Pvt SP2D Pusdik'!B573</f>
        <v>1</v>
      </c>
      <c r="U565" s="50">
        <f>IF(perbaikan_revisi[[#This Row],[Akrual]]&gt;perbaikan_revisi[[#This Row],[JUMLAH ]],perbaikan_revisi[[#This Row],[Akrual]]-perbaikan_revisi[[#This Row],[JUMLAH ]],0)</f>
        <v>-41999999</v>
      </c>
    </row>
    <row r="566" spans="1:21" ht="13.2" x14ac:dyDescent="0.25">
      <c r="A566" s="1" t="s">
        <v>476</v>
      </c>
      <c r="B566" s="151" t="s">
        <v>529</v>
      </c>
      <c r="C566" s="52" t="s">
        <v>477</v>
      </c>
      <c r="D566" s="51"/>
      <c r="E566" s="51"/>
      <c r="F566" s="53"/>
      <c r="G566" s="53">
        <f>SUM(G567:G569)</f>
        <v>205200000</v>
      </c>
      <c r="H566" s="151" t="s">
        <v>529</v>
      </c>
      <c r="I566" s="52" t="s">
        <v>477</v>
      </c>
      <c r="J566" s="51"/>
      <c r="K566" s="51"/>
      <c r="L566" s="53"/>
      <c r="M566" s="53">
        <f>SUM(M567:M569)</f>
        <v>205200000</v>
      </c>
      <c r="N566" s="323">
        <f>SUM(N567:N569)</f>
        <v>0</v>
      </c>
      <c r="O566" s="187" t="s">
        <v>1248</v>
      </c>
      <c r="P566" s="180"/>
      <c r="Q566" s="180"/>
      <c r="R566" s="4" t="s">
        <v>433</v>
      </c>
      <c r="S566" s="223" t="s">
        <v>508</v>
      </c>
      <c r="T566" s="29" t="b">
        <f>perbaikan_revisi[[#This Row],[JUMLAH ]]='[6]Pvt SP2D Pusdik'!B574</f>
        <v>1</v>
      </c>
      <c r="U566" s="53">
        <f>IF(perbaikan_revisi[[#This Row],[Akrual]]&gt;perbaikan_revisi[[#This Row],[JUMLAH ]],perbaikan_revisi[[#This Row],[Akrual]]-perbaikan_revisi[[#This Row],[JUMLAH ]],0)</f>
        <v>-205199999</v>
      </c>
    </row>
    <row r="567" spans="1:21" ht="13.2" x14ac:dyDescent="0.25">
      <c r="A567" s="1" t="s">
        <v>478</v>
      </c>
      <c r="B567" s="150"/>
      <c r="C567" s="49" t="s">
        <v>936</v>
      </c>
      <c r="D567" s="48">
        <v>108</v>
      </c>
      <c r="E567" s="48" t="s">
        <v>479</v>
      </c>
      <c r="F567" s="50">
        <v>850000</v>
      </c>
      <c r="G567" s="50">
        <f>ROUNDDOWN(D567*F567,-3)</f>
        <v>91800000</v>
      </c>
      <c r="H567" s="150"/>
      <c r="I567" s="49" t="s">
        <v>936</v>
      </c>
      <c r="J567" s="48">
        <v>108</v>
      </c>
      <c r="K567" s="48" t="s">
        <v>479</v>
      </c>
      <c r="L567" s="50">
        <v>850000</v>
      </c>
      <c r="M567" s="50">
        <f>ROUNDDOWN(J567*L567,-3)</f>
        <v>91800000</v>
      </c>
      <c r="N567" s="247">
        <f t="shared" ref="N567:N569" si="157">G567-M567</f>
        <v>0</v>
      </c>
      <c r="O567" s="187" t="s">
        <v>1248</v>
      </c>
      <c r="P567" s="180"/>
      <c r="Q567" s="180"/>
      <c r="T567" s="29" t="b">
        <f>perbaikan_revisi[[#This Row],[JUMLAH ]]='[6]Pvt SP2D Pusdik'!B575</f>
        <v>1</v>
      </c>
      <c r="U567" s="50">
        <f>IF(perbaikan_revisi[[#This Row],[Akrual]]&gt;perbaikan_revisi[[#This Row],[JUMLAH ]],perbaikan_revisi[[#This Row],[Akrual]]-perbaikan_revisi[[#This Row],[JUMLAH ]],0)</f>
        <v>-91799999</v>
      </c>
    </row>
    <row r="568" spans="1:21" ht="13.2" x14ac:dyDescent="0.25">
      <c r="A568" s="1" t="s">
        <v>480</v>
      </c>
      <c r="B568" s="150"/>
      <c r="C568" s="49" t="s">
        <v>937</v>
      </c>
      <c r="D568" s="48">
        <v>54</v>
      </c>
      <c r="E568" s="48" t="s">
        <v>26</v>
      </c>
      <c r="F568" s="50">
        <v>450000</v>
      </c>
      <c r="G568" s="50">
        <f>ROUNDDOWN(D568*F568,-3)</f>
        <v>24300000</v>
      </c>
      <c r="H568" s="150"/>
      <c r="I568" s="49" t="s">
        <v>937</v>
      </c>
      <c r="J568" s="48">
        <v>54</v>
      </c>
      <c r="K568" s="48" t="s">
        <v>26</v>
      </c>
      <c r="L568" s="50">
        <v>450000</v>
      </c>
      <c r="M568" s="50">
        <f>ROUNDDOWN(J568*L568,-3)</f>
        <v>24300000</v>
      </c>
      <c r="N568" s="247">
        <f t="shared" si="157"/>
        <v>0</v>
      </c>
      <c r="O568" s="187" t="s">
        <v>1248</v>
      </c>
      <c r="P568" s="180"/>
      <c r="Q568" s="180"/>
      <c r="T568" s="29" t="b">
        <f>perbaikan_revisi[[#This Row],[JUMLAH ]]='[6]Pvt SP2D Pusdik'!B576</f>
        <v>1</v>
      </c>
      <c r="U568" s="50">
        <f>IF(perbaikan_revisi[[#This Row],[Akrual]]&gt;perbaikan_revisi[[#This Row],[JUMLAH ]],perbaikan_revisi[[#This Row],[Akrual]]-perbaikan_revisi[[#This Row],[JUMLAH ]],0)</f>
        <v>-24299999</v>
      </c>
    </row>
    <row r="569" spans="1:21" ht="13.2" x14ac:dyDescent="0.25">
      <c r="A569" s="1" t="s">
        <v>481</v>
      </c>
      <c r="B569" s="150"/>
      <c r="C569" s="49" t="s">
        <v>938</v>
      </c>
      <c r="D569" s="48">
        <v>54</v>
      </c>
      <c r="E569" s="48" t="s">
        <v>26</v>
      </c>
      <c r="F569" s="50">
        <v>1650000</v>
      </c>
      <c r="G569" s="50">
        <f>ROUNDDOWN(D569*F569,-3)</f>
        <v>89100000</v>
      </c>
      <c r="H569" s="150"/>
      <c r="I569" s="49" t="s">
        <v>938</v>
      </c>
      <c r="J569" s="48">
        <v>54</v>
      </c>
      <c r="K569" s="48" t="s">
        <v>26</v>
      </c>
      <c r="L569" s="50">
        <v>1650000</v>
      </c>
      <c r="M569" s="50">
        <f>ROUNDDOWN(J569*L569,-3)</f>
        <v>89100000</v>
      </c>
      <c r="N569" s="247">
        <f t="shared" si="157"/>
        <v>0</v>
      </c>
      <c r="O569" s="187" t="s">
        <v>1248</v>
      </c>
      <c r="P569" s="180"/>
      <c r="Q569" s="180"/>
      <c r="T569" s="29" t="b">
        <f>perbaikan_revisi[[#This Row],[JUMLAH ]]='[6]Pvt SP2D Pusdik'!B577</f>
        <v>1</v>
      </c>
      <c r="U569" s="50">
        <f>IF(perbaikan_revisi[[#This Row],[Akrual]]&gt;perbaikan_revisi[[#This Row],[JUMLAH ]],perbaikan_revisi[[#This Row],[Akrual]]-perbaikan_revisi[[#This Row],[JUMLAH ]],0)</f>
        <v>-89099999</v>
      </c>
    </row>
    <row r="570" spans="1:21" ht="13.2" x14ac:dyDescent="0.25">
      <c r="A570" s="1" t="s">
        <v>482</v>
      </c>
      <c r="B570" s="155" t="s">
        <v>91</v>
      </c>
      <c r="C570" s="64" t="s">
        <v>483</v>
      </c>
      <c r="D570" s="63"/>
      <c r="E570" s="63"/>
      <c r="F570" s="65"/>
      <c r="G570" s="65">
        <f>SUM(G571,G575,G577)</f>
        <v>186041000</v>
      </c>
      <c r="H570" s="155" t="s">
        <v>91</v>
      </c>
      <c r="I570" s="64" t="s">
        <v>483</v>
      </c>
      <c r="J570" s="63"/>
      <c r="K570" s="63"/>
      <c r="L570" s="65"/>
      <c r="M570" s="65">
        <f>SUM(M571,M575,M577)</f>
        <v>186041000</v>
      </c>
      <c r="N570" s="326">
        <f>SUM(N571,N575,N577)</f>
        <v>0</v>
      </c>
      <c r="O570" s="213"/>
      <c r="P570" s="180" t="s">
        <v>507</v>
      </c>
      <c r="Q570" s="180" t="s">
        <v>508</v>
      </c>
      <c r="S570" s="223"/>
      <c r="T570" s="29" t="b">
        <f>perbaikan_revisi[[#This Row],[JUMLAH ]]='[6]Pvt SP2D Pusdik'!B578</f>
        <v>1</v>
      </c>
      <c r="U570" s="65">
        <f>IF(perbaikan_revisi[[#This Row],[Akrual]]&gt;perbaikan_revisi[[#This Row],[JUMLAH ]],perbaikan_revisi[[#This Row],[Akrual]]-perbaikan_revisi[[#This Row],[JUMLAH ]],0)</f>
        <v>-186040999</v>
      </c>
    </row>
    <row r="571" spans="1:21" ht="13.2" x14ac:dyDescent="0.25">
      <c r="A571" s="1" t="s">
        <v>484</v>
      </c>
      <c r="B571" s="151" t="s">
        <v>523</v>
      </c>
      <c r="C571" s="52" t="s">
        <v>24</v>
      </c>
      <c r="D571" s="51"/>
      <c r="E571" s="51"/>
      <c r="F571" s="53"/>
      <c r="G571" s="53">
        <f>SUM(G572:G574)</f>
        <v>24000000</v>
      </c>
      <c r="H571" s="151" t="s">
        <v>523</v>
      </c>
      <c r="I571" s="52" t="s">
        <v>24</v>
      </c>
      <c r="J571" s="51"/>
      <c r="K571" s="51"/>
      <c r="L571" s="53"/>
      <c r="M571" s="53">
        <f>SUM(M572:M574)</f>
        <v>24000000</v>
      </c>
      <c r="N571" s="323">
        <f>SUM(N572:N574)</f>
        <v>0</v>
      </c>
      <c r="O571" s="187" t="s">
        <v>1248</v>
      </c>
      <c r="P571" s="180"/>
      <c r="Q571" s="180"/>
      <c r="R571" s="4" t="s">
        <v>433</v>
      </c>
      <c r="S571" s="223" t="s">
        <v>508</v>
      </c>
      <c r="T571" s="29" t="b">
        <f>perbaikan_revisi[[#This Row],[JUMLAH ]]='[6]Pvt SP2D Pusdik'!B579</f>
        <v>1</v>
      </c>
      <c r="U571" s="53">
        <f>IF(perbaikan_revisi[[#This Row],[Akrual]]&gt;perbaikan_revisi[[#This Row],[JUMLAH ]],perbaikan_revisi[[#This Row],[Akrual]]-perbaikan_revisi[[#This Row],[JUMLAH ]],0)</f>
        <v>-23999999</v>
      </c>
    </row>
    <row r="572" spans="1:21" ht="13.2" x14ac:dyDescent="0.25">
      <c r="A572" s="1" t="s">
        <v>485</v>
      </c>
      <c r="B572" s="150"/>
      <c r="C572" s="49" t="s">
        <v>630</v>
      </c>
      <c r="D572" s="48">
        <v>6</v>
      </c>
      <c r="E572" s="48" t="s">
        <v>120</v>
      </c>
      <c r="F572" s="50">
        <v>1500000</v>
      </c>
      <c r="G572" s="50">
        <f>ROUNDDOWN(D572*F572,-3)</f>
        <v>9000000</v>
      </c>
      <c r="H572" s="150"/>
      <c r="I572" s="49" t="s">
        <v>630</v>
      </c>
      <c r="J572" s="48">
        <v>6</v>
      </c>
      <c r="K572" s="48" t="s">
        <v>120</v>
      </c>
      <c r="L572" s="50">
        <v>1500000</v>
      </c>
      <c r="M572" s="50">
        <f>ROUNDDOWN(J572*L572,-3)</f>
        <v>9000000</v>
      </c>
      <c r="N572" s="247">
        <f t="shared" ref="N572:N574" si="158">G572-M572</f>
        <v>0</v>
      </c>
      <c r="O572" s="187" t="s">
        <v>1248</v>
      </c>
      <c r="P572" s="180"/>
      <c r="Q572" s="180"/>
      <c r="T572" s="29" t="b">
        <f>perbaikan_revisi[[#This Row],[JUMLAH ]]='[6]Pvt SP2D Pusdik'!B580</f>
        <v>1</v>
      </c>
      <c r="U572" s="50">
        <f>IF(perbaikan_revisi[[#This Row],[Akrual]]&gt;perbaikan_revisi[[#This Row],[JUMLAH ]],perbaikan_revisi[[#This Row],[Akrual]]-perbaikan_revisi[[#This Row],[JUMLAH ]],0)</f>
        <v>-8999999</v>
      </c>
    </row>
    <row r="573" spans="1:21" ht="13.2" x14ac:dyDescent="0.25">
      <c r="A573" s="1" t="s">
        <v>486</v>
      </c>
      <c r="B573" s="150"/>
      <c r="C573" s="49" t="s">
        <v>562</v>
      </c>
      <c r="D573" s="48">
        <v>6</v>
      </c>
      <c r="E573" s="48" t="s">
        <v>120</v>
      </c>
      <c r="F573" s="50">
        <v>1500000</v>
      </c>
      <c r="G573" s="50">
        <f>ROUNDDOWN(D573*F573,-3)</f>
        <v>9000000</v>
      </c>
      <c r="H573" s="150"/>
      <c r="I573" s="49" t="s">
        <v>562</v>
      </c>
      <c r="J573" s="48">
        <v>6</v>
      </c>
      <c r="K573" s="48" t="s">
        <v>120</v>
      </c>
      <c r="L573" s="50">
        <v>1500000</v>
      </c>
      <c r="M573" s="50">
        <f>ROUNDDOWN(J573*L573,-3)</f>
        <v>9000000</v>
      </c>
      <c r="N573" s="247">
        <f t="shared" si="158"/>
        <v>0</v>
      </c>
      <c r="O573" s="187" t="s">
        <v>1248</v>
      </c>
      <c r="P573" s="180"/>
      <c r="Q573" s="180"/>
      <c r="T573" s="29" t="b">
        <f>perbaikan_revisi[[#This Row],[JUMLAH ]]='[6]Pvt SP2D Pusdik'!B581</f>
        <v>1</v>
      </c>
      <c r="U573" s="50">
        <f>IF(perbaikan_revisi[[#This Row],[Akrual]]&gt;perbaikan_revisi[[#This Row],[JUMLAH ]],perbaikan_revisi[[#This Row],[Akrual]]-perbaikan_revisi[[#This Row],[JUMLAH ]],0)</f>
        <v>-8999999</v>
      </c>
    </row>
    <row r="574" spans="1:21" ht="13.2" x14ac:dyDescent="0.25">
      <c r="A574" s="1" t="s">
        <v>487</v>
      </c>
      <c r="B574" s="150"/>
      <c r="C574" s="49" t="s">
        <v>563</v>
      </c>
      <c r="D574" s="48">
        <v>6</v>
      </c>
      <c r="E574" s="48" t="s">
        <v>120</v>
      </c>
      <c r="F574" s="50">
        <v>1000000</v>
      </c>
      <c r="G574" s="50">
        <f>ROUNDDOWN(D574*F574,-3)</f>
        <v>6000000</v>
      </c>
      <c r="H574" s="150"/>
      <c r="I574" s="49" t="s">
        <v>563</v>
      </c>
      <c r="J574" s="48">
        <v>6</v>
      </c>
      <c r="K574" s="48" t="s">
        <v>120</v>
      </c>
      <c r="L574" s="50">
        <v>1000000</v>
      </c>
      <c r="M574" s="50">
        <f>ROUNDDOWN(J574*L574,-3)</f>
        <v>6000000</v>
      </c>
      <c r="N574" s="247">
        <f t="shared" si="158"/>
        <v>0</v>
      </c>
      <c r="O574" s="187" t="s">
        <v>1248</v>
      </c>
      <c r="P574" s="180"/>
      <c r="Q574" s="180"/>
      <c r="T574" s="29" t="b">
        <f>perbaikan_revisi[[#This Row],[JUMLAH ]]='[6]Pvt SP2D Pusdik'!B582</f>
        <v>1</v>
      </c>
      <c r="U574" s="50">
        <f>IF(perbaikan_revisi[[#This Row],[Akrual]]&gt;perbaikan_revisi[[#This Row],[JUMLAH ]],perbaikan_revisi[[#This Row],[Akrual]]-perbaikan_revisi[[#This Row],[JUMLAH ]],0)</f>
        <v>-5999999</v>
      </c>
    </row>
    <row r="575" spans="1:21" ht="13.2" x14ac:dyDescent="0.25">
      <c r="A575" s="1" t="s">
        <v>488</v>
      </c>
      <c r="B575" s="151" t="s">
        <v>524</v>
      </c>
      <c r="C575" s="52" t="s">
        <v>73</v>
      </c>
      <c r="D575" s="51"/>
      <c r="E575" s="51"/>
      <c r="F575" s="53"/>
      <c r="G575" s="53">
        <f>G576</f>
        <v>20000000</v>
      </c>
      <c r="H575" s="151" t="s">
        <v>524</v>
      </c>
      <c r="I575" s="52" t="s">
        <v>73</v>
      </c>
      <c r="J575" s="51"/>
      <c r="K575" s="51"/>
      <c r="L575" s="53"/>
      <c r="M575" s="53">
        <f>M576</f>
        <v>20000000</v>
      </c>
      <c r="N575" s="323">
        <f>N576</f>
        <v>0</v>
      </c>
      <c r="O575" s="187" t="s">
        <v>1248</v>
      </c>
      <c r="P575" s="180"/>
      <c r="Q575" s="180"/>
      <c r="R575" s="4" t="s">
        <v>433</v>
      </c>
      <c r="S575" s="223" t="s">
        <v>508</v>
      </c>
      <c r="T575" s="29" t="b">
        <f>perbaikan_revisi[[#This Row],[JUMLAH ]]='[6]Pvt SP2D Pusdik'!B583</f>
        <v>1</v>
      </c>
      <c r="U575" s="53">
        <f>IF(perbaikan_revisi[[#This Row],[Akrual]]&gt;perbaikan_revisi[[#This Row],[JUMLAH ]],perbaikan_revisi[[#This Row],[Akrual]]-perbaikan_revisi[[#This Row],[JUMLAH ]],0)</f>
        <v>-19999999</v>
      </c>
    </row>
    <row r="576" spans="1:21" ht="13.2" x14ac:dyDescent="0.25">
      <c r="A576" s="1" t="s">
        <v>489</v>
      </c>
      <c r="B576" s="150"/>
      <c r="C576" s="49" t="s">
        <v>939</v>
      </c>
      <c r="D576" s="48">
        <v>2</v>
      </c>
      <c r="E576" s="48" t="s">
        <v>26</v>
      </c>
      <c r="F576" s="50">
        <v>10000000</v>
      </c>
      <c r="G576" s="50">
        <f>ROUNDDOWN(D576*F576,-3)</f>
        <v>20000000</v>
      </c>
      <c r="H576" s="150"/>
      <c r="I576" s="49" t="s">
        <v>939</v>
      </c>
      <c r="J576" s="48">
        <v>2</v>
      </c>
      <c r="K576" s="48" t="s">
        <v>26</v>
      </c>
      <c r="L576" s="50">
        <v>10000000</v>
      </c>
      <c r="M576" s="50">
        <f>ROUNDDOWN(J576*L576,-3)</f>
        <v>20000000</v>
      </c>
      <c r="N576" s="247">
        <f>G576-M576</f>
        <v>0</v>
      </c>
      <c r="O576" s="187" t="s">
        <v>1248</v>
      </c>
      <c r="P576" s="180"/>
      <c r="Q576" s="180"/>
      <c r="T576" s="29" t="b">
        <f>perbaikan_revisi[[#This Row],[JUMLAH ]]='[6]Pvt SP2D Pusdik'!B584</f>
        <v>1</v>
      </c>
      <c r="U576" s="50">
        <f>IF(perbaikan_revisi[[#This Row],[Akrual]]&gt;perbaikan_revisi[[#This Row],[JUMLAH ]],perbaikan_revisi[[#This Row],[Akrual]]-perbaikan_revisi[[#This Row],[JUMLAH ]],0)</f>
        <v>-19999999</v>
      </c>
    </row>
    <row r="577" spans="1:21" ht="13.2" x14ac:dyDescent="0.25">
      <c r="A577" s="1" t="s">
        <v>490</v>
      </c>
      <c r="B577" s="151" t="s">
        <v>533</v>
      </c>
      <c r="C577" s="52" t="s">
        <v>491</v>
      </c>
      <c r="D577" s="51"/>
      <c r="E577" s="51"/>
      <c r="F577" s="53"/>
      <c r="G577" s="53">
        <f>G578</f>
        <v>142041000</v>
      </c>
      <c r="H577" s="151" t="s">
        <v>533</v>
      </c>
      <c r="I577" s="52" t="s">
        <v>491</v>
      </c>
      <c r="J577" s="51"/>
      <c r="K577" s="51"/>
      <c r="L577" s="53"/>
      <c r="M577" s="53">
        <f>M578</f>
        <v>142041000</v>
      </c>
      <c r="N577" s="323">
        <f>N578</f>
        <v>0</v>
      </c>
      <c r="O577" s="187" t="s">
        <v>1248</v>
      </c>
      <c r="P577" s="180"/>
      <c r="Q577" s="180"/>
      <c r="R577" s="4" t="s">
        <v>433</v>
      </c>
      <c r="S577" s="223" t="s">
        <v>508</v>
      </c>
      <c r="T577" s="29" t="b">
        <f>perbaikan_revisi[[#This Row],[JUMLAH ]]='[6]Pvt SP2D Pusdik'!B585</f>
        <v>1</v>
      </c>
      <c r="U577" s="53">
        <f>IF(perbaikan_revisi[[#This Row],[Akrual]]&gt;perbaikan_revisi[[#This Row],[JUMLAH ]],perbaikan_revisi[[#This Row],[Akrual]]-perbaikan_revisi[[#This Row],[JUMLAH ]],0)</f>
        <v>-142040999</v>
      </c>
    </row>
    <row r="578" spans="1:21" ht="26.4" x14ac:dyDescent="0.25">
      <c r="A578" s="1" t="s">
        <v>492</v>
      </c>
      <c r="B578" s="150"/>
      <c r="C578" s="49" t="s">
        <v>940</v>
      </c>
      <c r="D578" s="48">
        <v>3</v>
      </c>
      <c r="E578" s="48" t="s">
        <v>26</v>
      </c>
      <c r="F578" s="50">
        <v>47347000</v>
      </c>
      <c r="G578" s="50">
        <f>ROUNDDOWN(D578*F578,-3)</f>
        <v>142041000</v>
      </c>
      <c r="H578" s="150"/>
      <c r="I578" s="49" t="s">
        <v>940</v>
      </c>
      <c r="J578" s="48">
        <v>3</v>
      </c>
      <c r="K578" s="48" t="s">
        <v>26</v>
      </c>
      <c r="L578" s="50">
        <v>47347000</v>
      </c>
      <c r="M578" s="50">
        <f>ROUNDDOWN(J578*L578,-3)</f>
        <v>142041000</v>
      </c>
      <c r="N578" s="247">
        <f>G578-M578</f>
        <v>0</v>
      </c>
      <c r="O578" s="187" t="s">
        <v>1248</v>
      </c>
      <c r="P578" s="180"/>
      <c r="Q578" s="180"/>
      <c r="T578" s="29" t="b">
        <f>perbaikan_revisi[[#This Row],[JUMLAH ]]='[6]Pvt SP2D Pusdik'!B586</f>
        <v>1</v>
      </c>
      <c r="U578" s="50">
        <f>IF(perbaikan_revisi[[#This Row],[Akrual]]&gt;perbaikan_revisi[[#This Row],[JUMLAH ]],perbaikan_revisi[[#This Row],[Akrual]]-perbaikan_revisi[[#This Row],[JUMLAH ]],0)</f>
        <v>-142040999</v>
      </c>
    </row>
    <row r="579" spans="1:21" ht="13.2" x14ac:dyDescent="0.25">
      <c r="A579" s="1" t="s">
        <v>493</v>
      </c>
      <c r="B579" s="154" t="s">
        <v>865</v>
      </c>
      <c r="C579" s="61" t="s">
        <v>494</v>
      </c>
      <c r="D579" s="60"/>
      <c r="E579" s="60" t="s">
        <v>553</v>
      </c>
      <c r="F579" s="62"/>
      <c r="G579" s="62">
        <f>G580</f>
        <v>91170000</v>
      </c>
      <c r="H579" s="154" t="s">
        <v>865</v>
      </c>
      <c r="I579" s="61" t="s">
        <v>494</v>
      </c>
      <c r="J579" s="60"/>
      <c r="K579" s="60" t="s">
        <v>553</v>
      </c>
      <c r="L579" s="62"/>
      <c r="M579" s="62">
        <f>M580</f>
        <v>91170000</v>
      </c>
      <c r="N579" s="334">
        <f>N580</f>
        <v>0</v>
      </c>
      <c r="O579" s="212"/>
      <c r="P579" s="180"/>
      <c r="Q579" s="180"/>
      <c r="T579" s="29" t="b">
        <f>perbaikan_revisi[[#This Row],[JUMLAH ]]='[6]Pvt SP2D Pusdik'!B587</f>
        <v>1</v>
      </c>
      <c r="U579" s="62">
        <f>IF(perbaikan_revisi[[#This Row],[Akrual]]&gt;perbaikan_revisi[[#This Row],[JUMLAH ]],perbaikan_revisi[[#This Row],[Akrual]]-perbaikan_revisi[[#This Row],[JUMLAH ]],0)</f>
        <v>-91169999</v>
      </c>
    </row>
    <row r="580" spans="1:21" ht="13.2" x14ac:dyDescent="0.25">
      <c r="A580" s="1" t="s">
        <v>495</v>
      </c>
      <c r="B580" s="155" t="s">
        <v>21</v>
      </c>
      <c r="C580" s="64" t="s">
        <v>494</v>
      </c>
      <c r="D580" s="63"/>
      <c r="E580" s="63"/>
      <c r="F580" s="65"/>
      <c r="G580" s="65">
        <f>SUM(G581,G586)</f>
        <v>91170000</v>
      </c>
      <c r="H580" s="155" t="s">
        <v>21</v>
      </c>
      <c r="I580" s="64" t="s">
        <v>494</v>
      </c>
      <c r="J580" s="63"/>
      <c r="K580" s="63"/>
      <c r="L580" s="65"/>
      <c r="M580" s="65">
        <f>SUM(M581,M586)</f>
        <v>91170000</v>
      </c>
      <c r="N580" s="326">
        <f>SUM(N581,N586)</f>
        <v>0</v>
      </c>
      <c r="O580" s="213"/>
      <c r="P580" s="180" t="s">
        <v>507</v>
      </c>
      <c r="Q580" s="180" t="s">
        <v>508</v>
      </c>
      <c r="S580" s="223"/>
      <c r="T580" s="29" t="b">
        <f>perbaikan_revisi[[#This Row],[JUMLAH ]]='[6]Pvt SP2D Pusdik'!B588</f>
        <v>1</v>
      </c>
      <c r="U580" s="65">
        <f>IF(perbaikan_revisi[[#This Row],[Akrual]]&gt;perbaikan_revisi[[#This Row],[JUMLAH ]],perbaikan_revisi[[#This Row],[Akrual]]-perbaikan_revisi[[#This Row],[JUMLAH ]],0)</f>
        <v>-91169999</v>
      </c>
    </row>
    <row r="581" spans="1:21" ht="13.2" x14ac:dyDescent="0.25">
      <c r="A581" s="1" t="s">
        <v>496</v>
      </c>
      <c r="B581" s="151" t="s">
        <v>523</v>
      </c>
      <c r="C581" s="52" t="s">
        <v>24</v>
      </c>
      <c r="D581" s="51"/>
      <c r="E581" s="51"/>
      <c r="F581" s="53"/>
      <c r="G581" s="53">
        <f>SUM(G582:G585)</f>
        <v>39000000</v>
      </c>
      <c r="H581" s="151" t="s">
        <v>523</v>
      </c>
      <c r="I581" s="52" t="s">
        <v>24</v>
      </c>
      <c r="J581" s="51"/>
      <c r="K581" s="51"/>
      <c r="L581" s="53"/>
      <c r="M581" s="53">
        <f>SUM(M582:M585)</f>
        <v>39000000</v>
      </c>
      <c r="N581" s="323">
        <f>SUM(N582:N585)</f>
        <v>0</v>
      </c>
      <c r="O581" s="187" t="s">
        <v>1248</v>
      </c>
      <c r="P581" s="180"/>
      <c r="Q581" s="180"/>
      <c r="R581" s="4" t="s">
        <v>433</v>
      </c>
      <c r="S581" s="223" t="s">
        <v>508</v>
      </c>
      <c r="T581" s="29" t="b">
        <f>perbaikan_revisi[[#This Row],[JUMLAH ]]='[6]Pvt SP2D Pusdik'!B589</f>
        <v>1</v>
      </c>
      <c r="U581" s="53">
        <f>IF(perbaikan_revisi[[#This Row],[Akrual]]&gt;perbaikan_revisi[[#This Row],[JUMLAH ]],perbaikan_revisi[[#This Row],[Akrual]]-perbaikan_revisi[[#This Row],[JUMLAH ]],0)</f>
        <v>-38999999</v>
      </c>
    </row>
    <row r="582" spans="1:21" ht="13.2" x14ac:dyDescent="0.25">
      <c r="A582" s="1" t="s">
        <v>497</v>
      </c>
      <c r="B582" s="150"/>
      <c r="C582" s="49" t="s">
        <v>554</v>
      </c>
      <c r="D582" s="48">
        <v>100</v>
      </c>
      <c r="E582" s="48" t="s">
        <v>26</v>
      </c>
      <c r="F582" s="50">
        <v>70000</v>
      </c>
      <c r="G582" s="50">
        <f>ROUNDDOWN(D582*F582,-3)</f>
        <v>7000000</v>
      </c>
      <c r="H582" s="150"/>
      <c r="I582" s="49" t="s">
        <v>554</v>
      </c>
      <c r="J582" s="48">
        <v>100</v>
      </c>
      <c r="K582" s="48" t="s">
        <v>26</v>
      </c>
      <c r="L582" s="50">
        <v>70000</v>
      </c>
      <c r="M582" s="50">
        <f>ROUNDDOWN(J582*L582,-3)</f>
        <v>7000000</v>
      </c>
      <c r="N582" s="247">
        <f t="shared" ref="N582:N585" si="159">G582-M582</f>
        <v>0</v>
      </c>
      <c r="O582" s="187" t="s">
        <v>1248</v>
      </c>
      <c r="P582" s="180"/>
      <c r="Q582" s="180"/>
      <c r="T582" s="29" t="b">
        <f>perbaikan_revisi[[#This Row],[JUMLAH ]]='[6]Pvt SP2D Pusdik'!B590</f>
        <v>1</v>
      </c>
      <c r="U582" s="50">
        <f>IF(perbaikan_revisi[[#This Row],[Akrual]]&gt;perbaikan_revisi[[#This Row],[JUMLAH ]],perbaikan_revisi[[#This Row],[Akrual]]-perbaikan_revisi[[#This Row],[JUMLAH ]],0)</f>
        <v>-6999999</v>
      </c>
    </row>
    <row r="583" spans="1:21" ht="13.2" x14ac:dyDescent="0.25">
      <c r="A583" s="1" t="s">
        <v>498</v>
      </c>
      <c r="B583" s="150"/>
      <c r="C583" s="49" t="s">
        <v>555</v>
      </c>
      <c r="D583" s="48">
        <v>8</v>
      </c>
      <c r="E583" s="48" t="s">
        <v>120</v>
      </c>
      <c r="F583" s="50">
        <v>1500000</v>
      </c>
      <c r="G583" s="50">
        <f>ROUNDDOWN(D583*F583,-3)</f>
        <v>12000000</v>
      </c>
      <c r="H583" s="150"/>
      <c r="I583" s="49" t="s">
        <v>555</v>
      </c>
      <c r="J583" s="48">
        <v>8</v>
      </c>
      <c r="K583" s="48" t="s">
        <v>120</v>
      </c>
      <c r="L583" s="50">
        <v>1500000</v>
      </c>
      <c r="M583" s="50">
        <f>ROUNDDOWN(J583*L583,-3)</f>
        <v>12000000</v>
      </c>
      <c r="N583" s="247">
        <f t="shared" si="159"/>
        <v>0</v>
      </c>
      <c r="O583" s="187" t="s">
        <v>1248</v>
      </c>
      <c r="P583" s="180"/>
      <c r="Q583" s="180"/>
      <c r="T583" s="29" t="b">
        <f>perbaikan_revisi[[#This Row],[JUMLAH ]]='[6]Pvt SP2D Pusdik'!B591</f>
        <v>1</v>
      </c>
      <c r="U583" s="50">
        <f>IF(perbaikan_revisi[[#This Row],[Akrual]]&gt;perbaikan_revisi[[#This Row],[JUMLAH ]],perbaikan_revisi[[#This Row],[Akrual]]-perbaikan_revisi[[#This Row],[JUMLAH ]],0)</f>
        <v>-11999999</v>
      </c>
    </row>
    <row r="584" spans="1:21" ht="13.2" x14ac:dyDescent="0.25">
      <c r="A584" s="1" t="s">
        <v>941</v>
      </c>
      <c r="B584" s="150"/>
      <c r="C584" s="49" t="s">
        <v>556</v>
      </c>
      <c r="D584" s="48">
        <v>8</v>
      </c>
      <c r="E584" s="48" t="s">
        <v>120</v>
      </c>
      <c r="F584" s="50">
        <v>1500000</v>
      </c>
      <c r="G584" s="50">
        <f>ROUNDDOWN(D584*F584,-3)</f>
        <v>12000000</v>
      </c>
      <c r="H584" s="150"/>
      <c r="I584" s="49" t="s">
        <v>556</v>
      </c>
      <c r="J584" s="48">
        <v>8</v>
      </c>
      <c r="K584" s="48" t="s">
        <v>120</v>
      </c>
      <c r="L584" s="50">
        <v>1500000</v>
      </c>
      <c r="M584" s="50">
        <f>ROUNDDOWN(J584*L584,-3)</f>
        <v>12000000</v>
      </c>
      <c r="N584" s="247">
        <f t="shared" si="159"/>
        <v>0</v>
      </c>
      <c r="O584" s="187" t="s">
        <v>1248</v>
      </c>
      <c r="P584" s="180"/>
      <c r="Q584" s="180"/>
      <c r="T584" s="29" t="b">
        <f>perbaikan_revisi[[#This Row],[JUMLAH ]]='[6]Pvt SP2D Pusdik'!B592</f>
        <v>1</v>
      </c>
      <c r="U584" s="50">
        <f>IF(perbaikan_revisi[[#This Row],[Akrual]]&gt;perbaikan_revisi[[#This Row],[JUMLAH ]],perbaikan_revisi[[#This Row],[Akrual]]-perbaikan_revisi[[#This Row],[JUMLAH ]],0)</f>
        <v>-11999999</v>
      </c>
    </row>
    <row r="585" spans="1:21" ht="13.2" x14ac:dyDescent="0.25">
      <c r="A585" s="1" t="s">
        <v>942</v>
      </c>
      <c r="B585" s="150"/>
      <c r="C585" s="49" t="s">
        <v>557</v>
      </c>
      <c r="D585" s="48">
        <v>8</v>
      </c>
      <c r="E585" s="48" t="s">
        <v>120</v>
      </c>
      <c r="F585" s="50">
        <v>1000000</v>
      </c>
      <c r="G585" s="50">
        <f>ROUNDDOWN(D585*F585,-3)</f>
        <v>8000000</v>
      </c>
      <c r="H585" s="150"/>
      <c r="I585" s="49" t="s">
        <v>557</v>
      </c>
      <c r="J585" s="48">
        <v>8</v>
      </c>
      <c r="K585" s="48" t="s">
        <v>120</v>
      </c>
      <c r="L585" s="50">
        <v>1000000</v>
      </c>
      <c r="M585" s="50">
        <f>ROUNDDOWN(J585*L585,-3)</f>
        <v>8000000</v>
      </c>
      <c r="N585" s="247">
        <f t="shared" si="159"/>
        <v>0</v>
      </c>
      <c r="O585" s="187" t="s">
        <v>1248</v>
      </c>
      <c r="P585" s="180"/>
      <c r="Q585" s="180"/>
      <c r="T585" s="29" t="b">
        <f>perbaikan_revisi[[#This Row],[JUMLAH ]]='[6]Pvt SP2D Pusdik'!B593</f>
        <v>1</v>
      </c>
      <c r="U585" s="50">
        <f>IF(perbaikan_revisi[[#This Row],[Akrual]]&gt;perbaikan_revisi[[#This Row],[JUMLAH ]],perbaikan_revisi[[#This Row],[Akrual]]-perbaikan_revisi[[#This Row],[JUMLAH ]],0)</f>
        <v>-7999999</v>
      </c>
    </row>
    <row r="586" spans="1:21" ht="13.2" x14ac:dyDescent="0.25">
      <c r="A586" s="1" t="s">
        <v>943</v>
      </c>
      <c r="B586" s="151" t="s">
        <v>525</v>
      </c>
      <c r="C586" s="52" t="s">
        <v>35</v>
      </c>
      <c r="D586" s="51"/>
      <c r="E586" s="51"/>
      <c r="F586" s="53"/>
      <c r="G586" s="53">
        <f>G587</f>
        <v>52170000</v>
      </c>
      <c r="H586" s="151" t="s">
        <v>525</v>
      </c>
      <c r="I586" s="52" t="s">
        <v>35</v>
      </c>
      <c r="J586" s="51"/>
      <c r="K586" s="51"/>
      <c r="L586" s="53"/>
      <c r="M586" s="53">
        <f>M587</f>
        <v>52170000</v>
      </c>
      <c r="N586" s="323">
        <f>N587</f>
        <v>0</v>
      </c>
      <c r="O586" s="187" t="s">
        <v>1248</v>
      </c>
      <c r="P586" s="180"/>
      <c r="Q586" s="180"/>
      <c r="R586" s="4" t="s">
        <v>433</v>
      </c>
      <c r="S586" s="223" t="s">
        <v>508</v>
      </c>
      <c r="T586" s="29" t="b">
        <f>perbaikan_revisi[[#This Row],[JUMLAH ]]='[6]Pvt SP2D Pusdik'!B594</f>
        <v>1</v>
      </c>
      <c r="U586" s="53">
        <f>IF(perbaikan_revisi[[#This Row],[Akrual]]&gt;perbaikan_revisi[[#This Row],[JUMLAH ]],perbaikan_revisi[[#This Row],[Akrual]]-perbaikan_revisi[[#This Row],[JUMLAH ]],0)</f>
        <v>-52169999</v>
      </c>
    </row>
    <row r="587" spans="1:21" ht="13.2" x14ac:dyDescent="0.25">
      <c r="A587" s="1" t="s">
        <v>944</v>
      </c>
      <c r="B587" s="150"/>
      <c r="C587" s="49" t="s">
        <v>945</v>
      </c>
      <c r="D587" s="48">
        <v>10</v>
      </c>
      <c r="E587" s="48" t="s">
        <v>26</v>
      </c>
      <c r="F587" s="50">
        <v>5217000</v>
      </c>
      <c r="G587" s="50">
        <f>ROUNDDOWN(D587*F587,-3)</f>
        <v>52170000</v>
      </c>
      <c r="H587" s="150"/>
      <c r="I587" s="49" t="s">
        <v>945</v>
      </c>
      <c r="J587" s="48">
        <v>10</v>
      </c>
      <c r="K587" s="48" t="s">
        <v>26</v>
      </c>
      <c r="L587" s="50">
        <v>5217000</v>
      </c>
      <c r="M587" s="50">
        <f>ROUNDDOWN(J587*L587,-3)</f>
        <v>52170000</v>
      </c>
      <c r="N587" s="247">
        <f>G587-M587</f>
        <v>0</v>
      </c>
      <c r="O587" s="187" t="s">
        <v>1248</v>
      </c>
      <c r="P587" s="180"/>
      <c r="Q587" s="180"/>
      <c r="T587" s="29" t="b">
        <f>perbaikan_revisi[[#This Row],[JUMLAH ]]='[6]Pvt SP2D Pusdik'!B595</f>
        <v>1</v>
      </c>
      <c r="U587" s="50">
        <f>IF(perbaikan_revisi[[#This Row],[Akrual]]&gt;perbaikan_revisi[[#This Row],[JUMLAH ]],perbaikan_revisi[[#This Row],[Akrual]]-perbaikan_revisi[[#This Row],[JUMLAH ]],0)</f>
        <v>-52169999</v>
      </c>
    </row>
    <row r="588" spans="1:21" ht="13.2" x14ac:dyDescent="0.25">
      <c r="A588" s="1"/>
      <c r="C588" s="5"/>
      <c r="D588" s="6"/>
      <c r="E588" s="6"/>
      <c r="F588" s="7"/>
      <c r="G588" s="7"/>
      <c r="I588" s="5"/>
      <c r="J588" s="6"/>
      <c r="K588" s="6"/>
      <c r="L588" s="7"/>
      <c r="M588" s="7"/>
    </row>
    <row r="589" spans="1:21" s="1" customFormat="1" ht="13.2" x14ac:dyDescent="0.3">
      <c r="C589" s="5"/>
      <c r="D589" s="6"/>
      <c r="F589" s="7"/>
      <c r="G589" s="303"/>
      <c r="I589" s="5"/>
      <c r="J589" s="6"/>
      <c r="L589" s="303" t="s">
        <v>1255</v>
      </c>
      <c r="O589" s="6"/>
      <c r="S589" s="6"/>
    </row>
    <row r="590" spans="1:21" s="1" customFormat="1" ht="13.2" x14ac:dyDescent="0.3">
      <c r="C590" s="5"/>
      <c r="D590" s="6"/>
      <c r="F590" s="7"/>
      <c r="G590" s="303"/>
      <c r="I590" s="5"/>
      <c r="J590" s="6"/>
      <c r="L590" s="303" t="s">
        <v>972</v>
      </c>
      <c r="O590" s="6"/>
      <c r="S590" s="6"/>
    </row>
    <row r="591" spans="1:21" s="1" customFormat="1" ht="13.2" x14ac:dyDescent="0.3">
      <c r="C591" s="5"/>
      <c r="D591" s="6"/>
      <c r="F591" s="7"/>
      <c r="G591" s="303"/>
      <c r="I591" s="5"/>
      <c r="J591" s="6"/>
      <c r="L591" s="303"/>
      <c r="O591" s="6"/>
      <c r="S591" s="6"/>
    </row>
    <row r="592" spans="1:21" s="1" customFormat="1" ht="13.2" x14ac:dyDescent="0.3">
      <c r="C592" s="5"/>
      <c r="D592" s="6"/>
      <c r="F592" s="7"/>
      <c r="G592" s="303"/>
      <c r="I592" s="5"/>
      <c r="J592" s="6"/>
      <c r="L592" s="303"/>
      <c r="O592" s="6"/>
      <c r="S592" s="6"/>
    </row>
    <row r="593" spans="3:19" s="1" customFormat="1" ht="13.2" x14ac:dyDescent="0.3">
      <c r="C593" s="5"/>
      <c r="D593" s="6"/>
      <c r="F593" s="7"/>
      <c r="G593" s="303"/>
      <c r="I593" s="5"/>
      <c r="J593" s="6"/>
      <c r="L593" s="303"/>
      <c r="O593" s="6"/>
      <c r="S593" s="6"/>
    </row>
    <row r="594" spans="3:19" s="1" customFormat="1" ht="13.2" x14ac:dyDescent="0.3">
      <c r="C594" s="5"/>
      <c r="D594" s="6"/>
      <c r="F594" s="7"/>
      <c r="G594" s="303"/>
      <c r="I594" s="5"/>
      <c r="J594" s="6"/>
      <c r="L594" s="303"/>
      <c r="O594" s="6"/>
      <c r="S594" s="6"/>
    </row>
    <row r="595" spans="3:19" s="1" customFormat="1" ht="13.2" x14ac:dyDescent="0.3">
      <c r="C595" s="5"/>
      <c r="D595" s="6"/>
      <c r="F595" s="7"/>
      <c r="G595" s="303"/>
      <c r="I595" s="5"/>
      <c r="J595" s="6"/>
      <c r="L595" s="303"/>
      <c r="O595" s="6"/>
      <c r="S595" s="6"/>
    </row>
    <row r="596" spans="3:19" s="1" customFormat="1" ht="13.2" x14ac:dyDescent="0.3">
      <c r="C596" s="5"/>
      <c r="D596" s="6"/>
      <c r="F596" s="7"/>
      <c r="G596" s="303"/>
      <c r="I596" s="5"/>
      <c r="J596" s="6"/>
      <c r="L596" s="303"/>
      <c r="O596" s="6"/>
      <c r="S596" s="6"/>
    </row>
    <row r="597" spans="3:19" s="1" customFormat="1" ht="13.2" x14ac:dyDescent="0.3">
      <c r="C597" s="5"/>
      <c r="D597" s="6"/>
      <c r="F597" s="7"/>
      <c r="G597" s="303"/>
      <c r="I597" s="5"/>
      <c r="J597" s="6"/>
      <c r="L597" s="303"/>
      <c r="O597" s="6"/>
      <c r="S597" s="6"/>
    </row>
    <row r="598" spans="3:19" s="1" customFormat="1" ht="13.2" x14ac:dyDescent="0.3">
      <c r="C598" s="5"/>
      <c r="D598" s="6"/>
      <c r="F598" s="7"/>
      <c r="G598" s="303"/>
      <c r="I598" s="5"/>
      <c r="J598" s="6"/>
      <c r="L598" s="303"/>
      <c r="O598" s="6"/>
      <c r="S598" s="6"/>
    </row>
    <row r="599" spans="3:19" s="1" customFormat="1" ht="13.2" x14ac:dyDescent="0.3">
      <c r="C599" s="5"/>
      <c r="D599" s="6"/>
      <c r="F599" s="7"/>
      <c r="G599" s="303"/>
      <c r="I599" s="5"/>
      <c r="J599" s="6"/>
      <c r="L599" s="303"/>
      <c r="O599" s="6"/>
      <c r="S599" s="6"/>
    </row>
    <row r="600" spans="3:19" s="1" customFormat="1" ht="13.2" x14ac:dyDescent="0.3">
      <c r="C600" s="5"/>
      <c r="D600" s="6"/>
      <c r="F600" s="7"/>
      <c r="G600" s="303"/>
      <c r="I600" s="5"/>
      <c r="J600" s="6"/>
      <c r="L600" s="303"/>
      <c r="O600" s="6"/>
      <c r="S600" s="6"/>
    </row>
    <row r="601" spans="3:19" s="1" customFormat="1" ht="13.2" x14ac:dyDescent="0.3">
      <c r="C601" s="5"/>
      <c r="D601" s="6"/>
      <c r="F601" s="7"/>
      <c r="G601" s="304"/>
      <c r="I601" s="5"/>
      <c r="J601" s="6"/>
      <c r="L601" s="304" t="s">
        <v>526</v>
      </c>
      <c r="O601" s="6"/>
      <c r="S601" s="6"/>
    </row>
    <row r="602" spans="3:19" s="1" customFormat="1" ht="13.2" x14ac:dyDescent="0.3">
      <c r="C602" s="5"/>
      <c r="D602" s="6"/>
      <c r="F602" s="7"/>
      <c r="G602" s="303"/>
      <c r="I602" s="5"/>
      <c r="J602" s="6"/>
      <c r="L602" s="303" t="s">
        <v>527</v>
      </c>
      <c r="O602" s="6"/>
      <c r="S602" s="6"/>
    </row>
    <row r="603" spans="3:19" s="1" customFormat="1" ht="13.2" x14ac:dyDescent="0.3">
      <c r="C603" s="5"/>
      <c r="D603" s="6"/>
      <c r="E603" s="6"/>
      <c r="F603" s="7"/>
      <c r="G603" s="7"/>
      <c r="I603" s="5"/>
      <c r="J603" s="6"/>
      <c r="K603" s="6"/>
      <c r="L603" s="7"/>
      <c r="M603" s="7"/>
      <c r="O603" s="6"/>
      <c r="S603" s="6"/>
    </row>
    <row r="604" spans="3:19" s="1" customFormat="1" ht="13.2" x14ac:dyDescent="0.3">
      <c r="C604" s="5"/>
      <c r="D604" s="6"/>
      <c r="E604" s="6"/>
      <c r="F604" s="7"/>
      <c r="G604" s="7"/>
      <c r="I604" s="5"/>
      <c r="J604" s="6"/>
      <c r="K604" s="6"/>
      <c r="L604" s="7"/>
      <c r="M604" s="7"/>
      <c r="O604" s="6"/>
      <c r="S604" s="6"/>
    </row>
    <row r="605" spans="3:19" s="1" customFormat="1" ht="13.2" x14ac:dyDescent="0.3">
      <c r="C605" s="5"/>
      <c r="D605" s="6"/>
      <c r="E605" s="6"/>
      <c r="F605" s="7"/>
      <c r="G605" s="7"/>
      <c r="I605" s="5"/>
      <c r="J605" s="6"/>
      <c r="K605" s="6"/>
      <c r="L605" s="7"/>
      <c r="M605" s="7"/>
      <c r="O605" s="6"/>
      <c r="S605" s="6"/>
    </row>
    <row r="606" spans="3:19" s="1" customFormat="1" ht="13.2" x14ac:dyDescent="0.3">
      <c r="C606" s="5"/>
      <c r="D606" s="6"/>
      <c r="E606" s="6"/>
      <c r="F606" s="7"/>
      <c r="G606" s="7"/>
      <c r="I606" s="5"/>
      <c r="J606" s="6"/>
      <c r="K606" s="6"/>
      <c r="L606" s="7"/>
      <c r="M606" s="7"/>
      <c r="O606" s="6"/>
      <c r="S606" s="6"/>
    </row>
    <row r="607" spans="3:19" s="1" customFormat="1" ht="13.2" x14ac:dyDescent="0.3">
      <c r="C607" s="5"/>
      <c r="D607" s="6"/>
      <c r="E607" s="6"/>
      <c r="F607" s="7"/>
      <c r="G607" s="7"/>
      <c r="I607" s="5"/>
      <c r="J607" s="6"/>
      <c r="K607" s="6"/>
      <c r="L607" s="7"/>
      <c r="M607" s="7"/>
      <c r="O607" s="6"/>
      <c r="S607" s="6"/>
    </row>
    <row r="608" spans="3:19" s="1" customFormat="1" ht="13.2" x14ac:dyDescent="0.3">
      <c r="C608" s="5"/>
      <c r="D608" s="6"/>
      <c r="E608" s="6"/>
      <c r="F608" s="7"/>
      <c r="G608" s="7"/>
      <c r="I608" s="5"/>
      <c r="J608" s="6"/>
      <c r="K608" s="6"/>
      <c r="L608" s="7"/>
      <c r="M608" s="7"/>
      <c r="O608" s="6"/>
      <c r="S608" s="6"/>
    </row>
    <row r="609" spans="3:19" s="1" customFormat="1" ht="13.2" x14ac:dyDescent="0.3">
      <c r="C609" s="5"/>
      <c r="D609" s="6"/>
      <c r="E609" s="6"/>
      <c r="F609" s="7"/>
      <c r="G609" s="7"/>
      <c r="I609" s="5"/>
      <c r="J609" s="6"/>
      <c r="K609" s="6"/>
      <c r="L609" s="7"/>
      <c r="M609" s="7"/>
      <c r="O609" s="6"/>
      <c r="S609" s="6"/>
    </row>
    <row r="610" spans="3:19" s="1" customFormat="1" ht="13.2" x14ac:dyDescent="0.3">
      <c r="C610" s="5"/>
      <c r="D610" s="6"/>
      <c r="E610" s="6"/>
      <c r="F610" s="7"/>
      <c r="G610" s="7"/>
      <c r="I610" s="5"/>
      <c r="J610" s="6"/>
      <c r="K610" s="6"/>
      <c r="L610" s="7"/>
      <c r="M610" s="7"/>
      <c r="O610" s="6"/>
      <c r="S610" s="6"/>
    </row>
    <row r="611" spans="3:19" s="1" customFormat="1" ht="13.2" x14ac:dyDescent="0.3">
      <c r="C611" s="5"/>
      <c r="D611" s="6"/>
      <c r="E611" s="6"/>
      <c r="F611" s="7"/>
      <c r="G611" s="7"/>
      <c r="I611" s="5"/>
      <c r="J611" s="6"/>
      <c r="K611" s="6"/>
      <c r="L611" s="7"/>
      <c r="M611" s="7"/>
      <c r="O611" s="6"/>
      <c r="S611" s="6"/>
    </row>
    <row r="612" spans="3:19" s="1" customFormat="1" ht="13.2" x14ac:dyDescent="0.3">
      <c r="C612" s="5"/>
      <c r="D612" s="6"/>
      <c r="E612" s="6"/>
      <c r="F612" s="7"/>
      <c r="G612" s="7"/>
      <c r="I612" s="5"/>
      <c r="J612" s="6"/>
      <c r="K612" s="6"/>
      <c r="L612" s="7"/>
      <c r="M612" s="7"/>
      <c r="O612" s="6"/>
      <c r="S612" s="6"/>
    </row>
    <row r="613" spans="3:19" s="1" customFormat="1" ht="13.2" x14ac:dyDescent="0.3">
      <c r="C613" s="5"/>
      <c r="D613" s="6"/>
      <c r="E613" s="6"/>
      <c r="F613" s="7"/>
      <c r="G613" s="7"/>
      <c r="I613" s="5"/>
      <c r="J613" s="6"/>
      <c r="K613" s="6"/>
      <c r="L613" s="7"/>
      <c r="M613" s="7"/>
      <c r="O613" s="6"/>
      <c r="S613" s="6"/>
    </row>
    <row r="614" spans="3:19" s="1" customFormat="1" ht="13.2" x14ac:dyDescent="0.3">
      <c r="C614" s="5"/>
      <c r="D614" s="6"/>
      <c r="E614" s="6"/>
      <c r="F614" s="7"/>
      <c r="G614" s="7"/>
      <c r="I614" s="5"/>
      <c r="J614" s="6"/>
      <c r="K614" s="6"/>
      <c r="L614" s="7"/>
      <c r="M614" s="7"/>
      <c r="O614" s="6"/>
      <c r="S614" s="6"/>
    </row>
    <row r="615" spans="3:19" s="1" customFormat="1" ht="13.2" x14ac:dyDescent="0.3">
      <c r="C615" s="5"/>
      <c r="D615" s="6"/>
      <c r="E615" s="6"/>
      <c r="F615" s="7"/>
      <c r="G615" s="7"/>
      <c r="I615" s="5"/>
      <c r="J615" s="6"/>
      <c r="K615" s="6"/>
      <c r="L615" s="7"/>
      <c r="M615" s="7"/>
      <c r="O615" s="6"/>
      <c r="S615" s="6"/>
    </row>
    <row r="616" spans="3:19" s="1" customFormat="1" ht="13.2" x14ac:dyDescent="0.3">
      <c r="C616" s="5"/>
      <c r="D616" s="6"/>
      <c r="E616" s="6"/>
      <c r="F616" s="7"/>
      <c r="G616" s="7"/>
      <c r="I616" s="5"/>
      <c r="J616" s="6"/>
      <c r="K616" s="6"/>
      <c r="L616" s="7"/>
      <c r="M616" s="7"/>
      <c r="O616" s="6"/>
      <c r="S616" s="6"/>
    </row>
    <row r="617" spans="3:19" s="1" customFormat="1" ht="13.2" x14ac:dyDescent="0.3">
      <c r="C617" s="5"/>
      <c r="D617" s="6"/>
      <c r="E617" s="6"/>
      <c r="F617" s="7"/>
      <c r="G617" s="7"/>
      <c r="I617" s="5"/>
      <c r="J617" s="6"/>
      <c r="K617" s="6"/>
      <c r="L617" s="7"/>
      <c r="M617" s="7"/>
      <c r="O617" s="6"/>
      <c r="S617" s="6"/>
    </row>
    <row r="618" spans="3:19" s="1" customFormat="1" ht="13.2" x14ac:dyDescent="0.3">
      <c r="C618" s="5"/>
      <c r="D618" s="6"/>
      <c r="E618" s="6"/>
      <c r="F618" s="7"/>
      <c r="G618" s="7"/>
      <c r="I618" s="5"/>
      <c r="J618" s="6"/>
      <c r="K618" s="6"/>
      <c r="L618" s="7"/>
      <c r="M618" s="7"/>
      <c r="O618" s="6"/>
      <c r="S618" s="6"/>
    </row>
    <row r="619" spans="3:19" s="1" customFormat="1" ht="13.2" x14ac:dyDescent="0.3">
      <c r="C619" s="5"/>
      <c r="D619" s="6"/>
      <c r="E619" s="6"/>
      <c r="F619" s="7"/>
      <c r="G619" s="7"/>
      <c r="I619" s="5"/>
      <c r="J619" s="6"/>
      <c r="K619" s="6"/>
      <c r="L619" s="7"/>
      <c r="M619" s="7"/>
      <c r="O619" s="6"/>
      <c r="S619" s="6"/>
    </row>
    <row r="620" spans="3:19" s="1" customFormat="1" ht="13.2" x14ac:dyDescent="0.3">
      <c r="C620" s="5"/>
      <c r="D620" s="6"/>
      <c r="E620" s="6"/>
      <c r="F620" s="7"/>
      <c r="G620" s="7"/>
      <c r="I620" s="5"/>
      <c r="J620" s="6"/>
      <c r="K620" s="6"/>
      <c r="L620" s="7"/>
      <c r="M620" s="7"/>
      <c r="O620" s="6"/>
      <c r="S620" s="6"/>
    </row>
    <row r="621" spans="3:19" s="1" customFormat="1" ht="13.2" x14ac:dyDescent="0.3">
      <c r="C621" s="5"/>
      <c r="D621" s="6"/>
      <c r="E621" s="6"/>
      <c r="F621" s="7"/>
      <c r="G621" s="7"/>
      <c r="I621" s="5"/>
      <c r="J621" s="6"/>
      <c r="K621" s="6"/>
      <c r="L621" s="7"/>
      <c r="M621" s="7"/>
      <c r="O621" s="6"/>
      <c r="S621" s="6"/>
    </row>
    <row r="622" spans="3:19" s="1" customFormat="1" ht="13.2" x14ac:dyDescent="0.3">
      <c r="C622" s="5"/>
      <c r="D622" s="6"/>
      <c r="E622" s="6"/>
      <c r="F622" s="7"/>
      <c r="G622" s="7"/>
      <c r="I622" s="5"/>
      <c r="J622" s="6"/>
      <c r="K622" s="6"/>
      <c r="L622" s="7"/>
      <c r="M622" s="7"/>
      <c r="O622" s="6"/>
      <c r="S622" s="6"/>
    </row>
    <row r="623" spans="3:19" s="1" customFormat="1" ht="13.2" x14ac:dyDescent="0.3">
      <c r="C623" s="5"/>
      <c r="D623" s="6"/>
      <c r="E623" s="6"/>
      <c r="F623" s="7"/>
      <c r="G623" s="7"/>
      <c r="I623" s="5"/>
      <c r="J623" s="6"/>
      <c r="K623" s="6"/>
      <c r="L623" s="7"/>
      <c r="M623" s="7"/>
      <c r="O623" s="6"/>
      <c r="S623" s="6"/>
    </row>
    <row r="624" spans="3:19" s="1" customFormat="1" ht="13.2" x14ac:dyDescent="0.3">
      <c r="C624" s="5"/>
      <c r="D624" s="6"/>
      <c r="E624" s="6"/>
      <c r="F624" s="7"/>
      <c r="G624" s="7"/>
      <c r="I624" s="5"/>
      <c r="J624" s="6"/>
      <c r="K624" s="6"/>
      <c r="L624" s="7"/>
      <c r="M624" s="7"/>
      <c r="O624" s="6"/>
      <c r="S624" s="6"/>
    </row>
    <row r="625" spans="3:19" s="1" customFormat="1" ht="13.2" x14ac:dyDescent="0.3">
      <c r="C625" s="5"/>
      <c r="D625" s="6"/>
      <c r="E625" s="6"/>
      <c r="F625" s="7"/>
      <c r="G625" s="7"/>
      <c r="I625" s="5"/>
      <c r="J625" s="6"/>
      <c r="K625" s="6"/>
      <c r="L625" s="7"/>
      <c r="M625" s="7"/>
      <c r="O625" s="6"/>
      <c r="S625" s="6"/>
    </row>
    <row r="626" spans="3:19" s="1" customFormat="1" ht="13.2" x14ac:dyDescent="0.3">
      <c r="C626" s="5"/>
      <c r="D626" s="6"/>
      <c r="E626" s="6"/>
      <c r="F626" s="7"/>
      <c r="G626" s="7"/>
      <c r="I626" s="5"/>
      <c r="J626" s="6"/>
      <c r="K626" s="6"/>
      <c r="L626" s="7"/>
      <c r="M626" s="7"/>
      <c r="O626" s="6"/>
      <c r="S626" s="6"/>
    </row>
    <row r="627" spans="3:19" s="1" customFormat="1" ht="13.2" x14ac:dyDescent="0.3">
      <c r="C627" s="5"/>
      <c r="D627" s="6"/>
      <c r="E627" s="6"/>
      <c r="F627" s="7"/>
      <c r="G627" s="7"/>
      <c r="I627" s="5"/>
      <c r="J627" s="6"/>
      <c r="K627" s="6"/>
      <c r="L627" s="7"/>
      <c r="M627" s="7"/>
      <c r="O627" s="6"/>
      <c r="S627" s="6"/>
    </row>
    <row r="628" spans="3:19" s="1" customFormat="1" ht="13.2" x14ac:dyDescent="0.3">
      <c r="C628" s="5"/>
      <c r="D628" s="6"/>
      <c r="E628" s="6"/>
      <c r="F628" s="7"/>
      <c r="G628" s="7"/>
      <c r="I628" s="5"/>
      <c r="J628" s="6"/>
      <c r="K628" s="6"/>
      <c r="L628" s="7"/>
      <c r="M628" s="7"/>
      <c r="O628" s="6"/>
      <c r="S628" s="6"/>
    </row>
    <row r="629" spans="3:19" s="1" customFormat="1" ht="13.2" x14ac:dyDescent="0.3">
      <c r="C629" s="5"/>
      <c r="D629" s="6"/>
      <c r="E629" s="6"/>
      <c r="F629" s="7"/>
      <c r="G629" s="7"/>
      <c r="I629" s="5"/>
      <c r="J629" s="6"/>
      <c r="K629" s="6"/>
      <c r="L629" s="7"/>
      <c r="M629" s="7"/>
      <c r="O629" s="6"/>
      <c r="S629" s="6"/>
    </row>
    <row r="630" spans="3:19" s="1" customFormat="1" ht="13.2" x14ac:dyDescent="0.3">
      <c r="C630" s="5"/>
      <c r="D630" s="6"/>
      <c r="E630" s="6"/>
      <c r="F630" s="7"/>
      <c r="G630" s="7"/>
      <c r="I630" s="5"/>
      <c r="J630" s="6"/>
      <c r="K630" s="6"/>
      <c r="L630" s="7"/>
      <c r="M630" s="7"/>
      <c r="O630" s="6"/>
      <c r="S630" s="6"/>
    </row>
    <row r="631" spans="3:19" s="1" customFormat="1" ht="13.2" x14ac:dyDescent="0.3">
      <c r="C631" s="5"/>
      <c r="D631" s="6"/>
      <c r="E631" s="6"/>
      <c r="F631" s="7"/>
      <c r="G631" s="7"/>
      <c r="I631" s="5"/>
      <c r="J631" s="6"/>
      <c r="K631" s="6"/>
      <c r="L631" s="7"/>
      <c r="M631" s="7"/>
      <c r="O631" s="6"/>
      <c r="S631" s="6"/>
    </row>
    <row r="632" spans="3:19" s="1" customFormat="1" ht="13.2" x14ac:dyDescent="0.3">
      <c r="C632" s="5"/>
      <c r="D632" s="6"/>
      <c r="E632" s="6"/>
      <c r="F632" s="7"/>
      <c r="G632" s="7"/>
      <c r="I632" s="5"/>
      <c r="J632" s="6"/>
      <c r="K632" s="6"/>
      <c r="L632" s="7"/>
      <c r="M632" s="7"/>
      <c r="O632" s="6"/>
      <c r="S632" s="6"/>
    </row>
    <row r="633" spans="3:19" s="1" customFormat="1" ht="13.2" x14ac:dyDescent="0.3">
      <c r="C633" s="5"/>
      <c r="D633" s="6"/>
      <c r="E633" s="6"/>
      <c r="F633" s="7"/>
      <c r="G633" s="7"/>
      <c r="I633" s="5"/>
      <c r="J633" s="6"/>
      <c r="K633" s="6"/>
      <c r="L633" s="7"/>
      <c r="M633" s="7"/>
      <c r="O633" s="6"/>
      <c r="S633" s="6"/>
    </row>
    <row r="634" spans="3:19" s="1" customFormat="1" ht="13.2" x14ac:dyDescent="0.3">
      <c r="C634" s="5"/>
      <c r="D634" s="6"/>
      <c r="E634" s="6"/>
      <c r="F634" s="7"/>
      <c r="G634" s="7"/>
      <c r="I634" s="5"/>
      <c r="J634" s="6"/>
      <c r="K634" s="6"/>
      <c r="L634" s="7"/>
      <c r="M634" s="7"/>
      <c r="O634" s="6"/>
      <c r="S634" s="6"/>
    </row>
    <row r="635" spans="3:19" s="1" customFormat="1" ht="13.2" x14ac:dyDescent="0.3">
      <c r="C635" s="5"/>
      <c r="D635" s="6"/>
      <c r="E635" s="6"/>
      <c r="F635" s="7"/>
      <c r="G635" s="7"/>
      <c r="I635" s="5"/>
      <c r="J635" s="6"/>
      <c r="K635" s="6"/>
      <c r="L635" s="7"/>
      <c r="M635" s="7"/>
      <c r="O635" s="6"/>
      <c r="S635" s="6"/>
    </row>
    <row r="636" spans="3:19" s="1" customFormat="1" ht="13.2" x14ac:dyDescent="0.3">
      <c r="C636" s="5"/>
      <c r="D636" s="6"/>
      <c r="E636" s="6"/>
      <c r="F636" s="7"/>
      <c r="G636" s="7"/>
      <c r="I636" s="5"/>
      <c r="J636" s="6"/>
      <c r="K636" s="6"/>
      <c r="L636" s="7"/>
      <c r="M636" s="7"/>
      <c r="O636" s="6"/>
      <c r="S636" s="6"/>
    </row>
    <row r="637" spans="3:19" s="1" customFormat="1" ht="13.2" x14ac:dyDescent="0.3">
      <c r="C637" s="5"/>
      <c r="D637" s="6"/>
      <c r="E637" s="6"/>
      <c r="F637" s="7"/>
      <c r="G637" s="7"/>
      <c r="I637" s="5"/>
      <c r="J637" s="6"/>
      <c r="K637" s="6"/>
      <c r="L637" s="7"/>
      <c r="M637" s="7"/>
      <c r="O637" s="6"/>
      <c r="S637" s="6"/>
    </row>
    <row r="638" spans="3:19" s="1" customFormat="1" ht="13.2" x14ac:dyDescent="0.3">
      <c r="C638" s="5"/>
      <c r="D638" s="6"/>
      <c r="E638" s="6"/>
      <c r="F638" s="7"/>
      <c r="G638" s="7"/>
      <c r="I638" s="5"/>
      <c r="J638" s="6"/>
      <c r="K638" s="6"/>
      <c r="L638" s="7"/>
      <c r="M638" s="7"/>
      <c r="O638" s="6"/>
      <c r="S638" s="6"/>
    </row>
    <row r="639" spans="3:19" s="1" customFormat="1" ht="13.2" x14ac:dyDescent="0.3">
      <c r="C639" s="5"/>
      <c r="D639" s="6"/>
      <c r="E639" s="6"/>
      <c r="F639" s="7"/>
      <c r="G639" s="7"/>
      <c r="I639" s="5"/>
      <c r="J639" s="6"/>
      <c r="K639" s="6"/>
      <c r="L639" s="7"/>
      <c r="M639" s="7"/>
      <c r="O639" s="6"/>
      <c r="S639" s="6"/>
    </row>
    <row r="640" spans="3:19" s="1" customFormat="1" ht="13.2" x14ac:dyDescent="0.3">
      <c r="C640" s="5"/>
      <c r="D640" s="6"/>
      <c r="E640" s="6"/>
      <c r="F640" s="7"/>
      <c r="G640" s="7"/>
      <c r="I640" s="5"/>
      <c r="J640" s="6"/>
      <c r="K640" s="6"/>
      <c r="L640" s="7"/>
      <c r="M640" s="7"/>
      <c r="O640" s="6"/>
      <c r="S640" s="6"/>
    </row>
    <row r="641" spans="3:19" s="1" customFormat="1" ht="13.2" x14ac:dyDescent="0.3">
      <c r="C641" s="5"/>
      <c r="D641" s="6"/>
      <c r="E641" s="6"/>
      <c r="F641" s="7"/>
      <c r="G641" s="7"/>
      <c r="I641" s="5"/>
      <c r="J641" s="6"/>
      <c r="K641" s="6"/>
      <c r="L641" s="7"/>
      <c r="M641" s="7"/>
      <c r="O641" s="6"/>
      <c r="S641" s="6"/>
    </row>
    <row r="642" spans="3:19" s="1" customFormat="1" ht="13.2" x14ac:dyDescent="0.3">
      <c r="C642" s="5"/>
      <c r="D642" s="6"/>
      <c r="E642" s="6"/>
      <c r="F642" s="7"/>
      <c r="G642" s="7"/>
      <c r="I642" s="5"/>
      <c r="J642" s="6"/>
      <c r="K642" s="6"/>
      <c r="L642" s="7"/>
      <c r="M642" s="7"/>
      <c r="O642" s="6"/>
      <c r="S642" s="6"/>
    </row>
    <row r="643" spans="3:19" s="1" customFormat="1" ht="13.2" x14ac:dyDescent="0.3">
      <c r="C643" s="5"/>
      <c r="D643" s="6"/>
      <c r="E643" s="6"/>
      <c r="F643" s="7"/>
      <c r="G643" s="7"/>
      <c r="I643" s="5"/>
      <c r="J643" s="6"/>
      <c r="K643" s="6"/>
      <c r="L643" s="7"/>
      <c r="M643" s="7"/>
      <c r="O643" s="6"/>
      <c r="S643" s="6"/>
    </row>
    <row r="644" spans="3:19" s="1" customFormat="1" ht="13.2" x14ac:dyDescent="0.3">
      <c r="C644" s="5"/>
      <c r="D644" s="6"/>
      <c r="E644" s="6"/>
      <c r="F644" s="7"/>
      <c r="G644" s="7"/>
      <c r="I644" s="5"/>
      <c r="J644" s="6"/>
      <c r="K644" s="6"/>
      <c r="L644" s="7"/>
      <c r="M644" s="7"/>
      <c r="O644" s="6"/>
      <c r="S644" s="6"/>
    </row>
    <row r="645" spans="3:19" s="1" customFormat="1" ht="13.2" x14ac:dyDescent="0.3">
      <c r="C645" s="5"/>
      <c r="D645" s="6"/>
      <c r="E645" s="6"/>
      <c r="F645" s="7"/>
      <c r="G645" s="7"/>
      <c r="I645" s="5"/>
      <c r="J645" s="6"/>
      <c r="K645" s="6"/>
      <c r="L645" s="7"/>
      <c r="M645" s="7"/>
      <c r="O645" s="6"/>
      <c r="S645" s="6"/>
    </row>
    <row r="646" spans="3:19" s="1" customFormat="1" ht="13.2" x14ac:dyDescent="0.3">
      <c r="C646" s="5"/>
      <c r="D646" s="6"/>
      <c r="E646" s="6"/>
      <c r="F646" s="7"/>
      <c r="G646" s="7"/>
      <c r="I646" s="5"/>
      <c r="J646" s="6"/>
      <c r="K646" s="6"/>
      <c r="L646" s="7"/>
      <c r="M646" s="7"/>
      <c r="O646" s="6"/>
      <c r="S646" s="6"/>
    </row>
    <row r="647" spans="3:19" s="1" customFormat="1" ht="13.2" x14ac:dyDescent="0.3">
      <c r="C647" s="5"/>
      <c r="D647" s="6"/>
      <c r="E647" s="6"/>
      <c r="F647" s="7"/>
      <c r="G647" s="7"/>
      <c r="I647" s="5"/>
      <c r="J647" s="6"/>
      <c r="K647" s="6"/>
      <c r="L647" s="7"/>
      <c r="M647" s="7"/>
      <c r="O647" s="6"/>
      <c r="S647" s="6"/>
    </row>
    <row r="648" spans="3:19" s="1" customFormat="1" ht="13.2" x14ac:dyDescent="0.3">
      <c r="C648" s="5"/>
      <c r="D648" s="6"/>
      <c r="E648" s="6"/>
      <c r="F648" s="7"/>
      <c r="G648" s="7"/>
      <c r="I648" s="5"/>
      <c r="J648" s="6"/>
      <c r="K648" s="6"/>
      <c r="L648" s="7"/>
      <c r="M648" s="7"/>
      <c r="O648" s="6"/>
      <c r="S648" s="6"/>
    </row>
    <row r="649" spans="3:19" s="1" customFormat="1" ht="13.2" x14ac:dyDescent="0.3">
      <c r="C649" s="5"/>
      <c r="D649" s="6"/>
      <c r="E649" s="6"/>
      <c r="F649" s="7"/>
      <c r="G649" s="7"/>
      <c r="I649" s="5"/>
      <c r="J649" s="6"/>
      <c r="K649" s="6"/>
      <c r="L649" s="7"/>
      <c r="M649" s="7"/>
      <c r="O649" s="6"/>
      <c r="S649" s="6"/>
    </row>
    <row r="650" spans="3:19" s="1" customFormat="1" ht="13.2" x14ac:dyDescent="0.3">
      <c r="C650" s="5"/>
      <c r="D650" s="6"/>
      <c r="E650" s="6"/>
      <c r="F650" s="7"/>
      <c r="G650" s="7"/>
      <c r="I650" s="5"/>
      <c r="J650" s="6"/>
      <c r="K650" s="6"/>
      <c r="L650" s="7"/>
      <c r="M650" s="7"/>
      <c r="O650" s="6"/>
      <c r="S650" s="6"/>
    </row>
    <row r="651" spans="3:19" s="1" customFormat="1" ht="13.2" x14ac:dyDescent="0.3">
      <c r="C651" s="5"/>
      <c r="D651" s="6"/>
      <c r="E651" s="6"/>
      <c r="F651" s="7"/>
      <c r="G651" s="7"/>
      <c r="I651" s="5"/>
      <c r="J651" s="6"/>
      <c r="K651" s="6"/>
      <c r="L651" s="7"/>
      <c r="M651" s="7"/>
      <c r="O651" s="6"/>
      <c r="S651" s="6"/>
    </row>
    <row r="652" spans="3:19" s="1" customFormat="1" ht="13.2" x14ac:dyDescent="0.3">
      <c r="C652" s="5"/>
      <c r="D652" s="6"/>
      <c r="E652" s="6"/>
      <c r="F652" s="7"/>
      <c r="G652" s="7"/>
      <c r="I652" s="5"/>
      <c r="J652" s="6"/>
      <c r="K652" s="6"/>
      <c r="L652" s="7"/>
      <c r="M652" s="7"/>
      <c r="O652" s="6"/>
      <c r="S652" s="6"/>
    </row>
    <row r="653" spans="3:19" s="1" customFormat="1" ht="13.2" x14ac:dyDescent="0.3">
      <c r="C653" s="5"/>
      <c r="D653" s="6"/>
      <c r="E653" s="6"/>
      <c r="F653" s="7"/>
      <c r="G653" s="7"/>
      <c r="I653" s="5"/>
      <c r="J653" s="6"/>
      <c r="K653" s="6"/>
      <c r="L653" s="7"/>
      <c r="M653" s="7"/>
      <c r="O653" s="6"/>
      <c r="S653" s="6"/>
    </row>
    <row r="654" spans="3:19" s="1" customFormat="1" ht="13.2" x14ac:dyDescent="0.3">
      <c r="C654" s="5"/>
      <c r="D654" s="6"/>
      <c r="E654" s="6"/>
      <c r="F654" s="7"/>
      <c r="G654" s="7"/>
      <c r="I654" s="5"/>
      <c r="J654" s="6"/>
      <c r="K654" s="6"/>
      <c r="L654" s="7"/>
      <c r="M654" s="7"/>
      <c r="O654" s="6"/>
      <c r="S654" s="6"/>
    </row>
    <row r="655" spans="3:19" s="1" customFormat="1" ht="13.2" x14ac:dyDescent="0.3">
      <c r="C655" s="5"/>
      <c r="D655" s="6"/>
      <c r="E655" s="6"/>
      <c r="F655" s="7"/>
      <c r="G655" s="7"/>
      <c r="I655" s="5"/>
      <c r="J655" s="6"/>
      <c r="K655" s="6"/>
      <c r="L655" s="7"/>
      <c r="M655" s="7"/>
      <c r="O655" s="6"/>
      <c r="S655" s="6"/>
    </row>
    <row r="656" spans="3:19" s="1" customFormat="1" ht="13.2" x14ac:dyDescent="0.3">
      <c r="C656" s="5"/>
      <c r="D656" s="6"/>
      <c r="E656" s="6"/>
      <c r="F656" s="7"/>
      <c r="G656" s="7"/>
      <c r="I656" s="5"/>
      <c r="J656" s="6"/>
      <c r="K656" s="6"/>
      <c r="L656" s="7"/>
      <c r="M656" s="7"/>
      <c r="O656" s="6"/>
      <c r="S656" s="6"/>
    </row>
    <row r="657" spans="3:19" s="1" customFormat="1" ht="13.2" x14ac:dyDescent="0.3">
      <c r="C657" s="5"/>
      <c r="D657" s="6"/>
      <c r="E657" s="6"/>
      <c r="F657" s="7"/>
      <c r="G657" s="7"/>
      <c r="I657" s="5"/>
      <c r="J657" s="6"/>
      <c r="K657" s="6"/>
      <c r="L657" s="7"/>
      <c r="M657" s="7"/>
      <c r="O657" s="6"/>
      <c r="S657" s="6"/>
    </row>
    <row r="658" spans="3:19" s="1" customFormat="1" ht="13.2" x14ac:dyDescent="0.3">
      <c r="C658" s="5"/>
      <c r="D658" s="6"/>
      <c r="E658" s="6"/>
      <c r="F658" s="7"/>
      <c r="G658" s="7"/>
      <c r="I658" s="5"/>
      <c r="J658" s="6"/>
      <c r="K658" s="6"/>
      <c r="L658" s="7"/>
      <c r="M658" s="7"/>
      <c r="O658" s="6"/>
      <c r="S658" s="6"/>
    </row>
    <row r="659" spans="3:19" s="1" customFormat="1" ht="13.2" x14ac:dyDescent="0.3">
      <c r="C659" s="5"/>
      <c r="D659" s="6"/>
      <c r="E659" s="6"/>
      <c r="F659" s="7"/>
      <c r="G659" s="7"/>
      <c r="I659" s="5"/>
      <c r="J659" s="6"/>
      <c r="K659" s="6"/>
      <c r="L659" s="7"/>
      <c r="M659" s="7"/>
      <c r="O659" s="6"/>
      <c r="S659" s="6"/>
    </row>
    <row r="660" spans="3:19" s="1" customFormat="1" ht="13.2" x14ac:dyDescent="0.3">
      <c r="C660" s="5"/>
      <c r="D660" s="6"/>
      <c r="E660" s="6"/>
      <c r="F660" s="7"/>
      <c r="G660" s="7"/>
      <c r="I660" s="5"/>
      <c r="J660" s="6"/>
      <c r="K660" s="6"/>
      <c r="L660" s="7"/>
      <c r="M660" s="7"/>
      <c r="O660" s="6"/>
      <c r="S660" s="6"/>
    </row>
    <row r="661" spans="3:19" s="1" customFormat="1" ht="13.2" x14ac:dyDescent="0.3">
      <c r="C661" s="5"/>
      <c r="D661" s="6"/>
      <c r="E661" s="6"/>
      <c r="F661" s="7"/>
      <c r="G661" s="7"/>
      <c r="I661" s="5"/>
      <c r="J661" s="6"/>
      <c r="K661" s="6"/>
      <c r="L661" s="7"/>
      <c r="M661" s="7"/>
      <c r="O661" s="6"/>
      <c r="S661" s="6"/>
    </row>
    <row r="662" spans="3:19" s="1" customFormat="1" ht="13.2" x14ac:dyDescent="0.3">
      <c r="C662" s="5"/>
      <c r="D662" s="6"/>
      <c r="E662" s="6"/>
      <c r="F662" s="7"/>
      <c r="G662" s="7"/>
      <c r="I662" s="5"/>
      <c r="J662" s="6"/>
      <c r="K662" s="6"/>
      <c r="L662" s="7"/>
      <c r="M662" s="7"/>
      <c r="O662" s="6"/>
      <c r="S662" s="6"/>
    </row>
    <row r="663" spans="3:19" s="1" customFormat="1" ht="13.2" x14ac:dyDescent="0.3">
      <c r="C663" s="5"/>
      <c r="D663" s="6"/>
      <c r="E663" s="6"/>
      <c r="F663" s="7"/>
      <c r="G663" s="7"/>
      <c r="I663" s="5"/>
      <c r="J663" s="6"/>
      <c r="K663" s="6"/>
      <c r="L663" s="7"/>
      <c r="M663" s="7"/>
      <c r="O663" s="6"/>
      <c r="S663" s="6"/>
    </row>
    <row r="664" spans="3:19" s="1" customFormat="1" ht="13.2" x14ac:dyDescent="0.3">
      <c r="C664" s="5"/>
      <c r="D664" s="6"/>
      <c r="E664" s="6"/>
      <c r="F664" s="7"/>
      <c r="G664" s="7"/>
      <c r="I664" s="5"/>
      <c r="J664" s="6"/>
      <c r="K664" s="6"/>
      <c r="L664" s="7"/>
      <c r="M664" s="7"/>
      <c r="O664" s="6"/>
      <c r="S664" s="6"/>
    </row>
    <row r="665" spans="3:19" s="1" customFormat="1" ht="13.2" x14ac:dyDescent="0.3">
      <c r="C665" s="5"/>
      <c r="D665" s="6"/>
      <c r="E665" s="6"/>
      <c r="F665" s="7"/>
      <c r="G665" s="7"/>
      <c r="I665" s="5"/>
      <c r="J665" s="6"/>
      <c r="K665" s="6"/>
      <c r="L665" s="7"/>
      <c r="M665" s="7"/>
      <c r="O665" s="6"/>
      <c r="S665" s="6"/>
    </row>
    <row r="666" spans="3:19" s="1" customFormat="1" ht="13.2" x14ac:dyDescent="0.3">
      <c r="C666" s="5"/>
      <c r="D666" s="6"/>
      <c r="E666" s="6"/>
      <c r="F666" s="7"/>
      <c r="G666" s="7"/>
      <c r="I666" s="5"/>
      <c r="J666" s="6"/>
      <c r="K666" s="6"/>
      <c r="L666" s="7"/>
      <c r="M666" s="7"/>
      <c r="O666" s="6"/>
      <c r="S666" s="6"/>
    </row>
    <row r="667" spans="3:19" s="1" customFormat="1" ht="13.2" x14ac:dyDescent="0.3">
      <c r="C667" s="5"/>
      <c r="D667" s="6"/>
      <c r="E667" s="6"/>
      <c r="F667" s="7"/>
      <c r="G667" s="7"/>
      <c r="I667" s="5"/>
      <c r="J667" s="6"/>
      <c r="K667" s="6"/>
      <c r="L667" s="7"/>
      <c r="M667" s="7"/>
      <c r="O667" s="6"/>
      <c r="S667" s="6"/>
    </row>
    <row r="668" spans="3:19" s="1" customFormat="1" ht="13.2" x14ac:dyDescent="0.3">
      <c r="C668" s="5"/>
      <c r="D668" s="6"/>
      <c r="E668" s="6"/>
      <c r="F668" s="7"/>
      <c r="G668" s="7"/>
      <c r="I668" s="5"/>
      <c r="J668" s="6"/>
      <c r="K668" s="6"/>
      <c r="L668" s="7"/>
      <c r="M668" s="7"/>
      <c r="O668" s="6"/>
      <c r="S668" s="6"/>
    </row>
    <row r="669" spans="3:19" s="1" customFormat="1" ht="13.2" x14ac:dyDescent="0.3">
      <c r="C669" s="5"/>
      <c r="D669" s="6"/>
      <c r="E669" s="6"/>
      <c r="F669" s="7"/>
      <c r="G669" s="7"/>
      <c r="I669" s="5"/>
      <c r="J669" s="6"/>
      <c r="K669" s="6"/>
      <c r="L669" s="7"/>
      <c r="M669" s="7"/>
      <c r="O669" s="6"/>
      <c r="S669" s="6"/>
    </row>
    <row r="670" spans="3:19" s="1" customFormat="1" ht="13.2" x14ac:dyDescent="0.3">
      <c r="C670" s="5"/>
      <c r="D670" s="6"/>
      <c r="E670" s="6"/>
      <c r="F670" s="7"/>
      <c r="G670" s="7"/>
      <c r="I670" s="5"/>
      <c r="J670" s="6"/>
      <c r="K670" s="6"/>
      <c r="L670" s="7"/>
      <c r="M670" s="7"/>
      <c r="O670" s="6"/>
      <c r="S670" s="6"/>
    </row>
    <row r="671" spans="3:19" s="1" customFormat="1" ht="13.2" x14ac:dyDescent="0.3">
      <c r="C671" s="5"/>
      <c r="D671" s="6"/>
      <c r="E671" s="6"/>
      <c r="F671" s="7"/>
      <c r="G671" s="7"/>
      <c r="I671" s="5"/>
      <c r="J671" s="6"/>
      <c r="K671" s="6"/>
      <c r="L671" s="7"/>
      <c r="M671" s="7"/>
      <c r="O671" s="6"/>
      <c r="S671" s="6"/>
    </row>
    <row r="672" spans="3:19" s="1" customFormat="1" ht="13.2" x14ac:dyDescent="0.3">
      <c r="C672" s="5"/>
      <c r="D672" s="6"/>
      <c r="E672" s="6"/>
      <c r="F672" s="7"/>
      <c r="G672" s="7"/>
      <c r="I672" s="5"/>
      <c r="J672" s="6"/>
      <c r="K672" s="6"/>
      <c r="L672" s="7"/>
      <c r="M672" s="7"/>
      <c r="O672" s="6"/>
      <c r="S672" s="6"/>
    </row>
    <row r="673" spans="3:19" s="1" customFormat="1" ht="13.2" x14ac:dyDescent="0.3">
      <c r="C673" s="5"/>
      <c r="D673" s="6"/>
      <c r="E673" s="6"/>
      <c r="F673" s="7"/>
      <c r="G673" s="7"/>
      <c r="I673" s="5"/>
      <c r="J673" s="6"/>
      <c r="K673" s="6"/>
      <c r="L673" s="7"/>
      <c r="M673" s="7"/>
      <c r="O673" s="6"/>
      <c r="S673" s="6"/>
    </row>
    <row r="674" spans="3:19" s="1" customFormat="1" ht="13.2" x14ac:dyDescent="0.3">
      <c r="C674" s="5"/>
      <c r="D674" s="6"/>
      <c r="E674" s="6"/>
      <c r="F674" s="7"/>
      <c r="G674" s="7"/>
      <c r="I674" s="5"/>
      <c r="J674" s="6"/>
      <c r="K674" s="6"/>
      <c r="L674" s="7"/>
      <c r="M674" s="7"/>
      <c r="O674" s="6"/>
      <c r="S674" s="6"/>
    </row>
    <row r="675" spans="3:19" s="1" customFormat="1" ht="13.2" x14ac:dyDescent="0.3">
      <c r="C675" s="5"/>
      <c r="D675" s="6"/>
      <c r="E675" s="6"/>
      <c r="F675" s="7"/>
      <c r="G675" s="7"/>
      <c r="I675" s="5"/>
      <c r="J675" s="6"/>
      <c r="K675" s="6"/>
      <c r="L675" s="7"/>
      <c r="M675" s="7"/>
      <c r="O675" s="6"/>
      <c r="S675" s="6"/>
    </row>
    <row r="676" spans="3:19" s="1" customFormat="1" ht="13.2" x14ac:dyDescent="0.3">
      <c r="C676" s="5"/>
      <c r="D676" s="6"/>
      <c r="E676" s="6"/>
      <c r="F676" s="7"/>
      <c r="G676" s="7"/>
      <c r="I676" s="5"/>
      <c r="J676" s="6"/>
      <c r="K676" s="6"/>
      <c r="L676" s="7"/>
      <c r="M676" s="7"/>
      <c r="O676" s="6"/>
      <c r="S676" s="6"/>
    </row>
    <row r="677" spans="3:19" s="1" customFormat="1" ht="13.2" x14ac:dyDescent="0.3">
      <c r="C677" s="5"/>
      <c r="D677" s="6"/>
      <c r="E677" s="6"/>
      <c r="F677" s="7"/>
      <c r="G677" s="7"/>
      <c r="I677" s="5"/>
      <c r="J677" s="6"/>
      <c r="K677" s="6"/>
      <c r="L677" s="7"/>
      <c r="M677" s="7"/>
      <c r="O677" s="6"/>
      <c r="S677" s="6"/>
    </row>
    <row r="678" spans="3:19" s="1" customFormat="1" ht="13.2" x14ac:dyDescent="0.3">
      <c r="C678" s="5"/>
      <c r="D678" s="6"/>
      <c r="E678" s="6"/>
      <c r="F678" s="7"/>
      <c r="G678" s="7"/>
      <c r="I678" s="5"/>
      <c r="J678" s="6"/>
      <c r="K678" s="6"/>
      <c r="L678" s="7"/>
      <c r="M678" s="7"/>
      <c r="O678" s="6"/>
      <c r="S678" s="6"/>
    </row>
    <row r="679" spans="3:19" s="1" customFormat="1" ht="13.2" x14ac:dyDescent="0.3">
      <c r="C679" s="5"/>
      <c r="D679" s="6"/>
      <c r="E679" s="6"/>
      <c r="F679" s="7"/>
      <c r="G679" s="7"/>
      <c r="I679" s="5"/>
      <c r="J679" s="6"/>
      <c r="K679" s="6"/>
      <c r="L679" s="7"/>
      <c r="M679" s="7"/>
      <c r="O679" s="6"/>
      <c r="S679" s="6"/>
    </row>
    <row r="680" spans="3:19" s="1" customFormat="1" ht="13.2" x14ac:dyDescent="0.3">
      <c r="C680" s="5"/>
      <c r="D680" s="6"/>
      <c r="E680" s="6"/>
      <c r="F680" s="7"/>
      <c r="G680" s="7"/>
      <c r="I680" s="5"/>
      <c r="J680" s="6"/>
      <c r="K680" s="6"/>
      <c r="L680" s="7"/>
      <c r="M680" s="7"/>
      <c r="O680" s="6"/>
      <c r="S680" s="6"/>
    </row>
    <row r="681" spans="3:19" s="1" customFormat="1" ht="13.2" x14ac:dyDescent="0.3">
      <c r="C681" s="5"/>
      <c r="D681" s="6"/>
      <c r="E681" s="6"/>
      <c r="F681" s="7"/>
      <c r="G681" s="7"/>
      <c r="I681" s="5"/>
      <c r="J681" s="6"/>
      <c r="K681" s="6"/>
      <c r="L681" s="7"/>
      <c r="M681" s="7"/>
      <c r="O681" s="6"/>
      <c r="S681" s="6"/>
    </row>
    <row r="682" spans="3:19" s="1" customFormat="1" ht="13.2" x14ac:dyDescent="0.3">
      <c r="C682" s="5"/>
      <c r="D682" s="6"/>
      <c r="E682" s="6"/>
      <c r="F682" s="7"/>
      <c r="G682" s="7"/>
      <c r="I682" s="5"/>
      <c r="J682" s="6"/>
      <c r="K682" s="6"/>
      <c r="L682" s="7"/>
      <c r="M682" s="7"/>
      <c r="O682" s="6"/>
      <c r="S682" s="6"/>
    </row>
    <row r="683" spans="3:19" s="1" customFormat="1" ht="13.2" x14ac:dyDescent="0.3">
      <c r="C683" s="5"/>
      <c r="D683" s="6"/>
      <c r="E683" s="6"/>
      <c r="F683" s="7"/>
      <c r="G683" s="7"/>
      <c r="I683" s="5"/>
      <c r="J683" s="6"/>
      <c r="K683" s="6"/>
      <c r="L683" s="7"/>
      <c r="M683" s="7"/>
      <c r="O683" s="6"/>
      <c r="S683" s="6"/>
    </row>
    <row r="684" spans="3:19" s="1" customFormat="1" ht="13.2" x14ac:dyDescent="0.3">
      <c r="C684" s="5"/>
      <c r="D684" s="6"/>
      <c r="E684" s="6"/>
      <c r="F684" s="7"/>
      <c r="G684" s="7"/>
      <c r="I684" s="5"/>
      <c r="J684" s="6"/>
      <c r="K684" s="6"/>
      <c r="L684" s="7"/>
      <c r="M684" s="7"/>
      <c r="O684" s="6"/>
      <c r="S684" s="6"/>
    </row>
    <row r="685" spans="3:19" s="1" customFormat="1" ht="13.2" x14ac:dyDescent="0.3">
      <c r="C685" s="5"/>
      <c r="D685" s="6"/>
      <c r="E685" s="6"/>
      <c r="F685" s="7"/>
      <c r="G685" s="7"/>
      <c r="I685" s="5"/>
      <c r="J685" s="6"/>
      <c r="K685" s="6"/>
      <c r="L685" s="7"/>
      <c r="M685" s="7"/>
      <c r="O685" s="6"/>
      <c r="S685" s="6"/>
    </row>
    <row r="686" spans="3:19" s="1" customFormat="1" ht="13.2" x14ac:dyDescent="0.3">
      <c r="C686" s="5"/>
      <c r="D686" s="6"/>
      <c r="E686" s="6"/>
      <c r="F686" s="7"/>
      <c r="G686" s="7"/>
      <c r="I686" s="5"/>
      <c r="J686" s="6"/>
      <c r="K686" s="6"/>
      <c r="L686" s="7"/>
      <c r="M686" s="7"/>
      <c r="O686" s="6"/>
      <c r="S686" s="6"/>
    </row>
    <row r="687" spans="3:19" s="1" customFormat="1" ht="13.2" x14ac:dyDescent="0.3">
      <c r="C687" s="5"/>
      <c r="D687" s="6"/>
      <c r="E687" s="6"/>
      <c r="F687" s="7"/>
      <c r="G687" s="7"/>
      <c r="I687" s="5"/>
      <c r="J687" s="6"/>
      <c r="K687" s="6"/>
      <c r="L687" s="7"/>
      <c r="M687" s="7"/>
      <c r="O687" s="6"/>
      <c r="S687" s="6"/>
    </row>
    <row r="688" spans="3:19" s="1" customFormat="1" ht="13.2" x14ac:dyDescent="0.3">
      <c r="C688" s="5"/>
      <c r="D688" s="6"/>
      <c r="E688" s="6"/>
      <c r="F688" s="7"/>
      <c r="G688" s="7"/>
      <c r="I688" s="5"/>
      <c r="J688" s="6"/>
      <c r="K688" s="6"/>
      <c r="L688" s="7"/>
      <c r="M688" s="7"/>
      <c r="O688" s="6"/>
      <c r="S688" s="6"/>
    </row>
    <row r="689" spans="3:19" s="1" customFormat="1" ht="13.2" x14ac:dyDescent="0.3">
      <c r="C689" s="5"/>
      <c r="D689" s="6"/>
      <c r="E689" s="6"/>
      <c r="F689" s="7"/>
      <c r="G689" s="7"/>
      <c r="I689" s="5"/>
      <c r="J689" s="6"/>
      <c r="K689" s="6"/>
      <c r="L689" s="7"/>
      <c r="M689" s="7"/>
      <c r="O689" s="6"/>
      <c r="S689" s="6"/>
    </row>
    <row r="690" spans="3:19" s="1" customFormat="1" ht="13.2" x14ac:dyDescent="0.3">
      <c r="C690" s="5"/>
      <c r="D690" s="6"/>
      <c r="E690" s="6"/>
      <c r="F690" s="7"/>
      <c r="G690" s="7"/>
      <c r="I690" s="5"/>
      <c r="J690" s="6"/>
      <c r="K690" s="6"/>
      <c r="L690" s="7"/>
      <c r="M690" s="7"/>
      <c r="O690" s="6"/>
      <c r="S690" s="6"/>
    </row>
    <row r="691" spans="3:19" s="1" customFormat="1" ht="13.2" x14ac:dyDescent="0.3">
      <c r="C691" s="5"/>
      <c r="D691" s="6"/>
      <c r="E691" s="6"/>
      <c r="F691" s="7"/>
      <c r="G691" s="7"/>
      <c r="I691" s="5"/>
      <c r="J691" s="6"/>
      <c r="K691" s="6"/>
      <c r="L691" s="7"/>
      <c r="M691" s="7"/>
      <c r="O691" s="6"/>
      <c r="S691" s="6"/>
    </row>
    <row r="692" spans="3:19" s="1" customFormat="1" ht="13.2" x14ac:dyDescent="0.3">
      <c r="C692" s="5"/>
      <c r="D692" s="6"/>
      <c r="E692" s="6"/>
      <c r="F692" s="7"/>
      <c r="G692" s="7"/>
      <c r="I692" s="5"/>
      <c r="J692" s="6"/>
      <c r="K692" s="6"/>
      <c r="L692" s="7"/>
      <c r="M692" s="7"/>
      <c r="O692" s="6"/>
      <c r="S692" s="6"/>
    </row>
    <row r="693" spans="3:19" s="1" customFormat="1" ht="13.2" x14ac:dyDescent="0.3">
      <c r="C693" s="5"/>
      <c r="D693" s="6"/>
      <c r="E693" s="6"/>
      <c r="F693" s="7"/>
      <c r="G693" s="7"/>
      <c r="I693" s="5"/>
      <c r="J693" s="6"/>
      <c r="K693" s="6"/>
      <c r="L693" s="7"/>
      <c r="M693" s="7"/>
      <c r="O693" s="6"/>
      <c r="S693" s="6"/>
    </row>
    <row r="694" spans="3:19" s="1" customFormat="1" ht="13.2" x14ac:dyDescent="0.3">
      <c r="C694" s="5"/>
      <c r="D694" s="6"/>
      <c r="E694" s="6"/>
      <c r="F694" s="7"/>
      <c r="G694" s="7"/>
      <c r="I694" s="5"/>
      <c r="J694" s="6"/>
      <c r="K694" s="6"/>
      <c r="L694" s="7"/>
      <c r="M694" s="7"/>
      <c r="O694" s="6"/>
      <c r="S694" s="6"/>
    </row>
    <row r="695" spans="3:19" s="1" customFormat="1" ht="13.2" x14ac:dyDescent="0.3">
      <c r="C695" s="5"/>
      <c r="D695" s="6"/>
      <c r="E695" s="6"/>
      <c r="F695" s="7"/>
      <c r="G695" s="7"/>
      <c r="I695" s="5"/>
      <c r="J695" s="6"/>
      <c r="K695" s="6"/>
      <c r="L695" s="7"/>
      <c r="M695" s="7"/>
      <c r="O695" s="6"/>
      <c r="S695" s="6"/>
    </row>
    <row r="696" spans="3:19" s="1" customFormat="1" ht="13.2" x14ac:dyDescent="0.3">
      <c r="C696" s="5"/>
      <c r="D696" s="6"/>
      <c r="E696" s="6"/>
      <c r="F696" s="7"/>
      <c r="G696" s="7"/>
      <c r="I696" s="5"/>
      <c r="J696" s="6"/>
      <c r="K696" s="6"/>
      <c r="L696" s="7"/>
      <c r="M696" s="7"/>
      <c r="O696" s="6"/>
      <c r="S696" s="6"/>
    </row>
    <row r="697" spans="3:19" s="1" customFormat="1" ht="13.2" x14ac:dyDescent="0.3">
      <c r="C697" s="5"/>
      <c r="D697" s="6"/>
      <c r="E697" s="6"/>
      <c r="F697" s="7"/>
      <c r="G697" s="7"/>
      <c r="I697" s="5"/>
      <c r="J697" s="6"/>
      <c r="K697" s="6"/>
      <c r="L697" s="7"/>
      <c r="M697" s="7"/>
      <c r="O697" s="6"/>
      <c r="S697" s="6"/>
    </row>
    <row r="698" spans="3:19" s="1" customFormat="1" ht="13.2" x14ac:dyDescent="0.3">
      <c r="C698" s="5"/>
      <c r="D698" s="6"/>
      <c r="E698" s="6"/>
      <c r="F698" s="7"/>
      <c r="G698" s="7"/>
      <c r="I698" s="5"/>
      <c r="J698" s="6"/>
      <c r="K698" s="6"/>
      <c r="L698" s="7"/>
      <c r="M698" s="7"/>
      <c r="O698" s="6"/>
      <c r="S698" s="6"/>
    </row>
    <row r="699" spans="3:19" s="1" customFormat="1" ht="13.2" x14ac:dyDescent="0.3">
      <c r="C699" s="5"/>
      <c r="D699" s="6"/>
      <c r="E699" s="6"/>
      <c r="F699" s="7"/>
      <c r="G699" s="7"/>
      <c r="I699" s="5"/>
      <c r="J699" s="6"/>
      <c r="K699" s="6"/>
      <c r="L699" s="7"/>
      <c r="M699" s="7"/>
      <c r="O699" s="6"/>
      <c r="S699" s="6"/>
    </row>
    <row r="700" spans="3:19" s="1" customFormat="1" ht="13.2" x14ac:dyDescent="0.3">
      <c r="C700" s="5"/>
      <c r="D700" s="6"/>
      <c r="E700" s="6"/>
      <c r="F700" s="7"/>
      <c r="G700" s="7"/>
      <c r="I700" s="5"/>
      <c r="J700" s="6"/>
      <c r="K700" s="6"/>
      <c r="L700" s="7"/>
      <c r="M700" s="7"/>
      <c r="O700" s="6"/>
      <c r="S700" s="6"/>
    </row>
    <row r="701" spans="3:19" s="1" customFormat="1" ht="13.2" x14ac:dyDescent="0.3">
      <c r="C701" s="5"/>
      <c r="D701" s="6"/>
      <c r="E701" s="6"/>
      <c r="F701" s="7"/>
      <c r="G701" s="7"/>
      <c r="I701" s="5"/>
      <c r="J701" s="6"/>
      <c r="K701" s="6"/>
      <c r="L701" s="7"/>
      <c r="M701" s="7"/>
      <c r="O701" s="6"/>
      <c r="S701" s="6"/>
    </row>
    <row r="702" spans="3:19" s="1" customFormat="1" ht="13.2" x14ac:dyDescent="0.3">
      <c r="C702" s="5"/>
      <c r="D702" s="6"/>
      <c r="E702" s="6"/>
      <c r="F702" s="7"/>
      <c r="G702" s="7"/>
      <c r="I702" s="5"/>
      <c r="J702" s="6"/>
      <c r="K702" s="6"/>
      <c r="L702" s="7"/>
      <c r="M702" s="7"/>
      <c r="O702" s="6"/>
      <c r="S702" s="6"/>
    </row>
    <row r="703" spans="3:19" s="1" customFormat="1" ht="13.2" x14ac:dyDescent="0.3">
      <c r="C703" s="5"/>
      <c r="D703" s="6"/>
      <c r="E703" s="6"/>
      <c r="F703" s="7"/>
      <c r="G703" s="7"/>
      <c r="I703" s="5"/>
      <c r="J703" s="6"/>
      <c r="K703" s="6"/>
      <c r="L703" s="7"/>
      <c r="M703" s="7"/>
      <c r="O703" s="6"/>
      <c r="S703" s="6"/>
    </row>
    <row r="704" spans="3:19" s="1" customFormat="1" ht="13.2" x14ac:dyDescent="0.3">
      <c r="C704" s="5"/>
      <c r="D704" s="6"/>
      <c r="E704" s="6"/>
      <c r="F704" s="7"/>
      <c r="G704" s="7"/>
      <c r="I704" s="5"/>
      <c r="J704" s="6"/>
      <c r="K704" s="6"/>
      <c r="L704" s="7"/>
      <c r="M704" s="7"/>
      <c r="O704" s="6"/>
      <c r="S704" s="6"/>
    </row>
    <row r="705" spans="3:19" s="1" customFormat="1" ht="13.2" x14ac:dyDescent="0.3">
      <c r="C705" s="5"/>
      <c r="D705" s="6"/>
      <c r="E705" s="6"/>
      <c r="F705" s="7"/>
      <c r="G705" s="7"/>
      <c r="I705" s="5"/>
      <c r="J705" s="6"/>
      <c r="K705" s="6"/>
      <c r="L705" s="7"/>
      <c r="M705" s="7"/>
      <c r="O705" s="6"/>
      <c r="S705" s="6"/>
    </row>
    <row r="706" spans="3:19" s="1" customFormat="1" ht="13.2" x14ac:dyDescent="0.3">
      <c r="C706" s="5"/>
      <c r="D706" s="6"/>
      <c r="E706" s="6"/>
      <c r="F706" s="7"/>
      <c r="G706" s="7"/>
      <c r="I706" s="5"/>
      <c r="J706" s="6"/>
      <c r="K706" s="6"/>
      <c r="L706" s="7"/>
      <c r="M706" s="7"/>
      <c r="O706" s="6"/>
      <c r="S706" s="6"/>
    </row>
    <row r="707" spans="3:19" s="1" customFormat="1" ht="13.2" x14ac:dyDescent="0.3">
      <c r="C707" s="5"/>
      <c r="D707" s="6"/>
      <c r="E707" s="6"/>
      <c r="F707" s="7"/>
      <c r="G707" s="7"/>
      <c r="I707" s="5"/>
      <c r="J707" s="6"/>
      <c r="K707" s="6"/>
      <c r="L707" s="7"/>
      <c r="M707" s="7"/>
      <c r="O707" s="6"/>
      <c r="S707" s="6"/>
    </row>
    <row r="708" spans="3:19" s="1" customFormat="1" ht="13.2" x14ac:dyDescent="0.3">
      <c r="C708" s="5"/>
      <c r="D708" s="6"/>
      <c r="E708" s="6"/>
      <c r="F708" s="7"/>
      <c r="G708" s="7"/>
      <c r="I708" s="5"/>
      <c r="J708" s="6"/>
      <c r="K708" s="6"/>
      <c r="L708" s="7"/>
      <c r="M708" s="7"/>
      <c r="O708" s="6"/>
      <c r="S708" s="6"/>
    </row>
    <row r="709" spans="3:19" s="1" customFormat="1" ht="13.2" x14ac:dyDescent="0.3">
      <c r="C709" s="5"/>
      <c r="D709" s="6"/>
      <c r="E709" s="6"/>
      <c r="F709" s="7"/>
      <c r="G709" s="7"/>
      <c r="I709" s="5"/>
      <c r="J709" s="6"/>
      <c r="K709" s="6"/>
      <c r="L709" s="7"/>
      <c r="M709" s="7"/>
      <c r="O709" s="6"/>
      <c r="S709" s="6"/>
    </row>
    <row r="710" spans="3:19" s="1" customFormat="1" ht="13.2" x14ac:dyDescent="0.3">
      <c r="C710" s="5"/>
      <c r="D710" s="6"/>
      <c r="E710" s="6"/>
      <c r="F710" s="7"/>
      <c r="G710" s="7"/>
      <c r="I710" s="5"/>
      <c r="J710" s="6"/>
      <c r="K710" s="6"/>
      <c r="L710" s="7"/>
      <c r="M710" s="7"/>
      <c r="O710" s="6"/>
      <c r="S710" s="6"/>
    </row>
    <row r="711" spans="3:19" s="1" customFormat="1" ht="13.2" x14ac:dyDescent="0.3">
      <c r="C711" s="5"/>
      <c r="D711" s="6"/>
      <c r="E711" s="6"/>
      <c r="F711" s="7"/>
      <c r="G711" s="7"/>
      <c r="I711" s="5"/>
      <c r="J711" s="6"/>
      <c r="K711" s="6"/>
      <c r="L711" s="7"/>
      <c r="M711" s="7"/>
      <c r="O711" s="6"/>
      <c r="S711" s="6"/>
    </row>
    <row r="712" spans="3:19" s="1" customFormat="1" ht="13.2" x14ac:dyDescent="0.3">
      <c r="C712" s="5"/>
      <c r="D712" s="6"/>
      <c r="E712" s="6"/>
      <c r="F712" s="7"/>
      <c r="G712" s="7"/>
      <c r="I712" s="5"/>
      <c r="J712" s="6"/>
      <c r="K712" s="6"/>
      <c r="L712" s="7"/>
      <c r="M712" s="7"/>
      <c r="O712" s="6"/>
      <c r="S712" s="6"/>
    </row>
    <row r="713" spans="3:19" s="1" customFormat="1" ht="13.2" x14ac:dyDescent="0.3">
      <c r="C713" s="5"/>
      <c r="D713" s="6"/>
      <c r="E713" s="6"/>
      <c r="F713" s="7"/>
      <c r="G713" s="7"/>
      <c r="I713" s="5"/>
      <c r="J713" s="6"/>
      <c r="K713" s="6"/>
      <c r="L713" s="7"/>
      <c r="M713" s="7"/>
      <c r="O713" s="6"/>
      <c r="S713" s="6"/>
    </row>
    <row r="714" spans="3:19" s="1" customFormat="1" ht="13.2" x14ac:dyDescent="0.3">
      <c r="C714" s="5"/>
      <c r="D714" s="6"/>
      <c r="E714" s="6"/>
      <c r="F714" s="7"/>
      <c r="G714" s="7"/>
      <c r="I714" s="5"/>
      <c r="J714" s="6"/>
      <c r="K714" s="6"/>
      <c r="L714" s="7"/>
      <c r="M714" s="7"/>
      <c r="O714" s="6"/>
      <c r="S714" s="6"/>
    </row>
    <row r="715" spans="3:19" s="1" customFormat="1" ht="13.2" x14ac:dyDescent="0.3">
      <c r="C715" s="5"/>
      <c r="D715" s="6"/>
      <c r="E715" s="6"/>
      <c r="F715" s="7"/>
      <c r="G715" s="7"/>
      <c r="I715" s="5"/>
      <c r="J715" s="6"/>
      <c r="K715" s="6"/>
      <c r="L715" s="7"/>
      <c r="M715" s="7"/>
      <c r="O715" s="6"/>
      <c r="S715" s="6"/>
    </row>
    <row r="716" spans="3:19" s="1" customFormat="1" ht="13.2" x14ac:dyDescent="0.3">
      <c r="C716" s="5"/>
      <c r="D716" s="6"/>
      <c r="E716" s="6"/>
      <c r="F716" s="7"/>
      <c r="G716" s="7"/>
      <c r="I716" s="5"/>
      <c r="J716" s="6"/>
      <c r="K716" s="6"/>
      <c r="L716" s="7"/>
      <c r="M716" s="7"/>
      <c r="O716" s="6"/>
      <c r="S716" s="6"/>
    </row>
    <row r="717" spans="3:19" s="1" customFormat="1" ht="13.2" x14ac:dyDescent="0.3">
      <c r="C717" s="5"/>
      <c r="D717" s="6"/>
      <c r="E717" s="6"/>
      <c r="F717" s="7"/>
      <c r="G717" s="7"/>
      <c r="I717" s="5"/>
      <c r="J717" s="6"/>
      <c r="K717" s="6"/>
      <c r="L717" s="7"/>
      <c r="M717" s="7"/>
      <c r="O717" s="6"/>
      <c r="S717" s="6"/>
    </row>
    <row r="718" spans="3:19" s="1" customFormat="1" ht="13.2" x14ac:dyDescent="0.3">
      <c r="C718" s="5"/>
      <c r="D718" s="6"/>
      <c r="E718" s="6"/>
      <c r="F718" s="7"/>
      <c r="G718" s="7"/>
      <c r="I718" s="5"/>
      <c r="J718" s="6"/>
      <c r="K718" s="6"/>
      <c r="L718" s="7"/>
      <c r="M718" s="7"/>
      <c r="O718" s="6"/>
      <c r="S718" s="6"/>
    </row>
    <row r="719" spans="3:19" s="1" customFormat="1" ht="13.2" x14ac:dyDescent="0.3">
      <c r="C719" s="5"/>
      <c r="D719" s="6"/>
      <c r="E719" s="6"/>
      <c r="F719" s="7"/>
      <c r="G719" s="7"/>
      <c r="I719" s="5"/>
      <c r="J719" s="6"/>
      <c r="K719" s="6"/>
      <c r="L719" s="7"/>
      <c r="M719" s="7"/>
      <c r="O719" s="6"/>
      <c r="S719" s="6"/>
    </row>
    <row r="720" spans="3:19" s="1" customFormat="1" ht="13.2" x14ac:dyDescent="0.3">
      <c r="C720" s="5"/>
      <c r="D720" s="6"/>
      <c r="E720" s="6"/>
      <c r="F720" s="7"/>
      <c r="G720" s="7"/>
      <c r="I720" s="5"/>
      <c r="J720" s="6"/>
      <c r="K720" s="6"/>
      <c r="L720" s="7"/>
      <c r="M720" s="7"/>
      <c r="O720" s="6"/>
      <c r="S720" s="6"/>
    </row>
    <row r="721" spans="3:19" s="1" customFormat="1" ht="13.2" x14ac:dyDescent="0.3">
      <c r="C721" s="5"/>
      <c r="D721" s="6"/>
      <c r="E721" s="6"/>
      <c r="F721" s="7"/>
      <c r="G721" s="7"/>
      <c r="I721" s="5"/>
      <c r="J721" s="6"/>
      <c r="K721" s="6"/>
      <c r="L721" s="7"/>
      <c r="M721" s="7"/>
      <c r="O721" s="6"/>
      <c r="S721" s="6"/>
    </row>
    <row r="722" spans="3:19" s="1" customFormat="1" ht="13.2" x14ac:dyDescent="0.3">
      <c r="C722" s="5"/>
      <c r="D722" s="6"/>
      <c r="E722" s="6"/>
      <c r="F722" s="7"/>
      <c r="G722" s="7"/>
      <c r="I722" s="5"/>
      <c r="J722" s="6"/>
      <c r="K722" s="6"/>
      <c r="L722" s="7"/>
      <c r="M722" s="7"/>
      <c r="O722" s="6"/>
      <c r="S722" s="6"/>
    </row>
    <row r="723" spans="3:19" s="1" customFormat="1" ht="13.2" x14ac:dyDescent="0.3">
      <c r="C723" s="5"/>
      <c r="D723" s="6"/>
      <c r="E723" s="6"/>
      <c r="F723" s="7"/>
      <c r="G723" s="7"/>
      <c r="I723" s="5"/>
      <c r="J723" s="6"/>
      <c r="K723" s="6"/>
      <c r="L723" s="7"/>
      <c r="M723" s="7"/>
      <c r="O723" s="6"/>
      <c r="S723" s="6"/>
    </row>
    <row r="724" spans="3:19" s="1" customFormat="1" ht="13.2" x14ac:dyDescent="0.3">
      <c r="C724" s="5"/>
      <c r="D724" s="6"/>
      <c r="E724" s="6"/>
      <c r="F724" s="7"/>
      <c r="G724" s="7"/>
      <c r="I724" s="5"/>
      <c r="J724" s="6"/>
      <c r="K724" s="6"/>
      <c r="L724" s="7"/>
      <c r="M724" s="7"/>
      <c r="O724" s="6"/>
      <c r="S724" s="6"/>
    </row>
    <row r="725" spans="3:19" s="1" customFormat="1" ht="13.2" x14ac:dyDescent="0.3">
      <c r="C725" s="5"/>
      <c r="D725" s="6"/>
      <c r="E725" s="6"/>
      <c r="F725" s="7"/>
      <c r="G725" s="7"/>
      <c r="I725" s="5"/>
      <c r="J725" s="6"/>
      <c r="K725" s="6"/>
      <c r="L725" s="7"/>
      <c r="M725" s="7"/>
      <c r="O725" s="6"/>
      <c r="S725" s="6"/>
    </row>
    <row r="726" spans="3:19" s="1" customFormat="1" ht="13.2" x14ac:dyDescent="0.3">
      <c r="C726" s="5"/>
      <c r="D726" s="6"/>
      <c r="E726" s="6"/>
      <c r="F726" s="7"/>
      <c r="G726" s="7"/>
      <c r="I726" s="5"/>
      <c r="J726" s="6"/>
      <c r="K726" s="6"/>
      <c r="L726" s="7"/>
      <c r="M726" s="7"/>
      <c r="O726" s="6"/>
      <c r="S726" s="6"/>
    </row>
    <row r="727" spans="3:19" s="1" customFormat="1" ht="13.2" x14ac:dyDescent="0.3">
      <c r="C727" s="5"/>
      <c r="D727" s="6"/>
      <c r="E727" s="6"/>
      <c r="F727" s="7"/>
      <c r="G727" s="7"/>
      <c r="I727" s="5"/>
      <c r="J727" s="6"/>
      <c r="K727" s="6"/>
      <c r="L727" s="7"/>
      <c r="M727" s="7"/>
      <c r="O727" s="6"/>
      <c r="S727" s="6"/>
    </row>
    <row r="728" spans="3:19" s="1" customFormat="1" ht="13.2" x14ac:dyDescent="0.3">
      <c r="C728" s="5"/>
      <c r="D728" s="6"/>
      <c r="E728" s="6"/>
      <c r="F728" s="7"/>
      <c r="G728" s="7"/>
      <c r="I728" s="5"/>
      <c r="J728" s="6"/>
      <c r="K728" s="6"/>
      <c r="L728" s="7"/>
      <c r="M728" s="7"/>
      <c r="O728" s="6"/>
      <c r="S728" s="6"/>
    </row>
    <row r="729" spans="3:19" s="1" customFormat="1" ht="13.2" x14ac:dyDescent="0.3">
      <c r="C729" s="5"/>
      <c r="D729" s="6"/>
      <c r="E729" s="6"/>
      <c r="F729" s="7"/>
      <c r="G729" s="7"/>
      <c r="I729" s="5"/>
      <c r="J729" s="6"/>
      <c r="K729" s="6"/>
      <c r="L729" s="7"/>
      <c r="M729" s="7"/>
      <c r="O729" s="6"/>
      <c r="S729" s="6"/>
    </row>
    <row r="730" spans="3:19" s="1" customFormat="1" ht="13.2" x14ac:dyDescent="0.3">
      <c r="C730" s="5"/>
      <c r="D730" s="6"/>
      <c r="E730" s="6"/>
      <c r="F730" s="7"/>
      <c r="G730" s="7"/>
      <c r="I730" s="5"/>
      <c r="J730" s="6"/>
      <c r="K730" s="6"/>
      <c r="L730" s="7"/>
      <c r="M730" s="7"/>
      <c r="O730" s="6"/>
      <c r="S730" s="6"/>
    </row>
    <row r="731" spans="3:19" s="1" customFormat="1" ht="13.2" x14ac:dyDescent="0.3">
      <c r="C731" s="5"/>
      <c r="D731" s="6"/>
      <c r="E731" s="6"/>
      <c r="F731" s="7"/>
      <c r="G731" s="7"/>
      <c r="I731" s="5"/>
      <c r="J731" s="6"/>
      <c r="K731" s="6"/>
      <c r="L731" s="7"/>
      <c r="M731" s="7"/>
      <c r="O731" s="6"/>
      <c r="S731" s="6"/>
    </row>
    <row r="732" spans="3:19" s="1" customFormat="1" ht="13.2" x14ac:dyDescent="0.3">
      <c r="C732" s="5"/>
      <c r="D732" s="6"/>
      <c r="E732" s="6"/>
      <c r="F732" s="7"/>
      <c r="G732" s="7"/>
      <c r="I732" s="5"/>
      <c r="J732" s="6"/>
      <c r="K732" s="6"/>
      <c r="L732" s="7"/>
      <c r="M732" s="7"/>
      <c r="O732" s="6"/>
      <c r="S732" s="6"/>
    </row>
    <row r="733" spans="3:19" s="1" customFormat="1" ht="13.2" x14ac:dyDescent="0.3">
      <c r="C733" s="5"/>
      <c r="D733" s="6"/>
      <c r="E733" s="6"/>
      <c r="F733" s="7"/>
      <c r="G733" s="7"/>
      <c r="I733" s="5"/>
      <c r="J733" s="6"/>
      <c r="K733" s="6"/>
      <c r="L733" s="7"/>
      <c r="M733" s="7"/>
      <c r="O733" s="6"/>
      <c r="S733" s="6"/>
    </row>
    <row r="734" spans="3:19" s="1" customFormat="1" ht="13.2" x14ac:dyDescent="0.3">
      <c r="C734" s="5"/>
      <c r="D734" s="6"/>
      <c r="E734" s="6"/>
      <c r="F734" s="7"/>
      <c r="G734" s="7"/>
      <c r="I734" s="5"/>
      <c r="J734" s="6"/>
      <c r="K734" s="6"/>
      <c r="L734" s="7"/>
      <c r="M734" s="7"/>
      <c r="O734" s="6"/>
      <c r="S734" s="6"/>
    </row>
    <row r="735" spans="3:19" s="1" customFormat="1" ht="13.2" x14ac:dyDescent="0.3">
      <c r="C735" s="5"/>
      <c r="D735" s="6"/>
      <c r="E735" s="6"/>
      <c r="F735" s="7"/>
      <c r="G735" s="7"/>
      <c r="I735" s="5"/>
      <c r="J735" s="6"/>
      <c r="K735" s="6"/>
      <c r="L735" s="7"/>
      <c r="M735" s="7"/>
      <c r="O735" s="6"/>
      <c r="S735" s="6"/>
    </row>
    <row r="736" spans="3:19" s="1" customFormat="1" ht="13.2" x14ac:dyDescent="0.3">
      <c r="C736" s="5"/>
      <c r="D736" s="6"/>
      <c r="E736" s="6"/>
      <c r="F736" s="7"/>
      <c r="G736" s="7"/>
      <c r="I736" s="5"/>
      <c r="J736" s="6"/>
      <c r="K736" s="6"/>
      <c r="L736" s="7"/>
      <c r="M736" s="7"/>
      <c r="O736" s="6"/>
      <c r="S736" s="6"/>
    </row>
    <row r="737" spans="3:19" s="1" customFormat="1" ht="13.2" x14ac:dyDescent="0.3">
      <c r="C737" s="5"/>
      <c r="D737" s="6"/>
      <c r="E737" s="6"/>
      <c r="F737" s="7"/>
      <c r="G737" s="7"/>
      <c r="I737" s="5"/>
      <c r="J737" s="6"/>
      <c r="K737" s="6"/>
      <c r="L737" s="7"/>
      <c r="M737" s="7"/>
      <c r="O737" s="6"/>
      <c r="S737" s="6"/>
    </row>
    <row r="738" spans="3:19" s="1" customFormat="1" ht="13.2" x14ac:dyDescent="0.3">
      <c r="C738" s="5"/>
      <c r="D738" s="6"/>
      <c r="E738" s="6"/>
      <c r="F738" s="7"/>
      <c r="G738" s="7"/>
      <c r="I738" s="5"/>
      <c r="J738" s="6"/>
      <c r="K738" s="6"/>
      <c r="L738" s="7"/>
      <c r="M738" s="7"/>
      <c r="O738" s="6"/>
      <c r="S738" s="6"/>
    </row>
    <row r="739" spans="3:19" s="1" customFormat="1" ht="13.2" x14ac:dyDescent="0.3">
      <c r="C739" s="5"/>
      <c r="D739" s="6"/>
      <c r="E739" s="6"/>
      <c r="F739" s="7"/>
      <c r="G739" s="7"/>
      <c r="I739" s="5"/>
      <c r="J739" s="6"/>
      <c r="K739" s="6"/>
      <c r="L739" s="7"/>
      <c r="M739" s="7"/>
      <c r="O739" s="6"/>
      <c r="S739" s="6"/>
    </row>
    <row r="740" spans="3:19" s="1" customFormat="1" ht="13.2" x14ac:dyDescent="0.3">
      <c r="C740" s="5"/>
      <c r="D740" s="6"/>
      <c r="E740" s="6"/>
      <c r="F740" s="7"/>
      <c r="G740" s="7"/>
      <c r="I740" s="5"/>
      <c r="J740" s="6"/>
      <c r="K740" s="6"/>
      <c r="L740" s="7"/>
      <c r="M740" s="7"/>
      <c r="O740" s="6"/>
      <c r="S740" s="6"/>
    </row>
    <row r="741" spans="3:19" s="1" customFormat="1" ht="13.2" x14ac:dyDescent="0.3">
      <c r="C741" s="5"/>
      <c r="D741" s="6"/>
      <c r="E741" s="6"/>
      <c r="F741" s="7"/>
      <c r="G741" s="7"/>
      <c r="I741" s="5"/>
      <c r="J741" s="6"/>
      <c r="K741" s="6"/>
      <c r="L741" s="7"/>
      <c r="M741" s="7"/>
      <c r="O741" s="6"/>
      <c r="S741" s="6"/>
    </row>
    <row r="742" spans="3:19" s="1" customFormat="1" ht="13.2" x14ac:dyDescent="0.3">
      <c r="C742" s="5"/>
      <c r="D742" s="6"/>
      <c r="E742" s="6"/>
      <c r="F742" s="7"/>
      <c r="G742" s="7"/>
      <c r="I742" s="5"/>
      <c r="J742" s="6"/>
      <c r="K742" s="6"/>
      <c r="L742" s="7"/>
      <c r="M742" s="7"/>
      <c r="O742" s="6"/>
      <c r="S742" s="6"/>
    </row>
    <row r="743" spans="3:19" s="1" customFormat="1" ht="13.2" x14ac:dyDescent="0.3">
      <c r="C743" s="5"/>
      <c r="D743" s="6"/>
      <c r="E743" s="6"/>
      <c r="F743" s="7"/>
      <c r="G743" s="7"/>
      <c r="I743" s="5"/>
      <c r="J743" s="6"/>
      <c r="K743" s="6"/>
      <c r="L743" s="7"/>
      <c r="M743" s="7"/>
      <c r="O743" s="6"/>
      <c r="S743" s="6"/>
    </row>
    <row r="744" spans="3:19" s="1" customFormat="1" ht="13.2" x14ac:dyDescent="0.3">
      <c r="C744" s="5"/>
      <c r="D744" s="6"/>
      <c r="E744" s="6"/>
      <c r="F744" s="7"/>
      <c r="G744" s="7"/>
      <c r="I744" s="5"/>
      <c r="J744" s="6"/>
      <c r="K744" s="6"/>
      <c r="L744" s="7"/>
      <c r="M744" s="7"/>
      <c r="O744" s="6"/>
      <c r="S744" s="6"/>
    </row>
    <row r="745" spans="3:19" s="1" customFormat="1" ht="13.2" x14ac:dyDescent="0.3">
      <c r="C745" s="5"/>
      <c r="D745" s="6"/>
      <c r="E745" s="6"/>
      <c r="F745" s="7"/>
      <c r="G745" s="7"/>
      <c r="I745" s="5"/>
      <c r="J745" s="6"/>
      <c r="K745" s="6"/>
      <c r="L745" s="7"/>
      <c r="M745" s="7"/>
      <c r="O745" s="6"/>
      <c r="S745" s="6"/>
    </row>
    <row r="746" spans="3:19" s="1" customFormat="1" ht="13.2" x14ac:dyDescent="0.3">
      <c r="C746" s="5"/>
      <c r="D746" s="6"/>
      <c r="E746" s="6"/>
      <c r="F746" s="7"/>
      <c r="G746" s="7"/>
      <c r="I746" s="5"/>
      <c r="J746" s="6"/>
      <c r="K746" s="6"/>
      <c r="L746" s="7"/>
      <c r="M746" s="7"/>
      <c r="O746" s="6"/>
      <c r="S746" s="6"/>
    </row>
    <row r="747" spans="3:19" s="1" customFormat="1" ht="13.2" x14ac:dyDescent="0.3">
      <c r="C747" s="5"/>
      <c r="D747" s="6"/>
      <c r="E747" s="6"/>
      <c r="F747" s="7"/>
      <c r="G747" s="7"/>
      <c r="I747" s="5"/>
      <c r="J747" s="6"/>
      <c r="K747" s="6"/>
      <c r="L747" s="7"/>
      <c r="M747" s="7"/>
      <c r="O747" s="6"/>
      <c r="S747" s="6"/>
    </row>
    <row r="748" spans="3:19" s="1" customFormat="1" ht="13.2" x14ac:dyDescent="0.3">
      <c r="C748" s="5"/>
      <c r="D748" s="6"/>
      <c r="E748" s="6"/>
      <c r="F748" s="7"/>
      <c r="G748" s="7"/>
      <c r="I748" s="5"/>
      <c r="J748" s="6"/>
      <c r="K748" s="6"/>
      <c r="L748" s="7"/>
      <c r="M748" s="7"/>
      <c r="O748" s="6"/>
      <c r="S748" s="6"/>
    </row>
    <row r="749" spans="3:19" s="1" customFormat="1" ht="13.2" x14ac:dyDescent="0.3">
      <c r="C749" s="5"/>
      <c r="D749" s="6"/>
      <c r="E749" s="6"/>
      <c r="F749" s="7"/>
      <c r="G749" s="7"/>
      <c r="I749" s="5"/>
      <c r="J749" s="6"/>
      <c r="K749" s="6"/>
      <c r="L749" s="7"/>
      <c r="M749" s="7"/>
      <c r="O749" s="6"/>
      <c r="S749" s="6"/>
    </row>
    <row r="750" spans="3:19" s="1" customFormat="1" ht="13.2" x14ac:dyDescent="0.3">
      <c r="C750" s="5"/>
      <c r="D750" s="6"/>
      <c r="E750" s="6"/>
      <c r="F750" s="7"/>
      <c r="G750" s="7"/>
      <c r="I750" s="5"/>
      <c r="J750" s="6"/>
      <c r="K750" s="6"/>
      <c r="L750" s="7"/>
      <c r="M750" s="7"/>
      <c r="O750" s="6"/>
      <c r="S750" s="6"/>
    </row>
    <row r="751" spans="3:19" s="1" customFormat="1" ht="13.2" x14ac:dyDescent="0.3">
      <c r="C751" s="5"/>
      <c r="D751" s="6"/>
      <c r="E751" s="6"/>
      <c r="F751" s="7"/>
      <c r="G751" s="7"/>
      <c r="I751" s="5"/>
      <c r="J751" s="6"/>
      <c r="K751" s="6"/>
      <c r="L751" s="7"/>
      <c r="M751" s="7"/>
      <c r="O751" s="6"/>
      <c r="S751" s="6"/>
    </row>
    <row r="752" spans="3:19" s="1" customFormat="1" ht="13.2" x14ac:dyDescent="0.3">
      <c r="C752" s="5"/>
      <c r="D752" s="6"/>
      <c r="E752" s="6"/>
      <c r="F752" s="7"/>
      <c r="G752" s="7"/>
      <c r="I752" s="5"/>
      <c r="J752" s="6"/>
      <c r="K752" s="6"/>
      <c r="L752" s="7"/>
      <c r="M752" s="7"/>
      <c r="O752" s="6"/>
      <c r="S752" s="6"/>
    </row>
    <row r="753" spans="3:19" s="1" customFormat="1" ht="13.2" x14ac:dyDescent="0.3">
      <c r="C753" s="5"/>
      <c r="D753" s="6"/>
      <c r="E753" s="6"/>
      <c r="F753" s="7"/>
      <c r="G753" s="7"/>
      <c r="I753" s="5"/>
      <c r="J753" s="6"/>
      <c r="K753" s="6"/>
      <c r="L753" s="7"/>
      <c r="M753" s="7"/>
      <c r="O753" s="6"/>
      <c r="S753" s="6"/>
    </row>
    <row r="754" spans="3:19" s="1" customFormat="1" ht="13.2" x14ac:dyDescent="0.3">
      <c r="C754" s="5"/>
      <c r="D754" s="6"/>
      <c r="E754" s="6"/>
      <c r="F754" s="7"/>
      <c r="G754" s="7"/>
      <c r="I754" s="5"/>
      <c r="J754" s="6"/>
      <c r="K754" s="6"/>
      <c r="L754" s="7"/>
      <c r="M754" s="7"/>
      <c r="O754" s="6"/>
      <c r="S754" s="6"/>
    </row>
    <row r="755" spans="3:19" s="1" customFormat="1" ht="13.2" x14ac:dyDescent="0.3">
      <c r="C755" s="5"/>
      <c r="D755" s="6"/>
      <c r="E755" s="6"/>
      <c r="F755" s="7"/>
      <c r="G755" s="7"/>
      <c r="I755" s="5"/>
      <c r="J755" s="6"/>
      <c r="K755" s="6"/>
      <c r="L755" s="7"/>
      <c r="M755" s="7"/>
      <c r="O755" s="6"/>
      <c r="S755" s="6"/>
    </row>
    <row r="756" spans="3:19" s="1" customFormat="1" ht="13.2" x14ac:dyDescent="0.3">
      <c r="C756" s="5"/>
      <c r="D756" s="6"/>
      <c r="E756" s="6"/>
      <c r="F756" s="7"/>
      <c r="G756" s="7"/>
      <c r="I756" s="5"/>
      <c r="J756" s="6"/>
      <c r="K756" s="6"/>
      <c r="L756" s="7"/>
      <c r="M756" s="7"/>
      <c r="O756" s="6"/>
      <c r="S756" s="6"/>
    </row>
    <row r="757" spans="3:19" s="1" customFormat="1" ht="13.2" x14ac:dyDescent="0.3">
      <c r="C757" s="5"/>
      <c r="D757" s="6"/>
      <c r="E757" s="6"/>
      <c r="F757" s="7"/>
      <c r="G757" s="7"/>
      <c r="I757" s="5"/>
      <c r="J757" s="6"/>
      <c r="K757" s="6"/>
      <c r="L757" s="7"/>
      <c r="M757" s="7"/>
      <c r="O757" s="6"/>
      <c r="S757" s="6"/>
    </row>
    <row r="758" spans="3:19" s="1" customFormat="1" ht="13.2" x14ac:dyDescent="0.3">
      <c r="C758" s="5"/>
      <c r="D758" s="6"/>
      <c r="E758" s="6"/>
      <c r="F758" s="7"/>
      <c r="G758" s="7"/>
      <c r="I758" s="5"/>
      <c r="J758" s="6"/>
      <c r="K758" s="6"/>
      <c r="L758" s="7"/>
      <c r="M758" s="7"/>
      <c r="O758" s="6"/>
      <c r="S758" s="6"/>
    </row>
    <row r="759" spans="3:19" s="1" customFormat="1" ht="13.2" x14ac:dyDescent="0.3">
      <c r="C759" s="5"/>
      <c r="D759" s="6"/>
      <c r="E759" s="6"/>
      <c r="F759" s="7"/>
      <c r="G759" s="7"/>
      <c r="I759" s="5"/>
      <c r="J759" s="6"/>
      <c r="K759" s="6"/>
      <c r="L759" s="7"/>
      <c r="M759" s="7"/>
      <c r="O759" s="6"/>
      <c r="S759" s="6"/>
    </row>
    <row r="760" spans="3:19" s="1" customFormat="1" ht="13.2" x14ac:dyDescent="0.3">
      <c r="C760" s="5"/>
      <c r="D760" s="6"/>
      <c r="E760" s="6"/>
      <c r="F760" s="7"/>
      <c r="G760" s="7"/>
      <c r="I760" s="5"/>
      <c r="J760" s="6"/>
      <c r="K760" s="6"/>
      <c r="L760" s="7"/>
      <c r="M760" s="7"/>
      <c r="O760" s="6"/>
      <c r="S760" s="6"/>
    </row>
    <row r="761" spans="3:19" s="1" customFormat="1" ht="13.2" x14ac:dyDescent="0.3">
      <c r="C761" s="5"/>
      <c r="D761" s="6"/>
      <c r="E761" s="6"/>
      <c r="F761" s="7"/>
      <c r="G761" s="7"/>
      <c r="I761" s="5"/>
      <c r="J761" s="6"/>
      <c r="K761" s="6"/>
      <c r="L761" s="7"/>
      <c r="M761" s="7"/>
      <c r="O761" s="6"/>
      <c r="S761" s="6"/>
    </row>
    <row r="762" spans="3:19" s="1" customFormat="1" ht="13.2" x14ac:dyDescent="0.3">
      <c r="C762" s="5"/>
      <c r="D762" s="6"/>
      <c r="E762" s="6"/>
      <c r="F762" s="7"/>
      <c r="G762" s="7"/>
      <c r="I762" s="5"/>
      <c r="J762" s="6"/>
      <c r="K762" s="6"/>
      <c r="L762" s="7"/>
      <c r="M762" s="7"/>
      <c r="O762" s="6"/>
      <c r="S762" s="6"/>
    </row>
    <row r="763" spans="3:19" s="1" customFormat="1" ht="13.2" x14ac:dyDescent="0.3">
      <c r="C763" s="5"/>
      <c r="D763" s="6"/>
      <c r="E763" s="6"/>
      <c r="F763" s="7"/>
      <c r="G763" s="7"/>
      <c r="I763" s="5"/>
      <c r="J763" s="6"/>
      <c r="K763" s="6"/>
      <c r="L763" s="7"/>
      <c r="M763" s="7"/>
      <c r="O763" s="6"/>
      <c r="S763" s="6"/>
    </row>
    <row r="764" spans="3:19" s="1" customFormat="1" ht="13.2" x14ac:dyDescent="0.3">
      <c r="C764" s="5"/>
      <c r="D764" s="6"/>
      <c r="E764" s="6"/>
      <c r="F764" s="7"/>
      <c r="G764" s="7"/>
      <c r="I764" s="5"/>
      <c r="J764" s="6"/>
      <c r="K764" s="6"/>
      <c r="L764" s="7"/>
      <c r="M764" s="7"/>
      <c r="O764" s="6"/>
      <c r="S764" s="6"/>
    </row>
    <row r="765" spans="3:19" s="1" customFormat="1" ht="13.2" x14ac:dyDescent="0.3">
      <c r="C765" s="5"/>
      <c r="D765" s="6"/>
      <c r="E765" s="6"/>
      <c r="F765" s="7"/>
      <c r="G765" s="7"/>
      <c r="I765" s="5"/>
      <c r="J765" s="6"/>
      <c r="K765" s="6"/>
      <c r="L765" s="7"/>
      <c r="M765" s="7"/>
      <c r="O765" s="6"/>
      <c r="S765" s="6"/>
    </row>
    <row r="766" spans="3:19" s="1" customFormat="1" ht="13.2" x14ac:dyDescent="0.3">
      <c r="C766" s="5"/>
      <c r="D766" s="6"/>
      <c r="E766" s="6"/>
      <c r="F766" s="7"/>
      <c r="G766" s="7"/>
      <c r="I766" s="5"/>
      <c r="J766" s="6"/>
      <c r="K766" s="6"/>
      <c r="L766" s="7"/>
      <c r="M766" s="7"/>
      <c r="O766" s="6"/>
      <c r="S766" s="6"/>
    </row>
    <row r="767" spans="3:19" s="1" customFormat="1" ht="13.2" x14ac:dyDescent="0.3">
      <c r="C767" s="5"/>
      <c r="D767" s="6"/>
      <c r="E767" s="6"/>
      <c r="F767" s="7"/>
      <c r="G767" s="7"/>
      <c r="I767" s="5"/>
      <c r="J767" s="6"/>
      <c r="K767" s="6"/>
      <c r="L767" s="7"/>
      <c r="M767" s="7"/>
      <c r="O767" s="6"/>
      <c r="S767" s="6"/>
    </row>
    <row r="768" spans="3:19" s="1" customFormat="1" ht="13.2" x14ac:dyDescent="0.3">
      <c r="C768" s="5"/>
      <c r="D768" s="6"/>
      <c r="E768" s="6"/>
      <c r="F768" s="7"/>
      <c r="G768" s="7"/>
      <c r="I768" s="5"/>
      <c r="J768" s="6"/>
      <c r="K768" s="6"/>
      <c r="L768" s="7"/>
      <c r="M768" s="7"/>
      <c r="O768" s="6"/>
      <c r="S768" s="6"/>
    </row>
    <row r="769" spans="3:19" s="1" customFormat="1" ht="13.2" x14ac:dyDescent="0.3">
      <c r="C769" s="5"/>
      <c r="D769" s="6"/>
      <c r="E769" s="6"/>
      <c r="F769" s="7"/>
      <c r="G769" s="7"/>
      <c r="I769" s="5"/>
      <c r="J769" s="6"/>
      <c r="K769" s="6"/>
      <c r="L769" s="7"/>
      <c r="M769" s="7"/>
      <c r="O769" s="6"/>
      <c r="S769" s="6"/>
    </row>
    <row r="770" spans="3:19" s="1" customFormat="1" ht="13.2" x14ac:dyDescent="0.3">
      <c r="C770" s="5"/>
      <c r="D770" s="6"/>
      <c r="E770" s="6"/>
      <c r="F770" s="7"/>
      <c r="G770" s="7"/>
      <c r="I770" s="5"/>
      <c r="J770" s="6"/>
      <c r="K770" s="6"/>
      <c r="L770" s="7"/>
      <c r="M770" s="7"/>
      <c r="O770" s="6"/>
      <c r="S770" s="6"/>
    </row>
    <row r="771" spans="3:19" s="1" customFormat="1" ht="13.2" x14ac:dyDescent="0.3">
      <c r="C771" s="5"/>
      <c r="D771" s="6"/>
      <c r="E771" s="6"/>
      <c r="F771" s="7"/>
      <c r="G771" s="7"/>
      <c r="I771" s="5"/>
      <c r="J771" s="6"/>
      <c r="K771" s="6"/>
      <c r="L771" s="7"/>
      <c r="M771" s="7"/>
      <c r="O771" s="6"/>
      <c r="S771" s="6"/>
    </row>
    <row r="772" spans="3:19" s="1" customFormat="1" ht="13.2" x14ac:dyDescent="0.3">
      <c r="C772" s="5"/>
      <c r="D772" s="6"/>
      <c r="E772" s="6"/>
      <c r="F772" s="7"/>
      <c r="G772" s="7"/>
      <c r="I772" s="5"/>
      <c r="J772" s="6"/>
      <c r="K772" s="6"/>
      <c r="L772" s="7"/>
      <c r="M772" s="7"/>
      <c r="O772" s="6"/>
      <c r="S772" s="6"/>
    </row>
    <row r="773" spans="3:19" s="1" customFormat="1" ht="13.2" x14ac:dyDescent="0.3">
      <c r="C773" s="5"/>
      <c r="D773" s="6"/>
      <c r="E773" s="6"/>
      <c r="F773" s="7"/>
      <c r="G773" s="7"/>
      <c r="I773" s="5"/>
      <c r="J773" s="6"/>
      <c r="K773" s="6"/>
      <c r="L773" s="7"/>
      <c r="M773" s="7"/>
      <c r="O773" s="6"/>
      <c r="S773" s="6"/>
    </row>
    <row r="774" spans="3:19" s="1" customFormat="1" ht="13.2" x14ac:dyDescent="0.3">
      <c r="C774" s="5"/>
      <c r="D774" s="6"/>
      <c r="E774" s="6"/>
      <c r="F774" s="7"/>
      <c r="G774" s="7"/>
      <c r="I774" s="5"/>
      <c r="J774" s="6"/>
      <c r="K774" s="6"/>
      <c r="L774" s="7"/>
      <c r="M774" s="7"/>
      <c r="O774" s="6"/>
      <c r="S774" s="6"/>
    </row>
    <row r="775" spans="3:19" s="1" customFormat="1" ht="13.2" x14ac:dyDescent="0.3">
      <c r="C775" s="5"/>
      <c r="D775" s="6"/>
      <c r="E775" s="6"/>
      <c r="F775" s="7"/>
      <c r="G775" s="7"/>
      <c r="I775" s="5"/>
      <c r="J775" s="6"/>
      <c r="K775" s="6"/>
      <c r="L775" s="7"/>
      <c r="M775" s="7"/>
      <c r="O775" s="6"/>
      <c r="S775" s="6"/>
    </row>
    <row r="776" spans="3:19" s="1" customFormat="1" ht="13.2" x14ac:dyDescent="0.3">
      <c r="C776" s="5"/>
      <c r="D776" s="6"/>
      <c r="E776" s="6"/>
      <c r="F776" s="7"/>
      <c r="G776" s="7"/>
      <c r="I776" s="5"/>
      <c r="J776" s="6"/>
      <c r="K776" s="6"/>
      <c r="L776" s="7"/>
      <c r="M776" s="7"/>
      <c r="O776" s="6"/>
      <c r="S776" s="6"/>
    </row>
    <row r="777" spans="3:19" s="1" customFormat="1" ht="13.2" x14ac:dyDescent="0.3">
      <c r="C777" s="5"/>
      <c r="D777" s="6"/>
      <c r="E777" s="6"/>
      <c r="F777" s="7"/>
      <c r="G777" s="7"/>
      <c r="I777" s="5"/>
      <c r="J777" s="6"/>
      <c r="K777" s="6"/>
      <c r="L777" s="7"/>
      <c r="M777" s="7"/>
      <c r="O777" s="6"/>
      <c r="S777" s="6"/>
    </row>
    <row r="778" spans="3:19" s="1" customFormat="1" ht="13.2" x14ac:dyDescent="0.3">
      <c r="C778" s="5"/>
      <c r="D778" s="6"/>
      <c r="E778" s="6"/>
      <c r="F778" s="7"/>
      <c r="G778" s="7"/>
      <c r="I778" s="5"/>
      <c r="J778" s="6"/>
      <c r="K778" s="6"/>
      <c r="L778" s="7"/>
      <c r="M778" s="7"/>
      <c r="O778" s="6"/>
      <c r="S778" s="6"/>
    </row>
    <row r="779" spans="3:19" s="1" customFormat="1" ht="13.2" x14ac:dyDescent="0.3">
      <c r="C779" s="5"/>
      <c r="D779" s="6"/>
      <c r="E779" s="6"/>
      <c r="F779" s="7"/>
      <c r="G779" s="7"/>
      <c r="I779" s="5"/>
      <c r="J779" s="6"/>
      <c r="K779" s="6"/>
      <c r="L779" s="7"/>
      <c r="M779" s="7"/>
      <c r="O779" s="6"/>
      <c r="S779" s="6"/>
    </row>
    <row r="780" spans="3:19" s="1" customFormat="1" ht="13.2" x14ac:dyDescent="0.3">
      <c r="C780" s="5"/>
      <c r="D780" s="6"/>
      <c r="E780" s="6"/>
      <c r="F780" s="7"/>
      <c r="G780" s="7"/>
      <c r="I780" s="5"/>
      <c r="J780" s="6"/>
      <c r="K780" s="6"/>
      <c r="L780" s="7"/>
      <c r="M780" s="7"/>
      <c r="O780" s="6"/>
      <c r="S780" s="6"/>
    </row>
    <row r="781" spans="3:19" s="1" customFormat="1" ht="13.2" x14ac:dyDescent="0.3">
      <c r="C781" s="5"/>
      <c r="D781" s="6"/>
      <c r="E781" s="6"/>
      <c r="F781" s="7"/>
      <c r="G781" s="7"/>
      <c r="I781" s="5"/>
      <c r="J781" s="6"/>
      <c r="K781" s="6"/>
      <c r="L781" s="7"/>
      <c r="M781" s="7"/>
      <c r="O781" s="6"/>
      <c r="S781" s="6"/>
    </row>
    <row r="782" spans="3:19" s="1" customFormat="1" ht="13.2" x14ac:dyDescent="0.3">
      <c r="C782" s="5"/>
      <c r="D782" s="6"/>
      <c r="E782" s="6"/>
      <c r="F782" s="7"/>
      <c r="G782" s="7"/>
      <c r="I782" s="5"/>
      <c r="J782" s="6"/>
      <c r="K782" s="6"/>
      <c r="L782" s="7"/>
      <c r="M782" s="7"/>
      <c r="O782" s="6"/>
      <c r="S782" s="6"/>
    </row>
    <row r="783" spans="3:19" s="1" customFormat="1" ht="13.2" x14ac:dyDescent="0.3">
      <c r="C783" s="5"/>
      <c r="D783" s="6"/>
      <c r="E783" s="6"/>
      <c r="F783" s="7"/>
      <c r="G783" s="7"/>
      <c r="I783" s="5"/>
      <c r="J783" s="6"/>
      <c r="K783" s="6"/>
      <c r="L783" s="7"/>
      <c r="M783" s="7"/>
      <c r="O783" s="6"/>
      <c r="S783" s="6"/>
    </row>
    <row r="784" spans="3:19" s="1" customFormat="1" ht="13.2" x14ac:dyDescent="0.3">
      <c r="C784" s="5"/>
      <c r="D784" s="6"/>
      <c r="E784" s="6"/>
      <c r="F784" s="7"/>
      <c r="G784" s="7"/>
      <c r="I784" s="5"/>
      <c r="J784" s="6"/>
      <c r="K784" s="6"/>
      <c r="L784" s="7"/>
      <c r="M784" s="7"/>
      <c r="O784" s="6"/>
      <c r="S784" s="6"/>
    </row>
    <row r="785" spans="3:19" s="1" customFormat="1" ht="13.2" x14ac:dyDescent="0.3">
      <c r="C785" s="5"/>
      <c r="D785" s="6"/>
      <c r="E785" s="6"/>
      <c r="F785" s="7"/>
      <c r="G785" s="7"/>
      <c r="I785" s="5"/>
      <c r="J785" s="6"/>
      <c r="K785" s="6"/>
      <c r="L785" s="7"/>
      <c r="M785" s="7"/>
      <c r="O785" s="6"/>
      <c r="S785" s="6"/>
    </row>
    <row r="786" spans="3:19" s="1" customFormat="1" ht="13.2" x14ac:dyDescent="0.3">
      <c r="C786" s="5"/>
      <c r="D786" s="6"/>
      <c r="E786" s="6"/>
      <c r="F786" s="7"/>
      <c r="G786" s="7"/>
      <c r="I786" s="5"/>
      <c r="J786" s="6"/>
      <c r="K786" s="6"/>
      <c r="L786" s="7"/>
      <c r="M786" s="7"/>
      <c r="O786" s="6"/>
      <c r="S786" s="6"/>
    </row>
    <row r="787" spans="3:19" s="1" customFormat="1" ht="13.2" x14ac:dyDescent="0.3">
      <c r="C787" s="5"/>
      <c r="D787" s="6"/>
      <c r="E787" s="6"/>
      <c r="F787" s="7"/>
      <c r="G787" s="7"/>
      <c r="I787" s="5"/>
      <c r="J787" s="6"/>
      <c r="K787" s="6"/>
      <c r="L787" s="7"/>
      <c r="M787" s="7"/>
      <c r="O787" s="6"/>
      <c r="S787" s="6"/>
    </row>
    <row r="788" spans="3:19" s="1" customFormat="1" ht="13.2" x14ac:dyDescent="0.3">
      <c r="C788" s="5"/>
      <c r="D788" s="6"/>
      <c r="E788" s="6"/>
      <c r="F788" s="7"/>
      <c r="G788" s="7"/>
      <c r="I788" s="5"/>
      <c r="J788" s="6"/>
      <c r="K788" s="6"/>
      <c r="L788" s="7"/>
      <c r="M788" s="7"/>
      <c r="O788" s="6"/>
      <c r="S788" s="6"/>
    </row>
    <row r="789" spans="3:19" s="1" customFormat="1" ht="13.2" x14ac:dyDescent="0.3">
      <c r="C789" s="5"/>
      <c r="D789" s="6"/>
      <c r="E789" s="6"/>
      <c r="F789" s="7"/>
      <c r="G789" s="7"/>
      <c r="I789" s="5"/>
      <c r="J789" s="6"/>
      <c r="K789" s="6"/>
      <c r="L789" s="7"/>
      <c r="M789" s="7"/>
      <c r="O789" s="6"/>
      <c r="S789" s="6"/>
    </row>
    <row r="790" spans="3:19" s="1" customFormat="1" ht="13.2" x14ac:dyDescent="0.3">
      <c r="C790" s="5"/>
      <c r="D790" s="6"/>
      <c r="E790" s="6"/>
      <c r="F790" s="7"/>
      <c r="G790" s="7"/>
      <c r="I790" s="5"/>
      <c r="J790" s="6"/>
      <c r="K790" s="6"/>
      <c r="L790" s="7"/>
      <c r="M790" s="7"/>
      <c r="O790" s="6"/>
      <c r="S790" s="6"/>
    </row>
    <row r="791" spans="3:19" s="1" customFormat="1" ht="13.2" x14ac:dyDescent="0.3">
      <c r="C791" s="5"/>
      <c r="D791" s="6"/>
      <c r="E791" s="6"/>
      <c r="F791" s="7"/>
      <c r="G791" s="7"/>
      <c r="I791" s="5"/>
      <c r="J791" s="6"/>
      <c r="K791" s="6"/>
      <c r="L791" s="7"/>
      <c r="M791" s="7"/>
      <c r="O791" s="6"/>
      <c r="S791" s="6"/>
    </row>
    <row r="792" spans="3:19" s="1" customFormat="1" ht="13.2" x14ac:dyDescent="0.3">
      <c r="C792" s="5"/>
      <c r="D792" s="6"/>
      <c r="E792" s="6"/>
      <c r="F792" s="7"/>
      <c r="G792" s="7"/>
      <c r="I792" s="5"/>
      <c r="J792" s="6"/>
      <c r="K792" s="6"/>
      <c r="L792" s="7"/>
      <c r="M792" s="7"/>
      <c r="O792" s="6"/>
      <c r="S792" s="6"/>
    </row>
    <row r="793" spans="3:19" s="1" customFormat="1" ht="13.2" x14ac:dyDescent="0.3">
      <c r="C793" s="5"/>
      <c r="D793" s="6"/>
      <c r="E793" s="6"/>
      <c r="F793" s="7"/>
      <c r="G793" s="7"/>
      <c r="I793" s="5"/>
      <c r="J793" s="6"/>
      <c r="K793" s="6"/>
      <c r="L793" s="7"/>
      <c r="M793" s="7"/>
      <c r="O793" s="6"/>
      <c r="S793" s="6"/>
    </row>
    <row r="794" spans="3:19" s="1" customFormat="1" ht="13.2" x14ac:dyDescent="0.3">
      <c r="C794" s="5"/>
      <c r="D794" s="6"/>
      <c r="E794" s="6"/>
      <c r="F794" s="7"/>
      <c r="G794" s="7"/>
      <c r="I794" s="5"/>
      <c r="J794" s="6"/>
      <c r="K794" s="6"/>
      <c r="L794" s="7"/>
      <c r="M794" s="7"/>
      <c r="O794" s="6"/>
      <c r="S794" s="6"/>
    </row>
    <row r="795" spans="3:19" s="1" customFormat="1" ht="13.2" x14ac:dyDescent="0.3">
      <c r="C795" s="5"/>
      <c r="D795" s="6"/>
      <c r="E795" s="6"/>
      <c r="F795" s="7"/>
      <c r="G795" s="7"/>
      <c r="I795" s="5"/>
      <c r="J795" s="6"/>
      <c r="K795" s="6"/>
      <c r="L795" s="7"/>
      <c r="M795" s="7"/>
      <c r="O795" s="6"/>
      <c r="S795" s="6"/>
    </row>
    <row r="796" spans="3:19" s="1" customFormat="1" ht="13.2" x14ac:dyDescent="0.3">
      <c r="C796" s="5"/>
      <c r="D796" s="6"/>
      <c r="E796" s="6"/>
      <c r="F796" s="7"/>
      <c r="G796" s="7"/>
      <c r="I796" s="5"/>
      <c r="J796" s="6"/>
      <c r="K796" s="6"/>
      <c r="L796" s="7"/>
      <c r="M796" s="7"/>
      <c r="O796" s="6"/>
      <c r="S796" s="6"/>
    </row>
    <row r="797" spans="3:19" s="1" customFormat="1" ht="13.2" x14ac:dyDescent="0.3">
      <c r="C797" s="5"/>
      <c r="D797" s="6"/>
      <c r="E797" s="6"/>
      <c r="F797" s="7"/>
      <c r="G797" s="7"/>
      <c r="I797" s="5"/>
      <c r="J797" s="6"/>
      <c r="K797" s="6"/>
      <c r="L797" s="7"/>
      <c r="M797" s="7"/>
      <c r="O797" s="6"/>
      <c r="S797" s="6"/>
    </row>
    <row r="798" spans="3:19" s="1" customFormat="1" ht="13.2" x14ac:dyDescent="0.3">
      <c r="C798" s="5"/>
      <c r="D798" s="6"/>
      <c r="E798" s="6"/>
      <c r="F798" s="7"/>
      <c r="G798" s="7"/>
      <c r="I798" s="5"/>
      <c r="J798" s="6"/>
      <c r="K798" s="6"/>
      <c r="L798" s="7"/>
      <c r="M798" s="7"/>
      <c r="O798" s="6"/>
      <c r="S798" s="6"/>
    </row>
    <row r="799" spans="3:19" s="1" customFormat="1" ht="13.2" x14ac:dyDescent="0.3">
      <c r="C799" s="5"/>
      <c r="D799" s="6"/>
      <c r="E799" s="6"/>
      <c r="F799" s="7"/>
      <c r="G799" s="7"/>
      <c r="I799" s="5"/>
      <c r="J799" s="6"/>
      <c r="K799" s="6"/>
      <c r="L799" s="7"/>
      <c r="M799" s="7"/>
      <c r="O799" s="6"/>
      <c r="S799" s="6"/>
    </row>
    <row r="800" spans="3:19" s="1" customFormat="1" ht="13.2" x14ac:dyDescent="0.3">
      <c r="C800" s="5"/>
      <c r="D800" s="6"/>
      <c r="E800" s="6"/>
      <c r="F800" s="7"/>
      <c r="G800" s="7"/>
      <c r="I800" s="5"/>
      <c r="J800" s="6"/>
      <c r="K800" s="6"/>
      <c r="L800" s="7"/>
      <c r="M800" s="7"/>
      <c r="O800" s="6"/>
      <c r="S800" s="6"/>
    </row>
    <row r="801" spans="3:19" s="1" customFormat="1" ht="13.2" x14ac:dyDescent="0.3">
      <c r="C801" s="5"/>
      <c r="D801" s="6"/>
      <c r="E801" s="6"/>
      <c r="F801" s="7"/>
      <c r="G801" s="7"/>
      <c r="I801" s="5"/>
      <c r="J801" s="6"/>
      <c r="K801" s="6"/>
      <c r="L801" s="7"/>
      <c r="M801" s="7"/>
      <c r="O801" s="6"/>
      <c r="S801" s="6"/>
    </row>
    <row r="802" spans="3:19" s="1" customFormat="1" ht="13.2" x14ac:dyDescent="0.3">
      <c r="C802" s="5"/>
      <c r="D802" s="6"/>
      <c r="E802" s="6"/>
      <c r="F802" s="7"/>
      <c r="G802" s="7"/>
      <c r="I802" s="5"/>
      <c r="J802" s="6"/>
      <c r="K802" s="6"/>
      <c r="L802" s="7"/>
      <c r="M802" s="7"/>
      <c r="O802" s="6"/>
      <c r="S802" s="6"/>
    </row>
    <row r="803" spans="3:19" s="1" customFormat="1" ht="13.2" x14ac:dyDescent="0.3">
      <c r="C803" s="5"/>
      <c r="D803" s="6"/>
      <c r="E803" s="6"/>
      <c r="F803" s="7"/>
      <c r="G803" s="7"/>
      <c r="I803" s="5"/>
      <c r="J803" s="6"/>
      <c r="K803" s="6"/>
      <c r="L803" s="7"/>
      <c r="M803" s="7"/>
      <c r="O803" s="6"/>
      <c r="S803" s="6"/>
    </row>
    <row r="804" spans="3:19" s="1" customFormat="1" ht="13.2" x14ac:dyDescent="0.3">
      <c r="C804" s="5"/>
      <c r="D804" s="6"/>
      <c r="E804" s="6"/>
      <c r="F804" s="7"/>
      <c r="G804" s="7"/>
      <c r="I804" s="5"/>
      <c r="J804" s="6"/>
      <c r="K804" s="6"/>
      <c r="L804" s="7"/>
      <c r="M804" s="7"/>
      <c r="O804" s="6"/>
      <c r="S804" s="6"/>
    </row>
    <row r="805" spans="3:19" s="1" customFormat="1" ht="13.2" x14ac:dyDescent="0.3">
      <c r="C805" s="5"/>
      <c r="D805" s="6"/>
      <c r="E805" s="6"/>
      <c r="F805" s="7"/>
      <c r="G805" s="7"/>
      <c r="I805" s="5"/>
      <c r="J805" s="6"/>
      <c r="K805" s="6"/>
      <c r="L805" s="7"/>
      <c r="M805" s="7"/>
      <c r="O805" s="6"/>
      <c r="S805" s="6"/>
    </row>
    <row r="806" spans="3:19" s="1" customFormat="1" ht="13.2" x14ac:dyDescent="0.3">
      <c r="C806" s="5"/>
      <c r="D806" s="6"/>
      <c r="E806" s="6"/>
      <c r="F806" s="7"/>
      <c r="G806" s="7"/>
      <c r="I806" s="5"/>
      <c r="J806" s="6"/>
      <c r="K806" s="6"/>
      <c r="L806" s="7"/>
      <c r="M806" s="7"/>
      <c r="O806" s="6"/>
      <c r="S806" s="6"/>
    </row>
    <row r="807" spans="3:19" s="1" customFormat="1" ht="13.2" x14ac:dyDescent="0.3">
      <c r="C807" s="5"/>
      <c r="D807" s="6"/>
      <c r="E807" s="6"/>
      <c r="F807" s="7"/>
      <c r="G807" s="7"/>
      <c r="I807" s="5"/>
      <c r="J807" s="6"/>
      <c r="K807" s="6"/>
      <c r="L807" s="7"/>
      <c r="M807" s="7"/>
      <c r="O807" s="6"/>
      <c r="S807" s="6"/>
    </row>
    <row r="808" spans="3:19" s="1" customFormat="1" ht="13.2" x14ac:dyDescent="0.3">
      <c r="C808" s="5"/>
      <c r="D808" s="6"/>
      <c r="E808" s="6"/>
      <c r="F808" s="7"/>
      <c r="G808" s="7"/>
      <c r="I808" s="5"/>
      <c r="J808" s="6"/>
      <c r="K808" s="6"/>
      <c r="L808" s="7"/>
      <c r="M808" s="7"/>
      <c r="O808" s="6"/>
      <c r="S808" s="6"/>
    </row>
    <row r="809" spans="3:19" s="1" customFormat="1" ht="13.2" x14ac:dyDescent="0.3">
      <c r="C809" s="5"/>
      <c r="D809" s="6"/>
      <c r="E809" s="6"/>
      <c r="F809" s="7"/>
      <c r="G809" s="7"/>
      <c r="I809" s="5"/>
      <c r="J809" s="6"/>
      <c r="K809" s="6"/>
      <c r="L809" s="7"/>
      <c r="M809" s="7"/>
      <c r="O809" s="6"/>
      <c r="S809" s="6"/>
    </row>
    <row r="810" spans="3:19" s="1" customFormat="1" ht="13.2" x14ac:dyDescent="0.3">
      <c r="C810" s="5"/>
      <c r="D810" s="6"/>
      <c r="E810" s="6"/>
      <c r="F810" s="7"/>
      <c r="G810" s="7"/>
      <c r="I810" s="5"/>
      <c r="J810" s="6"/>
      <c r="K810" s="6"/>
      <c r="L810" s="7"/>
      <c r="M810" s="7"/>
      <c r="O810" s="6"/>
      <c r="S810" s="6"/>
    </row>
    <row r="811" spans="3:19" s="1" customFormat="1" ht="13.2" x14ac:dyDescent="0.3">
      <c r="C811" s="5"/>
      <c r="D811" s="6"/>
      <c r="E811" s="6"/>
      <c r="F811" s="7"/>
      <c r="G811" s="7"/>
      <c r="I811" s="5"/>
      <c r="J811" s="6"/>
      <c r="K811" s="6"/>
      <c r="L811" s="7"/>
      <c r="M811" s="7"/>
      <c r="O811" s="6"/>
      <c r="S811" s="6"/>
    </row>
    <row r="812" spans="3:19" s="1" customFormat="1" ht="13.2" x14ac:dyDescent="0.3">
      <c r="C812" s="5"/>
      <c r="D812" s="6"/>
      <c r="E812" s="6"/>
      <c r="F812" s="7"/>
      <c r="G812" s="7"/>
      <c r="I812" s="5"/>
      <c r="J812" s="6"/>
      <c r="K812" s="6"/>
      <c r="L812" s="7"/>
      <c r="M812" s="7"/>
      <c r="O812" s="6"/>
      <c r="S812" s="6"/>
    </row>
    <row r="813" spans="3:19" s="1" customFormat="1" ht="13.2" x14ac:dyDescent="0.3">
      <c r="C813" s="5"/>
      <c r="D813" s="6"/>
      <c r="E813" s="6"/>
      <c r="F813" s="7"/>
      <c r="G813" s="7"/>
      <c r="I813" s="5"/>
      <c r="J813" s="6"/>
      <c r="K813" s="6"/>
      <c r="L813" s="7"/>
      <c r="M813" s="7"/>
      <c r="O813" s="6"/>
      <c r="S813" s="6"/>
    </row>
    <row r="814" spans="3:19" s="1" customFormat="1" ht="13.2" x14ac:dyDescent="0.3">
      <c r="C814" s="5"/>
      <c r="D814" s="6"/>
      <c r="E814" s="6"/>
      <c r="F814" s="7"/>
      <c r="G814" s="7"/>
      <c r="I814" s="5"/>
      <c r="J814" s="6"/>
      <c r="K814" s="6"/>
      <c r="L814" s="7"/>
      <c r="M814" s="7"/>
      <c r="O814" s="6"/>
      <c r="S814" s="6"/>
    </row>
    <row r="815" spans="3:19" s="1" customFormat="1" ht="13.2" x14ac:dyDescent="0.3">
      <c r="C815" s="5"/>
      <c r="D815" s="6"/>
      <c r="E815" s="6"/>
      <c r="F815" s="7"/>
      <c r="G815" s="7"/>
      <c r="I815" s="5"/>
      <c r="J815" s="6"/>
      <c r="K815" s="6"/>
      <c r="L815" s="7"/>
      <c r="M815" s="7"/>
      <c r="O815" s="6"/>
      <c r="S815" s="6"/>
    </row>
    <row r="816" spans="3:19" s="1" customFormat="1" ht="13.2" x14ac:dyDescent="0.3">
      <c r="C816" s="5"/>
      <c r="D816" s="6"/>
      <c r="E816" s="6"/>
      <c r="F816" s="7"/>
      <c r="G816" s="7"/>
      <c r="I816" s="5"/>
      <c r="J816" s="6"/>
      <c r="K816" s="6"/>
      <c r="L816" s="7"/>
      <c r="M816" s="7"/>
      <c r="O816" s="6"/>
      <c r="S816" s="6"/>
    </row>
    <row r="817" spans="3:19" s="1" customFormat="1" ht="13.2" x14ac:dyDescent="0.3">
      <c r="C817" s="5"/>
      <c r="D817" s="6"/>
      <c r="E817" s="6"/>
      <c r="F817" s="7"/>
      <c r="G817" s="7"/>
      <c r="I817" s="5"/>
      <c r="J817" s="6"/>
      <c r="K817" s="6"/>
      <c r="L817" s="7"/>
      <c r="M817" s="7"/>
      <c r="O817" s="6"/>
      <c r="S817" s="6"/>
    </row>
    <row r="818" spans="3:19" s="1" customFormat="1" ht="13.2" x14ac:dyDescent="0.3">
      <c r="C818" s="5"/>
      <c r="D818" s="6"/>
      <c r="E818" s="6"/>
      <c r="F818" s="7"/>
      <c r="G818" s="7"/>
      <c r="I818" s="5"/>
      <c r="J818" s="6"/>
      <c r="K818" s="6"/>
      <c r="L818" s="7"/>
      <c r="M818" s="7"/>
      <c r="O818" s="6"/>
      <c r="S818" s="6"/>
    </row>
    <row r="819" spans="3:19" s="1" customFormat="1" ht="13.2" x14ac:dyDescent="0.3">
      <c r="C819" s="5"/>
      <c r="D819" s="6"/>
      <c r="E819" s="6"/>
      <c r="F819" s="7"/>
      <c r="G819" s="7"/>
      <c r="I819" s="5"/>
      <c r="J819" s="6"/>
      <c r="K819" s="6"/>
      <c r="L819" s="7"/>
      <c r="M819" s="7"/>
      <c r="O819" s="6"/>
      <c r="S819" s="6"/>
    </row>
    <row r="820" spans="3:19" s="1" customFormat="1" ht="13.2" x14ac:dyDescent="0.3">
      <c r="C820" s="5"/>
      <c r="D820" s="6"/>
      <c r="E820" s="6"/>
      <c r="F820" s="7"/>
      <c r="G820" s="7"/>
      <c r="I820" s="5"/>
      <c r="J820" s="6"/>
      <c r="K820" s="6"/>
      <c r="L820" s="7"/>
      <c r="M820" s="7"/>
      <c r="O820" s="6"/>
      <c r="S820" s="6"/>
    </row>
    <row r="821" spans="3:19" s="1" customFormat="1" ht="13.2" x14ac:dyDescent="0.3">
      <c r="C821" s="5"/>
      <c r="D821" s="6"/>
      <c r="E821" s="6"/>
      <c r="F821" s="7"/>
      <c r="G821" s="7"/>
      <c r="I821" s="5"/>
      <c r="J821" s="6"/>
      <c r="K821" s="6"/>
      <c r="L821" s="7"/>
      <c r="M821" s="7"/>
      <c r="O821" s="6"/>
      <c r="S821" s="6"/>
    </row>
    <row r="822" spans="3:19" s="1" customFormat="1" ht="13.2" x14ac:dyDescent="0.3">
      <c r="C822" s="5"/>
      <c r="D822" s="6"/>
      <c r="E822" s="6"/>
      <c r="F822" s="7"/>
      <c r="G822" s="7"/>
      <c r="I822" s="5"/>
      <c r="J822" s="6"/>
      <c r="K822" s="6"/>
      <c r="L822" s="7"/>
      <c r="M822" s="7"/>
      <c r="O822" s="6"/>
      <c r="S822" s="6"/>
    </row>
    <row r="823" spans="3:19" s="1" customFormat="1" ht="13.2" x14ac:dyDescent="0.3">
      <c r="C823" s="5"/>
      <c r="D823" s="6"/>
      <c r="E823" s="6"/>
      <c r="F823" s="7"/>
      <c r="G823" s="7"/>
      <c r="I823" s="5"/>
      <c r="J823" s="6"/>
      <c r="K823" s="6"/>
      <c r="L823" s="7"/>
      <c r="M823" s="7"/>
      <c r="O823" s="6"/>
      <c r="S823" s="6"/>
    </row>
    <row r="824" spans="3:19" s="1" customFormat="1" ht="13.2" x14ac:dyDescent="0.3">
      <c r="C824" s="5"/>
      <c r="D824" s="6"/>
      <c r="E824" s="6"/>
      <c r="F824" s="7"/>
      <c r="G824" s="7"/>
      <c r="I824" s="5"/>
      <c r="J824" s="6"/>
      <c r="K824" s="6"/>
      <c r="L824" s="7"/>
      <c r="M824" s="7"/>
      <c r="O824" s="6"/>
      <c r="S824" s="6"/>
    </row>
    <row r="825" spans="3:19" s="1" customFormat="1" ht="13.2" x14ac:dyDescent="0.3">
      <c r="C825" s="5"/>
      <c r="D825" s="6"/>
      <c r="E825" s="6"/>
      <c r="F825" s="7"/>
      <c r="G825" s="7"/>
      <c r="I825" s="5"/>
      <c r="J825" s="6"/>
      <c r="K825" s="6"/>
      <c r="L825" s="7"/>
      <c r="M825" s="7"/>
      <c r="O825" s="6"/>
      <c r="S825" s="6"/>
    </row>
    <row r="826" spans="3:19" s="1" customFormat="1" ht="13.2" x14ac:dyDescent="0.3">
      <c r="C826" s="5"/>
      <c r="D826" s="6"/>
      <c r="E826" s="6"/>
      <c r="F826" s="7"/>
      <c r="G826" s="7"/>
      <c r="I826" s="5"/>
      <c r="J826" s="6"/>
      <c r="K826" s="6"/>
      <c r="L826" s="7"/>
      <c r="M826" s="7"/>
      <c r="O826" s="6"/>
      <c r="S826" s="6"/>
    </row>
    <row r="827" spans="3:19" s="1" customFormat="1" ht="13.2" x14ac:dyDescent="0.3">
      <c r="C827" s="5"/>
      <c r="D827" s="6"/>
      <c r="E827" s="6"/>
      <c r="F827" s="7"/>
      <c r="G827" s="7"/>
      <c r="I827" s="5"/>
      <c r="J827" s="6"/>
      <c r="K827" s="6"/>
      <c r="L827" s="7"/>
      <c r="M827" s="7"/>
      <c r="O827" s="6"/>
      <c r="S827" s="6"/>
    </row>
    <row r="828" spans="3:19" s="1" customFormat="1" ht="13.2" x14ac:dyDescent="0.3">
      <c r="C828" s="5"/>
      <c r="D828" s="6"/>
      <c r="E828" s="6"/>
      <c r="F828" s="7"/>
      <c r="G828" s="7"/>
      <c r="I828" s="5"/>
      <c r="J828" s="6"/>
      <c r="K828" s="6"/>
      <c r="L828" s="7"/>
      <c r="M828" s="7"/>
      <c r="O828" s="6"/>
      <c r="S828" s="6"/>
    </row>
    <row r="829" spans="3:19" s="1" customFormat="1" ht="13.2" x14ac:dyDescent="0.3">
      <c r="C829" s="5"/>
      <c r="D829" s="6"/>
      <c r="E829" s="6"/>
      <c r="F829" s="7"/>
      <c r="G829" s="7"/>
      <c r="I829" s="5"/>
      <c r="J829" s="6"/>
      <c r="K829" s="6"/>
      <c r="L829" s="7"/>
      <c r="M829" s="7"/>
      <c r="O829" s="6"/>
      <c r="S829" s="6"/>
    </row>
    <row r="830" spans="3:19" s="1" customFormat="1" ht="13.2" x14ac:dyDescent="0.3">
      <c r="C830" s="5"/>
      <c r="D830" s="6"/>
      <c r="E830" s="6"/>
      <c r="F830" s="7"/>
      <c r="G830" s="7"/>
      <c r="I830" s="5"/>
      <c r="J830" s="6"/>
      <c r="K830" s="6"/>
      <c r="L830" s="7"/>
      <c r="M830" s="7"/>
      <c r="O830" s="6"/>
      <c r="S830" s="6"/>
    </row>
    <row r="831" spans="3:19" s="1" customFormat="1" ht="13.2" x14ac:dyDescent="0.3">
      <c r="C831" s="5"/>
      <c r="D831" s="6"/>
      <c r="E831" s="6"/>
      <c r="F831" s="7"/>
      <c r="G831" s="7"/>
      <c r="I831" s="5"/>
      <c r="J831" s="6"/>
      <c r="K831" s="6"/>
      <c r="L831" s="7"/>
      <c r="M831" s="7"/>
      <c r="O831" s="6"/>
      <c r="S831" s="6"/>
    </row>
    <row r="832" spans="3:19" s="1" customFormat="1" ht="13.2" x14ac:dyDescent="0.3">
      <c r="C832" s="5"/>
      <c r="D832" s="6"/>
      <c r="E832" s="6"/>
      <c r="F832" s="7"/>
      <c r="G832" s="7"/>
      <c r="I832" s="5"/>
      <c r="J832" s="6"/>
      <c r="K832" s="6"/>
      <c r="L832" s="7"/>
      <c r="M832" s="7"/>
      <c r="O832" s="6"/>
      <c r="S832" s="6"/>
    </row>
    <row r="833" spans="3:19" s="1" customFormat="1" ht="13.2" x14ac:dyDescent="0.3">
      <c r="C833" s="5"/>
      <c r="D833" s="6"/>
      <c r="E833" s="6"/>
      <c r="F833" s="7"/>
      <c r="G833" s="7"/>
      <c r="I833" s="5"/>
      <c r="J833" s="6"/>
      <c r="K833" s="6"/>
      <c r="L833" s="7"/>
      <c r="M833" s="7"/>
      <c r="O833" s="6"/>
      <c r="S833" s="6"/>
    </row>
    <row r="834" spans="3:19" s="1" customFormat="1" ht="13.2" x14ac:dyDescent="0.3">
      <c r="C834" s="5"/>
      <c r="D834" s="6"/>
      <c r="E834" s="6"/>
      <c r="F834" s="7"/>
      <c r="G834" s="7"/>
      <c r="I834" s="5"/>
      <c r="J834" s="6"/>
      <c r="K834" s="6"/>
      <c r="L834" s="7"/>
      <c r="M834" s="7"/>
      <c r="O834" s="6"/>
      <c r="S834" s="6"/>
    </row>
    <row r="835" spans="3:19" s="1" customFormat="1" ht="13.2" x14ac:dyDescent="0.3">
      <c r="C835" s="5"/>
      <c r="D835" s="6"/>
      <c r="E835" s="6"/>
      <c r="F835" s="7"/>
      <c r="G835" s="7"/>
      <c r="I835" s="5"/>
      <c r="J835" s="6"/>
      <c r="K835" s="6"/>
      <c r="L835" s="7"/>
      <c r="M835" s="7"/>
      <c r="O835" s="6"/>
      <c r="S835" s="6"/>
    </row>
    <row r="836" spans="3:19" s="1" customFormat="1" ht="13.2" x14ac:dyDescent="0.3">
      <c r="C836" s="5"/>
      <c r="D836" s="6"/>
      <c r="E836" s="6"/>
      <c r="F836" s="7"/>
      <c r="G836" s="7"/>
      <c r="I836" s="5"/>
      <c r="J836" s="6"/>
      <c r="K836" s="6"/>
      <c r="L836" s="7"/>
      <c r="M836" s="7"/>
      <c r="O836" s="6"/>
      <c r="S836" s="6"/>
    </row>
    <row r="837" spans="3:19" s="1" customFormat="1" ht="13.2" x14ac:dyDescent="0.3">
      <c r="C837" s="5"/>
      <c r="D837" s="6"/>
      <c r="E837" s="6"/>
      <c r="F837" s="7"/>
      <c r="G837" s="7"/>
      <c r="I837" s="5"/>
      <c r="J837" s="6"/>
      <c r="K837" s="6"/>
      <c r="L837" s="7"/>
      <c r="M837" s="7"/>
      <c r="O837" s="6"/>
      <c r="S837" s="6"/>
    </row>
    <row r="838" spans="3:19" s="1" customFormat="1" ht="13.2" x14ac:dyDescent="0.3">
      <c r="C838" s="5"/>
      <c r="D838" s="6"/>
      <c r="E838" s="6"/>
      <c r="F838" s="7"/>
      <c r="G838" s="7"/>
      <c r="I838" s="5"/>
      <c r="J838" s="6"/>
      <c r="K838" s="6"/>
      <c r="L838" s="7"/>
      <c r="M838" s="7"/>
      <c r="O838" s="6"/>
      <c r="S838" s="6"/>
    </row>
    <row r="839" spans="3:19" s="1" customFormat="1" ht="13.2" x14ac:dyDescent="0.3">
      <c r="C839" s="5"/>
      <c r="D839" s="6"/>
      <c r="E839" s="6"/>
      <c r="F839" s="7"/>
      <c r="G839" s="7"/>
      <c r="I839" s="5"/>
      <c r="J839" s="6"/>
      <c r="K839" s="6"/>
      <c r="L839" s="7"/>
      <c r="M839" s="7"/>
      <c r="O839" s="6"/>
      <c r="S839" s="6"/>
    </row>
    <row r="840" spans="3:19" s="1" customFormat="1" ht="13.2" x14ac:dyDescent="0.3">
      <c r="C840" s="5"/>
      <c r="D840" s="6"/>
      <c r="E840" s="6"/>
      <c r="F840" s="7"/>
      <c r="G840" s="7"/>
      <c r="I840" s="5"/>
      <c r="J840" s="6"/>
      <c r="K840" s="6"/>
      <c r="L840" s="7"/>
      <c r="M840" s="7"/>
      <c r="O840" s="6"/>
      <c r="S840" s="6"/>
    </row>
    <row r="841" spans="3:19" s="1" customFormat="1" ht="13.2" x14ac:dyDescent="0.3">
      <c r="C841" s="5"/>
      <c r="D841" s="6"/>
      <c r="E841" s="6"/>
      <c r="F841" s="7"/>
      <c r="G841" s="7"/>
      <c r="I841" s="5"/>
      <c r="J841" s="6"/>
      <c r="K841" s="6"/>
      <c r="L841" s="7"/>
      <c r="M841" s="7"/>
      <c r="O841" s="6"/>
      <c r="S841" s="6"/>
    </row>
    <row r="842" spans="3:19" s="1" customFormat="1" ht="13.2" x14ac:dyDescent="0.3">
      <c r="C842" s="5"/>
      <c r="D842" s="6"/>
      <c r="E842" s="6"/>
      <c r="F842" s="7"/>
      <c r="G842" s="7"/>
      <c r="I842" s="5"/>
      <c r="J842" s="6"/>
      <c r="K842" s="6"/>
      <c r="L842" s="7"/>
      <c r="M842" s="7"/>
      <c r="O842" s="6"/>
      <c r="S842" s="6"/>
    </row>
    <row r="843" spans="3:19" s="1" customFormat="1" ht="13.2" x14ac:dyDescent="0.3">
      <c r="C843" s="5"/>
      <c r="D843" s="6"/>
      <c r="E843" s="6"/>
      <c r="F843" s="7"/>
      <c r="G843" s="7"/>
      <c r="I843" s="5"/>
      <c r="J843" s="6"/>
      <c r="K843" s="6"/>
      <c r="L843" s="7"/>
      <c r="M843" s="7"/>
      <c r="O843" s="6"/>
      <c r="S843" s="6"/>
    </row>
    <row r="844" spans="3:19" s="1" customFormat="1" ht="13.2" x14ac:dyDescent="0.3">
      <c r="C844" s="5"/>
      <c r="D844" s="6"/>
      <c r="E844" s="6"/>
      <c r="F844" s="7"/>
      <c r="G844" s="7"/>
      <c r="I844" s="5"/>
      <c r="J844" s="6"/>
      <c r="K844" s="6"/>
      <c r="L844" s="7"/>
      <c r="M844" s="7"/>
      <c r="O844" s="6"/>
      <c r="S844" s="6"/>
    </row>
    <row r="845" spans="3:19" s="1" customFormat="1" ht="13.2" x14ac:dyDescent="0.3">
      <c r="C845" s="5"/>
      <c r="D845" s="6"/>
      <c r="E845" s="6"/>
      <c r="F845" s="7"/>
      <c r="G845" s="7"/>
      <c r="I845" s="5"/>
      <c r="J845" s="6"/>
      <c r="K845" s="6"/>
      <c r="L845" s="7"/>
      <c r="M845" s="7"/>
      <c r="O845" s="6"/>
      <c r="S845" s="6"/>
    </row>
    <row r="846" spans="3:19" s="1" customFormat="1" ht="13.2" x14ac:dyDescent="0.3">
      <c r="C846" s="5"/>
      <c r="D846" s="6"/>
      <c r="E846" s="6"/>
      <c r="F846" s="7"/>
      <c r="G846" s="7"/>
      <c r="I846" s="5"/>
      <c r="J846" s="6"/>
      <c r="K846" s="6"/>
      <c r="L846" s="7"/>
      <c r="M846" s="7"/>
      <c r="O846" s="6"/>
      <c r="S846" s="6"/>
    </row>
    <row r="847" spans="3:19" s="1" customFormat="1" ht="13.2" x14ac:dyDescent="0.3">
      <c r="C847" s="5"/>
      <c r="D847" s="6"/>
      <c r="E847" s="6"/>
      <c r="F847" s="7"/>
      <c r="G847" s="7"/>
      <c r="I847" s="5"/>
      <c r="J847" s="6"/>
      <c r="K847" s="6"/>
      <c r="L847" s="7"/>
      <c r="M847" s="7"/>
      <c r="O847" s="6"/>
      <c r="S847" s="6"/>
    </row>
    <row r="848" spans="3:19" s="1" customFormat="1" ht="13.2" x14ac:dyDescent="0.3">
      <c r="C848" s="5"/>
      <c r="D848" s="6"/>
      <c r="E848" s="6"/>
      <c r="F848" s="7"/>
      <c r="G848" s="7"/>
      <c r="I848" s="5"/>
      <c r="J848" s="6"/>
      <c r="K848" s="6"/>
      <c r="L848" s="7"/>
      <c r="M848" s="7"/>
      <c r="O848" s="6"/>
      <c r="S848" s="6"/>
    </row>
    <row r="849" spans="3:19" s="1" customFormat="1" ht="13.2" x14ac:dyDescent="0.3">
      <c r="C849" s="5"/>
      <c r="D849" s="6"/>
      <c r="E849" s="6"/>
      <c r="F849" s="7"/>
      <c r="G849" s="7"/>
      <c r="I849" s="5"/>
      <c r="J849" s="6"/>
      <c r="K849" s="6"/>
      <c r="L849" s="7"/>
      <c r="M849" s="7"/>
      <c r="O849" s="6"/>
      <c r="S849" s="6"/>
    </row>
    <row r="850" spans="3:19" s="1" customFormat="1" ht="13.2" x14ac:dyDescent="0.3">
      <c r="C850" s="5"/>
      <c r="D850" s="6"/>
      <c r="E850" s="6"/>
      <c r="F850" s="7"/>
      <c r="G850" s="7"/>
      <c r="I850" s="5"/>
      <c r="J850" s="6"/>
      <c r="K850" s="6"/>
      <c r="L850" s="7"/>
      <c r="M850" s="7"/>
      <c r="O850" s="6"/>
      <c r="S850" s="6"/>
    </row>
    <row r="851" spans="3:19" s="1" customFormat="1" ht="13.2" x14ac:dyDescent="0.3">
      <c r="C851" s="5"/>
      <c r="D851" s="6"/>
      <c r="E851" s="6"/>
      <c r="F851" s="7"/>
      <c r="G851" s="7"/>
      <c r="I851" s="5"/>
      <c r="J851" s="6"/>
      <c r="K851" s="6"/>
      <c r="L851" s="7"/>
      <c r="M851" s="7"/>
      <c r="O851" s="6"/>
      <c r="S851" s="6"/>
    </row>
    <row r="852" spans="3:19" s="1" customFormat="1" ht="13.2" x14ac:dyDescent="0.3">
      <c r="C852" s="5"/>
      <c r="D852" s="6"/>
      <c r="E852" s="6"/>
      <c r="F852" s="7"/>
      <c r="G852" s="7"/>
      <c r="I852" s="5"/>
      <c r="J852" s="6"/>
      <c r="K852" s="6"/>
      <c r="L852" s="7"/>
      <c r="M852" s="7"/>
      <c r="O852" s="6"/>
      <c r="S852" s="6"/>
    </row>
    <row r="853" spans="3:19" s="1" customFormat="1" ht="13.2" x14ac:dyDescent="0.3">
      <c r="C853" s="5"/>
      <c r="D853" s="6"/>
      <c r="E853" s="6"/>
      <c r="F853" s="7"/>
      <c r="G853" s="7"/>
      <c r="I853" s="5"/>
      <c r="J853" s="6"/>
      <c r="K853" s="6"/>
      <c r="L853" s="7"/>
      <c r="M853" s="7"/>
      <c r="O853" s="6"/>
      <c r="S853" s="6"/>
    </row>
    <row r="854" spans="3:19" s="1" customFormat="1" ht="13.2" x14ac:dyDescent="0.3">
      <c r="C854" s="5"/>
      <c r="D854" s="6"/>
      <c r="E854" s="6"/>
      <c r="F854" s="7"/>
      <c r="G854" s="7"/>
      <c r="I854" s="5"/>
      <c r="J854" s="6"/>
      <c r="K854" s="6"/>
      <c r="L854" s="7"/>
      <c r="M854" s="7"/>
      <c r="O854" s="6"/>
      <c r="S854" s="6"/>
    </row>
    <row r="855" spans="3:19" s="1" customFormat="1" ht="13.2" x14ac:dyDescent="0.3">
      <c r="C855" s="5"/>
      <c r="D855" s="6"/>
      <c r="E855" s="6"/>
      <c r="F855" s="7"/>
      <c r="G855" s="7"/>
      <c r="I855" s="5"/>
      <c r="J855" s="6"/>
      <c r="K855" s="6"/>
      <c r="L855" s="7"/>
      <c r="M855" s="7"/>
      <c r="O855" s="6"/>
      <c r="S855" s="6"/>
    </row>
    <row r="856" spans="3:19" s="1" customFormat="1" ht="13.2" x14ac:dyDescent="0.3">
      <c r="C856" s="5"/>
      <c r="D856" s="6"/>
      <c r="E856" s="6"/>
      <c r="F856" s="7"/>
      <c r="G856" s="7"/>
      <c r="I856" s="5"/>
      <c r="J856" s="6"/>
      <c r="K856" s="6"/>
      <c r="L856" s="7"/>
      <c r="M856" s="7"/>
      <c r="O856" s="6"/>
      <c r="S856" s="6"/>
    </row>
    <row r="857" spans="3:19" s="1" customFormat="1" ht="13.2" x14ac:dyDescent="0.3">
      <c r="C857" s="5"/>
      <c r="D857" s="6"/>
      <c r="E857" s="6"/>
      <c r="F857" s="7"/>
      <c r="G857" s="7"/>
      <c r="I857" s="5"/>
      <c r="J857" s="6"/>
      <c r="K857" s="6"/>
      <c r="L857" s="7"/>
      <c r="M857" s="7"/>
      <c r="O857" s="6"/>
      <c r="S857" s="6"/>
    </row>
    <row r="858" spans="3:19" s="1" customFormat="1" ht="13.2" x14ac:dyDescent="0.3">
      <c r="C858" s="5"/>
      <c r="D858" s="6"/>
      <c r="E858" s="6"/>
      <c r="F858" s="7"/>
      <c r="G858" s="7"/>
      <c r="I858" s="5"/>
      <c r="J858" s="6"/>
      <c r="K858" s="6"/>
      <c r="L858" s="7"/>
      <c r="M858" s="7"/>
      <c r="O858" s="6"/>
      <c r="S858" s="6"/>
    </row>
    <row r="859" spans="3:19" s="1" customFormat="1" ht="13.2" x14ac:dyDescent="0.3">
      <c r="C859" s="5"/>
      <c r="D859" s="6"/>
      <c r="E859" s="6"/>
      <c r="F859" s="7"/>
      <c r="G859" s="7"/>
      <c r="I859" s="5"/>
      <c r="J859" s="6"/>
      <c r="K859" s="6"/>
      <c r="L859" s="7"/>
      <c r="M859" s="7"/>
      <c r="O859" s="6"/>
      <c r="S859" s="6"/>
    </row>
    <row r="860" spans="3:19" s="1" customFormat="1" ht="13.2" x14ac:dyDescent="0.3">
      <c r="C860" s="5"/>
      <c r="D860" s="6"/>
      <c r="E860" s="6"/>
      <c r="F860" s="7"/>
      <c r="G860" s="7"/>
      <c r="I860" s="5"/>
      <c r="J860" s="6"/>
      <c r="K860" s="6"/>
      <c r="L860" s="7"/>
      <c r="M860" s="7"/>
      <c r="O860" s="6"/>
      <c r="S860" s="6"/>
    </row>
    <row r="861" spans="3:19" s="1" customFormat="1" ht="13.2" x14ac:dyDescent="0.3">
      <c r="C861" s="5"/>
      <c r="D861" s="6"/>
      <c r="E861" s="6"/>
      <c r="F861" s="7"/>
      <c r="G861" s="7"/>
      <c r="I861" s="5"/>
      <c r="J861" s="6"/>
      <c r="K861" s="6"/>
      <c r="L861" s="7"/>
      <c r="M861" s="7"/>
      <c r="O861" s="6"/>
      <c r="S861" s="6"/>
    </row>
    <row r="862" spans="3:19" s="1" customFormat="1" ht="13.2" x14ac:dyDescent="0.3">
      <c r="C862" s="5"/>
      <c r="D862" s="6"/>
      <c r="E862" s="6"/>
      <c r="F862" s="7"/>
      <c r="G862" s="7"/>
      <c r="I862" s="5"/>
      <c r="J862" s="6"/>
      <c r="K862" s="6"/>
      <c r="L862" s="7"/>
      <c r="M862" s="7"/>
      <c r="O862" s="6"/>
      <c r="S862" s="6"/>
    </row>
    <row r="863" spans="3:19" s="1" customFormat="1" ht="13.2" x14ac:dyDescent="0.3">
      <c r="C863" s="5"/>
      <c r="D863" s="6"/>
      <c r="E863" s="6"/>
      <c r="F863" s="7"/>
      <c r="G863" s="7"/>
      <c r="I863" s="5"/>
      <c r="J863" s="6"/>
      <c r="K863" s="6"/>
      <c r="L863" s="7"/>
      <c r="M863" s="7"/>
      <c r="O863" s="6"/>
      <c r="S863" s="6"/>
    </row>
    <row r="864" spans="3:19" s="1" customFormat="1" ht="13.2" x14ac:dyDescent="0.3">
      <c r="C864" s="5"/>
      <c r="D864" s="6"/>
      <c r="E864" s="6"/>
      <c r="F864" s="7"/>
      <c r="G864" s="7"/>
      <c r="I864" s="5"/>
      <c r="J864" s="6"/>
      <c r="K864" s="6"/>
      <c r="L864" s="7"/>
      <c r="M864" s="7"/>
      <c r="O864" s="6"/>
      <c r="S864" s="6"/>
    </row>
    <row r="865" spans="3:19" s="1" customFormat="1" ht="13.2" x14ac:dyDescent="0.3">
      <c r="C865" s="5"/>
      <c r="D865" s="6"/>
      <c r="E865" s="6"/>
      <c r="F865" s="7"/>
      <c r="G865" s="7"/>
      <c r="I865" s="5"/>
      <c r="J865" s="6"/>
      <c r="K865" s="6"/>
      <c r="L865" s="7"/>
      <c r="M865" s="7"/>
      <c r="O865" s="6"/>
      <c r="S865" s="6"/>
    </row>
    <row r="866" spans="3:19" s="1" customFormat="1" ht="13.2" x14ac:dyDescent="0.3">
      <c r="C866" s="5"/>
      <c r="D866" s="6"/>
      <c r="E866" s="6"/>
      <c r="F866" s="7"/>
      <c r="G866" s="7"/>
      <c r="I866" s="5"/>
      <c r="J866" s="6"/>
      <c r="K866" s="6"/>
      <c r="L866" s="7"/>
      <c r="M866" s="7"/>
      <c r="O866" s="6"/>
      <c r="S866" s="6"/>
    </row>
    <row r="867" spans="3:19" s="1" customFormat="1" ht="13.2" x14ac:dyDescent="0.3">
      <c r="C867" s="5"/>
      <c r="D867" s="6"/>
      <c r="E867" s="6"/>
      <c r="F867" s="7"/>
      <c r="G867" s="7"/>
      <c r="I867" s="5"/>
      <c r="J867" s="6"/>
      <c r="K867" s="6"/>
      <c r="L867" s="7"/>
      <c r="M867" s="7"/>
      <c r="O867" s="6"/>
      <c r="S867" s="6"/>
    </row>
    <row r="868" spans="3:19" s="1" customFormat="1" ht="13.2" x14ac:dyDescent="0.3">
      <c r="C868" s="5"/>
      <c r="D868" s="6"/>
      <c r="E868" s="6"/>
      <c r="F868" s="7"/>
      <c r="G868" s="7"/>
      <c r="I868" s="5"/>
      <c r="J868" s="6"/>
      <c r="K868" s="6"/>
      <c r="L868" s="7"/>
      <c r="M868" s="7"/>
      <c r="O868" s="6"/>
      <c r="S868" s="6"/>
    </row>
    <row r="869" spans="3:19" s="1" customFormat="1" ht="13.2" x14ac:dyDescent="0.3">
      <c r="C869" s="5"/>
      <c r="D869" s="6"/>
      <c r="E869" s="6"/>
      <c r="F869" s="7"/>
      <c r="G869" s="7"/>
      <c r="I869" s="5"/>
      <c r="J869" s="6"/>
      <c r="K869" s="6"/>
      <c r="L869" s="7"/>
      <c r="M869" s="7"/>
      <c r="O869" s="6"/>
      <c r="S869" s="6"/>
    </row>
    <row r="870" spans="3:19" s="1" customFormat="1" ht="13.2" x14ac:dyDescent="0.3">
      <c r="C870" s="5"/>
      <c r="D870" s="6"/>
      <c r="E870" s="6"/>
      <c r="F870" s="7"/>
      <c r="G870" s="7"/>
      <c r="I870" s="5"/>
      <c r="J870" s="6"/>
      <c r="K870" s="6"/>
      <c r="L870" s="7"/>
      <c r="M870" s="7"/>
      <c r="O870" s="6"/>
      <c r="S870" s="6"/>
    </row>
    <row r="871" spans="3:19" s="1" customFormat="1" ht="13.2" x14ac:dyDescent="0.3">
      <c r="C871" s="5"/>
      <c r="D871" s="6"/>
      <c r="E871" s="6"/>
      <c r="F871" s="7"/>
      <c r="G871" s="7"/>
      <c r="I871" s="5"/>
      <c r="J871" s="6"/>
      <c r="K871" s="6"/>
      <c r="L871" s="7"/>
      <c r="M871" s="7"/>
      <c r="O871" s="6"/>
      <c r="S871" s="6"/>
    </row>
    <row r="872" spans="3:19" s="1" customFormat="1" ht="13.2" x14ac:dyDescent="0.3">
      <c r="C872" s="5"/>
      <c r="D872" s="6"/>
      <c r="E872" s="6"/>
      <c r="F872" s="7"/>
      <c r="G872" s="7"/>
      <c r="I872" s="5"/>
      <c r="J872" s="6"/>
      <c r="K872" s="6"/>
      <c r="L872" s="7"/>
      <c r="M872" s="7"/>
      <c r="O872" s="6"/>
      <c r="S872" s="6"/>
    </row>
    <row r="873" spans="3:19" s="1" customFormat="1" ht="13.2" x14ac:dyDescent="0.3">
      <c r="C873" s="5"/>
      <c r="D873" s="6"/>
      <c r="E873" s="6"/>
      <c r="F873" s="7"/>
      <c r="G873" s="7"/>
      <c r="I873" s="5"/>
      <c r="J873" s="6"/>
      <c r="K873" s="6"/>
      <c r="L873" s="7"/>
      <c r="M873" s="7"/>
      <c r="O873" s="6"/>
      <c r="S873" s="6"/>
    </row>
    <row r="874" spans="3:19" s="1" customFormat="1" ht="13.2" x14ac:dyDescent="0.3">
      <c r="C874" s="5"/>
      <c r="D874" s="6"/>
      <c r="E874" s="6"/>
      <c r="F874" s="7"/>
      <c r="G874" s="7"/>
      <c r="I874" s="5"/>
      <c r="J874" s="6"/>
      <c r="K874" s="6"/>
      <c r="L874" s="7"/>
      <c r="M874" s="7"/>
      <c r="O874" s="6"/>
      <c r="S874" s="6"/>
    </row>
    <row r="875" spans="3:19" s="1" customFormat="1" ht="13.2" x14ac:dyDescent="0.3">
      <c r="C875" s="5"/>
      <c r="D875" s="6"/>
      <c r="E875" s="6"/>
      <c r="F875" s="7"/>
      <c r="G875" s="7"/>
      <c r="I875" s="5"/>
      <c r="J875" s="6"/>
      <c r="K875" s="6"/>
      <c r="L875" s="7"/>
      <c r="M875" s="7"/>
      <c r="O875" s="6"/>
      <c r="S875" s="6"/>
    </row>
    <row r="876" spans="3:19" s="1" customFormat="1" ht="13.2" x14ac:dyDescent="0.3">
      <c r="C876" s="5"/>
      <c r="D876" s="6"/>
      <c r="E876" s="6"/>
      <c r="F876" s="7"/>
      <c r="G876" s="7"/>
      <c r="I876" s="5"/>
      <c r="J876" s="6"/>
      <c r="K876" s="6"/>
      <c r="L876" s="7"/>
      <c r="M876" s="7"/>
      <c r="O876" s="6"/>
      <c r="S876" s="6"/>
    </row>
    <row r="877" spans="3:19" s="1" customFormat="1" ht="13.2" x14ac:dyDescent="0.3">
      <c r="C877" s="5"/>
      <c r="D877" s="6"/>
      <c r="E877" s="6"/>
      <c r="F877" s="7"/>
      <c r="G877" s="7"/>
      <c r="I877" s="5"/>
      <c r="J877" s="6"/>
      <c r="K877" s="6"/>
      <c r="L877" s="7"/>
      <c r="M877" s="7"/>
      <c r="O877" s="6"/>
      <c r="S877" s="6"/>
    </row>
    <row r="878" spans="3:19" s="1" customFormat="1" ht="13.2" x14ac:dyDescent="0.3">
      <c r="C878" s="5"/>
      <c r="D878" s="6"/>
      <c r="E878" s="6"/>
      <c r="F878" s="7"/>
      <c r="G878" s="7"/>
      <c r="I878" s="5"/>
      <c r="J878" s="6"/>
      <c r="K878" s="6"/>
      <c r="L878" s="7"/>
      <c r="M878" s="7"/>
      <c r="O878" s="6"/>
      <c r="S878" s="6"/>
    </row>
    <row r="879" spans="3:19" s="1" customFormat="1" ht="13.2" x14ac:dyDescent="0.3">
      <c r="C879" s="5"/>
      <c r="D879" s="6"/>
      <c r="E879" s="6"/>
      <c r="F879" s="7"/>
      <c r="G879" s="7"/>
      <c r="I879" s="5"/>
      <c r="J879" s="6"/>
      <c r="K879" s="6"/>
      <c r="L879" s="7"/>
      <c r="M879" s="7"/>
      <c r="O879" s="6"/>
      <c r="S879" s="6"/>
    </row>
    <row r="880" spans="3:19" s="1" customFormat="1" ht="13.2" x14ac:dyDescent="0.3">
      <c r="C880" s="5"/>
      <c r="D880" s="6"/>
      <c r="E880" s="6"/>
      <c r="F880" s="7"/>
      <c r="G880" s="7"/>
      <c r="I880" s="5"/>
      <c r="J880" s="6"/>
      <c r="K880" s="6"/>
      <c r="L880" s="7"/>
      <c r="M880" s="7"/>
      <c r="O880" s="6"/>
      <c r="S880" s="6"/>
    </row>
    <row r="881" spans="3:19" s="1" customFormat="1" ht="13.2" x14ac:dyDescent="0.3">
      <c r="C881" s="5"/>
      <c r="D881" s="6"/>
      <c r="E881" s="6"/>
      <c r="F881" s="7"/>
      <c r="G881" s="7"/>
      <c r="I881" s="5"/>
      <c r="J881" s="6"/>
      <c r="K881" s="6"/>
      <c r="L881" s="7"/>
      <c r="M881" s="7"/>
      <c r="O881" s="6"/>
      <c r="S881" s="6"/>
    </row>
    <row r="882" spans="3:19" s="1" customFormat="1" ht="13.2" x14ac:dyDescent="0.3">
      <c r="C882" s="5"/>
      <c r="D882" s="6"/>
      <c r="E882" s="6"/>
      <c r="F882" s="7"/>
      <c r="G882" s="7"/>
      <c r="I882" s="5"/>
      <c r="J882" s="6"/>
      <c r="K882" s="6"/>
      <c r="L882" s="7"/>
      <c r="M882" s="7"/>
      <c r="O882" s="6"/>
      <c r="S882" s="6"/>
    </row>
    <row r="883" spans="3:19" s="1" customFormat="1" ht="13.2" x14ac:dyDescent="0.3">
      <c r="C883" s="5"/>
      <c r="D883" s="6"/>
      <c r="E883" s="6"/>
      <c r="F883" s="7"/>
      <c r="G883" s="7"/>
      <c r="I883" s="5"/>
      <c r="J883" s="6"/>
      <c r="K883" s="6"/>
      <c r="L883" s="7"/>
      <c r="M883" s="7"/>
      <c r="O883" s="6"/>
      <c r="S883" s="6"/>
    </row>
    <row r="884" spans="3:19" s="1" customFormat="1" ht="13.2" x14ac:dyDescent="0.3">
      <c r="C884" s="5"/>
      <c r="D884" s="6"/>
      <c r="E884" s="6"/>
      <c r="F884" s="7"/>
      <c r="G884" s="7"/>
      <c r="I884" s="5"/>
      <c r="J884" s="6"/>
      <c r="K884" s="6"/>
      <c r="L884" s="7"/>
      <c r="M884" s="7"/>
      <c r="O884" s="6"/>
      <c r="S884" s="6"/>
    </row>
    <row r="885" spans="3:19" s="1" customFormat="1" ht="13.2" x14ac:dyDescent="0.3">
      <c r="C885" s="5"/>
      <c r="D885" s="6"/>
      <c r="E885" s="6"/>
      <c r="F885" s="7"/>
      <c r="G885" s="7"/>
      <c r="I885" s="5"/>
      <c r="J885" s="6"/>
      <c r="K885" s="6"/>
      <c r="L885" s="7"/>
      <c r="M885" s="7"/>
      <c r="O885" s="6"/>
      <c r="S885" s="6"/>
    </row>
    <row r="886" spans="3:19" s="1" customFormat="1" ht="13.2" x14ac:dyDescent="0.3">
      <c r="C886" s="5"/>
      <c r="D886" s="6"/>
      <c r="E886" s="6"/>
      <c r="F886" s="7"/>
      <c r="G886" s="7"/>
      <c r="I886" s="5"/>
      <c r="J886" s="6"/>
      <c r="K886" s="6"/>
      <c r="L886" s="7"/>
      <c r="M886" s="7"/>
      <c r="O886" s="6"/>
      <c r="S886" s="6"/>
    </row>
    <row r="887" spans="3:19" s="1" customFormat="1" ht="13.2" x14ac:dyDescent="0.3">
      <c r="C887" s="5"/>
      <c r="D887" s="6"/>
      <c r="E887" s="6"/>
      <c r="F887" s="7"/>
      <c r="G887" s="7"/>
      <c r="I887" s="5"/>
      <c r="J887" s="6"/>
      <c r="K887" s="6"/>
      <c r="L887" s="7"/>
      <c r="M887" s="7"/>
      <c r="O887" s="6"/>
      <c r="S887" s="6"/>
    </row>
    <row r="888" spans="3:19" s="1" customFormat="1" ht="13.2" x14ac:dyDescent="0.3">
      <c r="C888" s="5"/>
      <c r="D888" s="6"/>
      <c r="E888" s="6"/>
      <c r="F888" s="7"/>
      <c r="G888" s="7"/>
      <c r="I888" s="5"/>
      <c r="J888" s="6"/>
      <c r="K888" s="6"/>
      <c r="L888" s="7"/>
      <c r="M888" s="7"/>
      <c r="O888" s="6"/>
      <c r="S888" s="6"/>
    </row>
    <row r="889" spans="3:19" s="1" customFormat="1" ht="13.2" x14ac:dyDescent="0.3">
      <c r="C889" s="5"/>
      <c r="D889" s="6"/>
      <c r="E889" s="6"/>
      <c r="F889" s="7"/>
      <c r="G889" s="7"/>
      <c r="I889" s="5"/>
      <c r="J889" s="6"/>
      <c r="K889" s="6"/>
      <c r="L889" s="7"/>
      <c r="M889" s="7"/>
      <c r="O889" s="6"/>
      <c r="S889" s="6"/>
    </row>
    <row r="890" spans="3:19" s="1" customFormat="1" ht="13.2" x14ac:dyDescent="0.3">
      <c r="C890" s="5"/>
      <c r="D890" s="6"/>
      <c r="E890" s="6"/>
      <c r="F890" s="7"/>
      <c r="G890" s="7"/>
      <c r="I890" s="5"/>
      <c r="J890" s="6"/>
      <c r="K890" s="6"/>
      <c r="L890" s="7"/>
      <c r="M890" s="7"/>
      <c r="O890" s="6"/>
      <c r="S890" s="6"/>
    </row>
    <row r="891" spans="3:19" s="1" customFormat="1" ht="13.2" x14ac:dyDescent="0.3">
      <c r="C891" s="5"/>
      <c r="D891" s="6"/>
      <c r="E891" s="6"/>
      <c r="F891" s="7"/>
      <c r="G891" s="7"/>
      <c r="I891" s="5"/>
      <c r="J891" s="6"/>
      <c r="K891" s="6"/>
      <c r="L891" s="7"/>
      <c r="M891" s="7"/>
      <c r="O891" s="6"/>
      <c r="S891" s="6"/>
    </row>
    <row r="892" spans="3:19" s="1" customFormat="1" ht="13.2" x14ac:dyDescent="0.3">
      <c r="C892" s="5"/>
      <c r="D892" s="6"/>
      <c r="E892" s="6"/>
      <c r="F892" s="7"/>
      <c r="G892" s="7"/>
      <c r="I892" s="5"/>
      <c r="J892" s="6"/>
      <c r="K892" s="6"/>
      <c r="L892" s="7"/>
      <c r="M892" s="7"/>
      <c r="O892" s="6"/>
      <c r="S892" s="6"/>
    </row>
    <row r="893" spans="3:19" s="1" customFormat="1" ht="13.2" x14ac:dyDescent="0.3">
      <c r="C893" s="5"/>
      <c r="D893" s="6"/>
      <c r="E893" s="6"/>
      <c r="F893" s="7"/>
      <c r="G893" s="7"/>
      <c r="I893" s="5"/>
      <c r="J893" s="6"/>
      <c r="K893" s="6"/>
      <c r="L893" s="7"/>
      <c r="M893" s="7"/>
      <c r="O893" s="6"/>
      <c r="S893" s="6"/>
    </row>
    <row r="894" spans="3:19" s="1" customFormat="1" ht="13.2" x14ac:dyDescent="0.3">
      <c r="C894" s="5"/>
      <c r="D894" s="6"/>
      <c r="E894" s="6"/>
      <c r="F894" s="7"/>
      <c r="G894" s="7"/>
      <c r="I894" s="5"/>
      <c r="J894" s="6"/>
      <c r="K894" s="6"/>
      <c r="L894" s="7"/>
      <c r="M894" s="7"/>
      <c r="O894" s="6"/>
      <c r="S894" s="6"/>
    </row>
    <row r="895" spans="3:19" s="1" customFormat="1" ht="13.2" x14ac:dyDescent="0.3">
      <c r="C895" s="5"/>
      <c r="D895" s="6"/>
      <c r="E895" s="6"/>
      <c r="F895" s="7"/>
      <c r="G895" s="7"/>
      <c r="I895" s="5"/>
      <c r="J895" s="6"/>
      <c r="K895" s="6"/>
      <c r="L895" s="7"/>
      <c r="M895" s="7"/>
      <c r="O895" s="6"/>
      <c r="S895" s="6"/>
    </row>
    <row r="896" spans="3:19" s="1" customFormat="1" ht="13.2" x14ac:dyDescent="0.3">
      <c r="C896" s="5"/>
      <c r="D896" s="6"/>
      <c r="E896" s="6"/>
      <c r="F896" s="7"/>
      <c r="G896" s="7"/>
      <c r="I896" s="5"/>
      <c r="J896" s="6"/>
      <c r="K896" s="6"/>
      <c r="L896" s="7"/>
      <c r="M896" s="7"/>
      <c r="O896" s="6"/>
      <c r="S896" s="6"/>
    </row>
    <row r="897" spans="3:19" s="1" customFormat="1" ht="13.2" x14ac:dyDescent="0.3">
      <c r="C897" s="5"/>
      <c r="D897" s="6"/>
      <c r="E897" s="6"/>
      <c r="F897" s="7"/>
      <c r="G897" s="7"/>
      <c r="I897" s="5"/>
      <c r="J897" s="6"/>
      <c r="K897" s="6"/>
      <c r="L897" s="7"/>
      <c r="M897" s="7"/>
      <c r="O897" s="6"/>
      <c r="S897" s="6"/>
    </row>
    <row r="898" spans="3:19" s="1" customFormat="1" ht="13.2" x14ac:dyDescent="0.3">
      <c r="C898" s="5"/>
      <c r="D898" s="6"/>
      <c r="E898" s="6"/>
      <c r="F898" s="7"/>
      <c r="G898" s="7"/>
      <c r="I898" s="5"/>
      <c r="J898" s="6"/>
      <c r="K898" s="6"/>
      <c r="L898" s="7"/>
      <c r="M898" s="7"/>
      <c r="O898" s="6"/>
      <c r="S898" s="6"/>
    </row>
    <row r="899" spans="3:19" s="1" customFormat="1" ht="13.2" x14ac:dyDescent="0.3">
      <c r="C899" s="5"/>
      <c r="D899" s="6"/>
      <c r="E899" s="6"/>
      <c r="F899" s="7"/>
      <c r="G899" s="7"/>
      <c r="I899" s="5"/>
      <c r="J899" s="6"/>
      <c r="K899" s="6"/>
      <c r="L899" s="7"/>
      <c r="M899" s="7"/>
      <c r="O899" s="6"/>
      <c r="S899" s="6"/>
    </row>
    <row r="900" spans="3:19" s="1" customFormat="1" ht="13.2" x14ac:dyDescent="0.3">
      <c r="C900" s="5"/>
      <c r="D900" s="6"/>
      <c r="E900" s="6"/>
      <c r="F900" s="7"/>
      <c r="G900" s="7"/>
      <c r="I900" s="5"/>
      <c r="J900" s="6"/>
      <c r="K900" s="6"/>
      <c r="L900" s="7"/>
      <c r="M900" s="7"/>
      <c r="O900" s="6"/>
      <c r="S900" s="6"/>
    </row>
    <row r="901" spans="3:19" s="1" customFormat="1" ht="13.2" x14ac:dyDescent="0.3">
      <c r="C901" s="5"/>
      <c r="D901" s="6"/>
      <c r="E901" s="6"/>
      <c r="F901" s="7"/>
      <c r="G901" s="7"/>
      <c r="I901" s="5"/>
      <c r="J901" s="6"/>
      <c r="K901" s="6"/>
      <c r="L901" s="7"/>
      <c r="M901" s="7"/>
      <c r="O901" s="6"/>
      <c r="S901" s="6"/>
    </row>
    <row r="902" spans="3:19" s="1" customFormat="1" ht="13.2" x14ac:dyDescent="0.3">
      <c r="C902" s="5"/>
      <c r="D902" s="6"/>
      <c r="E902" s="6"/>
      <c r="F902" s="7"/>
      <c r="G902" s="7"/>
      <c r="I902" s="5"/>
      <c r="J902" s="6"/>
      <c r="K902" s="6"/>
      <c r="L902" s="7"/>
      <c r="M902" s="7"/>
      <c r="O902" s="6"/>
      <c r="S902" s="6"/>
    </row>
    <row r="903" spans="3:19" s="1" customFormat="1" ht="13.2" x14ac:dyDescent="0.3">
      <c r="C903" s="5"/>
      <c r="D903" s="6"/>
      <c r="E903" s="6"/>
      <c r="F903" s="7"/>
      <c r="G903" s="7"/>
      <c r="I903" s="5"/>
      <c r="J903" s="6"/>
      <c r="K903" s="6"/>
      <c r="L903" s="7"/>
      <c r="M903" s="7"/>
      <c r="O903" s="6"/>
      <c r="S903" s="6"/>
    </row>
    <row r="904" spans="3:19" s="1" customFormat="1" ht="13.2" x14ac:dyDescent="0.3">
      <c r="C904" s="5"/>
      <c r="D904" s="6"/>
      <c r="E904" s="6"/>
      <c r="F904" s="7"/>
      <c r="G904" s="7"/>
      <c r="I904" s="5"/>
      <c r="J904" s="6"/>
      <c r="K904" s="6"/>
      <c r="L904" s="7"/>
      <c r="M904" s="7"/>
      <c r="O904" s="6"/>
      <c r="S904" s="6"/>
    </row>
    <row r="905" spans="3:19" s="1" customFormat="1" ht="13.2" x14ac:dyDescent="0.3">
      <c r="C905" s="5"/>
      <c r="D905" s="6"/>
      <c r="E905" s="6"/>
      <c r="F905" s="7"/>
      <c r="G905" s="7"/>
      <c r="I905" s="5"/>
      <c r="J905" s="6"/>
      <c r="K905" s="6"/>
      <c r="L905" s="7"/>
      <c r="M905" s="7"/>
      <c r="O905" s="6"/>
      <c r="S905" s="6"/>
    </row>
    <row r="906" spans="3:19" s="1" customFormat="1" ht="13.2" x14ac:dyDescent="0.3">
      <c r="C906" s="5"/>
      <c r="D906" s="6"/>
      <c r="E906" s="6"/>
      <c r="F906" s="7"/>
      <c r="G906" s="7"/>
      <c r="I906" s="5"/>
      <c r="J906" s="6"/>
      <c r="K906" s="6"/>
      <c r="L906" s="7"/>
      <c r="M906" s="7"/>
      <c r="O906" s="6"/>
      <c r="S906" s="6"/>
    </row>
    <row r="907" spans="3:19" s="1" customFormat="1" ht="13.2" x14ac:dyDescent="0.3">
      <c r="C907" s="5"/>
      <c r="D907" s="6"/>
      <c r="E907" s="6"/>
      <c r="F907" s="7"/>
      <c r="G907" s="7"/>
      <c r="I907" s="5"/>
      <c r="J907" s="6"/>
      <c r="K907" s="6"/>
      <c r="L907" s="7"/>
      <c r="M907" s="7"/>
      <c r="O907" s="6"/>
      <c r="S907" s="6"/>
    </row>
    <row r="908" spans="3:19" s="1" customFormat="1" ht="13.2" x14ac:dyDescent="0.3">
      <c r="C908" s="5"/>
      <c r="D908" s="6"/>
      <c r="E908" s="6"/>
      <c r="F908" s="7"/>
      <c r="G908" s="7"/>
      <c r="I908" s="5"/>
      <c r="J908" s="6"/>
      <c r="K908" s="6"/>
      <c r="L908" s="7"/>
      <c r="M908" s="7"/>
      <c r="O908" s="6"/>
      <c r="S908" s="6"/>
    </row>
    <row r="909" spans="3:19" s="1" customFormat="1" ht="13.2" x14ac:dyDescent="0.3">
      <c r="C909" s="5"/>
      <c r="D909" s="6"/>
      <c r="E909" s="6"/>
      <c r="F909" s="7"/>
      <c r="G909" s="7"/>
      <c r="I909" s="5"/>
      <c r="J909" s="6"/>
      <c r="K909" s="6"/>
      <c r="L909" s="7"/>
      <c r="M909" s="7"/>
      <c r="O909" s="6"/>
      <c r="S909" s="6"/>
    </row>
    <row r="910" spans="3:19" s="1" customFormat="1" ht="13.2" x14ac:dyDescent="0.3">
      <c r="C910" s="5"/>
      <c r="D910" s="6"/>
      <c r="E910" s="6"/>
      <c r="F910" s="7"/>
      <c r="G910" s="7"/>
      <c r="I910" s="5"/>
      <c r="J910" s="6"/>
      <c r="K910" s="6"/>
      <c r="L910" s="7"/>
      <c r="M910" s="7"/>
      <c r="O910" s="6"/>
      <c r="S910" s="6"/>
    </row>
    <row r="911" spans="3:19" s="1" customFormat="1" ht="13.2" x14ac:dyDescent="0.3">
      <c r="C911" s="5"/>
      <c r="D911" s="6"/>
      <c r="E911" s="6"/>
      <c r="F911" s="7"/>
      <c r="G911" s="7"/>
      <c r="I911" s="5"/>
      <c r="J911" s="6"/>
      <c r="K911" s="6"/>
      <c r="L911" s="7"/>
      <c r="M911" s="7"/>
      <c r="O911" s="6"/>
      <c r="S911" s="6"/>
    </row>
    <row r="912" spans="3:19" s="1" customFormat="1" ht="13.2" x14ac:dyDescent="0.3">
      <c r="C912" s="5"/>
      <c r="D912" s="6"/>
      <c r="E912" s="6"/>
      <c r="F912" s="7"/>
      <c r="G912" s="7"/>
      <c r="I912" s="5"/>
      <c r="J912" s="6"/>
      <c r="K912" s="6"/>
      <c r="L912" s="7"/>
      <c r="M912" s="7"/>
      <c r="O912" s="6"/>
      <c r="S912" s="6"/>
    </row>
    <row r="913" spans="3:19" s="1" customFormat="1" ht="13.2" x14ac:dyDescent="0.3">
      <c r="C913" s="5"/>
      <c r="D913" s="6"/>
      <c r="E913" s="6"/>
      <c r="F913" s="7"/>
      <c r="G913" s="7"/>
      <c r="I913" s="5"/>
      <c r="J913" s="6"/>
      <c r="K913" s="6"/>
      <c r="L913" s="7"/>
      <c r="M913" s="7"/>
      <c r="O913" s="6"/>
      <c r="S913" s="6"/>
    </row>
    <row r="914" spans="3:19" s="1" customFormat="1" ht="13.2" x14ac:dyDescent="0.3">
      <c r="C914" s="5"/>
      <c r="D914" s="6"/>
      <c r="E914" s="6"/>
      <c r="F914" s="7"/>
      <c r="G914" s="7"/>
      <c r="I914" s="5"/>
      <c r="J914" s="6"/>
      <c r="K914" s="6"/>
      <c r="L914" s="7"/>
      <c r="M914" s="7"/>
      <c r="O914" s="6"/>
      <c r="S914" s="6"/>
    </row>
    <row r="915" spans="3:19" s="1" customFormat="1" ht="13.2" x14ac:dyDescent="0.3">
      <c r="C915" s="5"/>
      <c r="D915" s="6"/>
      <c r="E915" s="6"/>
      <c r="F915" s="7"/>
      <c r="G915" s="7"/>
      <c r="I915" s="5"/>
      <c r="J915" s="6"/>
      <c r="K915" s="6"/>
      <c r="L915" s="7"/>
      <c r="M915" s="7"/>
      <c r="O915" s="6"/>
      <c r="S915" s="6"/>
    </row>
    <row r="916" spans="3:19" s="1" customFormat="1" ht="13.2" x14ac:dyDescent="0.3">
      <c r="C916" s="5"/>
      <c r="D916" s="6"/>
      <c r="E916" s="6"/>
      <c r="F916" s="7"/>
      <c r="G916" s="7"/>
      <c r="I916" s="5"/>
      <c r="J916" s="6"/>
      <c r="K916" s="6"/>
      <c r="L916" s="7"/>
      <c r="M916" s="7"/>
      <c r="O916" s="6"/>
      <c r="S916" s="6"/>
    </row>
    <row r="917" spans="3:19" s="1" customFormat="1" ht="13.2" x14ac:dyDescent="0.3">
      <c r="C917" s="5"/>
      <c r="D917" s="6"/>
      <c r="E917" s="6"/>
      <c r="F917" s="7"/>
      <c r="G917" s="7"/>
      <c r="I917" s="5"/>
      <c r="J917" s="6"/>
      <c r="K917" s="6"/>
      <c r="L917" s="7"/>
      <c r="M917" s="7"/>
      <c r="O917" s="6"/>
      <c r="S917" s="6"/>
    </row>
    <row r="918" spans="3:19" s="1" customFormat="1" ht="13.2" x14ac:dyDescent="0.3">
      <c r="C918" s="5"/>
      <c r="D918" s="6"/>
      <c r="E918" s="6"/>
      <c r="F918" s="7"/>
      <c r="G918" s="7"/>
      <c r="I918" s="5"/>
      <c r="J918" s="6"/>
      <c r="K918" s="6"/>
      <c r="L918" s="7"/>
      <c r="M918" s="7"/>
      <c r="O918" s="6"/>
      <c r="S918" s="6"/>
    </row>
    <row r="919" spans="3:19" s="1" customFormat="1" ht="13.2" x14ac:dyDescent="0.3">
      <c r="C919" s="5"/>
      <c r="D919" s="6"/>
      <c r="E919" s="6"/>
      <c r="F919" s="7"/>
      <c r="G919" s="7"/>
      <c r="I919" s="5"/>
      <c r="J919" s="6"/>
      <c r="K919" s="6"/>
      <c r="L919" s="7"/>
      <c r="M919" s="7"/>
      <c r="O919" s="6"/>
      <c r="S919" s="6"/>
    </row>
    <row r="920" spans="3:19" s="1" customFormat="1" ht="13.2" x14ac:dyDescent="0.3">
      <c r="C920" s="5"/>
      <c r="D920" s="6"/>
      <c r="E920" s="6"/>
      <c r="F920" s="7"/>
      <c r="G920" s="7"/>
      <c r="I920" s="5"/>
      <c r="J920" s="6"/>
      <c r="K920" s="6"/>
      <c r="L920" s="7"/>
      <c r="M920" s="7"/>
      <c r="O920" s="6"/>
      <c r="S920" s="6"/>
    </row>
    <row r="921" spans="3:19" s="1" customFormat="1" ht="13.2" x14ac:dyDescent="0.3">
      <c r="C921" s="5"/>
      <c r="D921" s="6"/>
      <c r="E921" s="6"/>
      <c r="F921" s="7"/>
      <c r="G921" s="7"/>
      <c r="I921" s="5"/>
      <c r="J921" s="6"/>
      <c r="K921" s="6"/>
      <c r="L921" s="7"/>
      <c r="M921" s="7"/>
      <c r="O921" s="6"/>
      <c r="S921" s="6"/>
    </row>
    <row r="922" spans="3:19" s="1" customFormat="1" ht="13.2" x14ac:dyDescent="0.3">
      <c r="C922" s="5"/>
      <c r="D922" s="6"/>
      <c r="E922" s="6"/>
      <c r="F922" s="7"/>
      <c r="G922" s="7"/>
      <c r="I922" s="5"/>
      <c r="J922" s="6"/>
      <c r="K922" s="6"/>
      <c r="L922" s="7"/>
      <c r="M922" s="7"/>
      <c r="O922" s="6"/>
      <c r="S922" s="6"/>
    </row>
    <row r="923" spans="3:19" s="1" customFormat="1" ht="13.2" x14ac:dyDescent="0.3">
      <c r="C923" s="5"/>
      <c r="D923" s="6"/>
      <c r="E923" s="6"/>
      <c r="F923" s="7"/>
      <c r="G923" s="7"/>
      <c r="I923" s="5"/>
      <c r="J923" s="6"/>
      <c r="K923" s="6"/>
      <c r="L923" s="7"/>
      <c r="M923" s="7"/>
      <c r="O923" s="6"/>
      <c r="S923" s="6"/>
    </row>
    <row r="924" spans="3:19" s="1" customFormat="1" ht="13.2" x14ac:dyDescent="0.3">
      <c r="C924" s="5"/>
      <c r="D924" s="6"/>
      <c r="E924" s="6"/>
      <c r="F924" s="7"/>
      <c r="G924" s="7"/>
      <c r="I924" s="5"/>
      <c r="J924" s="6"/>
      <c r="K924" s="6"/>
      <c r="L924" s="7"/>
      <c r="M924" s="7"/>
      <c r="O924" s="6"/>
      <c r="S924" s="6"/>
    </row>
    <row r="925" spans="3:19" s="1" customFormat="1" ht="13.2" x14ac:dyDescent="0.3">
      <c r="C925" s="5"/>
      <c r="D925" s="6"/>
      <c r="E925" s="6"/>
      <c r="F925" s="7"/>
      <c r="G925" s="7"/>
      <c r="I925" s="5"/>
      <c r="J925" s="6"/>
      <c r="K925" s="6"/>
      <c r="L925" s="7"/>
      <c r="M925" s="7"/>
      <c r="O925" s="6"/>
      <c r="S925" s="6"/>
    </row>
    <row r="926" spans="3:19" s="1" customFormat="1" ht="13.2" x14ac:dyDescent="0.3">
      <c r="C926" s="5"/>
      <c r="D926" s="6"/>
      <c r="E926" s="6"/>
      <c r="F926" s="7"/>
      <c r="G926" s="7"/>
      <c r="I926" s="5"/>
      <c r="J926" s="6"/>
      <c r="K926" s="6"/>
      <c r="L926" s="7"/>
      <c r="M926" s="7"/>
      <c r="O926" s="6"/>
      <c r="S926" s="6"/>
    </row>
    <row r="927" spans="3:19" s="1" customFormat="1" ht="13.2" x14ac:dyDescent="0.3">
      <c r="C927" s="5"/>
      <c r="D927" s="6"/>
      <c r="E927" s="6"/>
      <c r="F927" s="7"/>
      <c r="G927" s="7"/>
      <c r="I927" s="5"/>
      <c r="J927" s="6"/>
      <c r="K927" s="6"/>
      <c r="L927" s="7"/>
      <c r="M927" s="7"/>
      <c r="O927" s="6"/>
      <c r="S927" s="6"/>
    </row>
    <row r="928" spans="3:19" s="1" customFormat="1" ht="13.2" x14ac:dyDescent="0.3">
      <c r="C928" s="5"/>
      <c r="D928" s="6"/>
      <c r="E928" s="6"/>
      <c r="F928" s="7"/>
      <c r="G928" s="7"/>
      <c r="I928" s="5"/>
      <c r="J928" s="6"/>
      <c r="K928" s="6"/>
      <c r="L928" s="7"/>
      <c r="M928" s="7"/>
      <c r="O928" s="6"/>
      <c r="S928" s="6"/>
    </row>
    <row r="929" spans="3:19" s="1" customFormat="1" ht="13.2" x14ac:dyDescent="0.3">
      <c r="C929" s="5"/>
      <c r="D929" s="6"/>
      <c r="E929" s="6"/>
      <c r="F929" s="7"/>
      <c r="G929" s="7"/>
      <c r="I929" s="5"/>
      <c r="J929" s="6"/>
      <c r="K929" s="6"/>
      <c r="L929" s="7"/>
      <c r="M929" s="7"/>
      <c r="O929" s="6"/>
      <c r="S929" s="6"/>
    </row>
    <row r="930" spans="3:19" s="1" customFormat="1" ht="13.2" x14ac:dyDescent="0.3">
      <c r="C930" s="5"/>
      <c r="D930" s="6"/>
      <c r="E930" s="6"/>
      <c r="F930" s="7"/>
      <c r="G930" s="7"/>
      <c r="I930" s="5"/>
      <c r="J930" s="6"/>
      <c r="K930" s="6"/>
      <c r="L930" s="7"/>
      <c r="M930" s="7"/>
      <c r="O930" s="6"/>
      <c r="S930" s="6"/>
    </row>
    <row r="931" spans="3:19" s="1" customFormat="1" ht="13.2" x14ac:dyDescent="0.3">
      <c r="C931" s="5"/>
      <c r="D931" s="6"/>
      <c r="E931" s="6"/>
      <c r="F931" s="7"/>
      <c r="G931" s="7"/>
      <c r="I931" s="5"/>
      <c r="J931" s="6"/>
      <c r="K931" s="6"/>
      <c r="L931" s="7"/>
      <c r="M931" s="7"/>
      <c r="O931" s="6"/>
      <c r="S931" s="6"/>
    </row>
    <row r="932" spans="3:19" s="1" customFormat="1" ht="13.2" x14ac:dyDescent="0.3">
      <c r="C932" s="5"/>
      <c r="D932" s="6"/>
      <c r="E932" s="6"/>
      <c r="F932" s="7"/>
      <c r="G932" s="7"/>
      <c r="I932" s="5"/>
      <c r="J932" s="6"/>
      <c r="K932" s="6"/>
      <c r="L932" s="7"/>
      <c r="M932" s="7"/>
      <c r="O932" s="6"/>
      <c r="S932" s="6"/>
    </row>
    <row r="933" spans="3:19" s="1" customFormat="1" ht="13.2" x14ac:dyDescent="0.3">
      <c r="C933" s="5"/>
      <c r="D933" s="6"/>
      <c r="E933" s="6"/>
      <c r="F933" s="7"/>
      <c r="G933" s="7"/>
      <c r="I933" s="5"/>
      <c r="J933" s="6"/>
      <c r="K933" s="6"/>
      <c r="L933" s="7"/>
      <c r="M933" s="7"/>
      <c r="O933" s="6"/>
      <c r="S933" s="6"/>
    </row>
    <row r="934" spans="3:19" s="1" customFormat="1" ht="13.2" x14ac:dyDescent="0.3">
      <c r="C934" s="5"/>
      <c r="D934" s="6"/>
      <c r="E934" s="6"/>
      <c r="F934" s="7"/>
      <c r="G934" s="7"/>
      <c r="I934" s="5"/>
      <c r="J934" s="6"/>
      <c r="K934" s="6"/>
      <c r="L934" s="7"/>
      <c r="M934" s="7"/>
      <c r="O934" s="6"/>
      <c r="S934" s="6"/>
    </row>
    <row r="935" spans="3:19" s="1" customFormat="1" ht="13.2" x14ac:dyDescent="0.3">
      <c r="C935" s="5"/>
      <c r="D935" s="6"/>
      <c r="E935" s="6"/>
      <c r="F935" s="7"/>
      <c r="G935" s="7"/>
      <c r="I935" s="5"/>
      <c r="J935" s="6"/>
      <c r="K935" s="6"/>
      <c r="L935" s="7"/>
      <c r="M935" s="7"/>
      <c r="O935" s="6"/>
      <c r="S935" s="6"/>
    </row>
    <row r="936" spans="3:19" s="1" customFormat="1" ht="13.2" x14ac:dyDescent="0.3">
      <c r="C936" s="5"/>
      <c r="D936" s="6"/>
      <c r="E936" s="6"/>
      <c r="F936" s="7"/>
      <c r="G936" s="7"/>
      <c r="I936" s="5"/>
      <c r="J936" s="6"/>
      <c r="K936" s="6"/>
      <c r="L936" s="7"/>
      <c r="M936" s="7"/>
      <c r="O936" s="6"/>
      <c r="S936" s="6"/>
    </row>
    <row r="937" spans="3:19" s="1" customFormat="1" ht="13.2" x14ac:dyDescent="0.3">
      <c r="C937" s="5"/>
      <c r="D937" s="6"/>
      <c r="E937" s="6"/>
      <c r="F937" s="7"/>
      <c r="G937" s="7"/>
      <c r="I937" s="5"/>
      <c r="J937" s="6"/>
      <c r="K937" s="6"/>
      <c r="L937" s="7"/>
      <c r="M937" s="7"/>
      <c r="O937" s="6"/>
      <c r="S937" s="6"/>
    </row>
    <row r="938" spans="3:19" s="1" customFormat="1" ht="13.2" x14ac:dyDescent="0.3">
      <c r="C938" s="5"/>
      <c r="D938" s="6"/>
      <c r="E938" s="6"/>
      <c r="F938" s="7"/>
      <c r="G938" s="7"/>
      <c r="I938" s="5"/>
      <c r="J938" s="6"/>
      <c r="K938" s="6"/>
      <c r="L938" s="7"/>
      <c r="M938" s="7"/>
      <c r="O938" s="6"/>
      <c r="S938" s="6"/>
    </row>
    <row r="939" spans="3:19" s="1" customFormat="1" ht="13.2" x14ac:dyDescent="0.3">
      <c r="C939" s="5"/>
      <c r="D939" s="6"/>
      <c r="E939" s="6"/>
      <c r="F939" s="7"/>
      <c r="G939" s="7"/>
      <c r="I939" s="5"/>
      <c r="J939" s="6"/>
      <c r="K939" s="6"/>
      <c r="L939" s="7"/>
      <c r="M939" s="7"/>
      <c r="O939" s="6"/>
      <c r="S939" s="6"/>
    </row>
    <row r="940" spans="3:19" s="1" customFormat="1" ht="13.2" x14ac:dyDescent="0.3">
      <c r="C940" s="5"/>
      <c r="D940" s="6"/>
      <c r="E940" s="6"/>
      <c r="F940" s="7"/>
      <c r="G940" s="7"/>
      <c r="I940" s="5"/>
      <c r="J940" s="6"/>
      <c r="K940" s="6"/>
      <c r="L940" s="7"/>
      <c r="M940" s="7"/>
      <c r="O940" s="6"/>
      <c r="S940" s="6"/>
    </row>
    <row r="941" spans="3:19" s="1" customFormat="1" ht="13.2" x14ac:dyDescent="0.3">
      <c r="C941" s="5"/>
      <c r="D941" s="6"/>
      <c r="E941" s="6"/>
      <c r="F941" s="7"/>
      <c r="G941" s="7"/>
      <c r="I941" s="5"/>
      <c r="J941" s="6"/>
      <c r="K941" s="6"/>
      <c r="L941" s="7"/>
      <c r="M941" s="7"/>
      <c r="O941" s="6"/>
      <c r="S941" s="6"/>
    </row>
    <row r="942" spans="3:19" s="1" customFormat="1" ht="13.2" x14ac:dyDescent="0.3">
      <c r="C942" s="5"/>
      <c r="D942" s="6"/>
      <c r="E942" s="6"/>
      <c r="F942" s="7"/>
      <c r="G942" s="7"/>
      <c r="I942" s="5"/>
      <c r="J942" s="6"/>
      <c r="K942" s="6"/>
      <c r="L942" s="7"/>
      <c r="M942" s="7"/>
      <c r="O942" s="6"/>
      <c r="S942" s="6"/>
    </row>
    <row r="943" spans="3:19" s="1" customFormat="1" ht="13.2" x14ac:dyDescent="0.3">
      <c r="C943" s="5"/>
      <c r="D943" s="6"/>
      <c r="E943" s="6"/>
      <c r="F943" s="7"/>
      <c r="G943" s="7"/>
      <c r="I943" s="5"/>
      <c r="J943" s="6"/>
      <c r="K943" s="6"/>
      <c r="L943" s="7"/>
      <c r="M943" s="7"/>
      <c r="O943" s="6"/>
      <c r="S943" s="6"/>
    </row>
    <row r="944" spans="3:19" s="1" customFormat="1" ht="13.2" x14ac:dyDescent="0.3">
      <c r="C944" s="5"/>
      <c r="D944" s="6"/>
      <c r="E944" s="6"/>
      <c r="F944" s="7"/>
      <c r="G944" s="7"/>
      <c r="I944" s="5"/>
      <c r="J944" s="6"/>
      <c r="K944" s="6"/>
      <c r="L944" s="7"/>
      <c r="M944" s="7"/>
      <c r="O944" s="6"/>
      <c r="S944" s="6"/>
    </row>
    <row r="945" spans="3:19" s="1" customFormat="1" ht="13.2" x14ac:dyDescent="0.3">
      <c r="C945" s="5"/>
      <c r="D945" s="6"/>
      <c r="E945" s="6"/>
      <c r="F945" s="7"/>
      <c r="G945" s="7"/>
      <c r="I945" s="5"/>
      <c r="J945" s="6"/>
      <c r="K945" s="6"/>
      <c r="L945" s="7"/>
      <c r="M945" s="7"/>
      <c r="O945" s="6"/>
      <c r="S945" s="6"/>
    </row>
    <row r="946" spans="3:19" s="1" customFormat="1" ht="13.2" x14ac:dyDescent="0.3">
      <c r="C946" s="5"/>
      <c r="D946" s="6"/>
      <c r="E946" s="6"/>
      <c r="F946" s="7"/>
      <c r="G946" s="7"/>
      <c r="I946" s="5"/>
      <c r="J946" s="6"/>
      <c r="K946" s="6"/>
      <c r="L946" s="7"/>
      <c r="M946" s="7"/>
      <c r="O946" s="6"/>
      <c r="S946" s="6"/>
    </row>
    <row r="947" spans="3:19" s="1" customFormat="1" ht="13.2" x14ac:dyDescent="0.3">
      <c r="C947" s="5"/>
      <c r="D947" s="6"/>
      <c r="E947" s="6"/>
      <c r="F947" s="7"/>
      <c r="G947" s="7"/>
      <c r="I947" s="5"/>
      <c r="J947" s="6"/>
      <c r="K947" s="6"/>
      <c r="L947" s="7"/>
      <c r="M947" s="7"/>
      <c r="O947" s="6"/>
      <c r="S947" s="6"/>
    </row>
    <row r="948" spans="3:19" s="1" customFormat="1" ht="13.2" x14ac:dyDescent="0.3">
      <c r="C948" s="5"/>
      <c r="D948" s="6"/>
      <c r="E948" s="6"/>
      <c r="F948" s="7"/>
      <c r="G948" s="7"/>
      <c r="I948" s="5"/>
      <c r="J948" s="6"/>
      <c r="K948" s="6"/>
      <c r="L948" s="7"/>
      <c r="M948" s="7"/>
      <c r="O948" s="6"/>
      <c r="S948" s="6"/>
    </row>
    <row r="949" spans="3:19" s="1" customFormat="1" ht="13.2" x14ac:dyDescent="0.3">
      <c r="C949" s="5"/>
      <c r="D949" s="6"/>
      <c r="E949" s="6"/>
      <c r="F949" s="7"/>
      <c r="G949" s="7"/>
      <c r="I949" s="5"/>
      <c r="J949" s="6"/>
      <c r="K949" s="6"/>
      <c r="L949" s="7"/>
      <c r="M949" s="7"/>
      <c r="O949" s="6"/>
      <c r="S949" s="6"/>
    </row>
    <row r="950" spans="3:19" s="1" customFormat="1" ht="13.2" x14ac:dyDescent="0.3">
      <c r="C950" s="5"/>
      <c r="D950" s="6"/>
      <c r="E950" s="6"/>
      <c r="F950" s="7"/>
      <c r="G950" s="7"/>
      <c r="I950" s="5"/>
      <c r="J950" s="6"/>
      <c r="K950" s="6"/>
      <c r="L950" s="7"/>
      <c r="M950" s="7"/>
      <c r="O950" s="6"/>
      <c r="S950" s="6"/>
    </row>
    <row r="951" spans="3:19" s="1" customFormat="1" ht="13.2" x14ac:dyDescent="0.3">
      <c r="C951" s="5"/>
      <c r="D951" s="6"/>
      <c r="E951" s="6"/>
      <c r="F951" s="7"/>
      <c r="G951" s="7"/>
      <c r="I951" s="5"/>
      <c r="J951" s="6"/>
      <c r="K951" s="6"/>
      <c r="L951" s="7"/>
      <c r="M951" s="7"/>
      <c r="O951" s="6"/>
      <c r="S951" s="6"/>
    </row>
    <row r="952" spans="3:19" s="1" customFormat="1" ht="13.2" x14ac:dyDescent="0.3">
      <c r="C952" s="5"/>
      <c r="D952" s="6"/>
      <c r="E952" s="6"/>
      <c r="F952" s="7"/>
      <c r="G952" s="7"/>
      <c r="I952" s="5"/>
      <c r="J952" s="6"/>
      <c r="K952" s="6"/>
      <c r="L952" s="7"/>
      <c r="M952" s="7"/>
      <c r="O952" s="6"/>
      <c r="S952" s="6"/>
    </row>
    <row r="953" spans="3:19" s="1" customFormat="1" ht="13.2" x14ac:dyDescent="0.3">
      <c r="C953" s="5"/>
      <c r="D953" s="6"/>
      <c r="E953" s="6"/>
      <c r="F953" s="7"/>
      <c r="G953" s="7"/>
      <c r="I953" s="5"/>
      <c r="J953" s="6"/>
      <c r="K953" s="6"/>
      <c r="L953" s="7"/>
      <c r="M953" s="7"/>
      <c r="O953" s="6"/>
      <c r="S953" s="6"/>
    </row>
    <row r="954" spans="3:19" s="1" customFormat="1" ht="13.2" x14ac:dyDescent="0.3">
      <c r="C954" s="5"/>
      <c r="D954" s="6"/>
      <c r="E954" s="6"/>
      <c r="F954" s="7"/>
      <c r="G954" s="7"/>
      <c r="I954" s="5"/>
      <c r="J954" s="6"/>
      <c r="K954" s="6"/>
      <c r="L954" s="7"/>
      <c r="M954" s="7"/>
      <c r="O954" s="6"/>
      <c r="S954" s="6"/>
    </row>
    <row r="955" spans="3:19" s="1" customFormat="1" ht="13.2" x14ac:dyDescent="0.3">
      <c r="C955" s="5"/>
      <c r="D955" s="6"/>
      <c r="E955" s="6"/>
      <c r="F955" s="7"/>
      <c r="G955" s="7"/>
      <c r="I955" s="5"/>
      <c r="J955" s="6"/>
      <c r="K955" s="6"/>
      <c r="L955" s="7"/>
      <c r="M955" s="7"/>
      <c r="O955" s="6"/>
      <c r="S955" s="6"/>
    </row>
    <row r="956" spans="3:19" s="1" customFormat="1" ht="13.2" x14ac:dyDescent="0.3">
      <c r="C956" s="5"/>
      <c r="D956" s="6"/>
      <c r="E956" s="6"/>
      <c r="F956" s="7"/>
      <c r="G956" s="7"/>
      <c r="I956" s="5"/>
      <c r="J956" s="6"/>
      <c r="K956" s="6"/>
      <c r="L956" s="7"/>
      <c r="M956" s="7"/>
      <c r="O956" s="6"/>
      <c r="S956" s="6"/>
    </row>
    <row r="957" spans="3:19" s="1" customFormat="1" ht="13.2" x14ac:dyDescent="0.3">
      <c r="C957" s="5"/>
      <c r="D957" s="6"/>
      <c r="E957" s="6"/>
      <c r="F957" s="7"/>
      <c r="G957" s="7"/>
      <c r="I957" s="5"/>
      <c r="J957" s="6"/>
      <c r="K957" s="6"/>
      <c r="L957" s="7"/>
      <c r="M957" s="7"/>
      <c r="O957" s="6"/>
      <c r="S957" s="6"/>
    </row>
    <row r="958" spans="3:19" s="1" customFormat="1" ht="13.2" x14ac:dyDescent="0.3">
      <c r="C958" s="5"/>
      <c r="D958" s="6"/>
      <c r="E958" s="6"/>
      <c r="F958" s="7"/>
      <c r="G958" s="7"/>
      <c r="I958" s="5"/>
      <c r="J958" s="6"/>
      <c r="K958" s="6"/>
      <c r="L958" s="7"/>
      <c r="M958" s="7"/>
      <c r="O958" s="6"/>
      <c r="S958" s="6"/>
    </row>
    <row r="959" spans="3:19" s="1" customFormat="1" ht="13.2" x14ac:dyDescent="0.3">
      <c r="C959" s="5"/>
      <c r="D959" s="6"/>
      <c r="E959" s="6"/>
      <c r="F959" s="7"/>
      <c r="G959" s="7"/>
      <c r="I959" s="5"/>
      <c r="J959" s="6"/>
      <c r="K959" s="6"/>
      <c r="L959" s="7"/>
      <c r="M959" s="7"/>
      <c r="O959" s="6"/>
      <c r="S959" s="6"/>
    </row>
    <row r="960" spans="3:19" s="1" customFormat="1" ht="13.2" x14ac:dyDescent="0.3">
      <c r="C960" s="5"/>
      <c r="D960" s="6"/>
      <c r="E960" s="6"/>
      <c r="F960" s="7"/>
      <c r="G960" s="7"/>
      <c r="I960" s="5"/>
      <c r="J960" s="6"/>
      <c r="K960" s="6"/>
      <c r="L960" s="7"/>
      <c r="M960" s="7"/>
      <c r="O960" s="6"/>
      <c r="S960" s="6"/>
    </row>
    <row r="961" spans="3:19" s="1" customFormat="1" ht="13.2" x14ac:dyDescent="0.3">
      <c r="C961" s="5"/>
      <c r="D961" s="6"/>
      <c r="E961" s="6"/>
      <c r="F961" s="7"/>
      <c r="G961" s="7"/>
      <c r="I961" s="5"/>
      <c r="J961" s="6"/>
      <c r="K961" s="6"/>
      <c r="L961" s="7"/>
      <c r="M961" s="7"/>
      <c r="O961" s="6"/>
      <c r="S961" s="6"/>
    </row>
    <row r="962" spans="3:19" s="1" customFormat="1" ht="13.2" x14ac:dyDescent="0.3">
      <c r="C962" s="5"/>
      <c r="D962" s="6"/>
      <c r="E962" s="6"/>
      <c r="F962" s="7"/>
      <c r="G962" s="7"/>
      <c r="I962" s="5"/>
      <c r="J962" s="6"/>
      <c r="K962" s="6"/>
      <c r="L962" s="7"/>
      <c r="M962" s="7"/>
      <c r="O962" s="6"/>
      <c r="S962" s="6"/>
    </row>
    <row r="963" spans="3:19" s="1" customFormat="1" ht="13.2" x14ac:dyDescent="0.3">
      <c r="C963" s="5"/>
      <c r="D963" s="6"/>
      <c r="E963" s="6"/>
      <c r="F963" s="7"/>
      <c r="G963" s="7"/>
      <c r="I963" s="5"/>
      <c r="J963" s="6"/>
      <c r="K963" s="6"/>
      <c r="L963" s="7"/>
      <c r="M963" s="7"/>
      <c r="O963" s="6"/>
      <c r="S963" s="6"/>
    </row>
    <row r="964" spans="3:19" s="1" customFormat="1" ht="13.2" x14ac:dyDescent="0.3">
      <c r="C964" s="5"/>
      <c r="D964" s="6"/>
      <c r="E964" s="6"/>
      <c r="F964" s="7"/>
      <c r="G964" s="7"/>
      <c r="I964" s="5"/>
      <c r="J964" s="6"/>
      <c r="K964" s="6"/>
      <c r="L964" s="7"/>
      <c r="M964" s="7"/>
      <c r="O964" s="6"/>
      <c r="S964" s="6"/>
    </row>
    <row r="965" spans="3:19" s="1" customFormat="1" ht="13.2" x14ac:dyDescent="0.3">
      <c r="C965" s="5"/>
      <c r="D965" s="6"/>
      <c r="E965" s="6"/>
      <c r="F965" s="7"/>
      <c r="G965" s="7"/>
      <c r="I965" s="5"/>
      <c r="J965" s="6"/>
      <c r="K965" s="6"/>
      <c r="L965" s="7"/>
      <c r="M965" s="7"/>
      <c r="O965" s="6"/>
      <c r="S965" s="6"/>
    </row>
    <row r="966" spans="3:19" s="1" customFormat="1" ht="13.2" x14ac:dyDescent="0.3">
      <c r="C966" s="5"/>
      <c r="D966" s="6"/>
      <c r="E966" s="6"/>
      <c r="F966" s="7"/>
      <c r="G966" s="7"/>
      <c r="I966" s="5"/>
      <c r="J966" s="6"/>
      <c r="K966" s="6"/>
      <c r="L966" s="7"/>
      <c r="M966" s="7"/>
      <c r="O966" s="6"/>
      <c r="S966" s="6"/>
    </row>
    <row r="967" spans="3:19" s="1" customFormat="1" ht="13.2" x14ac:dyDescent="0.3">
      <c r="C967" s="5"/>
      <c r="D967" s="6"/>
      <c r="E967" s="6"/>
      <c r="F967" s="7"/>
      <c r="G967" s="7"/>
      <c r="I967" s="5"/>
      <c r="J967" s="6"/>
      <c r="K967" s="6"/>
      <c r="L967" s="7"/>
      <c r="M967" s="7"/>
      <c r="O967" s="6"/>
      <c r="S967" s="6"/>
    </row>
    <row r="968" spans="3:19" s="1" customFormat="1" ht="13.2" x14ac:dyDescent="0.3">
      <c r="C968" s="5"/>
      <c r="D968" s="6"/>
      <c r="E968" s="6"/>
      <c r="F968" s="7"/>
      <c r="G968" s="7"/>
      <c r="I968" s="5"/>
      <c r="J968" s="6"/>
      <c r="K968" s="6"/>
      <c r="L968" s="7"/>
      <c r="M968" s="7"/>
      <c r="O968" s="6"/>
      <c r="S968" s="6"/>
    </row>
    <row r="969" spans="3:19" s="1" customFormat="1" ht="13.2" x14ac:dyDescent="0.3">
      <c r="C969" s="5"/>
      <c r="D969" s="6"/>
      <c r="E969" s="6"/>
      <c r="F969" s="7"/>
      <c r="G969" s="7"/>
      <c r="I969" s="5"/>
      <c r="J969" s="6"/>
      <c r="K969" s="6"/>
      <c r="L969" s="7"/>
      <c r="M969" s="7"/>
      <c r="O969" s="6"/>
      <c r="S969" s="6"/>
    </row>
    <row r="970" spans="3:19" s="1" customFormat="1" ht="13.2" x14ac:dyDescent="0.3">
      <c r="C970" s="5"/>
      <c r="D970" s="6"/>
      <c r="E970" s="6"/>
      <c r="F970" s="7"/>
      <c r="G970" s="7"/>
      <c r="I970" s="5"/>
      <c r="J970" s="6"/>
      <c r="K970" s="6"/>
      <c r="L970" s="7"/>
      <c r="M970" s="7"/>
      <c r="O970" s="6"/>
      <c r="S970" s="6"/>
    </row>
    <row r="971" spans="3:19" s="1" customFormat="1" ht="13.2" x14ac:dyDescent="0.3">
      <c r="C971" s="5"/>
      <c r="D971" s="6"/>
      <c r="E971" s="6"/>
      <c r="F971" s="7"/>
      <c r="G971" s="7"/>
      <c r="I971" s="5"/>
      <c r="J971" s="6"/>
      <c r="K971" s="6"/>
      <c r="L971" s="7"/>
      <c r="M971" s="7"/>
      <c r="O971" s="6"/>
      <c r="S971" s="6"/>
    </row>
    <row r="972" spans="3:19" s="1" customFormat="1" ht="13.2" x14ac:dyDescent="0.3">
      <c r="C972" s="5"/>
      <c r="D972" s="6"/>
      <c r="E972" s="6"/>
      <c r="F972" s="7"/>
      <c r="G972" s="7"/>
      <c r="I972" s="5"/>
      <c r="J972" s="6"/>
      <c r="K972" s="6"/>
      <c r="L972" s="7"/>
      <c r="M972" s="7"/>
      <c r="O972" s="6"/>
      <c r="S972" s="6"/>
    </row>
    <row r="973" spans="3:19" s="1" customFormat="1" ht="13.2" x14ac:dyDescent="0.3">
      <c r="C973" s="5"/>
      <c r="D973" s="6"/>
      <c r="E973" s="6"/>
      <c r="F973" s="7"/>
      <c r="G973" s="7"/>
      <c r="I973" s="5"/>
      <c r="J973" s="6"/>
      <c r="K973" s="6"/>
      <c r="L973" s="7"/>
      <c r="M973" s="7"/>
      <c r="O973" s="6"/>
      <c r="S973" s="6"/>
    </row>
    <row r="974" spans="3:19" s="1" customFormat="1" ht="13.2" x14ac:dyDescent="0.3">
      <c r="C974" s="5"/>
      <c r="D974" s="6"/>
      <c r="E974" s="6"/>
      <c r="F974" s="7"/>
      <c r="G974" s="7"/>
      <c r="I974" s="5"/>
      <c r="J974" s="6"/>
      <c r="K974" s="6"/>
      <c r="L974" s="7"/>
      <c r="M974" s="7"/>
      <c r="O974" s="6"/>
      <c r="S974" s="6"/>
    </row>
    <row r="975" spans="3:19" s="1" customFormat="1" ht="13.2" x14ac:dyDescent="0.3">
      <c r="C975" s="5"/>
      <c r="D975" s="6"/>
      <c r="E975" s="6"/>
      <c r="F975" s="7"/>
      <c r="G975" s="7"/>
      <c r="I975" s="5"/>
      <c r="J975" s="6"/>
      <c r="K975" s="6"/>
      <c r="L975" s="7"/>
      <c r="M975" s="7"/>
      <c r="O975" s="6"/>
      <c r="S975" s="6"/>
    </row>
    <row r="976" spans="3:19" s="1" customFormat="1" ht="13.2" x14ac:dyDescent="0.3">
      <c r="C976" s="5"/>
      <c r="D976" s="6"/>
      <c r="E976" s="6"/>
      <c r="F976" s="7"/>
      <c r="G976" s="7"/>
      <c r="I976" s="5"/>
      <c r="J976" s="6"/>
      <c r="K976" s="6"/>
      <c r="L976" s="7"/>
      <c r="M976" s="7"/>
      <c r="O976" s="6"/>
      <c r="S976" s="6"/>
    </row>
    <row r="977" spans="3:19" s="1" customFormat="1" ht="13.2" x14ac:dyDescent="0.3">
      <c r="C977" s="5"/>
      <c r="D977" s="6"/>
      <c r="E977" s="6"/>
      <c r="F977" s="7"/>
      <c r="G977" s="7"/>
      <c r="I977" s="5"/>
      <c r="J977" s="6"/>
      <c r="K977" s="6"/>
      <c r="L977" s="7"/>
      <c r="M977" s="7"/>
      <c r="O977" s="6"/>
      <c r="S977" s="6"/>
    </row>
    <row r="978" spans="3:19" s="1" customFormat="1" ht="13.2" x14ac:dyDescent="0.3">
      <c r="C978" s="5"/>
      <c r="D978" s="6"/>
      <c r="E978" s="6"/>
      <c r="F978" s="7"/>
      <c r="G978" s="7"/>
      <c r="I978" s="5"/>
      <c r="J978" s="6"/>
      <c r="K978" s="6"/>
      <c r="L978" s="7"/>
      <c r="M978" s="7"/>
      <c r="O978" s="6"/>
      <c r="S978" s="6"/>
    </row>
    <row r="979" spans="3:19" s="1" customFormat="1" ht="13.2" x14ac:dyDescent="0.3">
      <c r="C979" s="5"/>
      <c r="D979" s="6"/>
      <c r="E979" s="6"/>
      <c r="F979" s="7"/>
      <c r="G979" s="7"/>
      <c r="I979" s="5"/>
      <c r="J979" s="6"/>
      <c r="K979" s="6"/>
      <c r="L979" s="7"/>
      <c r="M979" s="7"/>
      <c r="O979" s="6"/>
      <c r="S979" s="6"/>
    </row>
    <row r="980" spans="3:19" s="1" customFormat="1" ht="13.2" x14ac:dyDescent="0.3">
      <c r="C980" s="5"/>
      <c r="D980" s="6"/>
      <c r="E980" s="6"/>
      <c r="F980" s="7"/>
      <c r="G980" s="7"/>
      <c r="I980" s="5"/>
      <c r="J980" s="6"/>
      <c r="K980" s="6"/>
      <c r="L980" s="7"/>
      <c r="M980" s="7"/>
      <c r="O980" s="6"/>
      <c r="S980" s="6"/>
    </row>
    <row r="981" spans="3:19" s="1" customFormat="1" ht="13.2" x14ac:dyDescent="0.3">
      <c r="C981" s="5"/>
      <c r="D981" s="6"/>
      <c r="E981" s="6"/>
      <c r="F981" s="7"/>
      <c r="G981" s="7"/>
      <c r="I981" s="5"/>
      <c r="J981" s="6"/>
      <c r="K981" s="6"/>
      <c r="L981" s="7"/>
      <c r="M981" s="7"/>
      <c r="O981" s="6"/>
      <c r="S981" s="6"/>
    </row>
    <row r="982" spans="3:19" s="1" customFormat="1" ht="13.2" x14ac:dyDescent="0.3">
      <c r="C982" s="5"/>
      <c r="D982" s="6"/>
      <c r="E982" s="6"/>
      <c r="F982" s="7"/>
      <c r="G982" s="7"/>
      <c r="I982" s="5"/>
      <c r="J982" s="6"/>
      <c r="K982" s="6"/>
      <c r="L982" s="7"/>
      <c r="M982" s="7"/>
      <c r="O982" s="6"/>
      <c r="S982" s="6"/>
    </row>
    <row r="983" spans="3:19" s="1" customFormat="1" ht="13.2" x14ac:dyDescent="0.3">
      <c r="C983" s="5"/>
      <c r="D983" s="6"/>
      <c r="E983" s="6"/>
      <c r="F983" s="7"/>
      <c r="G983" s="7"/>
      <c r="I983" s="5"/>
      <c r="J983" s="6"/>
      <c r="K983" s="6"/>
      <c r="L983" s="7"/>
      <c r="M983" s="7"/>
      <c r="O983" s="6"/>
      <c r="S983" s="6"/>
    </row>
    <row r="984" spans="3:19" s="1" customFormat="1" ht="13.2" x14ac:dyDescent="0.3">
      <c r="C984" s="5"/>
      <c r="D984" s="6"/>
      <c r="E984" s="6"/>
      <c r="F984" s="7"/>
      <c r="G984" s="7"/>
      <c r="I984" s="5"/>
      <c r="J984" s="6"/>
      <c r="K984" s="6"/>
      <c r="L984" s="7"/>
      <c r="M984" s="7"/>
      <c r="O984" s="6"/>
      <c r="S984" s="6"/>
    </row>
    <row r="985" spans="3:19" s="1" customFormat="1" ht="13.2" x14ac:dyDescent="0.3">
      <c r="C985" s="5"/>
      <c r="D985" s="6"/>
      <c r="E985" s="6"/>
      <c r="F985" s="7"/>
      <c r="G985" s="7"/>
      <c r="I985" s="5"/>
      <c r="J985" s="6"/>
      <c r="K985" s="6"/>
      <c r="L985" s="7"/>
      <c r="M985" s="7"/>
      <c r="O985" s="6"/>
      <c r="S985" s="6"/>
    </row>
    <row r="986" spans="3:19" s="1" customFormat="1" ht="13.2" x14ac:dyDescent="0.3">
      <c r="C986" s="5"/>
      <c r="D986" s="6"/>
      <c r="E986" s="6"/>
      <c r="F986" s="7"/>
      <c r="G986" s="7"/>
      <c r="I986" s="5"/>
      <c r="J986" s="6"/>
      <c r="K986" s="6"/>
      <c r="L986" s="7"/>
      <c r="M986" s="7"/>
      <c r="O986" s="6"/>
      <c r="S986" s="6"/>
    </row>
    <row r="987" spans="3:19" s="1" customFormat="1" ht="13.2" x14ac:dyDescent="0.3">
      <c r="C987" s="5"/>
      <c r="D987" s="6"/>
      <c r="E987" s="6"/>
      <c r="F987" s="7"/>
      <c r="G987" s="7"/>
      <c r="I987" s="5"/>
      <c r="J987" s="6"/>
      <c r="K987" s="6"/>
      <c r="L987" s="7"/>
      <c r="M987" s="7"/>
      <c r="O987" s="6"/>
      <c r="S987" s="6"/>
    </row>
    <row r="988" spans="3:19" s="1" customFormat="1" ht="13.2" x14ac:dyDescent="0.3">
      <c r="C988" s="5"/>
      <c r="D988" s="6"/>
      <c r="E988" s="6"/>
      <c r="F988" s="7"/>
      <c r="G988" s="7"/>
      <c r="I988" s="5"/>
      <c r="J988" s="6"/>
      <c r="K988" s="6"/>
      <c r="L988" s="7"/>
      <c r="M988" s="7"/>
      <c r="O988" s="6"/>
      <c r="S988" s="6"/>
    </row>
    <row r="989" spans="3:19" s="1" customFormat="1" ht="13.2" x14ac:dyDescent="0.3">
      <c r="C989" s="5"/>
      <c r="D989" s="6"/>
      <c r="E989" s="6"/>
      <c r="F989" s="7"/>
      <c r="G989" s="7"/>
      <c r="I989" s="5"/>
      <c r="J989" s="6"/>
      <c r="K989" s="6"/>
      <c r="L989" s="7"/>
      <c r="M989" s="7"/>
      <c r="O989" s="6"/>
      <c r="S989" s="6"/>
    </row>
    <row r="990" spans="3:19" s="1" customFormat="1" ht="13.2" x14ac:dyDescent="0.3">
      <c r="C990" s="5"/>
      <c r="D990" s="6"/>
      <c r="E990" s="6"/>
      <c r="F990" s="7"/>
      <c r="G990" s="7"/>
      <c r="I990" s="5"/>
      <c r="J990" s="6"/>
      <c r="K990" s="6"/>
      <c r="L990" s="7"/>
      <c r="M990" s="7"/>
      <c r="O990" s="6"/>
      <c r="S990" s="6"/>
    </row>
    <row r="991" spans="3:19" s="1" customFormat="1" ht="13.2" x14ac:dyDescent="0.3">
      <c r="C991" s="5"/>
      <c r="D991" s="6"/>
      <c r="E991" s="6"/>
      <c r="F991" s="7"/>
      <c r="G991" s="7"/>
      <c r="I991" s="5"/>
      <c r="J991" s="6"/>
      <c r="K991" s="6"/>
      <c r="L991" s="7"/>
      <c r="M991" s="7"/>
      <c r="O991" s="6"/>
      <c r="S991" s="6"/>
    </row>
    <row r="992" spans="3:19" s="1" customFormat="1" ht="13.2" x14ac:dyDescent="0.3">
      <c r="C992" s="5"/>
      <c r="D992" s="6"/>
      <c r="E992" s="6"/>
      <c r="F992" s="7"/>
      <c r="G992" s="7"/>
      <c r="I992" s="5"/>
      <c r="J992" s="6"/>
      <c r="K992" s="6"/>
      <c r="L992" s="7"/>
      <c r="M992" s="7"/>
      <c r="O992" s="6"/>
      <c r="S992" s="6"/>
    </row>
  </sheetData>
  <conditionalFormatting sqref="G278:G320 M278:M320">
    <cfRule type="expression" dxfId="15" priority="10">
      <formula>AND(ISBLANK(B278),G278&lt;&gt;#REF!)</formula>
    </cfRule>
  </conditionalFormatting>
  <conditionalFormatting sqref="M278 G278:G320 M279:N279 M280:M288 M289:N290 M291 M292:N292 M293:M294 M295:N296 M297:M305 M306:N306 M307 M308:N308 M309:O309 M310 M311:O311 M312:M320">
    <cfRule type="expression" dxfId="14" priority="11">
      <formula>#REF!&lt;0</formula>
    </cfRule>
  </conditionalFormatting>
  <conditionalFormatting sqref="N279 N289:N290 N292 N295:N296 N306 N308:N309 N311:O311">
    <cfRule type="expression" dxfId="11" priority="9">
      <formula>AND(ISBLANK(E279),N279&lt;&gt;#REF!)</formula>
    </cfRule>
  </conditionalFormatting>
  <conditionalFormatting sqref="O309">
    <cfRule type="expression" dxfId="10" priority="12">
      <formula>AND(ISBLANK(F309),O309&lt;&gt;#REF!)</formula>
    </cfRule>
  </conditionalFormatting>
  <conditionalFormatting sqref="U278:U320">
    <cfRule type="expression" dxfId="9" priority="1">
      <formula>AND(ISBLANK(P278),U278&lt;&gt;#REF!)</formula>
    </cfRule>
    <cfRule type="expression" dxfId="8" priority="2">
      <formula>#REF!&lt;0</formula>
    </cfRule>
  </conditionalFormatting>
  <dataValidations count="1">
    <dataValidation type="custom" allowBlank="1" showDropDown="1" showErrorMessage="1" sqref="H16:H19 B16:B19" xr:uid="{6C9DC8EE-C593-464A-8DE7-65E76F02C217}">
      <formula1>B16="521211"</formula1>
    </dataValidation>
  </dataValidations>
  <printOptions horizontalCentered="1"/>
  <pageMargins left="0.39370078740157483" right="0.35433070866141736" top="0.19685039370078741" bottom="0.59055118110236227" header="0" footer="0.39370078740157483"/>
  <pageSetup paperSize="9" scale="51" fitToHeight="0" orientation="landscape" r:id="rId1"/>
  <headerFooter>
    <oddFooter>&amp;LMatrik Semula Menjadi
(Usulan Revisi Anggaran TA. 2023)&amp;RHal &amp;P dari &amp;N</oddFooter>
  </headerFooter>
  <rowBreaks count="2" manualBreakCount="2">
    <brk id="198" min="1" max="13" man="1"/>
    <brk id="278" min="1" max="13" man="1"/>
  </rowBreaks>
  <drawing r:id="rId2"/>
  <legacyDrawing r:id="rId3"/>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99B07-DEB7-435A-9EBD-9FE30134B209}">
  <sheetPr>
    <outlinePr summaryBelow="0" summaryRight="0"/>
    <pageSetUpPr fitToPage="1"/>
  </sheetPr>
  <dimension ref="B1:XET1005"/>
  <sheetViews>
    <sheetView showGridLines="0" zoomScale="90" zoomScaleNormal="90" zoomScaleSheetLayoutView="90" workbookViewId="0">
      <pane xSplit="4" ySplit="8" topLeftCell="E9" activePane="bottomRight" state="frozen"/>
      <selection activeCell="N720" sqref="N720"/>
      <selection pane="topRight" activeCell="N720" sqref="N720"/>
      <selection pane="bottomLeft" activeCell="N720" sqref="N720"/>
      <selection pane="bottomRight" activeCell="N720" sqref="N720"/>
    </sheetView>
  </sheetViews>
  <sheetFormatPr defaultColWidth="14" defaultRowHeight="15" customHeight="1" x14ac:dyDescent="0.25"/>
  <cols>
    <col min="1" max="1" width="3.6640625" style="9" customWidth="1"/>
    <col min="2" max="2" width="6.21875" style="9" customWidth="1"/>
    <col min="3" max="3" width="19.88671875" style="9" customWidth="1"/>
    <col min="4" max="4" width="41.44140625" style="9" bestFit="1" customWidth="1"/>
    <col min="5" max="5" width="18" style="9" customWidth="1"/>
    <col min="6" max="6" width="19" style="9" customWidth="1"/>
    <col min="7" max="7" width="16.6640625" style="9" customWidth="1"/>
    <col min="8" max="8" width="20.21875" style="9" hidden="1" customWidth="1"/>
    <col min="9" max="9" width="15" style="9" hidden="1" customWidth="1"/>
    <col min="10" max="10" width="18.21875" style="9" customWidth="1"/>
    <col min="11" max="11" width="16.88671875" style="9" bestFit="1" customWidth="1"/>
    <col min="12" max="12" width="16" style="9" bestFit="1" customWidth="1"/>
    <col min="13" max="13" width="3" style="9" customWidth="1"/>
    <col min="14" max="14" width="10.109375" style="9" hidden="1" customWidth="1"/>
    <col min="15" max="15" width="0" style="357" hidden="1" customWidth="1"/>
    <col min="16" max="16" width="15" style="9" hidden="1" customWidth="1"/>
    <col min="17" max="17" width="20.21875" style="9" bestFit="1" customWidth="1"/>
    <col min="18" max="18" width="16.88671875" style="9" bestFit="1" customWidth="1"/>
    <col min="19" max="19" width="15" style="9" bestFit="1" customWidth="1"/>
    <col min="20" max="16384" width="14" style="9"/>
  </cols>
  <sheetData>
    <row r="1" spans="2:16374" ht="15" hidden="1" customHeight="1" x14ac:dyDescent="0.25">
      <c r="K1" s="23"/>
    </row>
    <row r="2" spans="2:16374" ht="15" customHeight="1" x14ac:dyDescent="0.3">
      <c r="B2" s="438" t="s">
        <v>1220</v>
      </c>
      <c r="C2" s="438"/>
      <c r="D2" s="438"/>
      <c r="E2" s="438"/>
      <c r="F2" s="438"/>
      <c r="G2" s="438"/>
      <c r="H2" s="438"/>
      <c r="I2" s="438"/>
      <c r="J2" s="438"/>
      <c r="K2" s="438"/>
      <c r="L2" s="438"/>
      <c r="M2" s="2"/>
      <c r="N2" s="2"/>
      <c r="O2" s="358"/>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row>
    <row r="3" spans="2:16374" ht="15" customHeight="1" x14ac:dyDescent="0.3">
      <c r="B3" s="439" t="s">
        <v>511</v>
      </c>
      <c r="C3" s="439"/>
      <c r="D3" s="439"/>
      <c r="E3" s="439"/>
      <c r="F3" s="439"/>
      <c r="G3" s="439"/>
      <c r="H3" s="439"/>
      <c r="I3" s="439"/>
      <c r="J3" s="439"/>
      <c r="K3" s="439"/>
      <c r="L3" s="439"/>
      <c r="M3" s="2"/>
      <c r="N3" s="2"/>
      <c r="O3" s="358"/>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row>
    <row r="4" spans="2:16374" ht="3" customHeight="1" x14ac:dyDescent="0.25"/>
    <row r="5" spans="2:16374" ht="15.6" hidden="1" x14ac:dyDescent="0.3">
      <c r="B5" s="440" t="s">
        <v>512</v>
      </c>
      <c r="C5" s="440"/>
      <c r="D5" s="10" t="s">
        <v>513</v>
      </c>
    </row>
    <row r="6" spans="2:16374" ht="18" customHeight="1" x14ac:dyDescent="0.3">
      <c r="B6" s="441" t="s">
        <v>514</v>
      </c>
      <c r="C6" s="443" t="s">
        <v>515</v>
      </c>
      <c r="D6" s="443" t="s">
        <v>516</v>
      </c>
      <c r="E6" s="445" t="s">
        <v>946</v>
      </c>
      <c r="F6" s="446"/>
      <c r="G6" s="447" t="s">
        <v>950</v>
      </c>
      <c r="H6" s="449" t="s">
        <v>968</v>
      </c>
      <c r="I6" s="449"/>
      <c r="J6" s="450" t="s">
        <v>981</v>
      </c>
      <c r="K6" s="450"/>
      <c r="L6" s="199">
        <v>524</v>
      </c>
    </row>
    <row r="7" spans="2:16374" ht="39.6" x14ac:dyDescent="0.25">
      <c r="B7" s="442"/>
      <c r="C7" s="444"/>
      <c r="D7" s="444"/>
      <c r="E7" s="24" t="s">
        <v>947</v>
      </c>
      <c r="F7" s="24" t="s">
        <v>969</v>
      </c>
      <c r="G7" s="448"/>
      <c r="H7" s="199" t="s">
        <v>948</v>
      </c>
      <c r="I7" s="200" t="s">
        <v>950</v>
      </c>
      <c r="J7" s="230" t="s">
        <v>947</v>
      </c>
      <c r="K7" s="230" t="s">
        <v>969</v>
      </c>
      <c r="L7" s="230" t="s">
        <v>950</v>
      </c>
    </row>
    <row r="8" spans="2:16374" ht="19.5" customHeight="1" x14ac:dyDescent="0.25">
      <c r="B8" s="12" t="s">
        <v>21</v>
      </c>
      <c r="C8" s="459" t="s">
        <v>517</v>
      </c>
      <c r="D8" s="460"/>
      <c r="E8" s="225">
        <v>1</v>
      </c>
      <c r="F8" s="225">
        <v>2</v>
      </c>
      <c r="G8" s="225" t="s">
        <v>974</v>
      </c>
      <c r="H8" s="226">
        <v>4</v>
      </c>
      <c r="I8" s="226" t="s">
        <v>975</v>
      </c>
      <c r="J8" s="227">
        <v>4</v>
      </c>
      <c r="K8" s="227">
        <v>5</v>
      </c>
      <c r="L8" s="227" t="s">
        <v>982</v>
      </c>
      <c r="M8" s="220"/>
      <c r="N8" s="220"/>
      <c r="P8" s="9" t="s">
        <v>1012</v>
      </c>
    </row>
    <row r="9" spans="2:16374" ht="19.5" customHeight="1" x14ac:dyDescent="0.25">
      <c r="B9" s="451">
        <v>1</v>
      </c>
      <c r="C9" s="461" t="s">
        <v>499</v>
      </c>
      <c r="D9" s="232" t="s">
        <v>500</v>
      </c>
      <c r="E9" s="233" cm="1">
        <f t="array" ref="E9">SUM(_xlfn._xlws.FILTER('Reviu Usulan Revisi'!$G$8:$G$720,'Reviu Usulan Revisi'!$S$8:$S$720=D9,0))</f>
        <v>364329000</v>
      </c>
      <c r="F9" s="233" cm="1">
        <f t="array" ref="F9">SUM(_xlfn._xlws.FILTER('Reviu Usulan Revisi'!$M$8:$M$720,'Reviu Usulan Revisi'!$S$8:$S$720=D9,0))</f>
        <v>351534000</v>
      </c>
      <c r="G9" s="234">
        <f>E9-F9</f>
        <v>12795000</v>
      </c>
      <c r="H9" s="231" t="e" cm="1">
        <f t="array" ref="H9">SUM(_xlfn._xlws.FILTER(#REF!,#REF!=D9,0))</f>
        <v>#REF!</v>
      </c>
      <c r="I9" s="235" t="e">
        <f>E9-H9</f>
        <v>#REF!</v>
      </c>
      <c r="J9" s="231" cm="1">
        <f t="array" ref="J9">SUM(_xlfn._xlws.FILTER('Reviu Usulan Revisi'!$G$9:$G$720,(IFERROR(SEARCH('Rekap Reviu'!$L$6,'Reviu Usulan Revisi'!$B$9:$B$720,1),"")&lt;&gt;"")*('Reviu Usulan Revisi'!$S$9:$S$720='Rekap Reviu'!$D9),0))</f>
        <v>214304000</v>
      </c>
      <c r="K9" s="231" cm="1">
        <f t="array" ref="K9">SUM(_xlfn._xlws.FILTER('Reviu Usulan Revisi'!$M$9:$M$720,(IFERROR(SEARCH('Rekap Reviu'!$L$6,'Reviu Usulan Revisi'!$H$9:$H$720,1),"")&lt;&gt;"")*('Reviu Usulan Revisi'!$S$9:$S$720='Rekap Reviu'!$D9),0))</f>
        <v>242094000</v>
      </c>
      <c r="L9" s="244">
        <f>J9-K9</f>
        <v>-27790000</v>
      </c>
      <c r="N9" s="359">
        <f>J9/$J$29</f>
        <v>4.720130971828855E-2</v>
      </c>
      <c r="O9" s="359">
        <f>K9/$K$29</f>
        <v>5.3015718750882797E-2</v>
      </c>
      <c r="P9" s="196">
        <v>256374000</v>
      </c>
      <c r="Q9" s="196"/>
    </row>
    <row r="10" spans="2:16374" ht="19.5" customHeight="1" x14ac:dyDescent="0.25">
      <c r="B10" s="452"/>
      <c r="C10" s="462"/>
      <c r="D10" s="236" t="s">
        <v>501</v>
      </c>
      <c r="E10" s="233" cm="1">
        <f t="array" ref="E10">SUM(_xlfn._xlws.FILTER('Reviu Usulan Revisi'!$G$8:$G$720,'Reviu Usulan Revisi'!$S$8:$S$720=D10,0))</f>
        <v>258356000</v>
      </c>
      <c r="F10" s="233" cm="1">
        <f t="array" ref="F10">SUM(_xlfn._xlws.FILTER('Reviu Usulan Revisi'!$M$8:$M$720,'Reviu Usulan Revisi'!$S$8:$S$720=D10,0))</f>
        <v>285663000</v>
      </c>
      <c r="G10" s="234">
        <f>E10-F10</f>
        <v>-27307000</v>
      </c>
      <c r="H10" s="231" t="e" cm="1">
        <f t="array" ref="H10">SUM(_xlfn._xlws.FILTER(#REF!,#REF!=D10,0))</f>
        <v>#REF!</v>
      </c>
      <c r="I10" s="235" t="e">
        <f>E10-H10</f>
        <v>#REF!</v>
      </c>
      <c r="J10" s="231" cm="1">
        <f t="array" ref="J10">SUM(_xlfn._xlws.FILTER('Reviu Usulan Revisi'!$G$9:$G$720,(IFERROR(SEARCH('Rekap Reviu'!$L$6,'Reviu Usulan Revisi'!$B$9:$B$720,1),"")&lt;&gt;"")*('Reviu Usulan Revisi'!$S$9:$S$720='Rekap Reviu'!$D10),0))</f>
        <v>206306000</v>
      </c>
      <c r="K10" s="231" cm="1">
        <f t="array" ref="K10">SUM(_xlfn._xlws.FILTER('Reviu Usulan Revisi'!$M$9:$M$720,(IFERROR(SEARCH('Rekap Reviu'!$L$6,'Reviu Usulan Revisi'!$H$9:$H$720,1),"")&lt;&gt;"")*('Reviu Usulan Revisi'!$S$9:$S$720='Rekap Reviu'!$D10),0))</f>
        <v>177096000</v>
      </c>
      <c r="L10" s="244">
        <f>J10-K10</f>
        <v>29210000</v>
      </c>
      <c r="N10" s="359">
        <f>J10/$J$29</f>
        <v>4.5439718356825989E-2</v>
      </c>
      <c r="O10" s="359">
        <f>K10/$K$29</f>
        <v>3.8781926557066013E-2</v>
      </c>
      <c r="P10" s="196">
        <v>369732000</v>
      </c>
    </row>
    <row r="11" spans="2:16374" ht="19.5" customHeight="1" x14ac:dyDescent="0.25">
      <c r="B11" s="453"/>
      <c r="C11" s="463"/>
      <c r="D11" s="237" t="s">
        <v>518</v>
      </c>
      <c r="E11" s="238">
        <f t="shared" ref="E11:L11" si="0">SUM(E9:E10)</f>
        <v>622685000</v>
      </c>
      <c r="F11" s="238">
        <f t="shared" si="0"/>
        <v>637197000</v>
      </c>
      <c r="G11" s="243">
        <f t="shared" si="0"/>
        <v>-14512000</v>
      </c>
      <c r="H11" s="239" t="e">
        <f t="shared" si="0"/>
        <v>#REF!</v>
      </c>
      <c r="I11" s="239" t="e">
        <f t="shared" si="0"/>
        <v>#REF!</v>
      </c>
      <c r="J11" s="240">
        <f t="shared" si="0"/>
        <v>420610000</v>
      </c>
      <c r="K11" s="240">
        <f t="shared" si="0"/>
        <v>419190000</v>
      </c>
      <c r="L11" s="245">
        <f t="shared" si="0"/>
        <v>1420000</v>
      </c>
      <c r="N11" s="359">
        <f>J11/$J$29</f>
        <v>9.264102807511454E-2</v>
      </c>
      <c r="O11" s="359">
        <f>K11/$K$29</f>
        <v>9.1797645307948816E-2</v>
      </c>
    </row>
    <row r="12" spans="2:16374" ht="19.5" customHeight="1" x14ac:dyDescent="0.3">
      <c r="B12" s="451">
        <v>2</v>
      </c>
      <c r="C12" s="461" t="s">
        <v>507</v>
      </c>
      <c r="D12" s="261" t="s">
        <v>508</v>
      </c>
      <c r="E12" s="256" cm="1">
        <f t="array" ref="E12">SUM(_xlfn._xlws.FILTER('Reviu Usulan Revisi'!$G$8:$G$720,'Reviu Usulan Revisi'!$S$8:$S$720=$D12,0))</f>
        <v>10084852000</v>
      </c>
      <c r="F12" s="256" cm="1">
        <f t="array" ref="F12">SUM(_xlfn._xlws.FILTER('Reviu Usulan Revisi'!$M$8:$M$720,'Reviu Usulan Revisi'!$S$8:$S$720=$D12,0))</f>
        <v>9945711000</v>
      </c>
      <c r="G12" s="257">
        <f>E12-F12</f>
        <v>139141000</v>
      </c>
      <c r="H12" s="258" t="e" cm="1">
        <f t="array" ref="H12">SUM(_xlfn._xlws.FILTER(#REF!,#REF!=D12,0))</f>
        <v>#REF!</v>
      </c>
      <c r="I12" s="259" t="e">
        <f>E12-H12</f>
        <v>#REF!</v>
      </c>
      <c r="J12" s="258" cm="1">
        <f t="array" ref="J12">SUM(_xlfn._xlws.FILTER('Reviu Usulan Revisi'!$G$9:$G$720,(IFERROR(SEARCH('Rekap Reviu'!$L$6,'Reviu Usulan Revisi'!$B$9:$B$720,1),"")&lt;&gt;"")*('Reviu Usulan Revisi'!$S$9:$S$720='Rekap Reviu'!$D12),0))</f>
        <v>1983463000</v>
      </c>
      <c r="K12" s="258" cm="1">
        <f t="array" ref="K12">SUM(_xlfn._xlws.FILTER('Reviu Usulan Revisi'!$M$9:$M$720,(IFERROR(SEARCH('Rekap Reviu'!$L$6,'Reviu Usulan Revisi'!$H$9:$H$720,1),"")&lt;&gt;"")*('Reviu Usulan Revisi'!$S$9:$S$720='Rekap Reviu'!$D12),0))</f>
        <v>1954492000</v>
      </c>
      <c r="L12" s="260">
        <f>J12-K12</f>
        <v>28971000</v>
      </c>
      <c r="N12" s="359">
        <f>J12/$J$29</f>
        <v>0.43686562722938327</v>
      </c>
      <c r="O12" s="359">
        <f>K12/$K$29</f>
        <v>0.42801059990272544</v>
      </c>
      <c r="Q12" s="11"/>
    </row>
    <row r="13" spans="2:16374" ht="31.2" customHeight="1" x14ac:dyDescent="0.3">
      <c r="B13" s="452"/>
      <c r="C13" s="462"/>
      <c r="D13" s="262" t="s">
        <v>127</v>
      </c>
      <c r="E13" s="233" t="e">
        <f>SUMIF(#REF!,D13,#REF!)</f>
        <v>#REF!</v>
      </c>
      <c r="F13" s="233" t="e">
        <f>SUMIF(#REF!,D13,#REF!)</f>
        <v>#REF!</v>
      </c>
      <c r="G13" s="234" t="e">
        <f>E13-F13</f>
        <v>#REF!</v>
      </c>
      <c r="H13" s="231"/>
      <c r="I13" s="235"/>
      <c r="J13" s="231" cm="1">
        <f t="array" ref="J13">SUM(_xlfn._xlws.FILTER('Reviu Usulan Revisi'!$G$9:$G$720,(IFERROR(SEARCH('Rekap Reviu'!$L$6,'Reviu Usulan Revisi'!$B$9:$B$720,1),"")&lt;&gt;"")*('Reviu Usulan Revisi'!$R$9:$R$720='Rekap Reviu'!$D13),0))</f>
        <v>197780000</v>
      </c>
      <c r="K13" s="231" cm="1">
        <f t="array" ref="K13">SUM(_xlfn._xlws.FILTER('Reviu Usulan Revisi'!$M$9:$M$720,(IFERROR(SEARCH('Rekap Reviu'!$L$6,'Reviu Usulan Revisi'!$H$9:$H$720,1),"")&lt;&gt;"")*('Reviu Usulan Revisi'!$R$9:$R$720='Rekap Reviu'!$D13),0))</f>
        <v>350277000</v>
      </c>
      <c r="L13" s="234">
        <f>J13-K13</f>
        <v>-152497000</v>
      </c>
      <c r="N13" s="359">
        <f>J13/$J$29</f>
        <v>4.356183289198106E-2</v>
      </c>
      <c r="O13" s="359">
        <f>K13/$K$29</f>
        <v>7.6706514481577295E-2</v>
      </c>
      <c r="Q13" s="11"/>
    </row>
    <row r="14" spans="2:16374" ht="31.2" customHeight="1" x14ac:dyDescent="0.3">
      <c r="B14" s="452"/>
      <c r="C14" s="462"/>
      <c r="D14" s="262" t="s">
        <v>322</v>
      </c>
      <c r="E14" s="233" t="e">
        <f>SUMIF(#REF!,D14,#REF!)</f>
        <v>#REF!</v>
      </c>
      <c r="F14" s="233" t="e">
        <f>SUMIF(#REF!,D14,#REF!)</f>
        <v>#REF!</v>
      </c>
      <c r="G14" s="234" t="e">
        <f t="shared" ref="G14:G15" si="1">E14-F14</f>
        <v>#REF!</v>
      </c>
      <c r="H14" s="231"/>
      <c r="I14" s="235"/>
      <c r="J14" s="231" cm="1">
        <f t="array" ref="J14">SUM(_xlfn._xlws.FILTER('Reviu Usulan Revisi'!$G$9:$G$720,(IFERROR(SEARCH('Rekap Reviu'!$L$6,'Reviu Usulan Revisi'!$B$9:$B$720,1),"")&lt;&gt;"")*('Reviu Usulan Revisi'!$R$9:$R$720='Rekap Reviu'!$D14),0))</f>
        <v>999672000</v>
      </c>
      <c r="K14" s="231" cm="1">
        <f t="array" ref="K14">SUM(_xlfn._xlws.FILTER('Reviu Usulan Revisi'!$M$9:$M$720,(IFERROR(SEARCH('Rekap Reviu'!$L$6,'Reviu Usulan Revisi'!$H$9:$H$720,1),"")&lt;&gt;"")*('Reviu Usulan Revisi'!$R$9:$R$720='Rekap Reviu'!$D14),0))</f>
        <v>818204000</v>
      </c>
      <c r="L14" s="234">
        <f>J14-K14</f>
        <v>181468000</v>
      </c>
      <c r="N14" s="359"/>
      <c r="O14" s="359"/>
      <c r="Q14" s="11"/>
    </row>
    <row r="15" spans="2:16374" ht="19.5" customHeight="1" x14ac:dyDescent="0.3">
      <c r="B15" s="452"/>
      <c r="C15" s="462"/>
      <c r="D15" s="263" t="s">
        <v>433</v>
      </c>
      <c r="E15" s="233">
        <f>'Reviu Usulan Revisi'!G661</f>
        <v>8500000000</v>
      </c>
      <c r="F15" s="233">
        <f>'Reviu Usulan Revisi'!M661</f>
        <v>8500000000</v>
      </c>
      <c r="G15" s="231">
        <f t="shared" si="1"/>
        <v>0</v>
      </c>
      <c r="H15" s="231"/>
      <c r="I15" s="235"/>
      <c r="J15" s="231" cm="1">
        <f t="array" ref="J15">SUM(_xlfn._xlws.FILTER('Reviu Usulan Revisi'!$G$9:$G$720,(IFERROR(SEARCH('Rekap Reviu'!$L$6,'Reviu Usulan Revisi'!$B$9:$B$720,1),"")&lt;&gt;"")*('Reviu Usulan Revisi'!$R$9:$R$720='Rekap Reviu'!$D15),0))</f>
        <v>786011000</v>
      </c>
      <c r="K15" s="231" cm="1">
        <f t="array" ref="K15">SUM(_xlfn._xlws.FILTER('Reviu Usulan Revisi'!$M$9:$M$720,(IFERROR(SEARCH('Rekap Reviu'!$L$6,'Reviu Usulan Revisi'!$H$9:$H$720,1),"")&lt;&gt;"")*('Reviu Usulan Revisi'!$R$9:$R$720='Rekap Reviu'!$D15),0))</f>
        <v>786011000</v>
      </c>
      <c r="L15" s="231">
        <f>J15-K15</f>
        <v>0</v>
      </c>
      <c r="N15" s="359">
        <f t="shared" ref="N15:N29" si="2">J15/$J$29</f>
        <v>0.17312205396530955</v>
      </c>
      <c r="O15" s="359">
        <f t="shared" ref="O15:O29" si="3">K15/$K$29</f>
        <v>0.17212709985005881</v>
      </c>
      <c r="Q15" s="11"/>
    </row>
    <row r="16" spans="2:16374" ht="19.5" customHeight="1" x14ac:dyDescent="0.3">
      <c r="B16" s="452"/>
      <c r="C16" s="462"/>
      <c r="D16" s="261" t="s">
        <v>509</v>
      </c>
      <c r="E16" s="256" cm="1">
        <f t="array" ref="E16">SUM(_xlfn._xlws.FILTER('Reviu Usulan Revisi'!$G$8:$G$720,'Reviu Usulan Revisi'!$S$8:$S$720=D16,0))</f>
        <v>823732000</v>
      </c>
      <c r="F16" s="256" cm="1">
        <f t="array" ref="F16">SUM(_xlfn._xlws.FILTER('Reviu Usulan Revisi'!$M$8:$M$720,'Reviu Usulan Revisi'!$S$8:$S$720=D16,0))</f>
        <v>567689000</v>
      </c>
      <c r="G16" s="257">
        <f>E16-F16</f>
        <v>256043000</v>
      </c>
      <c r="H16" s="258" t="e" cm="1">
        <f t="array" ref="H16">SUM(_xlfn._xlws.FILTER(#REF!,#REF!=D16,0))</f>
        <v>#REF!</v>
      </c>
      <c r="I16" s="259" t="e">
        <f>E16-H16</f>
        <v>#REF!</v>
      </c>
      <c r="J16" s="258" cm="1">
        <f t="array" ref="J16">SUM(_xlfn._xlws.FILTER('Reviu Usulan Revisi'!$G$9:$G$720,(IFERROR(SEARCH('Rekap Reviu'!$L$6,'Reviu Usulan Revisi'!$B$9:$B$720,1),"")&lt;&gt;"")*('Reviu Usulan Revisi'!$S$9:$S$720='Rekap Reviu'!$D16),0))</f>
        <v>610232000</v>
      </c>
      <c r="K16" s="258" cm="1">
        <f t="array" ref="K16">SUM(_xlfn._xlws.FILTER('Reviu Usulan Revisi'!$M$9:$M$720,(IFERROR(SEARCH('Rekap Reviu'!$L$6,'Reviu Usulan Revisi'!$H$9:$H$720,1),"")&lt;&gt;"")*('Reviu Usulan Revisi'!$S$9:$S$720='Rekap Reviu'!$D16),0))</f>
        <v>422689000</v>
      </c>
      <c r="L16" s="260">
        <f>J16-K16</f>
        <v>187543000</v>
      </c>
      <c r="N16" s="359">
        <f t="shared" si="2"/>
        <v>0.13440602896824444</v>
      </c>
      <c r="O16" s="359">
        <f t="shared" si="3"/>
        <v>9.2563884867414722E-2</v>
      </c>
      <c r="Q16" s="11"/>
      <c r="S16" s="195"/>
    </row>
    <row r="17" spans="2:19" ht="19.5" customHeight="1" x14ac:dyDescent="0.25">
      <c r="B17" s="453"/>
      <c r="C17" s="463"/>
      <c r="D17" s="237" t="s">
        <v>519</v>
      </c>
      <c r="E17" s="238">
        <f>SUM(E12,E16)</f>
        <v>10908584000</v>
      </c>
      <c r="F17" s="238">
        <f>SUM(F12,F16)</f>
        <v>10513400000</v>
      </c>
      <c r="G17" s="238">
        <f>SUM(G12,G16)</f>
        <v>395184000</v>
      </c>
      <c r="H17" s="239" t="e">
        <f>SUM(H12:H16)</f>
        <v>#REF!</v>
      </c>
      <c r="I17" s="239" t="e">
        <f>SUM(I12:I16)</f>
        <v>#REF!</v>
      </c>
      <c r="J17" s="240">
        <f>SUM(J12,J16)</f>
        <v>2593695000</v>
      </c>
      <c r="K17" s="240">
        <f>SUM(K12,K16)</f>
        <v>2377181000</v>
      </c>
      <c r="L17" s="245">
        <f>SUM(L12,L16)</f>
        <v>216514000</v>
      </c>
      <c r="N17" s="359">
        <f t="shared" si="2"/>
        <v>0.57127165619762776</v>
      </c>
      <c r="O17" s="359">
        <f t="shared" si="3"/>
        <v>0.52057448477014012</v>
      </c>
      <c r="Q17" s="196"/>
      <c r="R17" s="196"/>
      <c r="S17" s="198"/>
    </row>
    <row r="18" spans="2:19" ht="19.5" customHeight="1" x14ac:dyDescent="0.25">
      <c r="B18" s="451">
        <v>3</v>
      </c>
      <c r="C18" s="461" t="s">
        <v>502</v>
      </c>
      <c r="D18" s="264" t="s">
        <v>503</v>
      </c>
      <c r="E18" s="233" cm="1">
        <f t="array" ref="E18">SUM(_xlfn._xlws.FILTER('Reviu Usulan Revisi'!$G$8:$G$720,'Reviu Usulan Revisi'!$S$8:$S$720=D18,0))</f>
        <v>525378000</v>
      </c>
      <c r="F18" s="233" cm="1">
        <f t="array" ref="F18">SUM(_xlfn._xlws.FILTER('Reviu Usulan Revisi'!$M$8:$M$720,'Reviu Usulan Revisi'!$S$8:$S$720=D18,0))</f>
        <v>508578000</v>
      </c>
      <c r="G18" s="231">
        <f>E18-F18</f>
        <v>16800000</v>
      </c>
      <c r="H18" s="231" t="e" cm="1">
        <f t="array" ref="H18">SUM(_xlfn._xlws.FILTER(#REF!,#REF!=D18,0))</f>
        <v>#REF!</v>
      </c>
      <c r="I18" s="235" t="e">
        <f>E18-H18</f>
        <v>#REF!</v>
      </c>
      <c r="J18" s="231" cm="1">
        <f t="array" ref="J18">SUM(_xlfn._xlws.FILTER('Reviu Usulan Revisi'!$G$9:$G$720,(IFERROR(SEARCH('Rekap Reviu'!$L$6,'Reviu Usulan Revisi'!$B$9:$B$720,1),"")&lt;&gt;"")*('Reviu Usulan Revisi'!$S$9:$S$720='Rekap Reviu'!$D18),0))</f>
        <v>364353000</v>
      </c>
      <c r="K18" s="231" cm="1">
        <f t="array" ref="K18">SUM(_xlfn._xlws.FILTER('Reviu Usulan Revisi'!$M$9:$M$720,(IFERROR(SEARCH('Rekap Reviu'!$L$6,'Reviu Usulan Revisi'!$H$9:$H$720,1),"")&lt;&gt;"")*('Reviu Usulan Revisi'!$S$9:$S$720='Rekap Reviu'!$D18),0))</f>
        <v>364353000</v>
      </c>
      <c r="L18" s="231">
        <f>J18-K18</f>
        <v>0</v>
      </c>
      <c r="N18" s="359">
        <f t="shared" si="2"/>
        <v>8.0250199715299703E-2</v>
      </c>
      <c r="O18" s="359">
        <f t="shared" si="3"/>
        <v>7.9788991771958001E-2</v>
      </c>
    </row>
    <row r="19" spans="2:19" ht="19.5" customHeight="1" x14ac:dyDescent="0.25">
      <c r="B19" s="452"/>
      <c r="C19" s="462"/>
      <c r="D19" s="264" t="s">
        <v>504</v>
      </c>
      <c r="E19" s="233" cm="1">
        <f t="array" ref="E19">SUM(_xlfn._xlws.FILTER('Reviu Usulan Revisi'!$G$8:$G$720,'Reviu Usulan Revisi'!$S$8:$S$720=D19,0))</f>
        <v>219670000</v>
      </c>
      <c r="F19" s="233" cm="1">
        <f t="array" ref="F19">SUM(_xlfn._xlws.FILTER('Reviu Usulan Revisi'!$M$8:$M$720,'Reviu Usulan Revisi'!$S$8:$S$720=D19,0))</f>
        <v>307578000</v>
      </c>
      <c r="G19" s="234">
        <f>E19-F19</f>
        <v>-87908000</v>
      </c>
      <c r="H19" s="231" t="e" cm="1">
        <f t="array" ref="H19">SUM(_xlfn._xlws.FILTER(#REF!,#REF!=D19,0))</f>
        <v>#REF!</v>
      </c>
      <c r="I19" s="235" t="e">
        <f>E19-H19</f>
        <v>#REF!</v>
      </c>
      <c r="J19" s="231" cm="1">
        <f t="array" ref="J19">SUM(_xlfn._xlws.FILTER('Reviu Usulan Revisi'!$G$9:$G$720,(IFERROR(SEARCH('Rekap Reviu'!$L$6,'Reviu Usulan Revisi'!$B$9:$B$720,1),"")&lt;&gt;"")*('Reviu Usulan Revisi'!$S$9:$S$720='Rekap Reviu'!$D19),0))</f>
        <v>135170000</v>
      </c>
      <c r="K19" s="231" cm="1">
        <f t="array" ref="K19">SUM(_xlfn._xlws.FILTER('Reviu Usulan Revisi'!$M$9:$M$720,(IFERROR(SEARCH('Rekap Reviu'!$L$6,'Reviu Usulan Revisi'!$H$9:$H$720,1),"")&lt;&gt;"")*('Reviu Usulan Revisi'!$S$9:$S$720='Rekap Reviu'!$D19),0))</f>
        <v>197078000</v>
      </c>
      <c r="L19" s="231">
        <f>J19-K19</f>
        <v>-61908000</v>
      </c>
      <c r="N19" s="359">
        <f t="shared" si="2"/>
        <v>2.9771730973855191E-2</v>
      </c>
      <c r="O19" s="359">
        <f t="shared" si="3"/>
        <v>4.315774789952035E-2</v>
      </c>
    </row>
    <row r="20" spans="2:19" ht="19.5" customHeight="1" x14ac:dyDescent="0.25">
      <c r="B20" s="453"/>
      <c r="C20" s="463"/>
      <c r="D20" s="241" t="s">
        <v>520</v>
      </c>
      <c r="E20" s="238">
        <f t="shared" ref="E20:L20" si="4">SUM(E18:E19)</f>
        <v>745048000</v>
      </c>
      <c r="F20" s="238">
        <f t="shared" si="4"/>
        <v>816156000</v>
      </c>
      <c r="G20" s="243">
        <f t="shared" si="4"/>
        <v>-71108000</v>
      </c>
      <c r="H20" s="239" t="e">
        <f t="shared" si="4"/>
        <v>#REF!</v>
      </c>
      <c r="I20" s="239" t="e">
        <f t="shared" si="4"/>
        <v>#REF!</v>
      </c>
      <c r="J20" s="240">
        <f t="shared" si="4"/>
        <v>499523000</v>
      </c>
      <c r="K20" s="240">
        <f t="shared" si="4"/>
        <v>561431000</v>
      </c>
      <c r="L20" s="240">
        <f t="shared" si="4"/>
        <v>-61908000</v>
      </c>
      <c r="N20" s="359">
        <f t="shared" si="2"/>
        <v>0.11002193068915489</v>
      </c>
      <c r="O20" s="359">
        <f t="shared" si="3"/>
        <v>0.12294673967147834</v>
      </c>
    </row>
    <row r="21" spans="2:19" ht="19.5" customHeight="1" x14ac:dyDescent="0.25">
      <c r="B21" s="451">
        <v>4</v>
      </c>
      <c r="C21" s="454" t="s">
        <v>505</v>
      </c>
      <c r="D21" s="255" t="s">
        <v>506</v>
      </c>
      <c r="E21" s="256" cm="1">
        <f t="array" ref="E21">SUM(_xlfn._xlws.FILTER('Reviu Usulan Revisi'!$G$8:$G$720,'Reviu Usulan Revisi'!$S$8:$S$720=D21,0))</f>
        <v>3525843000</v>
      </c>
      <c r="F21" s="256" cm="1">
        <f t="array" ref="F21">SUM(_xlfn._xlws.FILTER('Reviu Usulan Revisi'!$M$8:$M$720,'Reviu Usulan Revisi'!$S$8:$S$720=D21,0))</f>
        <v>3837683000</v>
      </c>
      <c r="G21" s="257">
        <f t="shared" ref="G21:G27" si="5">E21-F21</f>
        <v>-311840000</v>
      </c>
      <c r="H21" s="258" t="e" cm="1">
        <f t="array" ref="H21">SUM(_xlfn._xlws.FILTER(#REF!,#REF!=D21,0))</f>
        <v>#REF!</v>
      </c>
      <c r="I21" s="259" t="e">
        <f>E21-H21</f>
        <v>#REF!</v>
      </c>
      <c r="J21" s="258" cm="1">
        <f t="array" ref="J21">SUM(_xlfn._xlws.FILTER('Reviu Usulan Revisi'!$G$9:$G$720,(IFERROR(SEARCH('Rekap Reviu'!$L$6,'Reviu Usulan Revisi'!$B$9:$B$720,1),"")&lt;&gt;"")*('Reviu Usulan Revisi'!$S$9:$S$720='Rekap Reviu'!$D21),0))</f>
        <v>723135000</v>
      </c>
      <c r="K21" s="258" cm="1">
        <f t="array" ref="K21">SUM(_xlfn._xlws.FILTER('Reviu Usulan Revisi'!$M$9:$M$720,(IFERROR(SEARCH('Rekap Reviu'!$L$6,'Reviu Usulan Revisi'!$H$9:$H$720,1),"")&lt;&gt;"")*('Reviu Usulan Revisi'!$S$9:$S$720='Rekap Reviu'!$D21),0))</f>
        <v>868187000</v>
      </c>
      <c r="L21" s="260">
        <f t="shared" ref="L21:L27" si="6">J21-K21</f>
        <v>-145052000</v>
      </c>
      <c r="N21" s="359">
        <f t="shared" si="2"/>
        <v>0.15927336448752513</v>
      </c>
      <c r="O21" s="359">
        <f t="shared" si="3"/>
        <v>0.19012267059560617</v>
      </c>
    </row>
    <row r="22" spans="2:19" ht="19.5" customHeight="1" x14ac:dyDescent="0.25">
      <c r="B22" s="452"/>
      <c r="C22" s="455"/>
      <c r="D22" s="263" t="s">
        <v>131</v>
      </c>
      <c r="E22" s="233">
        <f>E21-SUM(E23:E24)</f>
        <v>870185000</v>
      </c>
      <c r="F22" s="233">
        <f>F21-SUM(F23:F24)</f>
        <v>1182025000</v>
      </c>
      <c r="G22" s="248">
        <f t="shared" si="5"/>
        <v>-311840000</v>
      </c>
      <c r="H22" s="231"/>
      <c r="I22" s="235"/>
      <c r="J22" s="249" cm="1">
        <f t="array" ref="J22">SUM(_xlfn._xlws.FILTER('Reviu Usulan Revisi'!$G$9:$G$720,(IFERROR(SEARCH('Rekap Reviu'!$L$6,'Reviu Usulan Revisi'!$B$9:$B$720,1),"")&lt;&gt;"")*('Reviu Usulan Revisi'!$R$9:$R$720='Rekap Reviu'!$D22),0))</f>
        <v>723135000</v>
      </c>
      <c r="K22" s="249" cm="1">
        <f t="array" ref="K22">SUM(_xlfn._xlws.FILTER('Reviu Usulan Revisi'!$M$9:$M$720,(IFERROR(SEARCH('Rekap Reviu'!$L$6,'Reviu Usulan Revisi'!$H$9:$H$720,1),"")&lt;&gt;"")*('Reviu Usulan Revisi'!$R$9:$R$720='Rekap Reviu'!$D22),0))</f>
        <v>868187000</v>
      </c>
      <c r="L22" s="250">
        <f t="shared" si="6"/>
        <v>-145052000</v>
      </c>
      <c r="N22" s="359">
        <f t="shared" si="2"/>
        <v>0.15927336448752513</v>
      </c>
      <c r="O22" s="359">
        <f t="shared" si="3"/>
        <v>0.19012267059560617</v>
      </c>
    </row>
    <row r="23" spans="2:19" ht="19.5" customHeight="1" x14ac:dyDescent="0.25">
      <c r="B23" s="452"/>
      <c r="C23" s="455"/>
      <c r="D23" s="246" t="s">
        <v>236</v>
      </c>
      <c r="E23" s="233">
        <f>'Reviu Usulan Revisi'!G350</f>
        <v>2195658000</v>
      </c>
      <c r="F23" s="233">
        <f>'Reviu Usulan Revisi'!M350</f>
        <v>2195658000</v>
      </c>
      <c r="G23" s="231">
        <f t="shared" si="5"/>
        <v>0</v>
      </c>
      <c r="H23" s="231"/>
      <c r="I23" s="235"/>
      <c r="J23" s="231" cm="1">
        <f t="array" ref="J23">SUM(_xlfn._xlws.FILTER('Reviu Usulan Revisi'!$G$9:$G$720,(IFERROR(SEARCH('Rekap Reviu'!$L$6,'Reviu Usulan Revisi'!$B$9:$B$720,1),"")&lt;&gt;"")*('Reviu Usulan Revisi'!$R$9:$R$720='Rekap Reviu'!$D23),0))</f>
        <v>0</v>
      </c>
      <c r="K23" s="231" cm="1">
        <f t="array" ref="K23">SUM(_xlfn._xlws.FILTER('Reviu Usulan Revisi'!$M$9:$M$720,(IFERROR(SEARCH('Rekap Reviu'!$L$6,'Reviu Usulan Revisi'!$H$9:$H$720,1),"")&lt;&gt;"")*('Reviu Usulan Revisi'!$R$9:$R$720='Rekap Reviu'!$D23),0))</f>
        <v>0</v>
      </c>
      <c r="L23" s="231">
        <f t="shared" si="6"/>
        <v>0</v>
      </c>
      <c r="N23" s="359">
        <f t="shared" si="2"/>
        <v>0</v>
      </c>
      <c r="O23" s="359">
        <f t="shared" si="3"/>
        <v>0</v>
      </c>
    </row>
    <row r="24" spans="2:19" ht="19.5" customHeight="1" x14ac:dyDescent="0.25">
      <c r="B24" s="452"/>
      <c r="C24" s="455"/>
      <c r="D24" s="246" t="s">
        <v>1004</v>
      </c>
      <c r="E24" s="233">
        <f>'Reviu Usulan Revisi'!G114+'Reviu Usulan Revisi'!G411</f>
        <v>460000000</v>
      </c>
      <c r="F24" s="233">
        <f>'Reviu Usulan Revisi'!M114+'Reviu Usulan Revisi'!M411</f>
        <v>460000000</v>
      </c>
      <c r="G24" s="231">
        <f t="shared" si="5"/>
        <v>0</v>
      </c>
      <c r="H24" s="231"/>
      <c r="I24" s="235"/>
      <c r="J24" s="231" cm="1">
        <f t="array" ref="J24">SUM(_xlfn._xlws.FILTER('Reviu Usulan Revisi'!$G$9:$G$720,(IFERROR(SEARCH('Rekap Reviu'!$L$6,'Reviu Usulan Revisi'!$B$9:$B$720,1),"")&lt;&gt;"")*('Reviu Usulan Revisi'!$R$9:$R$720='Rekap Reviu'!$D24),0))</f>
        <v>0</v>
      </c>
      <c r="K24" s="231" cm="1">
        <f t="array" ref="K24">SUM(_xlfn._xlws.FILTER('Reviu Usulan Revisi'!$M$9:$M$720,(IFERROR(SEARCH('Rekap Reviu'!$L$6,'Reviu Usulan Revisi'!$H$9:$H$720,1),"")&lt;&gt;"")*('Reviu Usulan Revisi'!$R$9:$R$720='Rekap Reviu'!$D24),0))</f>
        <v>0</v>
      </c>
      <c r="L24" s="231">
        <f t="shared" si="6"/>
        <v>0</v>
      </c>
      <c r="N24" s="359">
        <f t="shared" si="2"/>
        <v>0</v>
      </c>
      <c r="O24" s="359">
        <f t="shared" si="3"/>
        <v>0</v>
      </c>
    </row>
    <row r="25" spans="2:19" ht="19.5" customHeight="1" x14ac:dyDescent="0.25">
      <c r="B25" s="452"/>
      <c r="C25" s="455"/>
      <c r="D25" s="255" t="s">
        <v>510</v>
      </c>
      <c r="E25" s="256" cm="1">
        <f t="array" ref="E25">SUM(_xlfn._xlws.FILTER('Reviu Usulan Revisi'!$G$8:$G$720,'Reviu Usulan Revisi'!$S$8:$S$720=D25,0))</f>
        <v>7486020000</v>
      </c>
      <c r="F25" s="256" cm="1">
        <f t="array" ref="F25">SUM(_xlfn._xlws.FILTER('Reviu Usulan Revisi'!$M$8:$M$720,'Reviu Usulan Revisi'!$S$8:$S$720=D25,0))</f>
        <v>7509988000</v>
      </c>
      <c r="G25" s="257">
        <f t="shared" si="5"/>
        <v>-23968000</v>
      </c>
      <c r="H25" s="258" t="e" cm="1">
        <f t="array" ref="H25">SUM(_xlfn._xlws.FILTER(#REF!,#REF!=D25,0))</f>
        <v>#REF!</v>
      </c>
      <c r="I25" s="259" t="e">
        <f>E25-H25</f>
        <v>#REF!</v>
      </c>
      <c r="J25" s="258" cm="1">
        <f t="array" ref="J25">SUM(_xlfn._xlws.FILTER('Reviu Usulan Revisi'!$G$9:$G$720,(IFERROR(SEARCH('Rekap Reviu'!$L$6,'Reviu Usulan Revisi'!$B$9:$B$720,1),"")&lt;&gt;"")*('Reviu Usulan Revisi'!$S$9:$S$720='Rekap Reviu'!$D25),0))</f>
        <v>303250000</v>
      </c>
      <c r="K25" s="258" cm="1">
        <f t="array" ref="K25">SUM(_xlfn._xlws.FILTER('Reviu Usulan Revisi'!$M$9:$M$720,(IFERROR(SEARCH('Rekap Reviu'!$L$6,'Reviu Usulan Revisi'!$H$9:$H$720,1),"")&lt;&gt;"")*('Reviu Usulan Revisi'!$S$9:$S$720='Rekap Reviu'!$D25),0))</f>
        <v>340468000</v>
      </c>
      <c r="L25" s="260">
        <f t="shared" si="6"/>
        <v>-37218000</v>
      </c>
      <c r="N25" s="359">
        <f t="shared" si="2"/>
        <v>6.6792020550577688E-2</v>
      </c>
      <c r="O25" s="359">
        <f t="shared" si="3"/>
        <v>7.4558459654826492E-2</v>
      </c>
    </row>
    <row r="26" spans="2:19" ht="19.5" customHeight="1" x14ac:dyDescent="0.25">
      <c r="B26" s="452"/>
      <c r="C26" s="455"/>
      <c r="D26" s="246" t="s">
        <v>393</v>
      </c>
      <c r="E26" s="233">
        <f>SUM('Reviu Usulan Revisi'!G580,'Reviu Usulan Revisi'!G590,'Reviu Usulan Revisi'!G600,'Reviu Usulan Revisi'!G611,'Reviu Usulan Revisi'!G621,'Reviu Usulan Revisi'!G631,'Reviu Usulan Revisi'!G651)</f>
        <v>450000000</v>
      </c>
      <c r="F26" s="233">
        <f>SUM('Reviu Usulan Revisi'!M580,'Reviu Usulan Revisi'!M590,'Reviu Usulan Revisi'!M600,'Reviu Usulan Revisi'!M611,'Reviu Usulan Revisi'!M621,'Reviu Usulan Revisi'!M631,'Reviu Usulan Revisi'!M651)</f>
        <v>473968000</v>
      </c>
      <c r="G26" s="248">
        <f t="shared" si="5"/>
        <v>-23968000</v>
      </c>
      <c r="H26" s="231"/>
      <c r="I26" s="235"/>
      <c r="J26" s="231" cm="1">
        <f t="array" ref="J26">SUM(_xlfn._xlws.FILTER('Reviu Usulan Revisi'!$G$9:$G$720,(IFERROR(SEARCH('Rekap Reviu'!$L$6,'Reviu Usulan Revisi'!$B$9:$B$720,1),"")&lt;&gt;"")*('Reviu Usulan Revisi'!$R$9:$R$720='Rekap Reviu'!$D26),0))</f>
        <v>303250000</v>
      </c>
      <c r="K26" s="231" cm="1">
        <f t="array" ref="K26">SUM(_xlfn._xlws.FILTER('Reviu Usulan Revisi'!$M$9:$M$720,(IFERROR(SEARCH('Rekap Reviu'!$L$6,'Reviu Usulan Revisi'!$H$9:$H$720,1),"")&lt;&gt;"")*('Reviu Usulan Revisi'!$R$9:$R$720='Rekap Reviu'!$D26),0))</f>
        <v>340468000</v>
      </c>
      <c r="L26" s="250">
        <f t="shared" si="6"/>
        <v>-37218000</v>
      </c>
      <c r="N26" s="359">
        <f t="shared" si="2"/>
        <v>6.6792020550577688E-2</v>
      </c>
      <c r="O26" s="359">
        <f t="shared" si="3"/>
        <v>7.4558459654826492E-2</v>
      </c>
    </row>
    <row r="27" spans="2:19" ht="19.5" customHeight="1" x14ac:dyDescent="0.25">
      <c r="B27" s="452"/>
      <c r="C27" s="455"/>
      <c r="D27" s="246" t="s">
        <v>1005</v>
      </c>
      <c r="E27" s="233">
        <f>'Reviu Usulan Revisi'!G324</f>
        <v>7036020000</v>
      </c>
      <c r="F27" s="233">
        <f>'Reviu Usulan Revisi'!M324</f>
        <v>7036020000</v>
      </c>
      <c r="G27" s="249">
        <f t="shared" si="5"/>
        <v>0</v>
      </c>
      <c r="H27" s="231"/>
      <c r="I27" s="235"/>
      <c r="J27" s="231" cm="1">
        <f t="array" ref="J27">SUM(_xlfn._xlws.FILTER('Reviu Usulan Revisi'!$G$9:$G$720,(IFERROR(SEARCH('Rekap Reviu'!$L$6,'Reviu Usulan Revisi'!$B$9:$B$720,1),"")&lt;&gt;"")*('Reviu Usulan Revisi'!$R$9:$R$720='Rekap Reviu'!$D27),0))</f>
        <v>0</v>
      </c>
      <c r="K27" s="231" cm="1">
        <f t="array" ref="K27">SUM(_xlfn._xlws.FILTER('Reviu Usulan Revisi'!$M$9:$M$720,(IFERROR(SEARCH('Rekap Reviu'!$L$6,'Reviu Usulan Revisi'!$H$9:$H$720,1),"")&lt;&gt;"")*('Reviu Usulan Revisi'!$R$9:$R$720='Rekap Reviu'!$D27),0))</f>
        <v>0</v>
      </c>
      <c r="L27" s="231">
        <f t="shared" si="6"/>
        <v>0</v>
      </c>
      <c r="N27" s="359">
        <f t="shared" si="2"/>
        <v>0</v>
      </c>
      <c r="O27" s="359">
        <f t="shared" si="3"/>
        <v>0</v>
      </c>
    </row>
    <row r="28" spans="2:19" ht="19.5" customHeight="1" x14ac:dyDescent="0.25">
      <c r="B28" s="453"/>
      <c r="C28" s="456"/>
      <c r="D28" s="242" t="s">
        <v>521</v>
      </c>
      <c r="E28" s="238">
        <f>SUM(E21,E25)</f>
        <v>11011863000</v>
      </c>
      <c r="F28" s="238">
        <f>SUM(F21,F25)</f>
        <v>11347671000</v>
      </c>
      <c r="G28" s="243">
        <f>SUM(G21,G25)</f>
        <v>-335808000</v>
      </c>
      <c r="H28" s="239" t="e">
        <f>SUM(H21:H25)</f>
        <v>#REF!</v>
      </c>
      <c r="I28" s="239" t="e">
        <f>SUM(I21:I25)</f>
        <v>#REF!</v>
      </c>
      <c r="J28" s="240">
        <f>SUM(J21,J25)</f>
        <v>1026385000</v>
      </c>
      <c r="K28" s="240">
        <f>SUM(K21,K25)</f>
        <v>1208655000</v>
      </c>
      <c r="L28" s="245">
        <f>SUM(L21,L25)</f>
        <v>-182270000</v>
      </c>
      <c r="N28" s="359">
        <f t="shared" si="2"/>
        <v>0.22606538503810283</v>
      </c>
      <c r="O28" s="359">
        <f t="shared" si="3"/>
        <v>0.26468113025043266</v>
      </c>
    </row>
    <row r="29" spans="2:19" ht="24" customHeight="1" x14ac:dyDescent="0.25">
      <c r="B29" s="457" t="s">
        <v>522</v>
      </c>
      <c r="C29" s="458"/>
      <c r="D29" s="458"/>
      <c r="E29" s="114">
        <f t="shared" ref="E29:L29" si="7">SUM(E11,E17,E20,E28)</f>
        <v>23288180000</v>
      </c>
      <c r="F29" s="114">
        <f t="shared" si="7"/>
        <v>23314424000</v>
      </c>
      <c r="G29" s="114">
        <f t="shared" si="7"/>
        <v>-26244000</v>
      </c>
      <c r="H29" s="114" t="e">
        <f t="shared" si="7"/>
        <v>#REF!</v>
      </c>
      <c r="I29" s="114" t="e">
        <f t="shared" si="7"/>
        <v>#REF!</v>
      </c>
      <c r="J29" s="224">
        <f t="shared" si="7"/>
        <v>4540213000</v>
      </c>
      <c r="K29" s="224">
        <f t="shared" si="7"/>
        <v>4566457000</v>
      </c>
      <c r="L29" s="224">
        <f t="shared" si="7"/>
        <v>-26244000</v>
      </c>
      <c r="N29" s="359">
        <f t="shared" si="2"/>
        <v>1</v>
      </c>
      <c r="O29" s="359">
        <f t="shared" si="3"/>
        <v>1</v>
      </c>
    </row>
    <row r="30" spans="2:19" x14ac:dyDescent="0.25">
      <c r="B30" s="356" t="s">
        <v>1216</v>
      </c>
      <c r="G30" s="198"/>
    </row>
    <row r="31" spans="2:19" ht="3.6" customHeight="1" x14ac:dyDescent="0.25"/>
    <row r="32" spans="2:19" x14ac:dyDescent="0.25">
      <c r="G32" s="20" t="s">
        <v>1194</v>
      </c>
    </row>
    <row r="33" spans="3:7" x14ac:dyDescent="0.25">
      <c r="G33" s="20" t="s">
        <v>972</v>
      </c>
    </row>
    <row r="34" spans="3:7" x14ac:dyDescent="0.25">
      <c r="G34" s="20"/>
    </row>
    <row r="35" spans="3:7" x14ac:dyDescent="0.25">
      <c r="G35" s="20"/>
    </row>
    <row r="36" spans="3:7" x14ac:dyDescent="0.25">
      <c r="G36" s="20"/>
    </row>
    <row r="37" spans="3:7" x14ac:dyDescent="0.25">
      <c r="G37" s="20"/>
    </row>
    <row r="38" spans="3:7" x14ac:dyDescent="0.25">
      <c r="G38" s="20"/>
    </row>
    <row r="39" spans="3:7" x14ac:dyDescent="0.25">
      <c r="C39" s="13"/>
      <c r="G39" s="21" t="s">
        <v>526</v>
      </c>
    </row>
    <row r="40" spans="3:7" x14ac:dyDescent="0.25">
      <c r="G40" s="20" t="s">
        <v>527</v>
      </c>
    </row>
    <row r="41" spans="3:7" x14ac:dyDescent="0.25"/>
    <row r="42" spans="3:7" x14ac:dyDescent="0.25"/>
    <row r="43" spans="3:7" x14ac:dyDescent="0.25"/>
    <row r="44" spans="3:7" x14ac:dyDescent="0.25"/>
    <row r="45" spans="3:7" x14ac:dyDescent="0.25"/>
    <row r="46" spans="3:7" x14ac:dyDescent="0.25"/>
    <row r="47" spans="3:7" x14ac:dyDescent="0.25"/>
    <row r="48" spans="3:7"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x14ac:dyDescent="0.25"/>
    <row r="322" x14ac:dyDescent="0.25"/>
    <row r="323" x14ac:dyDescent="0.25"/>
    <row r="324" x14ac:dyDescent="0.25"/>
    <row r="325" x14ac:dyDescent="0.25"/>
    <row r="326" x14ac:dyDescent="0.25"/>
    <row r="327" x14ac:dyDescent="0.25"/>
    <row r="328" x14ac:dyDescent="0.25"/>
    <row r="329" x14ac:dyDescent="0.25"/>
    <row r="330" x14ac:dyDescent="0.25"/>
    <row r="331" x14ac:dyDescent="0.25"/>
    <row r="332" x14ac:dyDescent="0.25"/>
    <row r="333" x14ac:dyDescent="0.25"/>
    <row r="334" x14ac:dyDescent="0.25"/>
    <row r="335" x14ac:dyDescent="0.25"/>
    <row r="336"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row r="386" x14ac:dyDescent="0.25"/>
    <row r="387" x14ac:dyDescent="0.25"/>
    <row r="388" x14ac:dyDescent="0.25"/>
    <row r="389" x14ac:dyDescent="0.25"/>
    <row r="390" x14ac:dyDescent="0.25"/>
    <row r="391" x14ac:dyDescent="0.25"/>
    <row r="392" x14ac:dyDescent="0.25"/>
    <row r="393" x14ac:dyDescent="0.25"/>
    <row r="394" x14ac:dyDescent="0.25"/>
    <row r="395" x14ac:dyDescent="0.25"/>
    <row r="396" x14ac:dyDescent="0.25"/>
    <row r="397" x14ac:dyDescent="0.25"/>
    <row r="398" x14ac:dyDescent="0.25"/>
    <row r="399" x14ac:dyDescent="0.25"/>
    <row r="400" x14ac:dyDescent="0.25"/>
    <row r="401" x14ac:dyDescent="0.25"/>
    <row r="402" x14ac:dyDescent="0.25"/>
    <row r="403" x14ac:dyDescent="0.25"/>
    <row r="404" x14ac:dyDescent="0.25"/>
    <row r="405" x14ac:dyDescent="0.25"/>
    <row r="406" x14ac:dyDescent="0.25"/>
    <row r="407" x14ac:dyDescent="0.25"/>
    <row r="408" x14ac:dyDescent="0.25"/>
    <row r="409" x14ac:dyDescent="0.25"/>
    <row r="410" x14ac:dyDescent="0.25"/>
    <row r="411" x14ac:dyDescent="0.25"/>
    <row r="412" x14ac:dyDescent="0.25"/>
    <row r="413" x14ac:dyDescent="0.25"/>
    <row r="414" x14ac:dyDescent="0.25"/>
    <row r="415" x14ac:dyDescent="0.25"/>
    <row r="416" x14ac:dyDescent="0.25"/>
    <row r="417" x14ac:dyDescent="0.25"/>
    <row r="418" x14ac:dyDescent="0.25"/>
    <row r="419" x14ac:dyDescent="0.25"/>
    <row r="420" x14ac:dyDescent="0.25"/>
    <row r="421" x14ac:dyDescent="0.25"/>
    <row r="422" x14ac:dyDescent="0.25"/>
    <row r="423" x14ac:dyDescent="0.25"/>
    <row r="424" x14ac:dyDescent="0.25"/>
    <row r="425" x14ac:dyDescent="0.25"/>
    <row r="426" x14ac:dyDescent="0.25"/>
    <row r="427" x14ac:dyDescent="0.25"/>
    <row r="428" x14ac:dyDescent="0.25"/>
    <row r="429" x14ac:dyDescent="0.25"/>
    <row r="430" x14ac:dyDescent="0.25"/>
    <row r="431" x14ac:dyDescent="0.25"/>
    <row r="432" x14ac:dyDescent="0.25"/>
    <row r="433" x14ac:dyDescent="0.25"/>
    <row r="434" x14ac:dyDescent="0.25"/>
    <row r="435" x14ac:dyDescent="0.25"/>
    <row r="436" x14ac:dyDescent="0.25"/>
    <row r="437" x14ac:dyDescent="0.25"/>
    <row r="438" x14ac:dyDescent="0.25"/>
    <row r="439" x14ac:dyDescent="0.25"/>
    <row r="440" x14ac:dyDescent="0.25"/>
    <row r="441" x14ac:dyDescent="0.25"/>
    <row r="442" x14ac:dyDescent="0.25"/>
    <row r="443" x14ac:dyDescent="0.25"/>
    <row r="444" x14ac:dyDescent="0.25"/>
    <row r="445" x14ac:dyDescent="0.25"/>
    <row r="446" x14ac:dyDescent="0.25"/>
    <row r="447" x14ac:dyDescent="0.25"/>
    <row r="448"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50" x14ac:dyDescent="0.25"/>
    <row r="551" x14ac:dyDescent="0.25"/>
    <row r="552" x14ac:dyDescent="0.25"/>
    <row r="553" x14ac:dyDescent="0.25"/>
    <row r="554" x14ac:dyDescent="0.25"/>
    <row r="555" x14ac:dyDescent="0.25"/>
    <row r="556" x14ac:dyDescent="0.25"/>
    <row r="557" x14ac:dyDescent="0.25"/>
    <row r="558" x14ac:dyDescent="0.25"/>
    <row r="559" x14ac:dyDescent="0.25"/>
    <row r="560" x14ac:dyDescent="0.25"/>
    <row r="561" x14ac:dyDescent="0.25"/>
    <row r="562" x14ac:dyDescent="0.25"/>
    <row r="563" x14ac:dyDescent="0.25"/>
    <row r="564" x14ac:dyDescent="0.25"/>
    <row r="565" x14ac:dyDescent="0.25"/>
    <row r="566" x14ac:dyDescent="0.25"/>
    <row r="567" x14ac:dyDescent="0.25"/>
    <row r="568" x14ac:dyDescent="0.25"/>
    <row r="569" x14ac:dyDescent="0.25"/>
    <row r="570" x14ac:dyDescent="0.25"/>
    <row r="571" x14ac:dyDescent="0.25"/>
    <row r="572" x14ac:dyDescent="0.25"/>
    <row r="573" x14ac:dyDescent="0.25"/>
    <row r="574" x14ac:dyDescent="0.25"/>
    <row r="575" x14ac:dyDescent="0.25"/>
    <row r="576" x14ac:dyDescent="0.25"/>
    <row r="577" x14ac:dyDescent="0.25"/>
    <row r="578" x14ac:dyDescent="0.25"/>
    <row r="579" x14ac:dyDescent="0.25"/>
    <row r="580" x14ac:dyDescent="0.25"/>
    <row r="581" x14ac:dyDescent="0.25"/>
    <row r="582" x14ac:dyDescent="0.25"/>
    <row r="583" x14ac:dyDescent="0.25"/>
    <row r="584" x14ac:dyDescent="0.25"/>
    <row r="585" x14ac:dyDescent="0.25"/>
    <row r="586" x14ac:dyDescent="0.25"/>
    <row r="587" x14ac:dyDescent="0.25"/>
    <row r="588" x14ac:dyDescent="0.25"/>
    <row r="589" x14ac:dyDescent="0.25"/>
    <row r="590" x14ac:dyDescent="0.25"/>
    <row r="591" x14ac:dyDescent="0.25"/>
    <row r="592" x14ac:dyDescent="0.25"/>
    <row r="593" x14ac:dyDescent="0.25"/>
    <row r="594" x14ac:dyDescent="0.25"/>
    <row r="595" x14ac:dyDescent="0.25"/>
    <row r="596" x14ac:dyDescent="0.25"/>
    <row r="597" x14ac:dyDescent="0.25"/>
    <row r="598" x14ac:dyDescent="0.25"/>
    <row r="599" x14ac:dyDescent="0.25"/>
    <row r="600" x14ac:dyDescent="0.25"/>
    <row r="601" x14ac:dyDescent="0.25"/>
    <row r="602" x14ac:dyDescent="0.25"/>
    <row r="603" x14ac:dyDescent="0.25"/>
    <row r="604" x14ac:dyDescent="0.25"/>
    <row r="605" x14ac:dyDescent="0.25"/>
    <row r="606" x14ac:dyDescent="0.25"/>
    <row r="607" x14ac:dyDescent="0.25"/>
    <row r="608" x14ac:dyDescent="0.25"/>
    <row r="609" x14ac:dyDescent="0.25"/>
    <row r="610" x14ac:dyDescent="0.25"/>
    <row r="611" x14ac:dyDescent="0.25"/>
    <row r="612" x14ac:dyDescent="0.25"/>
    <row r="613" x14ac:dyDescent="0.25"/>
    <row r="614" x14ac:dyDescent="0.25"/>
    <row r="615" x14ac:dyDescent="0.25"/>
    <row r="616" x14ac:dyDescent="0.25"/>
    <row r="617" x14ac:dyDescent="0.25"/>
    <row r="618" x14ac:dyDescent="0.25"/>
    <row r="619" x14ac:dyDescent="0.25"/>
    <row r="620" x14ac:dyDescent="0.25"/>
    <row r="621" x14ac:dyDescent="0.25"/>
    <row r="622" x14ac:dyDescent="0.25"/>
    <row r="623" x14ac:dyDescent="0.25"/>
    <row r="624" x14ac:dyDescent="0.25"/>
    <row r="625" x14ac:dyDescent="0.25"/>
    <row r="626" x14ac:dyDescent="0.25"/>
    <row r="627" x14ac:dyDescent="0.25"/>
    <row r="628" x14ac:dyDescent="0.25"/>
    <row r="629" x14ac:dyDescent="0.25"/>
    <row r="630" x14ac:dyDescent="0.25"/>
    <row r="631" x14ac:dyDescent="0.25"/>
    <row r="632" x14ac:dyDescent="0.25"/>
    <row r="633" x14ac:dyDescent="0.25"/>
    <row r="634" x14ac:dyDescent="0.25"/>
    <row r="635" x14ac:dyDescent="0.25"/>
    <row r="636" x14ac:dyDescent="0.25"/>
    <row r="637" x14ac:dyDescent="0.25"/>
    <row r="638" x14ac:dyDescent="0.25"/>
    <row r="639" x14ac:dyDescent="0.25"/>
    <row r="640" x14ac:dyDescent="0.25"/>
    <row r="641" x14ac:dyDescent="0.25"/>
    <row r="642" x14ac:dyDescent="0.25"/>
    <row r="643" x14ac:dyDescent="0.25"/>
    <row r="644" x14ac:dyDescent="0.25"/>
    <row r="645" x14ac:dyDescent="0.25"/>
    <row r="646" x14ac:dyDescent="0.25"/>
    <row r="647" x14ac:dyDescent="0.25"/>
    <row r="648" x14ac:dyDescent="0.25"/>
    <row r="649" x14ac:dyDescent="0.25"/>
    <row r="650" x14ac:dyDescent="0.25"/>
    <row r="651" x14ac:dyDescent="0.25"/>
    <row r="652" x14ac:dyDescent="0.25"/>
    <row r="653" x14ac:dyDescent="0.25"/>
    <row r="654" x14ac:dyDescent="0.25"/>
    <row r="655" x14ac:dyDescent="0.25"/>
    <row r="656" x14ac:dyDescent="0.25"/>
    <row r="657" x14ac:dyDescent="0.25"/>
    <row r="658" x14ac:dyDescent="0.25"/>
    <row r="659" x14ac:dyDescent="0.25"/>
    <row r="660" x14ac:dyDescent="0.25"/>
    <row r="661" x14ac:dyDescent="0.25"/>
    <row r="662" x14ac:dyDescent="0.25"/>
    <row r="663" x14ac:dyDescent="0.25"/>
    <row r="664" x14ac:dyDescent="0.25"/>
    <row r="665" x14ac:dyDescent="0.25"/>
    <row r="666" x14ac:dyDescent="0.25"/>
    <row r="667" x14ac:dyDescent="0.25"/>
    <row r="668" x14ac:dyDescent="0.25"/>
    <row r="669" x14ac:dyDescent="0.25"/>
    <row r="670" x14ac:dyDescent="0.25"/>
    <row r="671" x14ac:dyDescent="0.25"/>
    <row r="672" x14ac:dyDescent="0.25"/>
    <row r="673" x14ac:dyDescent="0.25"/>
    <row r="674" x14ac:dyDescent="0.25"/>
    <row r="675" x14ac:dyDescent="0.25"/>
    <row r="676" x14ac:dyDescent="0.25"/>
    <row r="677" x14ac:dyDescent="0.25"/>
    <row r="678" x14ac:dyDescent="0.25"/>
    <row r="679" x14ac:dyDescent="0.25"/>
    <row r="680" x14ac:dyDescent="0.25"/>
    <row r="681" x14ac:dyDescent="0.25"/>
    <row r="682" x14ac:dyDescent="0.25"/>
    <row r="683" x14ac:dyDescent="0.25"/>
    <row r="684" x14ac:dyDescent="0.25"/>
    <row r="685" x14ac:dyDescent="0.25"/>
    <row r="686" x14ac:dyDescent="0.25"/>
    <row r="687" x14ac:dyDescent="0.25"/>
    <row r="688" x14ac:dyDescent="0.25"/>
    <row r="689" x14ac:dyDescent="0.25"/>
    <row r="690" x14ac:dyDescent="0.25"/>
    <row r="691" x14ac:dyDescent="0.25"/>
    <row r="692" x14ac:dyDescent="0.25"/>
    <row r="693" x14ac:dyDescent="0.25"/>
    <row r="694" x14ac:dyDescent="0.25"/>
    <row r="695" x14ac:dyDescent="0.25"/>
    <row r="696" x14ac:dyDescent="0.25"/>
    <row r="697" x14ac:dyDescent="0.25"/>
    <row r="698" x14ac:dyDescent="0.25"/>
    <row r="699" x14ac:dyDescent="0.25"/>
    <row r="700" x14ac:dyDescent="0.25"/>
    <row r="701" x14ac:dyDescent="0.25"/>
    <row r="702" x14ac:dyDescent="0.25"/>
    <row r="703" x14ac:dyDescent="0.25"/>
    <row r="704" x14ac:dyDescent="0.25"/>
    <row r="705" x14ac:dyDescent="0.25"/>
    <row r="706" x14ac:dyDescent="0.25"/>
    <row r="707" x14ac:dyDescent="0.25"/>
    <row r="708" x14ac:dyDescent="0.25"/>
    <row r="709" x14ac:dyDescent="0.25"/>
    <row r="710" x14ac:dyDescent="0.25"/>
    <row r="711" x14ac:dyDescent="0.25"/>
    <row r="712" x14ac:dyDescent="0.25"/>
    <row r="713" x14ac:dyDescent="0.25"/>
    <row r="714" x14ac:dyDescent="0.25"/>
    <row r="715" x14ac:dyDescent="0.25"/>
    <row r="716" x14ac:dyDescent="0.25"/>
    <row r="717" x14ac:dyDescent="0.25"/>
    <row r="718" x14ac:dyDescent="0.25"/>
    <row r="719" x14ac:dyDescent="0.25"/>
    <row r="720" x14ac:dyDescent="0.25"/>
    <row r="721" x14ac:dyDescent="0.25"/>
    <row r="722" x14ac:dyDescent="0.25"/>
    <row r="723" x14ac:dyDescent="0.25"/>
    <row r="724" x14ac:dyDescent="0.25"/>
    <row r="725" x14ac:dyDescent="0.25"/>
    <row r="726" x14ac:dyDescent="0.25"/>
    <row r="727" x14ac:dyDescent="0.25"/>
    <row r="728" x14ac:dyDescent="0.25"/>
    <row r="729" x14ac:dyDescent="0.25"/>
    <row r="730" x14ac:dyDescent="0.25"/>
    <row r="731" x14ac:dyDescent="0.25"/>
    <row r="732" x14ac:dyDescent="0.25"/>
    <row r="733" x14ac:dyDescent="0.25"/>
    <row r="734" x14ac:dyDescent="0.25"/>
    <row r="735" x14ac:dyDescent="0.25"/>
    <row r="736" x14ac:dyDescent="0.25"/>
    <row r="737" x14ac:dyDescent="0.25"/>
    <row r="738" x14ac:dyDescent="0.25"/>
    <row r="739" x14ac:dyDescent="0.25"/>
    <row r="740" x14ac:dyDescent="0.25"/>
    <row r="741" x14ac:dyDescent="0.25"/>
    <row r="742" x14ac:dyDescent="0.25"/>
    <row r="743" x14ac:dyDescent="0.25"/>
    <row r="744" x14ac:dyDescent="0.25"/>
    <row r="745" x14ac:dyDescent="0.25"/>
    <row r="746" x14ac:dyDescent="0.25"/>
    <row r="747" x14ac:dyDescent="0.25"/>
    <row r="748" x14ac:dyDescent="0.25"/>
    <row r="749" x14ac:dyDescent="0.25"/>
    <row r="750" x14ac:dyDescent="0.25"/>
    <row r="751" x14ac:dyDescent="0.25"/>
    <row r="752" x14ac:dyDescent="0.25"/>
    <row r="753" x14ac:dyDescent="0.25"/>
    <row r="754" x14ac:dyDescent="0.25"/>
    <row r="755" x14ac:dyDescent="0.25"/>
    <row r="756" x14ac:dyDescent="0.25"/>
    <row r="757" x14ac:dyDescent="0.25"/>
    <row r="758" x14ac:dyDescent="0.25"/>
    <row r="759" x14ac:dyDescent="0.25"/>
    <row r="760" x14ac:dyDescent="0.25"/>
    <row r="761" x14ac:dyDescent="0.25"/>
    <row r="762" x14ac:dyDescent="0.25"/>
    <row r="763" x14ac:dyDescent="0.25"/>
    <row r="764" x14ac:dyDescent="0.25"/>
    <row r="765" x14ac:dyDescent="0.25"/>
    <row r="766" x14ac:dyDescent="0.25"/>
    <row r="767" x14ac:dyDescent="0.25"/>
    <row r="768" x14ac:dyDescent="0.25"/>
    <row r="769" x14ac:dyDescent="0.25"/>
    <row r="770" x14ac:dyDescent="0.25"/>
    <row r="771" x14ac:dyDescent="0.25"/>
    <row r="772" x14ac:dyDescent="0.25"/>
    <row r="773" x14ac:dyDescent="0.25"/>
    <row r="774" x14ac:dyDescent="0.25"/>
    <row r="775" x14ac:dyDescent="0.25"/>
    <row r="776" x14ac:dyDescent="0.25"/>
    <row r="777" x14ac:dyDescent="0.25"/>
    <row r="778" x14ac:dyDescent="0.25"/>
    <row r="779" x14ac:dyDescent="0.25"/>
    <row r="780" x14ac:dyDescent="0.25"/>
    <row r="781" x14ac:dyDescent="0.25"/>
    <row r="782" x14ac:dyDescent="0.25"/>
    <row r="783" x14ac:dyDescent="0.25"/>
    <row r="784" x14ac:dyDescent="0.25"/>
    <row r="785" x14ac:dyDescent="0.25"/>
    <row r="786" x14ac:dyDescent="0.25"/>
    <row r="787" x14ac:dyDescent="0.25"/>
    <row r="788" x14ac:dyDescent="0.25"/>
    <row r="789" x14ac:dyDescent="0.25"/>
    <row r="790" x14ac:dyDescent="0.25"/>
    <row r="791" x14ac:dyDescent="0.25"/>
    <row r="792" x14ac:dyDescent="0.25"/>
    <row r="793" x14ac:dyDescent="0.25"/>
    <row r="794" x14ac:dyDescent="0.25"/>
    <row r="795" x14ac:dyDescent="0.25"/>
    <row r="796" x14ac:dyDescent="0.25"/>
    <row r="797" x14ac:dyDescent="0.25"/>
    <row r="798" x14ac:dyDescent="0.25"/>
    <row r="799" x14ac:dyDescent="0.25"/>
    <row r="800" x14ac:dyDescent="0.25"/>
    <row r="801" x14ac:dyDescent="0.25"/>
    <row r="802" x14ac:dyDescent="0.25"/>
    <row r="803" x14ac:dyDescent="0.25"/>
    <row r="804" x14ac:dyDescent="0.25"/>
    <row r="805" x14ac:dyDescent="0.25"/>
    <row r="806" x14ac:dyDescent="0.25"/>
    <row r="807" x14ac:dyDescent="0.25"/>
    <row r="808" x14ac:dyDescent="0.25"/>
    <row r="809" x14ac:dyDescent="0.25"/>
    <row r="810" x14ac:dyDescent="0.25"/>
    <row r="811" x14ac:dyDescent="0.25"/>
    <row r="812" x14ac:dyDescent="0.25"/>
    <row r="813" x14ac:dyDescent="0.25"/>
    <row r="814" x14ac:dyDescent="0.25"/>
    <row r="815" x14ac:dyDescent="0.25"/>
    <row r="816" x14ac:dyDescent="0.25"/>
    <row r="817" x14ac:dyDescent="0.25"/>
    <row r="818" x14ac:dyDescent="0.25"/>
    <row r="819" x14ac:dyDescent="0.25"/>
    <row r="820" x14ac:dyDescent="0.25"/>
    <row r="821" x14ac:dyDescent="0.25"/>
    <row r="822" x14ac:dyDescent="0.25"/>
    <row r="823" x14ac:dyDescent="0.25"/>
    <row r="824" x14ac:dyDescent="0.25"/>
    <row r="825" x14ac:dyDescent="0.25"/>
    <row r="826" x14ac:dyDescent="0.25"/>
    <row r="827" x14ac:dyDescent="0.25"/>
    <row r="828" x14ac:dyDescent="0.25"/>
    <row r="829" x14ac:dyDescent="0.25"/>
    <row r="830" x14ac:dyDescent="0.25"/>
    <row r="831" x14ac:dyDescent="0.25"/>
    <row r="832" x14ac:dyDescent="0.25"/>
    <row r="833" x14ac:dyDescent="0.25"/>
    <row r="834" x14ac:dyDescent="0.25"/>
    <row r="835" x14ac:dyDescent="0.25"/>
    <row r="836" x14ac:dyDescent="0.25"/>
    <row r="837" x14ac:dyDescent="0.25"/>
    <row r="838" x14ac:dyDescent="0.25"/>
    <row r="839" x14ac:dyDescent="0.25"/>
    <row r="840" x14ac:dyDescent="0.25"/>
    <row r="841" x14ac:dyDescent="0.25"/>
    <row r="842" x14ac:dyDescent="0.25"/>
    <row r="843" x14ac:dyDescent="0.25"/>
    <row r="844" x14ac:dyDescent="0.25"/>
    <row r="845" x14ac:dyDescent="0.25"/>
    <row r="846" x14ac:dyDescent="0.25"/>
    <row r="847" x14ac:dyDescent="0.25"/>
    <row r="848" x14ac:dyDescent="0.25"/>
    <row r="849" x14ac:dyDescent="0.25"/>
    <row r="850" x14ac:dyDescent="0.25"/>
    <row r="851" x14ac:dyDescent="0.25"/>
    <row r="852" x14ac:dyDescent="0.25"/>
    <row r="853" x14ac:dyDescent="0.25"/>
    <row r="854" x14ac:dyDescent="0.25"/>
    <row r="855" x14ac:dyDescent="0.25"/>
    <row r="856" x14ac:dyDescent="0.25"/>
    <row r="857" x14ac:dyDescent="0.25"/>
    <row r="858" x14ac:dyDescent="0.25"/>
    <row r="859" x14ac:dyDescent="0.25"/>
    <row r="860" x14ac:dyDescent="0.25"/>
    <row r="861" x14ac:dyDescent="0.25"/>
    <row r="862" x14ac:dyDescent="0.25"/>
    <row r="863" x14ac:dyDescent="0.25"/>
    <row r="864" x14ac:dyDescent="0.25"/>
    <row r="865" x14ac:dyDescent="0.25"/>
    <row r="866" x14ac:dyDescent="0.25"/>
    <row r="867" x14ac:dyDescent="0.25"/>
    <row r="868" x14ac:dyDescent="0.25"/>
    <row r="869" x14ac:dyDescent="0.25"/>
    <row r="870" x14ac:dyDescent="0.25"/>
    <row r="871" x14ac:dyDescent="0.25"/>
    <row r="872" x14ac:dyDescent="0.25"/>
    <row r="873" x14ac:dyDescent="0.25"/>
    <row r="874" x14ac:dyDescent="0.25"/>
    <row r="875" x14ac:dyDescent="0.25"/>
    <row r="876" x14ac:dyDescent="0.25"/>
    <row r="877" x14ac:dyDescent="0.25"/>
    <row r="878" x14ac:dyDescent="0.25"/>
    <row r="879" x14ac:dyDescent="0.25"/>
    <row r="880" x14ac:dyDescent="0.25"/>
    <row r="881" x14ac:dyDescent="0.25"/>
    <row r="882" x14ac:dyDescent="0.25"/>
    <row r="883" x14ac:dyDescent="0.25"/>
    <row r="884" x14ac:dyDescent="0.25"/>
    <row r="885" x14ac:dyDescent="0.25"/>
    <row r="886" x14ac:dyDescent="0.25"/>
    <row r="887" x14ac:dyDescent="0.25"/>
    <row r="888" x14ac:dyDescent="0.25"/>
    <row r="889" x14ac:dyDescent="0.25"/>
    <row r="890" x14ac:dyDescent="0.25"/>
    <row r="891" x14ac:dyDescent="0.25"/>
    <row r="892" x14ac:dyDescent="0.25"/>
    <row r="893" x14ac:dyDescent="0.25"/>
    <row r="894" x14ac:dyDescent="0.25"/>
    <row r="895" x14ac:dyDescent="0.25"/>
    <row r="896" x14ac:dyDescent="0.25"/>
    <row r="897" x14ac:dyDescent="0.25"/>
    <row r="898" x14ac:dyDescent="0.25"/>
    <row r="899" x14ac:dyDescent="0.25"/>
    <row r="900" x14ac:dyDescent="0.25"/>
    <row r="901" x14ac:dyDescent="0.25"/>
    <row r="902" x14ac:dyDescent="0.25"/>
    <row r="903" x14ac:dyDescent="0.25"/>
    <row r="904" x14ac:dyDescent="0.25"/>
    <row r="905" x14ac:dyDescent="0.25"/>
    <row r="906" x14ac:dyDescent="0.25"/>
    <row r="907" x14ac:dyDescent="0.25"/>
    <row r="908" x14ac:dyDescent="0.25"/>
    <row r="909" x14ac:dyDescent="0.25"/>
    <row r="910" x14ac:dyDescent="0.25"/>
    <row r="911" x14ac:dyDescent="0.25"/>
    <row r="912" x14ac:dyDescent="0.25"/>
    <row r="913" x14ac:dyDescent="0.25"/>
    <row r="914" x14ac:dyDescent="0.25"/>
    <row r="915" x14ac:dyDescent="0.25"/>
    <row r="916" x14ac:dyDescent="0.25"/>
    <row r="917" x14ac:dyDescent="0.25"/>
    <row r="918" x14ac:dyDescent="0.25"/>
    <row r="919" x14ac:dyDescent="0.25"/>
    <row r="920" x14ac:dyDescent="0.25"/>
    <row r="921" x14ac:dyDescent="0.25"/>
    <row r="922" x14ac:dyDescent="0.25"/>
    <row r="923" x14ac:dyDescent="0.25"/>
    <row r="924" x14ac:dyDescent="0.25"/>
    <row r="925" x14ac:dyDescent="0.25"/>
    <row r="926" x14ac:dyDescent="0.25"/>
    <row r="927" x14ac:dyDescent="0.25"/>
    <row r="928" x14ac:dyDescent="0.25"/>
    <row r="929" x14ac:dyDescent="0.25"/>
    <row r="930" x14ac:dyDescent="0.25"/>
    <row r="931" x14ac:dyDescent="0.25"/>
    <row r="932" x14ac:dyDescent="0.25"/>
    <row r="933" x14ac:dyDescent="0.25"/>
    <row r="934" x14ac:dyDescent="0.25"/>
    <row r="935" x14ac:dyDescent="0.25"/>
    <row r="936" x14ac:dyDescent="0.25"/>
    <row r="937" x14ac:dyDescent="0.25"/>
    <row r="938" x14ac:dyDescent="0.25"/>
    <row r="939" x14ac:dyDescent="0.25"/>
    <row r="940" x14ac:dyDescent="0.25"/>
    <row r="941" x14ac:dyDescent="0.25"/>
    <row r="942" x14ac:dyDescent="0.25"/>
    <row r="943" x14ac:dyDescent="0.25"/>
    <row r="944" x14ac:dyDescent="0.25"/>
    <row r="945" x14ac:dyDescent="0.25"/>
    <row r="946" x14ac:dyDescent="0.25"/>
    <row r="947" x14ac:dyDescent="0.25"/>
    <row r="948" x14ac:dyDescent="0.25"/>
    <row r="949" x14ac:dyDescent="0.25"/>
    <row r="950" x14ac:dyDescent="0.25"/>
    <row r="951" x14ac:dyDescent="0.25"/>
    <row r="952" x14ac:dyDescent="0.25"/>
    <row r="953" x14ac:dyDescent="0.25"/>
    <row r="954" x14ac:dyDescent="0.25"/>
    <row r="955" x14ac:dyDescent="0.25"/>
    <row r="956" x14ac:dyDescent="0.25"/>
    <row r="957" x14ac:dyDescent="0.25"/>
    <row r="958" x14ac:dyDescent="0.25"/>
    <row r="959" x14ac:dyDescent="0.25"/>
    <row r="960" x14ac:dyDescent="0.25"/>
    <row r="961" x14ac:dyDescent="0.25"/>
    <row r="962" x14ac:dyDescent="0.25"/>
    <row r="963" x14ac:dyDescent="0.25"/>
    <row r="964" x14ac:dyDescent="0.25"/>
    <row r="965" x14ac:dyDescent="0.25"/>
    <row r="966" x14ac:dyDescent="0.25"/>
    <row r="967" x14ac:dyDescent="0.25"/>
    <row r="968" x14ac:dyDescent="0.25"/>
    <row r="969" x14ac:dyDescent="0.25"/>
    <row r="970" x14ac:dyDescent="0.25"/>
    <row r="971" x14ac:dyDescent="0.25"/>
    <row r="972" x14ac:dyDescent="0.25"/>
    <row r="973" x14ac:dyDescent="0.25"/>
    <row r="974" x14ac:dyDescent="0.25"/>
    <row r="975" x14ac:dyDescent="0.25"/>
    <row r="976" x14ac:dyDescent="0.25"/>
    <row r="977" x14ac:dyDescent="0.25"/>
    <row r="978" x14ac:dyDescent="0.25"/>
    <row r="979" x14ac:dyDescent="0.25"/>
    <row r="980" x14ac:dyDescent="0.25"/>
    <row r="981" x14ac:dyDescent="0.25"/>
    <row r="982" x14ac:dyDescent="0.25"/>
    <row r="983" x14ac:dyDescent="0.25"/>
    <row r="984" x14ac:dyDescent="0.25"/>
    <row r="985" x14ac:dyDescent="0.25"/>
    <row r="986" x14ac:dyDescent="0.25"/>
    <row r="987" x14ac:dyDescent="0.25"/>
    <row r="988" x14ac:dyDescent="0.25"/>
    <row r="989" x14ac:dyDescent="0.25"/>
    <row r="990" x14ac:dyDescent="0.25"/>
    <row r="991" x14ac:dyDescent="0.25"/>
    <row r="992" x14ac:dyDescent="0.25"/>
    <row r="993" x14ac:dyDescent="0.25"/>
    <row r="994" x14ac:dyDescent="0.25"/>
    <row r="995" x14ac:dyDescent="0.25"/>
    <row r="996" x14ac:dyDescent="0.25"/>
    <row r="997" x14ac:dyDescent="0.25"/>
    <row r="998" x14ac:dyDescent="0.25"/>
    <row r="999" x14ac:dyDescent="0.25"/>
    <row r="1000" x14ac:dyDescent="0.25"/>
    <row r="1001" x14ac:dyDescent="0.25"/>
    <row r="1002" x14ac:dyDescent="0.25"/>
    <row r="1003" x14ac:dyDescent="0.25"/>
    <row r="1004" x14ac:dyDescent="0.25"/>
    <row r="1005" x14ac:dyDescent="0.25"/>
  </sheetData>
  <mergeCells count="20">
    <mergeCell ref="B2:L2"/>
    <mergeCell ref="B3:L3"/>
    <mergeCell ref="B5:C5"/>
    <mergeCell ref="B6:B7"/>
    <mergeCell ref="C6:C7"/>
    <mergeCell ref="D6:D7"/>
    <mergeCell ref="E6:F6"/>
    <mergeCell ref="G6:G7"/>
    <mergeCell ref="H6:I6"/>
    <mergeCell ref="J6:K6"/>
    <mergeCell ref="B21:B28"/>
    <mergeCell ref="C21:C28"/>
    <mergeCell ref="B29:D29"/>
    <mergeCell ref="C8:D8"/>
    <mergeCell ref="B9:B11"/>
    <mergeCell ref="C9:C11"/>
    <mergeCell ref="B12:B17"/>
    <mergeCell ref="C12:C17"/>
    <mergeCell ref="B18:B20"/>
    <mergeCell ref="C18:C20"/>
  </mergeCells>
  <conditionalFormatting sqref="G9:G29">
    <cfRule type="cellIs" dxfId="7" priority="1" operator="lessThan">
      <formula>0</formula>
    </cfRule>
  </conditionalFormatting>
  <conditionalFormatting sqref="L9:L29">
    <cfRule type="cellIs" dxfId="6" priority="2" operator="lessThan">
      <formula>0</formula>
    </cfRule>
  </conditionalFormatting>
  <printOptions horizontalCentered="1"/>
  <pageMargins left="0.59055118110236227" right="0.59055118110236227" top="0.39370078740157483" bottom="0.39370078740157483" header="0" footer="0.39370078740157483"/>
  <pageSetup paperSize="9" scale="76" pageOrder="overThenDown" orientation="landscape" cellComments="atEnd"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A6AAC-1C50-4C10-A11A-A72AFE1FC303}">
  <sheetPr filterMode="1">
    <pageSetUpPr fitToPage="1"/>
  </sheetPr>
  <dimension ref="A1:E72"/>
  <sheetViews>
    <sheetView showGridLines="0" zoomScale="130" zoomScaleNormal="130" workbookViewId="0">
      <selection activeCell="N720" sqref="N720"/>
    </sheetView>
  </sheetViews>
  <sheetFormatPr defaultRowHeight="14.4" x14ac:dyDescent="0.3"/>
  <cols>
    <col min="1" max="1" width="69.88671875" bestFit="1" customWidth="1"/>
    <col min="2" max="3" width="15.109375" bestFit="1" customWidth="1"/>
    <col min="4" max="4" width="14.21875" customWidth="1"/>
  </cols>
  <sheetData>
    <row r="1" spans="1:4" x14ac:dyDescent="0.3">
      <c r="A1" s="464" t="s">
        <v>1214</v>
      </c>
      <c r="B1" s="464"/>
      <c r="C1" s="464"/>
      <c r="D1" s="464"/>
    </row>
    <row r="2" spans="1:4" x14ac:dyDescent="0.3">
      <c r="A2" s="399" t="s">
        <v>1215</v>
      </c>
    </row>
    <row r="3" spans="1:4" ht="28.8" x14ac:dyDescent="0.3">
      <c r="A3" s="396" t="s">
        <v>1196</v>
      </c>
      <c r="B3" s="397" t="s">
        <v>947</v>
      </c>
      <c r="C3" s="397" t="s">
        <v>948</v>
      </c>
      <c r="D3" s="397" t="s">
        <v>1199</v>
      </c>
    </row>
    <row r="4" spans="1:4" x14ac:dyDescent="0.3">
      <c r="A4" s="394" t="s">
        <v>500</v>
      </c>
      <c r="B4" s="395">
        <v>364329000</v>
      </c>
      <c r="C4" s="395">
        <v>351534000</v>
      </c>
      <c r="D4" s="395">
        <v>12795000</v>
      </c>
    </row>
    <row r="5" spans="1:4" x14ac:dyDescent="0.3">
      <c r="A5" s="391" t="s">
        <v>22</v>
      </c>
      <c r="B5" s="390">
        <v>131673000</v>
      </c>
      <c r="C5" s="390">
        <v>106698000</v>
      </c>
      <c r="D5" s="390">
        <v>24975000</v>
      </c>
    </row>
    <row r="6" spans="1:4" x14ac:dyDescent="0.3">
      <c r="A6" s="391" t="s">
        <v>1080</v>
      </c>
      <c r="B6" s="390">
        <v>99334000</v>
      </c>
      <c r="C6" s="390">
        <v>56274000</v>
      </c>
      <c r="D6" s="390">
        <v>43060000</v>
      </c>
    </row>
    <row r="7" spans="1:4" x14ac:dyDescent="0.3">
      <c r="A7" s="391" t="s">
        <v>1019</v>
      </c>
      <c r="B7" s="398"/>
      <c r="C7" s="398">
        <v>72800000</v>
      </c>
      <c r="D7" s="398">
        <v>-72800000</v>
      </c>
    </row>
    <row r="8" spans="1:4" x14ac:dyDescent="0.3">
      <c r="A8" s="391" t="s">
        <v>204</v>
      </c>
      <c r="B8" s="390">
        <v>78803000</v>
      </c>
      <c r="C8" s="390">
        <v>59553000</v>
      </c>
      <c r="D8" s="390">
        <v>19250000</v>
      </c>
    </row>
    <row r="9" spans="1:4" x14ac:dyDescent="0.3">
      <c r="A9" s="391" t="s">
        <v>39</v>
      </c>
      <c r="B9" s="390">
        <v>54519000</v>
      </c>
      <c r="C9" s="390">
        <v>56209000</v>
      </c>
      <c r="D9" s="390">
        <v>-1690000</v>
      </c>
    </row>
    <row r="10" spans="1:4" x14ac:dyDescent="0.3">
      <c r="A10" s="394" t="s">
        <v>501</v>
      </c>
      <c r="B10" s="395">
        <v>258356000</v>
      </c>
      <c r="C10" s="395">
        <v>285663000</v>
      </c>
      <c r="D10" s="395">
        <v>-27307000</v>
      </c>
    </row>
    <row r="11" spans="1:4" hidden="1" x14ac:dyDescent="0.3">
      <c r="A11" s="391" t="s">
        <v>1010</v>
      </c>
      <c r="B11" s="390"/>
      <c r="C11" s="390">
        <v>0</v>
      </c>
      <c r="D11" s="390">
        <v>0</v>
      </c>
    </row>
    <row r="12" spans="1:4" x14ac:dyDescent="0.3">
      <c r="A12" s="391" t="s">
        <v>561</v>
      </c>
      <c r="B12" s="390">
        <v>35050000</v>
      </c>
      <c r="C12" s="390">
        <v>41800000</v>
      </c>
      <c r="D12" s="390">
        <v>-6750000</v>
      </c>
    </row>
    <row r="13" spans="1:4" x14ac:dyDescent="0.3">
      <c r="A13" s="391" t="s">
        <v>566</v>
      </c>
      <c r="B13" s="390">
        <v>83752000</v>
      </c>
      <c r="C13" s="390">
        <v>87752000</v>
      </c>
      <c r="D13" s="390">
        <v>-4000000</v>
      </c>
    </row>
    <row r="14" spans="1:4" x14ac:dyDescent="0.3">
      <c r="A14" s="391" t="s">
        <v>660</v>
      </c>
      <c r="B14" s="390">
        <v>139554000</v>
      </c>
      <c r="C14" s="390">
        <v>113349000</v>
      </c>
      <c r="D14" s="390">
        <v>26205000</v>
      </c>
    </row>
    <row r="15" spans="1:4" x14ac:dyDescent="0.3">
      <c r="A15" s="391" t="s">
        <v>978</v>
      </c>
      <c r="B15" s="398"/>
      <c r="C15" s="398">
        <v>42762000</v>
      </c>
      <c r="D15" s="398">
        <v>-42762000</v>
      </c>
    </row>
    <row r="16" spans="1:4" x14ac:dyDescent="0.3">
      <c r="A16" s="394" t="s">
        <v>508</v>
      </c>
      <c r="B16" s="395">
        <v>10084852000</v>
      </c>
      <c r="C16" s="395">
        <v>9945711000</v>
      </c>
      <c r="D16" s="395">
        <v>139141000</v>
      </c>
    </row>
    <row r="17" spans="1:5" x14ac:dyDescent="0.3">
      <c r="A17" s="391" t="s">
        <v>494</v>
      </c>
      <c r="B17" s="390">
        <v>91170000</v>
      </c>
      <c r="C17" s="390">
        <v>91170000</v>
      </c>
      <c r="D17" s="390">
        <v>0</v>
      </c>
    </row>
    <row r="18" spans="1:5" x14ac:dyDescent="0.3">
      <c r="A18" s="391" t="s">
        <v>128</v>
      </c>
      <c r="B18" s="390">
        <v>253780000</v>
      </c>
      <c r="C18" s="390">
        <v>115852000</v>
      </c>
      <c r="D18" s="390">
        <v>137928000</v>
      </c>
    </row>
    <row r="19" spans="1:5" x14ac:dyDescent="0.3">
      <c r="A19" s="391" t="s">
        <v>461</v>
      </c>
      <c r="B19" s="390">
        <v>5699412000</v>
      </c>
      <c r="C19" s="390">
        <v>5699412000</v>
      </c>
      <c r="D19" s="390">
        <v>0</v>
      </c>
    </row>
    <row r="20" spans="1:5" x14ac:dyDescent="0.3">
      <c r="A20" s="391" t="s">
        <v>795</v>
      </c>
      <c r="B20" s="390">
        <v>178435000</v>
      </c>
      <c r="C20" s="390">
        <v>73082000</v>
      </c>
      <c r="D20" s="390">
        <v>105353000</v>
      </c>
    </row>
    <row r="21" spans="1:5" x14ac:dyDescent="0.3">
      <c r="A21" s="391" t="s">
        <v>1069</v>
      </c>
      <c r="B21" s="398"/>
      <c r="C21" s="398">
        <v>43925000</v>
      </c>
      <c r="D21" s="398">
        <v>-43925000</v>
      </c>
      <c r="E21" t="s">
        <v>1225</v>
      </c>
    </row>
    <row r="22" spans="1:5" x14ac:dyDescent="0.3">
      <c r="A22" s="391" t="s">
        <v>1075</v>
      </c>
      <c r="B22" s="398"/>
      <c r="C22" s="398">
        <v>33680000</v>
      </c>
      <c r="D22" s="398">
        <v>-33680000</v>
      </c>
    </row>
    <row r="23" spans="1:5" x14ac:dyDescent="0.3">
      <c r="A23" s="391" t="s">
        <v>784</v>
      </c>
      <c r="B23" s="390">
        <v>189750000</v>
      </c>
      <c r="C23" s="390">
        <v>83822000</v>
      </c>
      <c r="D23" s="390">
        <v>105928000</v>
      </c>
    </row>
    <row r="24" spans="1:5" x14ac:dyDescent="0.3">
      <c r="A24" s="391" t="s">
        <v>1051</v>
      </c>
      <c r="B24" s="398"/>
      <c r="C24" s="398">
        <v>242700000</v>
      </c>
      <c r="D24" s="398">
        <v>-242700000</v>
      </c>
    </row>
    <row r="25" spans="1:5" x14ac:dyDescent="0.3">
      <c r="A25" s="391" t="s">
        <v>1074</v>
      </c>
      <c r="B25" s="398"/>
      <c r="C25" s="398">
        <v>192004000</v>
      </c>
      <c r="D25" s="398">
        <v>-192004000</v>
      </c>
    </row>
    <row r="26" spans="1:5" x14ac:dyDescent="0.3">
      <c r="A26" s="391" t="s">
        <v>822</v>
      </c>
      <c r="B26" s="390">
        <v>420700000</v>
      </c>
      <c r="C26" s="390">
        <v>420700000</v>
      </c>
      <c r="D26" s="390">
        <v>0</v>
      </c>
    </row>
    <row r="27" spans="1:5" x14ac:dyDescent="0.3">
      <c r="A27" s="391" t="s">
        <v>804</v>
      </c>
      <c r="B27" s="390">
        <v>186750000</v>
      </c>
      <c r="C27" s="390">
        <v>47750000</v>
      </c>
      <c r="D27" s="390">
        <v>139000000</v>
      </c>
    </row>
    <row r="28" spans="1:5" x14ac:dyDescent="0.3">
      <c r="A28" s="391" t="s">
        <v>812</v>
      </c>
      <c r="B28" s="390">
        <v>165187000</v>
      </c>
      <c r="C28" s="390">
        <v>39296000</v>
      </c>
      <c r="D28" s="390">
        <v>125891000</v>
      </c>
    </row>
    <row r="29" spans="1:5" x14ac:dyDescent="0.3">
      <c r="A29" s="391" t="s">
        <v>331</v>
      </c>
      <c r="B29" s="390">
        <v>190250000</v>
      </c>
      <c r="C29" s="390">
        <v>107500000</v>
      </c>
      <c r="D29" s="390">
        <v>82750000</v>
      </c>
    </row>
    <row r="30" spans="1:5" x14ac:dyDescent="0.3">
      <c r="A30" s="391" t="s">
        <v>1073</v>
      </c>
      <c r="B30" s="398"/>
      <c r="C30" s="398">
        <v>45400000</v>
      </c>
      <c r="D30" s="398">
        <v>-45400000</v>
      </c>
    </row>
    <row r="31" spans="1:5" x14ac:dyDescent="0.3">
      <c r="A31" s="391" t="s">
        <v>443</v>
      </c>
      <c r="B31" s="390">
        <v>2523377000</v>
      </c>
      <c r="C31" s="390">
        <v>2523377000</v>
      </c>
      <c r="D31" s="390">
        <v>0</v>
      </c>
    </row>
    <row r="32" spans="1:5" x14ac:dyDescent="0.3">
      <c r="A32" s="391" t="s">
        <v>483</v>
      </c>
      <c r="B32" s="390">
        <v>186041000</v>
      </c>
      <c r="C32" s="390">
        <v>186041000</v>
      </c>
      <c r="D32" s="390">
        <v>0</v>
      </c>
    </row>
    <row r="33" spans="1:4" x14ac:dyDescent="0.3">
      <c r="A33" s="394" t="s">
        <v>509</v>
      </c>
      <c r="B33" s="395">
        <v>823732000</v>
      </c>
      <c r="C33" s="395">
        <v>567689000</v>
      </c>
      <c r="D33" s="395">
        <v>256043000</v>
      </c>
    </row>
    <row r="34" spans="1:4" x14ac:dyDescent="0.3">
      <c r="A34" s="391" t="s">
        <v>866</v>
      </c>
      <c r="B34" s="390">
        <v>104311000</v>
      </c>
      <c r="C34" s="390">
        <v>93311000</v>
      </c>
      <c r="D34" s="390">
        <v>11000000</v>
      </c>
    </row>
    <row r="35" spans="1:4" x14ac:dyDescent="0.3">
      <c r="A35" s="391" t="s">
        <v>848</v>
      </c>
      <c r="B35" s="390">
        <v>188806000</v>
      </c>
      <c r="C35" s="390">
        <v>117153000</v>
      </c>
      <c r="D35" s="390">
        <v>71653000</v>
      </c>
    </row>
    <row r="36" spans="1:4" x14ac:dyDescent="0.3">
      <c r="A36" s="391" t="s">
        <v>844</v>
      </c>
      <c r="B36" s="390">
        <v>150075000</v>
      </c>
      <c r="C36" s="390">
        <v>84097000</v>
      </c>
      <c r="D36" s="390">
        <v>65978000</v>
      </c>
    </row>
    <row r="37" spans="1:4" x14ac:dyDescent="0.3">
      <c r="A37" s="391" t="s">
        <v>855</v>
      </c>
      <c r="B37" s="390">
        <v>330540000</v>
      </c>
      <c r="C37" s="390">
        <v>226128000</v>
      </c>
      <c r="D37" s="390">
        <v>104412000</v>
      </c>
    </row>
    <row r="38" spans="1:4" x14ac:dyDescent="0.3">
      <c r="A38" s="391" t="s">
        <v>662</v>
      </c>
      <c r="B38" s="390">
        <v>50000000</v>
      </c>
      <c r="C38" s="390">
        <v>47000000</v>
      </c>
      <c r="D38" s="390">
        <v>3000000</v>
      </c>
    </row>
    <row r="39" spans="1:4" x14ac:dyDescent="0.3">
      <c r="A39" s="394" t="s">
        <v>503</v>
      </c>
      <c r="B39" s="395">
        <v>525378000</v>
      </c>
      <c r="C39" s="395">
        <v>508578000</v>
      </c>
      <c r="D39" s="395">
        <v>16800000</v>
      </c>
    </row>
    <row r="40" spans="1:4" x14ac:dyDescent="0.3">
      <c r="A40" s="391" t="s">
        <v>576</v>
      </c>
      <c r="B40" s="390">
        <v>404820000</v>
      </c>
      <c r="C40" s="390">
        <v>394320000</v>
      </c>
      <c r="D40" s="390">
        <v>10500000</v>
      </c>
    </row>
    <row r="41" spans="1:4" x14ac:dyDescent="0.3">
      <c r="A41" s="391" t="s">
        <v>654</v>
      </c>
      <c r="B41" s="390">
        <v>50042000</v>
      </c>
      <c r="C41" s="390">
        <v>43742000</v>
      </c>
      <c r="D41" s="390">
        <v>6300000</v>
      </c>
    </row>
    <row r="42" spans="1:4" x14ac:dyDescent="0.3">
      <c r="A42" s="391" t="s">
        <v>92</v>
      </c>
      <c r="B42" s="390">
        <v>70516000</v>
      </c>
      <c r="C42" s="390">
        <v>70516000</v>
      </c>
      <c r="D42" s="390">
        <v>0</v>
      </c>
    </row>
    <row r="43" spans="1:4" x14ac:dyDescent="0.3">
      <c r="A43" s="394" t="s">
        <v>504</v>
      </c>
      <c r="B43" s="395">
        <v>219670000</v>
      </c>
      <c r="C43" s="395">
        <v>307578000</v>
      </c>
      <c r="D43" s="395">
        <v>-87908000</v>
      </c>
    </row>
    <row r="44" spans="1:4" x14ac:dyDescent="0.3">
      <c r="A44" s="391" t="s">
        <v>97</v>
      </c>
      <c r="B44" s="390">
        <v>102920000</v>
      </c>
      <c r="C44" s="390">
        <v>110920000</v>
      </c>
      <c r="D44" s="390">
        <v>-8000000</v>
      </c>
    </row>
    <row r="45" spans="1:4" x14ac:dyDescent="0.3">
      <c r="A45" s="391" t="s">
        <v>587</v>
      </c>
      <c r="B45" s="390">
        <v>116750000</v>
      </c>
      <c r="C45" s="390">
        <v>131785000</v>
      </c>
      <c r="D45" s="390">
        <v>-15035000</v>
      </c>
    </row>
    <row r="46" spans="1:4" x14ac:dyDescent="0.3">
      <c r="A46" s="391" t="s">
        <v>1217</v>
      </c>
      <c r="B46" s="398"/>
      <c r="C46" s="398">
        <v>64873000</v>
      </c>
      <c r="D46" s="398">
        <v>-64873000</v>
      </c>
    </row>
    <row r="47" spans="1:4" x14ac:dyDescent="0.3">
      <c r="A47" s="394" t="s">
        <v>506</v>
      </c>
      <c r="B47" s="395">
        <v>3525843000</v>
      </c>
      <c r="C47" s="395">
        <v>3837683000</v>
      </c>
      <c r="D47" s="395">
        <v>-311840000</v>
      </c>
    </row>
    <row r="48" spans="1:4" x14ac:dyDescent="0.3">
      <c r="A48" s="391" t="s">
        <v>961</v>
      </c>
      <c r="B48" s="398"/>
      <c r="C48" s="398">
        <v>274569000</v>
      </c>
      <c r="D48" s="398">
        <v>-274569000</v>
      </c>
    </row>
    <row r="49" spans="1:5" x14ac:dyDescent="0.3">
      <c r="A49" s="391" t="s">
        <v>267</v>
      </c>
      <c r="B49" s="390">
        <v>150000000</v>
      </c>
      <c r="C49" s="390">
        <v>119000000</v>
      </c>
      <c r="D49" s="390">
        <v>31000000</v>
      </c>
    </row>
    <row r="50" spans="1:5" x14ac:dyDescent="0.3">
      <c r="A50" s="391" t="s">
        <v>239</v>
      </c>
      <c r="B50" s="390">
        <v>1410100000</v>
      </c>
      <c r="C50" s="390">
        <v>1552900000</v>
      </c>
      <c r="D50" s="390">
        <v>-142800000</v>
      </c>
    </row>
    <row r="51" spans="1:5" x14ac:dyDescent="0.3">
      <c r="A51" s="391" t="s">
        <v>294</v>
      </c>
      <c r="B51" s="390">
        <v>137396000</v>
      </c>
      <c r="C51" s="390">
        <v>137396000</v>
      </c>
      <c r="D51" s="390">
        <v>0</v>
      </c>
    </row>
    <row r="52" spans="1:5" x14ac:dyDescent="0.3">
      <c r="A52" s="391" t="s">
        <v>1002</v>
      </c>
      <c r="B52" s="390">
        <v>572300000</v>
      </c>
      <c r="C52" s="390">
        <v>498618000</v>
      </c>
      <c r="D52" s="390">
        <v>73682000</v>
      </c>
    </row>
    <row r="53" spans="1:5" x14ac:dyDescent="0.3">
      <c r="A53" s="391" t="s">
        <v>276</v>
      </c>
      <c r="B53" s="390">
        <v>498162000</v>
      </c>
      <c r="C53" s="390">
        <v>386362000</v>
      </c>
      <c r="D53" s="390">
        <v>111800000</v>
      </c>
    </row>
    <row r="54" spans="1:5" x14ac:dyDescent="0.3">
      <c r="A54" s="391" t="s">
        <v>178</v>
      </c>
      <c r="B54" s="390">
        <v>82785000</v>
      </c>
      <c r="C54" s="390">
        <v>150350000</v>
      </c>
      <c r="D54" s="390">
        <v>-67565000</v>
      </c>
    </row>
    <row r="55" spans="1:5" x14ac:dyDescent="0.3">
      <c r="A55" s="391" t="s">
        <v>629</v>
      </c>
      <c r="B55" s="390">
        <v>72100000</v>
      </c>
      <c r="C55" s="390">
        <v>61900000</v>
      </c>
      <c r="D55" s="390">
        <v>10200000</v>
      </c>
    </row>
    <row r="56" spans="1:5" x14ac:dyDescent="0.3">
      <c r="A56" s="391" t="s">
        <v>152</v>
      </c>
      <c r="B56" s="390">
        <v>78000000</v>
      </c>
      <c r="C56" s="390">
        <v>60500000</v>
      </c>
      <c r="D56" s="390">
        <v>17500000</v>
      </c>
    </row>
    <row r="57" spans="1:5" x14ac:dyDescent="0.3">
      <c r="A57" s="391" t="s">
        <v>168</v>
      </c>
      <c r="B57" s="390">
        <v>65000000</v>
      </c>
      <c r="C57" s="390">
        <v>63300000</v>
      </c>
      <c r="D57" s="390">
        <v>1700000</v>
      </c>
    </row>
    <row r="58" spans="1:5" x14ac:dyDescent="0.3">
      <c r="A58" s="391" t="s">
        <v>777</v>
      </c>
      <c r="B58" s="390">
        <v>200000000</v>
      </c>
      <c r="C58" s="390">
        <v>200000000</v>
      </c>
      <c r="D58" s="390">
        <v>0</v>
      </c>
    </row>
    <row r="59" spans="1:5" x14ac:dyDescent="0.3">
      <c r="A59" s="391" t="s">
        <v>606</v>
      </c>
      <c r="B59" s="390">
        <v>260000000</v>
      </c>
      <c r="C59" s="390">
        <v>260000000</v>
      </c>
      <c r="D59" s="390">
        <v>0</v>
      </c>
    </row>
    <row r="60" spans="1:5" ht="28.2" customHeight="1" x14ac:dyDescent="0.3">
      <c r="A60" s="391" t="s">
        <v>1202</v>
      </c>
      <c r="B60" s="398"/>
      <c r="C60" s="398">
        <v>72788000</v>
      </c>
      <c r="D60" s="398">
        <v>-72788000</v>
      </c>
      <c r="E60" s="410" t="s">
        <v>1226</v>
      </c>
    </row>
    <row r="61" spans="1:5" x14ac:dyDescent="0.3">
      <c r="A61" s="394" t="s">
        <v>510</v>
      </c>
      <c r="B61" s="395">
        <v>7486020000</v>
      </c>
      <c r="C61" s="395">
        <v>7509988000</v>
      </c>
      <c r="D61" s="395">
        <v>-23968000</v>
      </c>
    </row>
    <row r="62" spans="1:5" x14ac:dyDescent="0.3">
      <c r="A62" s="391" t="s">
        <v>905</v>
      </c>
      <c r="B62" s="390">
        <v>150000000</v>
      </c>
      <c r="C62" s="390">
        <v>150000000</v>
      </c>
      <c r="D62" s="390">
        <v>0</v>
      </c>
    </row>
    <row r="63" spans="1:5" x14ac:dyDescent="0.3">
      <c r="A63" s="391" t="s">
        <v>537</v>
      </c>
      <c r="B63" s="390">
        <v>7036020000</v>
      </c>
      <c r="C63" s="390">
        <v>7036020000</v>
      </c>
      <c r="D63" s="390">
        <v>0</v>
      </c>
    </row>
    <row r="64" spans="1:5" x14ac:dyDescent="0.3">
      <c r="A64" s="391" t="s">
        <v>897</v>
      </c>
      <c r="B64" s="390">
        <v>64553000</v>
      </c>
      <c r="C64" s="390">
        <v>49250000</v>
      </c>
      <c r="D64" s="390">
        <v>15303000</v>
      </c>
    </row>
    <row r="65" spans="1:4" x14ac:dyDescent="0.3">
      <c r="A65" s="391" t="s">
        <v>891</v>
      </c>
      <c r="B65" s="390">
        <v>51379000</v>
      </c>
      <c r="C65" s="390">
        <v>64008000</v>
      </c>
      <c r="D65" s="390">
        <v>-12629000</v>
      </c>
    </row>
    <row r="66" spans="1:4" x14ac:dyDescent="0.3">
      <c r="A66" s="391" t="s">
        <v>868</v>
      </c>
      <c r="B66" s="390">
        <v>60878000</v>
      </c>
      <c r="C66" s="390">
        <v>42660000</v>
      </c>
      <c r="D66" s="390">
        <v>18218000</v>
      </c>
    </row>
    <row r="67" spans="1:4" x14ac:dyDescent="0.3">
      <c r="A67" s="391" t="s">
        <v>970</v>
      </c>
      <c r="B67" s="398"/>
      <c r="C67" s="398">
        <v>46150000</v>
      </c>
      <c r="D67" s="398">
        <v>-46150000</v>
      </c>
    </row>
    <row r="68" spans="1:4" x14ac:dyDescent="0.3">
      <c r="A68" s="391" t="s">
        <v>873</v>
      </c>
      <c r="B68" s="390">
        <v>52320000</v>
      </c>
      <c r="C68" s="390">
        <v>47600000</v>
      </c>
      <c r="D68" s="390">
        <v>4720000</v>
      </c>
    </row>
    <row r="69" spans="1:4" x14ac:dyDescent="0.3">
      <c r="A69" s="391" t="s">
        <v>426</v>
      </c>
      <c r="B69" s="390">
        <v>70870000</v>
      </c>
      <c r="C69" s="390">
        <v>74300000</v>
      </c>
      <c r="D69" s="390">
        <v>-3430000</v>
      </c>
    </row>
    <row r="70" spans="1:4" x14ac:dyDescent="0.3">
      <c r="A70" s="389" t="s">
        <v>1186</v>
      </c>
      <c r="B70" s="390">
        <v>23288180000</v>
      </c>
      <c r="C70" s="390">
        <v>23314424000</v>
      </c>
      <c r="D70" s="390">
        <v>-26244000</v>
      </c>
    </row>
    <row r="72" spans="1:4" x14ac:dyDescent="0.3">
      <c r="A72" s="393" t="s">
        <v>1195</v>
      </c>
    </row>
  </sheetData>
  <autoFilter ref="A3:D70" xr:uid="{E804E316-DDEA-4100-BDD3-3B7EBC4DE4CA}">
    <filterColumn colId="0">
      <filters>
        <filter val="Aparatur KKP yang Diberikan Izin Belajar"/>
        <filter val="Bimbingan dan Pembinaan Metode dan Kurikulum"/>
        <filter val="Bimbingan Pengabdian Kepada Masyarakat"/>
        <filter val="Dukungan Kegiatan BRSDMKP"/>
        <filter val="Dukungan Penyiapan Pendidik dan Tenaga Kependidikan"/>
        <filter val="Evaluasi"/>
        <filter val="Evaluasi Beban Kerja Guru dan Dosen"/>
        <filter val="Gaji dan Tunjangan Pusat Pendidikan KP"/>
        <filter val="Grand Total"/>
        <filter val="Jiwa Korsa Pegawai Pusdik KP"/>
        <filter val="Kajian Analisis Kebutuhan Tenaga Kerja pada Industri Kelautan dan Perikanan"/>
        <filter val="Kelembagaan"/>
        <filter val="Kerjasama Pendidikan KP"/>
        <filter val="Ketenagaan"/>
        <filter val="Keuangan"/>
        <filter val="Langganan Daya dan Jasa Pusat Pendidikan KP"/>
        <filter val="Lanjutan Tugas Belajar"/>
        <filter val="Laporan Kinerja Lingkup Pendidikan KP"/>
        <filter val="Metode dan Kurikulum"/>
        <filter val="Monitoring Evaluasi Kegiatan dan Anggaran Pendidikan KP dan OII"/>
        <filter val="Monitoring Evaluasi Kinerja Pendidikan KP"/>
        <filter val="Monitoring Evaluasi Penyelenggaraan Pendidikan KP"/>
        <filter val="NSPK Peserta Didik"/>
        <filter val="Operasional dan Pemeliharaan Kantor Pusat Pendidikan KP"/>
        <filter val="Pembayaran Pelaksanaan Operasional Kantor Pusat Pendidikan KP"/>
        <filter val="Pembinaan dan Koordinasi Pimpinan"/>
        <filter val="Pembinaan Pelaksanaan Kewirausahaan dan TEFA"/>
        <filter val="Pemeliharaan Kantor Pusat Pendidikan KP"/>
        <filter val="Pemutakhiran data Administrasi Keuangan"/>
        <filter val="Pengelolaan Administrasi Kepegawaian Pusdik KP"/>
        <filter val="Pengelolaan dan Implementasi BMN"/>
        <filter val="Pengelolaan Kearsipan, Tata Naskah Dinas dan Persuratan Pusat Pendidikan KP"/>
        <filter val="Pengelolaan PNBP Lingkup Satuan Pendidikan KP"/>
        <filter val="Pengembangan Kelembagaan Pendidikan KP"/>
        <filter val="Pengendalian Sarana Prasarana"/>
        <filter val="Penjaminan Mutu Kelembagaan"/>
        <filter val="Penyiapan Pendidik dan Tenaga Kependidikan"/>
        <filter val="Penyusunan Anggaran Pendidikan KP"/>
        <filter val="Penyusunan Bahan Tindak Lanjut dan Pemutakhiran Data"/>
        <filter val="Penyusunan Laporan Keuangan dan PIPK"/>
        <filter val="Penyusunan NSPK Kelembagaan Pendidikan"/>
        <filter val="Penyusunan NSPK Metode dan Kurikulum"/>
        <filter val="Penyusunan Pedoman dan Program Kerjasama"/>
        <filter val="Penyusunan Pedoman Standar Biaya Program Studi"/>
        <filter val="Penyusunan Program dan Anggaran Pusat Pendidikan KP"/>
        <filter val="Penyusunan Sistem Pengendalian Intern Pemerintah (SPIP)"/>
        <filter val="Peralatan Fasilitas Perkantoran Pendidikan Kelautan dan Perikanan"/>
        <filter val="Perencanaan"/>
        <filter val="Perencanaan Kinerja Pendidikan KP"/>
        <filter val="Pertemuan Mitra Kerjasama Pendidikan KP"/>
        <filter val="Pertemuan Standar Biaya Pendidikan"/>
        <filter val="Peserta Didik dan Sarana Prasarana"/>
        <filter val="Publikasi dan Kehumasan Pusat Pendidikan KP  (OII)"/>
        <filter val="Rapat Kerja Teknis Pendidikan KP"/>
        <filter val="Rencana Kerja Pendidikan KP"/>
        <filter val="Revisi Anggaran Pendidikan KP"/>
        <filter val="Sarana Teknologi Informasi dan Komunikasi"/>
        <filter val="Serapan  Lulusan Pendidikan KP"/>
        <filter val="Sinkronisasi Kegiatan Pendidikan KP"/>
        <filter val="Studi Banding Biaya Program Studi"/>
        <filter val="Transformasi Layanan Pendidikan KP"/>
        <filter val="Tugas Belajar Baru"/>
        <filter val="Tugas Belajar Luar Negeri"/>
        <filter val="Umum"/>
        <filter val="Verifikasi dan Validasi Pertanggung Jawaban Kegiatan"/>
        <filter val="Wisuda dan Pelantikan pada Satdik di Lingkungan KKP"/>
      </filters>
    </filterColumn>
  </autoFilter>
  <mergeCells count="1">
    <mergeCell ref="A1:D1"/>
  </mergeCells>
  <conditionalFormatting sqref="A3:C3 A4:A70">
    <cfRule type="expression" dxfId="5" priority="3">
      <formula>ISBLANK(B3)</formula>
    </cfRule>
  </conditionalFormatting>
  <conditionalFormatting pivot="1" sqref="D4:D70">
    <cfRule type="cellIs" dxfId="4" priority="1" operator="lessThan">
      <formula>0</formula>
    </cfRule>
  </conditionalFormatting>
  <printOptions horizontalCentered="1"/>
  <pageMargins left="0.39370078740157483" right="0.39370078740157483" top="0.59055118110236227" bottom="0.39370078740157483" header="0.31496062992125984" footer="0.31496062992125984"/>
  <pageSetup paperSize="9" scale="72"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F303C-88EA-4EBF-A324-F6533B9BD498}">
  <sheetPr>
    <pageSetUpPr fitToPage="1"/>
  </sheetPr>
  <dimension ref="A1:S1123"/>
  <sheetViews>
    <sheetView showGridLines="0" topLeftCell="B350" zoomScale="130" zoomScaleNormal="130" zoomScaleSheetLayoutView="100" workbookViewId="0">
      <selection activeCell="N720" sqref="N720"/>
    </sheetView>
  </sheetViews>
  <sheetFormatPr defaultColWidth="14" defaultRowHeight="13.8" x14ac:dyDescent="0.25"/>
  <cols>
    <col min="1" max="1" width="33.5546875" style="2" hidden="1" customWidth="1"/>
    <col min="2" max="2" width="14.33203125" style="1" customWidth="1"/>
    <col min="3" max="3" width="53.88671875" style="1" customWidth="1"/>
    <col min="4" max="4" width="6.5546875" style="1" customWidth="1"/>
    <col min="5" max="5" width="14.33203125" style="1" customWidth="1"/>
    <col min="6" max="6" width="13.44140625" style="1" customWidth="1"/>
    <col min="7" max="7" width="16.33203125" style="1" customWidth="1"/>
    <col min="8" max="8" width="16.5546875" style="1" customWidth="1"/>
    <col min="9" max="9" width="53.88671875" style="1" customWidth="1"/>
    <col min="10" max="10" width="13.21875" style="1" customWidth="1"/>
    <col min="11" max="11" width="11.21875" style="1" customWidth="1"/>
    <col min="12" max="12" width="16.109375" style="1" customWidth="1"/>
    <col min="13" max="13" width="16.33203125" style="1" bestFit="1" customWidth="1"/>
    <col min="14" max="14" width="14.33203125" style="4" bestFit="1" customWidth="1"/>
    <col min="15" max="15" width="18.5546875" style="177" customWidth="1"/>
    <col min="16" max="16" width="26.21875" style="1" customWidth="1"/>
    <col min="17" max="17" width="31.88671875" style="1" customWidth="1"/>
    <col min="18" max="18" width="18.44140625" style="4" customWidth="1"/>
    <col min="19" max="19" width="32.77734375" style="177" bestFit="1" customWidth="1"/>
    <col min="20" max="16384" width="14" style="4"/>
  </cols>
  <sheetData>
    <row r="1" spans="1:19" s="14" customFormat="1" ht="13.2" x14ac:dyDescent="0.25">
      <c r="A1" s="8"/>
      <c r="B1" s="17" t="s">
        <v>1222</v>
      </c>
      <c r="C1" s="15"/>
      <c r="D1" s="15"/>
      <c r="E1" s="15"/>
      <c r="F1" s="15"/>
      <c r="G1" s="15"/>
      <c r="H1" s="17"/>
      <c r="I1" s="15"/>
      <c r="J1" s="15"/>
      <c r="K1" s="15"/>
      <c r="L1" s="15"/>
      <c r="O1" s="193"/>
      <c r="P1" s="191"/>
      <c r="Q1" s="8"/>
      <c r="S1" s="221"/>
    </row>
    <row r="2" spans="1:19" s="14" customFormat="1" ht="13.2" x14ac:dyDescent="0.25">
      <c r="A2" s="8"/>
      <c r="B2" s="17" t="s">
        <v>949</v>
      </c>
      <c r="C2" s="15"/>
      <c r="D2" s="15"/>
      <c r="E2" s="15"/>
      <c r="F2" s="15"/>
      <c r="G2" s="15"/>
      <c r="H2" s="374"/>
      <c r="I2" s="375"/>
      <c r="J2" s="15"/>
      <c r="K2" s="15"/>
      <c r="L2" s="175"/>
      <c r="N2" s="228"/>
      <c r="O2" s="15"/>
      <c r="P2" s="191"/>
      <c r="Q2" s="8"/>
      <c r="S2" s="221"/>
    </row>
    <row r="3" spans="1:19" s="14" customFormat="1" ht="13.2" x14ac:dyDescent="0.25">
      <c r="A3" s="8"/>
      <c r="B3" s="17" t="s">
        <v>549</v>
      </c>
      <c r="C3" s="16"/>
      <c r="D3" s="16"/>
      <c r="E3" s="16"/>
      <c r="F3" s="16"/>
      <c r="G3" s="16"/>
      <c r="H3" s="17"/>
      <c r="I3" s="16"/>
      <c r="J3" s="189"/>
      <c r="K3" s="16"/>
      <c r="L3" s="254"/>
      <c r="M3" s="254"/>
      <c r="N3" s="228"/>
      <c r="O3" s="192"/>
      <c r="P3" s="185"/>
      <c r="Q3" s="8"/>
      <c r="S3" s="221"/>
    </row>
    <row r="4" spans="1:19" s="14" customFormat="1" ht="13.2" x14ac:dyDescent="0.25">
      <c r="A4" s="8"/>
      <c r="B4" s="17"/>
      <c r="C4" s="16"/>
      <c r="D4" s="16"/>
      <c r="E4" s="16"/>
      <c r="F4" s="16"/>
      <c r="G4" s="16"/>
      <c r="H4" s="17"/>
      <c r="I4" s="16"/>
      <c r="J4" s="253"/>
      <c r="K4" s="370"/>
      <c r="L4" s="306"/>
      <c r="M4" s="306"/>
      <c r="N4" s="254"/>
      <c r="O4" s="188"/>
      <c r="P4" s="8"/>
      <c r="Q4" s="8"/>
      <c r="S4" s="221"/>
    </row>
    <row r="5" spans="1:19" s="174" customFormat="1" x14ac:dyDescent="0.25">
      <c r="A5" s="172"/>
      <c r="B5" s="295" t="s">
        <v>947</v>
      </c>
      <c r="C5" s="173"/>
      <c r="D5" s="22"/>
      <c r="E5" s="22"/>
      <c r="F5" s="22"/>
      <c r="G5" s="22"/>
      <c r="H5" s="363" t="s">
        <v>948</v>
      </c>
      <c r="I5" s="229"/>
      <c r="J5" s="194"/>
      <c r="K5" s="194"/>
      <c r="L5" s="194"/>
      <c r="M5" s="197"/>
      <c r="O5" s="186"/>
      <c r="P5" s="8"/>
      <c r="Q5" s="22"/>
      <c r="S5" s="222"/>
    </row>
    <row r="6" spans="1:19" x14ac:dyDescent="0.25">
      <c r="A6" s="25" t="s">
        <v>1035</v>
      </c>
      <c r="B6" s="296" t="s">
        <v>0</v>
      </c>
      <c r="C6" s="297" t="s">
        <v>1</v>
      </c>
      <c r="D6" s="296" t="s">
        <v>2</v>
      </c>
      <c r="E6" s="296" t="s">
        <v>3</v>
      </c>
      <c r="F6" s="298" t="s">
        <v>4</v>
      </c>
      <c r="G6" s="364" t="s">
        <v>5</v>
      </c>
      <c r="H6" s="366" t="s">
        <v>1192</v>
      </c>
      <c r="I6" s="297" t="s">
        <v>1187</v>
      </c>
      <c r="J6" s="296" t="s">
        <v>1188</v>
      </c>
      <c r="K6" s="296" t="s">
        <v>1189</v>
      </c>
      <c r="L6" s="298" t="s">
        <v>1190</v>
      </c>
      <c r="M6" s="298" t="s">
        <v>1191</v>
      </c>
      <c r="N6" s="299" t="s">
        <v>950</v>
      </c>
      <c r="O6" s="300" t="s">
        <v>951</v>
      </c>
      <c r="P6" s="380" t="s">
        <v>530</v>
      </c>
      <c r="Q6" s="380" t="s">
        <v>531</v>
      </c>
      <c r="R6" s="251" t="s">
        <v>1006</v>
      </c>
      <c r="S6" s="220" t="s">
        <v>973</v>
      </c>
    </row>
    <row r="7" spans="1:19" s="19" customFormat="1" ht="13.2" x14ac:dyDescent="0.25">
      <c r="A7" s="26"/>
      <c r="B7" s="301">
        <v>1</v>
      </c>
      <c r="C7" s="301">
        <v>2</v>
      </c>
      <c r="D7" s="302">
        <v>3</v>
      </c>
      <c r="E7" s="302">
        <v>4</v>
      </c>
      <c r="F7" s="301">
        <v>5</v>
      </c>
      <c r="G7" s="365">
        <v>6</v>
      </c>
      <c r="H7" s="367">
        <v>1</v>
      </c>
      <c r="I7" s="301">
        <v>2</v>
      </c>
      <c r="J7" s="302">
        <v>3</v>
      </c>
      <c r="K7" s="302">
        <v>4</v>
      </c>
      <c r="L7" s="301">
        <v>5</v>
      </c>
      <c r="M7" s="301">
        <v>6</v>
      </c>
      <c r="N7" s="179">
        <v>7</v>
      </c>
      <c r="O7" s="18">
        <v>7</v>
      </c>
      <c r="P7" s="302">
        <v>9</v>
      </c>
      <c r="Q7" s="302">
        <v>10</v>
      </c>
    </row>
    <row r="8" spans="1:19" ht="13.2" x14ac:dyDescent="0.25">
      <c r="A8" s="3"/>
      <c r="B8" s="265"/>
      <c r="C8" s="266" t="s">
        <v>6</v>
      </c>
      <c r="D8" s="267"/>
      <c r="E8" s="267"/>
      <c r="F8" s="268"/>
      <c r="G8" s="269">
        <f>SUM(G9,G109)</f>
        <v>23288180000</v>
      </c>
      <c r="H8" s="383" t="s">
        <v>1193</v>
      </c>
      <c r="I8" s="266" t="s">
        <v>6</v>
      </c>
      <c r="J8" s="267"/>
      <c r="K8" s="267"/>
      <c r="L8" s="268"/>
      <c r="M8" s="270">
        <f>SUM(M9,M109)</f>
        <v>23314424000</v>
      </c>
      <c r="N8" s="317">
        <f>SUM(N9,N109)</f>
        <v>-26244000</v>
      </c>
      <c r="O8" s="206"/>
      <c r="P8" s="180"/>
      <c r="Q8" s="180"/>
    </row>
    <row r="9" spans="1:19" ht="13.2" x14ac:dyDescent="0.25">
      <c r="A9" s="1" t="s">
        <v>7</v>
      </c>
      <c r="B9" s="27" t="s">
        <v>7</v>
      </c>
      <c r="C9" s="28" t="s">
        <v>8</v>
      </c>
      <c r="D9" s="27"/>
      <c r="E9" s="27"/>
      <c r="F9" s="29"/>
      <c r="G9" s="115">
        <f>G10</f>
        <v>1000000000</v>
      </c>
      <c r="H9" s="143" t="s">
        <v>7</v>
      </c>
      <c r="I9" s="28" t="s">
        <v>8</v>
      </c>
      <c r="J9" s="27"/>
      <c r="K9" s="27"/>
      <c r="L9" s="29"/>
      <c r="M9" s="29">
        <f t="shared" ref="M9:N11" si="0">M10</f>
        <v>1000000000</v>
      </c>
      <c r="N9" s="318">
        <f t="shared" si="0"/>
        <v>0</v>
      </c>
      <c r="O9" s="207"/>
      <c r="P9" s="180"/>
      <c r="Q9" s="180"/>
    </row>
    <row r="10" spans="1:19" ht="13.2" x14ac:dyDescent="0.25">
      <c r="A10" s="1" t="s">
        <v>9</v>
      </c>
      <c r="B10" s="30" t="s">
        <v>550</v>
      </c>
      <c r="C10" s="31" t="s">
        <v>10</v>
      </c>
      <c r="D10" s="30"/>
      <c r="E10" s="30"/>
      <c r="F10" s="32"/>
      <c r="G10" s="116">
        <f>G11</f>
        <v>1000000000</v>
      </c>
      <c r="H10" s="144" t="s">
        <v>550</v>
      </c>
      <c r="I10" s="31" t="s">
        <v>10</v>
      </c>
      <c r="J10" s="30"/>
      <c r="K10" s="30"/>
      <c r="L10" s="32"/>
      <c r="M10" s="32">
        <f t="shared" si="0"/>
        <v>1000000000</v>
      </c>
      <c r="N10" s="319">
        <f t="shared" si="0"/>
        <v>0</v>
      </c>
      <c r="O10" s="207"/>
      <c r="P10" s="180"/>
      <c r="Q10" s="180"/>
    </row>
    <row r="11" spans="1:19" ht="13.2" x14ac:dyDescent="0.25">
      <c r="A11" s="1" t="s">
        <v>11</v>
      </c>
      <c r="B11" s="33" t="s">
        <v>12</v>
      </c>
      <c r="C11" s="34" t="s">
        <v>551</v>
      </c>
      <c r="D11" s="33">
        <v>5</v>
      </c>
      <c r="E11" s="382" t="s">
        <v>552</v>
      </c>
      <c r="F11" s="377"/>
      <c r="G11" s="117">
        <f>G12</f>
        <v>1000000000</v>
      </c>
      <c r="H11" s="145" t="s">
        <v>12</v>
      </c>
      <c r="I11" s="34" t="s">
        <v>551</v>
      </c>
      <c r="J11" s="33">
        <v>5</v>
      </c>
      <c r="K11" s="182" t="s">
        <v>552</v>
      </c>
      <c r="L11" s="182"/>
      <c r="M11" s="35">
        <f t="shared" si="0"/>
        <v>1000000000</v>
      </c>
      <c r="N11" s="320">
        <f t="shared" si="0"/>
        <v>0</v>
      </c>
      <c r="O11" s="207"/>
      <c r="P11" s="180"/>
      <c r="Q11" s="180"/>
    </row>
    <row r="12" spans="1:19" ht="26.4" x14ac:dyDescent="0.25">
      <c r="A12" s="1" t="s">
        <v>14</v>
      </c>
      <c r="B12" s="36" t="s">
        <v>15</v>
      </c>
      <c r="C12" s="37" t="s">
        <v>16</v>
      </c>
      <c r="D12" s="36">
        <v>5</v>
      </c>
      <c r="E12" s="36" t="s">
        <v>13</v>
      </c>
      <c r="F12" s="38"/>
      <c r="G12" s="118">
        <f>SUM(G13,G38,G61,G87)</f>
        <v>1000000000</v>
      </c>
      <c r="H12" s="146" t="s">
        <v>15</v>
      </c>
      <c r="I12" s="37" t="s">
        <v>16</v>
      </c>
      <c r="J12" s="36">
        <v>5</v>
      </c>
      <c r="K12" s="36" t="s">
        <v>13</v>
      </c>
      <c r="L12" s="38"/>
      <c r="M12" s="38">
        <f>SUM(M13,M38,M61,M87)</f>
        <v>1000000000</v>
      </c>
      <c r="N12" s="321">
        <f>SUM(N13,N38,N61,N87)</f>
        <v>0</v>
      </c>
      <c r="O12" s="207"/>
      <c r="P12" s="180"/>
      <c r="Q12" s="180"/>
    </row>
    <row r="13" spans="1:19" ht="13.2" x14ac:dyDescent="0.25">
      <c r="A13" s="1" t="s">
        <v>17</v>
      </c>
      <c r="B13" s="271" t="s">
        <v>18</v>
      </c>
      <c r="C13" s="272" t="s">
        <v>19</v>
      </c>
      <c r="D13" s="271"/>
      <c r="E13" s="271" t="s">
        <v>553</v>
      </c>
      <c r="F13" s="273"/>
      <c r="G13" s="274">
        <f>SUM(G14,G27)</f>
        <v>186192000</v>
      </c>
      <c r="H13" s="275" t="s">
        <v>18</v>
      </c>
      <c r="I13" s="272" t="s">
        <v>19</v>
      </c>
      <c r="J13" s="271"/>
      <c r="K13" s="271" t="s">
        <v>553</v>
      </c>
      <c r="L13" s="273"/>
      <c r="M13" s="273">
        <f>SUM(M14,M27)</f>
        <v>162907000</v>
      </c>
      <c r="N13" s="311">
        <f>SUM(N14,N27)</f>
        <v>23285000</v>
      </c>
      <c r="O13" s="207"/>
      <c r="P13" s="180"/>
      <c r="Q13" s="180"/>
    </row>
    <row r="14" spans="1:19" ht="13.2" x14ac:dyDescent="0.25">
      <c r="A14" s="1" t="s">
        <v>20</v>
      </c>
      <c r="B14" s="42" t="s">
        <v>21</v>
      </c>
      <c r="C14" s="43" t="s">
        <v>22</v>
      </c>
      <c r="D14" s="42"/>
      <c r="E14" s="42"/>
      <c r="F14" s="44"/>
      <c r="G14" s="120">
        <f>SUM(G15,G20,G22)</f>
        <v>131673000</v>
      </c>
      <c r="H14" s="148" t="s">
        <v>21</v>
      </c>
      <c r="I14" s="43" t="s">
        <v>22</v>
      </c>
      <c r="J14" s="42"/>
      <c r="K14" s="42"/>
      <c r="L14" s="44"/>
      <c r="M14" s="44">
        <f>SUM(M15,M20,M22,M24)</f>
        <v>106698000</v>
      </c>
      <c r="N14" s="312">
        <f>SUM(N15,N20,N22,N24)</f>
        <v>24975000</v>
      </c>
      <c r="O14" s="207"/>
      <c r="P14" s="381" t="s">
        <v>499</v>
      </c>
      <c r="Q14" s="381" t="s">
        <v>500</v>
      </c>
      <c r="S14" s="223"/>
    </row>
    <row r="15" spans="1:19" ht="13.2" x14ac:dyDescent="0.25">
      <c r="A15" s="1" t="s">
        <v>23</v>
      </c>
      <c r="B15" s="45" t="s">
        <v>523</v>
      </c>
      <c r="C15" s="46" t="s">
        <v>24</v>
      </c>
      <c r="D15" s="45"/>
      <c r="E15" s="45"/>
      <c r="F15" s="47"/>
      <c r="G15" s="121">
        <f>SUM(G16:G19)</f>
        <v>48225000</v>
      </c>
      <c r="H15" s="149" t="s">
        <v>523</v>
      </c>
      <c r="I15" s="46" t="s">
        <v>24</v>
      </c>
      <c r="J15" s="45"/>
      <c r="K15" s="45"/>
      <c r="L15" s="47"/>
      <c r="M15" s="47">
        <f>SUM(M16:M19)</f>
        <v>29250000</v>
      </c>
      <c r="N15" s="322">
        <f>SUM(N16:N19)</f>
        <v>18975000</v>
      </c>
      <c r="O15" s="207"/>
      <c r="P15" s="180"/>
      <c r="Q15" s="180"/>
      <c r="S15" s="223" t="s">
        <v>500</v>
      </c>
    </row>
    <row r="16" spans="1:19" ht="13.2" x14ac:dyDescent="0.25">
      <c r="A16" s="1" t="s">
        <v>25</v>
      </c>
      <c r="B16" s="48"/>
      <c r="C16" s="49" t="s">
        <v>554</v>
      </c>
      <c r="D16" s="48">
        <v>503</v>
      </c>
      <c r="E16" s="48" t="s">
        <v>26</v>
      </c>
      <c r="F16" s="50">
        <v>75000</v>
      </c>
      <c r="G16" s="122">
        <f>ROUNDDOWN(D16*F16,-3)</f>
        <v>37725000</v>
      </c>
      <c r="H16" s="150"/>
      <c r="I16" s="201" t="s">
        <v>554</v>
      </c>
      <c r="J16" s="386">
        <v>250</v>
      </c>
      <c r="K16" s="202" t="s">
        <v>26</v>
      </c>
      <c r="L16" s="203">
        <v>75000</v>
      </c>
      <c r="M16" s="204">
        <f>ROUNDDOWN(J16*L16,-3)</f>
        <v>18750000</v>
      </c>
      <c r="N16" s="372">
        <f>Reviu[[#This Row],[JUMLAH]]-Reviu[[#This Row],[JUMLAH ]]</f>
        <v>18975000</v>
      </c>
      <c r="O16" s="187"/>
      <c r="P16" s="180"/>
      <c r="Q16" s="180"/>
    </row>
    <row r="17" spans="1:19" ht="13.2" x14ac:dyDescent="0.25">
      <c r="A17" s="1" t="s">
        <v>27</v>
      </c>
      <c r="B17" s="48"/>
      <c r="C17" s="49" t="s">
        <v>555</v>
      </c>
      <c r="D17" s="48">
        <v>3</v>
      </c>
      <c r="E17" s="48" t="s">
        <v>120</v>
      </c>
      <c r="F17" s="50">
        <v>1000000</v>
      </c>
      <c r="G17" s="122">
        <f>ROUNDDOWN(D17*F17,-3)</f>
        <v>3000000</v>
      </c>
      <c r="H17" s="150"/>
      <c r="I17" s="49" t="s">
        <v>555</v>
      </c>
      <c r="J17" s="48">
        <v>3</v>
      </c>
      <c r="K17" s="48" t="s">
        <v>120</v>
      </c>
      <c r="L17" s="50">
        <v>1000000</v>
      </c>
      <c r="M17" s="50">
        <f>ROUNDDOWN(J17*L17,-3)</f>
        <v>3000000</v>
      </c>
      <c r="N17" s="406">
        <f>Reviu[[#This Row],[JUMLAH]]-Reviu[[#This Row],[JUMLAH ]]</f>
        <v>0</v>
      </c>
      <c r="O17" s="187"/>
      <c r="P17" s="180"/>
      <c r="Q17" s="180"/>
    </row>
    <row r="18" spans="1:19" ht="13.2" x14ac:dyDescent="0.25">
      <c r="A18" s="1" t="s">
        <v>28</v>
      </c>
      <c r="B18" s="48"/>
      <c r="C18" s="49" t="s">
        <v>556</v>
      </c>
      <c r="D18" s="48">
        <v>3</v>
      </c>
      <c r="E18" s="48" t="s">
        <v>120</v>
      </c>
      <c r="F18" s="50">
        <v>1500000</v>
      </c>
      <c r="G18" s="122">
        <f>ROUNDDOWN(D18*F18,-3)</f>
        <v>4500000</v>
      </c>
      <c r="H18" s="150"/>
      <c r="I18" s="49" t="s">
        <v>556</v>
      </c>
      <c r="J18" s="48">
        <v>3</v>
      </c>
      <c r="K18" s="48" t="s">
        <v>120</v>
      </c>
      <c r="L18" s="50">
        <v>1500000</v>
      </c>
      <c r="M18" s="50">
        <f>ROUNDDOWN(J18*L18,-3)</f>
        <v>4500000</v>
      </c>
      <c r="N18" s="247">
        <f>Reviu[[#This Row],[JUMLAH]]-Reviu[[#This Row],[JUMLAH ]]</f>
        <v>0</v>
      </c>
      <c r="O18" s="207"/>
      <c r="P18" s="180"/>
      <c r="Q18" s="180"/>
    </row>
    <row r="19" spans="1:19" ht="13.2" x14ac:dyDescent="0.25">
      <c r="A19" s="1" t="s">
        <v>29</v>
      </c>
      <c r="B19" s="48"/>
      <c r="C19" s="49" t="s">
        <v>557</v>
      </c>
      <c r="D19" s="48">
        <v>3</v>
      </c>
      <c r="E19" s="48" t="s">
        <v>120</v>
      </c>
      <c r="F19" s="50">
        <v>1000000</v>
      </c>
      <c r="G19" s="122">
        <f>ROUNDDOWN(D19*F19,-3)</f>
        <v>3000000</v>
      </c>
      <c r="H19" s="150"/>
      <c r="I19" s="49" t="s">
        <v>557</v>
      </c>
      <c r="J19" s="48">
        <v>3</v>
      </c>
      <c r="K19" s="48" t="s">
        <v>120</v>
      </c>
      <c r="L19" s="50">
        <v>1000000</v>
      </c>
      <c r="M19" s="50">
        <f>ROUNDDOWN(J19*L19,-3)</f>
        <v>3000000</v>
      </c>
      <c r="N19" s="247">
        <f>Reviu[[#This Row],[JUMLAH]]-Reviu[[#This Row],[JUMLAH ]]</f>
        <v>0</v>
      </c>
      <c r="O19" s="207"/>
      <c r="P19" s="180"/>
      <c r="Q19" s="180"/>
    </row>
    <row r="20" spans="1:19" ht="13.2" x14ac:dyDescent="0.25">
      <c r="A20" s="1" t="s">
        <v>30</v>
      </c>
      <c r="B20" s="45" t="s">
        <v>528</v>
      </c>
      <c r="C20" s="46" t="s">
        <v>31</v>
      </c>
      <c r="D20" s="45"/>
      <c r="E20" s="45"/>
      <c r="F20" s="47"/>
      <c r="G20" s="121">
        <f>G21</f>
        <v>16000000</v>
      </c>
      <c r="H20" s="149" t="s">
        <v>528</v>
      </c>
      <c r="I20" s="46" t="s">
        <v>31</v>
      </c>
      <c r="J20" s="45"/>
      <c r="K20" s="45"/>
      <c r="L20" s="47"/>
      <c r="M20" s="47">
        <f>M21</f>
        <v>10000000</v>
      </c>
      <c r="N20" s="322">
        <f>N21</f>
        <v>6000000</v>
      </c>
      <c r="O20" s="207"/>
      <c r="P20" s="180"/>
      <c r="Q20" s="180"/>
      <c r="S20" s="223" t="s">
        <v>500</v>
      </c>
    </row>
    <row r="21" spans="1:19" ht="13.2" x14ac:dyDescent="0.25">
      <c r="A21" s="1" t="s">
        <v>32</v>
      </c>
      <c r="B21" s="48"/>
      <c r="C21" s="49" t="s">
        <v>558</v>
      </c>
      <c r="D21" s="48">
        <v>16</v>
      </c>
      <c r="E21" s="48" t="s">
        <v>33</v>
      </c>
      <c r="F21" s="50">
        <v>1000000</v>
      </c>
      <c r="G21" s="122">
        <f>ROUNDDOWN(D21*F21,-3)</f>
        <v>16000000</v>
      </c>
      <c r="H21" s="150"/>
      <c r="I21" s="49" t="s">
        <v>558</v>
      </c>
      <c r="J21" s="48">
        <v>10</v>
      </c>
      <c r="K21" s="48" t="s">
        <v>33</v>
      </c>
      <c r="L21" s="50">
        <v>1000000</v>
      </c>
      <c r="M21" s="50">
        <f>ROUNDDOWN(J21*L21,-3)</f>
        <v>10000000</v>
      </c>
      <c r="N21" s="247">
        <f>Reviu[[#This Row],[JUMLAH]]-Reviu[[#This Row],[JUMLAH ]]</f>
        <v>6000000</v>
      </c>
      <c r="O21" s="178"/>
      <c r="P21" s="180"/>
      <c r="Q21" s="180"/>
    </row>
    <row r="22" spans="1:19" ht="13.2" x14ac:dyDescent="0.25">
      <c r="A22" s="1" t="s">
        <v>34</v>
      </c>
      <c r="B22" s="45" t="s">
        <v>525</v>
      </c>
      <c r="C22" s="46" t="s">
        <v>35</v>
      </c>
      <c r="D22" s="45"/>
      <c r="E22" s="45"/>
      <c r="F22" s="47"/>
      <c r="G22" s="121">
        <f>G23</f>
        <v>67448000</v>
      </c>
      <c r="H22" s="149" t="s">
        <v>525</v>
      </c>
      <c r="I22" s="46" t="s">
        <v>35</v>
      </c>
      <c r="J22" s="45"/>
      <c r="K22" s="45"/>
      <c r="L22" s="47"/>
      <c r="M22" s="47">
        <f>M23</f>
        <v>67448000</v>
      </c>
      <c r="N22" s="322">
        <f>N23</f>
        <v>0</v>
      </c>
      <c r="O22" s="207"/>
      <c r="P22" s="180"/>
      <c r="Q22" s="180"/>
      <c r="S22" s="223" t="s">
        <v>500</v>
      </c>
    </row>
    <row r="23" spans="1:19" ht="26.4" x14ac:dyDescent="0.25">
      <c r="A23" s="1" t="s">
        <v>36</v>
      </c>
      <c r="B23" s="48"/>
      <c r="C23" s="49" t="s">
        <v>559</v>
      </c>
      <c r="D23" s="48">
        <v>13</v>
      </c>
      <c r="E23" s="48" t="s">
        <v>26</v>
      </c>
      <c r="F23" s="50">
        <v>5188308</v>
      </c>
      <c r="G23" s="122">
        <f>ROUNDDOWN(D23*F23,-3)</f>
        <v>67448000</v>
      </c>
      <c r="H23" s="150"/>
      <c r="I23" s="49" t="s">
        <v>559</v>
      </c>
      <c r="J23" s="48">
        <v>13</v>
      </c>
      <c r="K23" s="48" t="s">
        <v>26</v>
      </c>
      <c r="L23" s="50">
        <v>5188308</v>
      </c>
      <c r="M23" s="50">
        <f>ROUNDDOWN(J23*L23,-3)</f>
        <v>67448000</v>
      </c>
      <c r="N23" s="247">
        <f>Reviu[[#This Row],[JUMLAH]]-Reviu[[#This Row],[JUMLAH ]]</f>
        <v>0</v>
      </c>
      <c r="O23" s="178"/>
      <c r="P23" s="180"/>
      <c r="Q23" s="180"/>
    </row>
    <row r="24" spans="1:19" ht="13.2" x14ac:dyDescent="0.25">
      <c r="A24" s="1" t="s">
        <v>983</v>
      </c>
      <c r="B24" s="48"/>
      <c r="C24" s="49"/>
      <c r="D24" s="48"/>
      <c r="E24" s="48"/>
      <c r="F24" s="50"/>
      <c r="G24" s="122"/>
      <c r="H24" s="151">
        <v>524114</v>
      </c>
      <c r="I24" s="52" t="s">
        <v>953</v>
      </c>
      <c r="J24" s="51"/>
      <c r="K24" s="51"/>
      <c r="L24" s="53"/>
      <c r="M24" s="53">
        <f>SUM(M25:M26)</f>
        <v>0</v>
      </c>
      <c r="N24" s="323">
        <f>SUM(N25:N26)</f>
        <v>0</v>
      </c>
      <c r="O24" s="187" t="s">
        <v>1221</v>
      </c>
      <c r="P24" s="180"/>
      <c r="Q24" s="180"/>
      <c r="S24" s="223" t="s">
        <v>500</v>
      </c>
    </row>
    <row r="25" spans="1:19" ht="13.2" x14ac:dyDescent="0.25">
      <c r="A25" s="1" t="s">
        <v>1100</v>
      </c>
      <c r="B25" s="48"/>
      <c r="C25" s="49"/>
      <c r="D25" s="48"/>
      <c r="E25" s="48"/>
      <c r="F25" s="50"/>
      <c r="G25" s="122"/>
      <c r="H25" s="150"/>
      <c r="I25" s="49" t="s">
        <v>954</v>
      </c>
      <c r="J25" s="407">
        <v>0</v>
      </c>
      <c r="K25" s="48" t="s">
        <v>479</v>
      </c>
      <c r="L25" s="50">
        <v>1197000</v>
      </c>
      <c r="M25" s="50">
        <f>ROUNDDOWN(J25*L25,-3)</f>
        <v>0</v>
      </c>
      <c r="N25" s="247">
        <f>Reviu[[#This Row],[JUMLAH]]-Reviu[[#This Row],[JUMLAH ]]</f>
        <v>0</v>
      </c>
      <c r="O25" s="187" t="s">
        <v>1221</v>
      </c>
      <c r="P25" s="180"/>
      <c r="Q25" s="180"/>
    </row>
    <row r="26" spans="1:19" ht="13.2" x14ac:dyDescent="0.25">
      <c r="A26" s="1" t="s">
        <v>1101</v>
      </c>
      <c r="B26" s="48"/>
      <c r="C26" s="49"/>
      <c r="D26" s="48"/>
      <c r="E26" s="48"/>
      <c r="F26" s="50"/>
      <c r="G26" s="122"/>
      <c r="H26" s="150"/>
      <c r="I26" s="49" t="s">
        <v>955</v>
      </c>
      <c r="J26" s="407">
        <v>0</v>
      </c>
      <c r="K26" s="48" t="s">
        <v>479</v>
      </c>
      <c r="L26" s="50">
        <v>799400</v>
      </c>
      <c r="M26" s="50">
        <f>ROUNDDOWN(J26*L26,-3)</f>
        <v>0</v>
      </c>
      <c r="N26" s="247">
        <f>Reviu[[#This Row],[JUMLAH]]-Reviu[[#This Row],[JUMLAH ]]</f>
        <v>0</v>
      </c>
      <c r="O26" s="187" t="s">
        <v>1221</v>
      </c>
      <c r="P26" s="180"/>
      <c r="Q26" s="180"/>
    </row>
    <row r="27" spans="1:19" ht="13.2" x14ac:dyDescent="0.25">
      <c r="A27" s="1" t="s">
        <v>37</v>
      </c>
      <c r="B27" s="42" t="s">
        <v>38</v>
      </c>
      <c r="C27" s="43" t="s">
        <v>39</v>
      </c>
      <c r="D27" s="42"/>
      <c r="E27" s="42"/>
      <c r="F27" s="44"/>
      <c r="G27" s="120">
        <f>SUM(G28,G34,G36)</f>
        <v>54519000</v>
      </c>
      <c r="H27" s="148" t="s">
        <v>38</v>
      </c>
      <c r="I27" s="43" t="s">
        <v>39</v>
      </c>
      <c r="J27" s="42"/>
      <c r="K27" s="42"/>
      <c r="L27" s="44"/>
      <c r="M27" s="44">
        <f>SUM(M28,M34,M36)</f>
        <v>56209000</v>
      </c>
      <c r="N27" s="347">
        <f>SUM(N28,N34,N36)</f>
        <v>-1690000</v>
      </c>
      <c r="O27" s="207"/>
      <c r="P27" s="381" t="s">
        <v>499</v>
      </c>
      <c r="Q27" s="381" t="s">
        <v>500</v>
      </c>
      <c r="S27" s="223"/>
    </row>
    <row r="28" spans="1:19" ht="13.2" x14ac:dyDescent="0.25">
      <c r="A28" s="1" t="s">
        <v>40</v>
      </c>
      <c r="B28" s="45" t="s">
        <v>523</v>
      </c>
      <c r="C28" s="46" t="s">
        <v>24</v>
      </c>
      <c r="D28" s="45"/>
      <c r="E28" s="45"/>
      <c r="F28" s="47"/>
      <c r="G28" s="121">
        <f>SUM(G29:G32)</f>
        <v>17500000</v>
      </c>
      <c r="H28" s="149" t="s">
        <v>523</v>
      </c>
      <c r="I28" s="46" t="s">
        <v>24</v>
      </c>
      <c r="J28" s="45"/>
      <c r="K28" s="45"/>
      <c r="L28" s="47"/>
      <c r="M28" s="47">
        <f>SUM(M29:M33)</f>
        <v>19190000</v>
      </c>
      <c r="N28" s="348">
        <f>SUM(N29:N33)</f>
        <v>-1690000</v>
      </c>
      <c r="O28" s="207"/>
      <c r="P28" s="180"/>
      <c r="Q28" s="180"/>
      <c r="S28" s="223" t="s">
        <v>500</v>
      </c>
    </row>
    <row r="29" spans="1:19" ht="13.2" x14ac:dyDescent="0.25">
      <c r="A29" s="1" t="s">
        <v>41</v>
      </c>
      <c r="B29" s="48"/>
      <c r="C29" s="49" t="s">
        <v>554</v>
      </c>
      <c r="D29" s="48">
        <v>140</v>
      </c>
      <c r="E29" s="48" t="s">
        <v>26</v>
      </c>
      <c r="F29" s="50">
        <v>75000</v>
      </c>
      <c r="G29" s="122">
        <f>ROUNDDOWN(D29*F29,-3)</f>
        <v>10500000</v>
      </c>
      <c r="H29" s="150"/>
      <c r="I29" s="201" t="s">
        <v>554</v>
      </c>
      <c r="J29" s="386">
        <v>100</v>
      </c>
      <c r="K29" s="202" t="s">
        <v>26</v>
      </c>
      <c r="L29" s="204">
        <v>75000</v>
      </c>
      <c r="M29" s="204">
        <f>ROUNDDOWN(J29*L29,-3)</f>
        <v>7500000</v>
      </c>
      <c r="N29" s="373">
        <f>Reviu[[#This Row],[JUMLAH]]-Reviu[[#This Row],[JUMLAH ]]</f>
        <v>3000000</v>
      </c>
      <c r="O29" s="187"/>
      <c r="P29" s="180"/>
      <c r="Q29" s="180"/>
    </row>
    <row r="30" spans="1:19" ht="13.2" x14ac:dyDescent="0.25">
      <c r="A30" s="1" t="s">
        <v>42</v>
      </c>
      <c r="B30" s="48"/>
      <c r="C30" s="49" t="s">
        <v>555</v>
      </c>
      <c r="D30" s="48">
        <v>2</v>
      </c>
      <c r="E30" s="48" t="s">
        <v>120</v>
      </c>
      <c r="F30" s="50">
        <v>1000000</v>
      </c>
      <c r="G30" s="122">
        <f>ROUNDDOWN(D30*F30,-3)</f>
        <v>2000000</v>
      </c>
      <c r="H30" s="150"/>
      <c r="I30" s="201" t="s">
        <v>555</v>
      </c>
      <c r="J30" s="386">
        <v>1</v>
      </c>
      <c r="K30" s="202" t="s">
        <v>120</v>
      </c>
      <c r="L30" s="204">
        <v>750000</v>
      </c>
      <c r="M30" s="204">
        <f>ROUNDDOWN(J30*L30,-3)</f>
        <v>750000</v>
      </c>
      <c r="N30" s="373">
        <f>Reviu[[#This Row],[JUMLAH]]-Reviu[[#This Row],[JUMLAH ]]</f>
        <v>1250000</v>
      </c>
      <c r="O30" s="187"/>
      <c r="P30" s="180"/>
      <c r="Q30" s="180"/>
    </row>
    <row r="31" spans="1:19" ht="13.2" x14ac:dyDescent="0.25">
      <c r="A31" s="1" t="s">
        <v>43</v>
      </c>
      <c r="B31" s="48"/>
      <c r="C31" s="49" t="s">
        <v>556</v>
      </c>
      <c r="D31" s="48">
        <v>2</v>
      </c>
      <c r="E31" s="48" t="s">
        <v>120</v>
      </c>
      <c r="F31" s="50">
        <v>1500000</v>
      </c>
      <c r="G31" s="122">
        <f>ROUNDDOWN(D31*F31,-3)</f>
        <v>3000000</v>
      </c>
      <c r="H31" s="150"/>
      <c r="I31" s="49" t="s">
        <v>556</v>
      </c>
      <c r="J31" s="407">
        <v>2</v>
      </c>
      <c r="K31" s="48" t="s">
        <v>120</v>
      </c>
      <c r="L31" s="50">
        <v>1500000</v>
      </c>
      <c r="M31" s="50">
        <f t="shared" ref="M31:M33" si="1">ROUNDDOWN(J31*L31,-3)</f>
        <v>3000000</v>
      </c>
      <c r="N31" s="408">
        <f>Reviu[[#This Row],[JUMLAH]]-Reviu[[#This Row],[JUMLAH ]]</f>
        <v>0</v>
      </c>
      <c r="O31" s="187"/>
      <c r="P31" s="180"/>
      <c r="Q31" s="180"/>
    </row>
    <row r="32" spans="1:19" ht="13.2" x14ac:dyDescent="0.25">
      <c r="A32" s="1" t="s">
        <v>44</v>
      </c>
      <c r="B32" s="48"/>
      <c r="C32" s="49" t="s">
        <v>557</v>
      </c>
      <c r="D32" s="48">
        <v>2</v>
      </c>
      <c r="E32" s="48" t="s">
        <v>120</v>
      </c>
      <c r="F32" s="50">
        <v>1000000</v>
      </c>
      <c r="G32" s="122">
        <f>ROUNDDOWN(D32*F32,-3)</f>
        <v>2000000</v>
      </c>
      <c r="H32" s="150"/>
      <c r="I32" s="49" t="s">
        <v>557</v>
      </c>
      <c r="J32" s="407">
        <v>2</v>
      </c>
      <c r="K32" s="48" t="s">
        <v>120</v>
      </c>
      <c r="L32" s="50">
        <v>1000000</v>
      </c>
      <c r="M32" s="50">
        <f t="shared" si="1"/>
        <v>2000000</v>
      </c>
      <c r="N32" s="408">
        <f>Reviu[[#This Row],[JUMLAH]]-Reviu[[#This Row],[JUMLAH ]]</f>
        <v>0</v>
      </c>
      <c r="O32" s="187"/>
      <c r="P32" s="180"/>
      <c r="Q32" s="180"/>
    </row>
    <row r="33" spans="1:19" ht="13.2" x14ac:dyDescent="0.25">
      <c r="A33" s="1" t="s">
        <v>1102</v>
      </c>
      <c r="B33" s="48"/>
      <c r="C33" s="49"/>
      <c r="D33" s="48"/>
      <c r="E33" s="48"/>
      <c r="F33" s="50"/>
      <c r="G33" s="122"/>
      <c r="H33" s="150"/>
      <c r="I33" s="205" t="s">
        <v>1079</v>
      </c>
      <c r="J33" s="386">
        <v>36</v>
      </c>
      <c r="K33" s="202" t="s">
        <v>1028</v>
      </c>
      <c r="L33" s="204">
        <v>165000</v>
      </c>
      <c r="M33" s="204">
        <f t="shared" si="1"/>
        <v>5940000</v>
      </c>
      <c r="N33" s="372">
        <f>Reviu[[#This Row],[JUMLAH]]-Reviu[[#This Row],[JUMLAH ]]</f>
        <v>-5940000</v>
      </c>
      <c r="O33" s="178"/>
      <c r="P33" s="180"/>
      <c r="Q33" s="180"/>
    </row>
    <row r="34" spans="1:19" ht="13.2" x14ac:dyDescent="0.25">
      <c r="A34" s="1" t="s">
        <v>45</v>
      </c>
      <c r="B34" s="45" t="s">
        <v>528</v>
      </c>
      <c r="C34" s="46" t="s">
        <v>31</v>
      </c>
      <c r="D34" s="45"/>
      <c r="E34" s="45"/>
      <c r="F34" s="47"/>
      <c r="G34" s="121">
        <f>G35</f>
        <v>5000000</v>
      </c>
      <c r="H34" s="149" t="s">
        <v>528</v>
      </c>
      <c r="I34" s="46" t="s">
        <v>31</v>
      </c>
      <c r="J34" s="45"/>
      <c r="K34" s="45"/>
      <c r="L34" s="47"/>
      <c r="M34" s="47">
        <f>M35</f>
        <v>5000000</v>
      </c>
      <c r="N34" s="322">
        <f>N35</f>
        <v>0</v>
      </c>
      <c r="O34" s="207"/>
      <c r="P34" s="180"/>
      <c r="Q34" s="180"/>
      <c r="S34" s="223" t="s">
        <v>500</v>
      </c>
    </row>
    <row r="35" spans="1:19" ht="13.2" x14ac:dyDescent="0.25">
      <c r="A35" s="1" t="s">
        <v>46</v>
      </c>
      <c r="B35" s="48"/>
      <c r="C35" s="49" t="s">
        <v>558</v>
      </c>
      <c r="D35" s="48">
        <v>5</v>
      </c>
      <c r="E35" s="48" t="s">
        <v>33</v>
      </c>
      <c r="F35" s="50">
        <v>1000000</v>
      </c>
      <c r="G35" s="122">
        <f>ROUNDDOWN(D35*F35,-3)</f>
        <v>5000000</v>
      </c>
      <c r="H35" s="150"/>
      <c r="I35" s="49" t="s">
        <v>558</v>
      </c>
      <c r="J35" s="407">
        <v>5</v>
      </c>
      <c r="K35" s="48" t="s">
        <v>33</v>
      </c>
      <c r="L35" s="50">
        <v>1000000</v>
      </c>
      <c r="M35" s="50">
        <f>ROUNDDOWN(J35*L35,-3)</f>
        <v>5000000</v>
      </c>
      <c r="N35" s="247">
        <f>Reviu[[#This Row],[JUMLAH]]-Reviu[[#This Row],[JUMLAH ]]</f>
        <v>0</v>
      </c>
      <c r="O35" s="178"/>
      <c r="P35" s="180"/>
      <c r="Q35" s="180"/>
    </row>
    <row r="36" spans="1:19" ht="13.2" x14ac:dyDescent="0.25">
      <c r="A36" s="1" t="s">
        <v>47</v>
      </c>
      <c r="B36" s="45" t="s">
        <v>525</v>
      </c>
      <c r="C36" s="46" t="s">
        <v>35</v>
      </c>
      <c r="D36" s="45"/>
      <c r="E36" s="45"/>
      <c r="F36" s="47"/>
      <c r="G36" s="121">
        <f>G37</f>
        <v>32019000</v>
      </c>
      <c r="H36" s="149" t="s">
        <v>525</v>
      </c>
      <c r="I36" s="46" t="s">
        <v>35</v>
      </c>
      <c r="J36" s="45"/>
      <c r="K36" s="45"/>
      <c r="L36" s="47"/>
      <c r="M36" s="47">
        <f>M37</f>
        <v>32019000</v>
      </c>
      <c r="N36" s="322">
        <f>N37</f>
        <v>0</v>
      </c>
      <c r="O36" s="207"/>
      <c r="P36" s="180"/>
      <c r="Q36" s="180"/>
      <c r="S36" s="223" t="s">
        <v>500</v>
      </c>
    </row>
    <row r="37" spans="1:19" ht="13.2" x14ac:dyDescent="0.25">
      <c r="A37" s="1" t="s">
        <v>48</v>
      </c>
      <c r="B37" s="48"/>
      <c r="C37" s="49" t="s">
        <v>560</v>
      </c>
      <c r="D37" s="48">
        <v>11</v>
      </c>
      <c r="E37" s="48" t="s">
        <v>26</v>
      </c>
      <c r="F37" s="50">
        <v>2910883</v>
      </c>
      <c r="G37" s="122">
        <f>ROUNDDOWN(D37*F37,-3)</f>
        <v>32019000</v>
      </c>
      <c r="H37" s="150"/>
      <c r="I37" s="49" t="s">
        <v>560</v>
      </c>
      <c r="J37" s="48">
        <v>11</v>
      </c>
      <c r="K37" s="48" t="s">
        <v>26</v>
      </c>
      <c r="L37" s="50">
        <v>2910883</v>
      </c>
      <c r="M37" s="50">
        <f>ROUNDDOWN(J37*L37,-3)</f>
        <v>32019000</v>
      </c>
      <c r="N37" s="247">
        <f>Reviu[[#This Row],[JUMLAH]]-Reviu[[#This Row],[JUMLAH ]]</f>
        <v>0</v>
      </c>
      <c r="O37" s="187"/>
      <c r="P37" s="180"/>
      <c r="Q37" s="180"/>
    </row>
    <row r="38" spans="1:19" ht="13.2" x14ac:dyDescent="0.25">
      <c r="A38" s="1" t="s">
        <v>49</v>
      </c>
      <c r="B38" s="39" t="s">
        <v>50</v>
      </c>
      <c r="C38" s="40" t="s">
        <v>51</v>
      </c>
      <c r="D38" s="39"/>
      <c r="E38" s="39" t="s">
        <v>553</v>
      </c>
      <c r="F38" s="41"/>
      <c r="G38" s="119">
        <f>SUM(G39,G51)</f>
        <v>118802000</v>
      </c>
      <c r="H38" s="147" t="s">
        <v>50</v>
      </c>
      <c r="I38" s="40" t="s">
        <v>51</v>
      </c>
      <c r="J38" s="39"/>
      <c r="K38" s="39" t="s">
        <v>553</v>
      </c>
      <c r="L38" s="41"/>
      <c r="M38" s="41">
        <f>SUM(M39,M51)</f>
        <v>129552000</v>
      </c>
      <c r="N38" s="313">
        <f>SUM(N39,N51)</f>
        <v>-10750000</v>
      </c>
      <c r="O38" s="207"/>
      <c r="P38" s="180"/>
      <c r="Q38" s="180"/>
    </row>
    <row r="39" spans="1:19" ht="13.2" x14ac:dyDescent="0.25">
      <c r="A39" s="1" t="s">
        <v>52</v>
      </c>
      <c r="B39" s="42" t="s">
        <v>21</v>
      </c>
      <c r="C39" s="43" t="s">
        <v>561</v>
      </c>
      <c r="D39" s="42"/>
      <c r="E39" s="42"/>
      <c r="F39" s="44"/>
      <c r="G39" s="120">
        <f>SUM(G40,G49)</f>
        <v>35050000</v>
      </c>
      <c r="H39" s="148" t="s">
        <v>21</v>
      </c>
      <c r="I39" s="43" t="s">
        <v>561</v>
      </c>
      <c r="J39" s="42"/>
      <c r="K39" s="42"/>
      <c r="L39" s="44"/>
      <c r="M39" s="44">
        <f>SUM(M40,M45,M47,M49)</f>
        <v>41800000</v>
      </c>
      <c r="N39" s="349">
        <f>SUM(N40,N45,N47,N49)</f>
        <v>-6750000</v>
      </c>
      <c r="O39" s="207"/>
      <c r="P39" s="381" t="s">
        <v>499</v>
      </c>
      <c r="Q39" s="381" t="s">
        <v>501</v>
      </c>
      <c r="S39" s="223"/>
    </row>
    <row r="40" spans="1:19" ht="13.2" x14ac:dyDescent="0.25">
      <c r="A40" s="1" t="s">
        <v>53</v>
      </c>
      <c r="B40" s="45" t="s">
        <v>523</v>
      </c>
      <c r="C40" s="46" t="s">
        <v>24</v>
      </c>
      <c r="D40" s="45"/>
      <c r="E40" s="45"/>
      <c r="F40" s="47"/>
      <c r="G40" s="121">
        <f>SUM(G41:G44)</f>
        <v>11050000</v>
      </c>
      <c r="H40" s="149" t="s">
        <v>523</v>
      </c>
      <c r="I40" s="46" t="s">
        <v>24</v>
      </c>
      <c r="J40" s="45"/>
      <c r="K40" s="45"/>
      <c r="L40" s="47"/>
      <c r="M40" s="47">
        <f>SUM(M41:M44)</f>
        <v>5800000</v>
      </c>
      <c r="N40" s="348">
        <f>SUM(N41:N44)</f>
        <v>5250000</v>
      </c>
      <c r="O40" s="207"/>
      <c r="P40" s="180"/>
      <c r="Q40" s="180"/>
      <c r="S40" s="223" t="s">
        <v>501</v>
      </c>
    </row>
    <row r="41" spans="1:19" ht="13.2" x14ac:dyDescent="0.25">
      <c r="A41" s="1" t="s">
        <v>54</v>
      </c>
      <c r="B41" s="48"/>
      <c r="C41" s="49" t="s">
        <v>554</v>
      </c>
      <c r="D41" s="48">
        <v>100</v>
      </c>
      <c r="E41" s="48" t="s">
        <v>26</v>
      </c>
      <c r="F41" s="50">
        <v>75000</v>
      </c>
      <c r="G41" s="122">
        <f>ROUNDDOWN(D41*F41,-3)</f>
        <v>7500000</v>
      </c>
      <c r="H41" s="150"/>
      <c r="I41" s="201" t="s">
        <v>554</v>
      </c>
      <c r="J41" s="386">
        <v>30</v>
      </c>
      <c r="K41" s="202" t="s">
        <v>26</v>
      </c>
      <c r="L41" s="204">
        <v>75000</v>
      </c>
      <c r="M41" s="204">
        <f>ROUNDDOWN(J41*L41,-3)</f>
        <v>2250000</v>
      </c>
      <c r="N41" s="372">
        <f>Reviu[[#This Row],[JUMLAH]]-Reviu[[#This Row],[JUMLAH ]]</f>
        <v>5250000</v>
      </c>
      <c r="O41" s="187"/>
      <c r="P41" s="180"/>
      <c r="Q41" s="180"/>
    </row>
    <row r="42" spans="1:19" ht="13.2" x14ac:dyDescent="0.25">
      <c r="A42" s="1" t="s">
        <v>56</v>
      </c>
      <c r="B42" s="48"/>
      <c r="C42" s="49" t="s">
        <v>562</v>
      </c>
      <c r="D42" s="48">
        <v>1</v>
      </c>
      <c r="E42" s="48" t="s">
        <v>120</v>
      </c>
      <c r="F42" s="50">
        <v>1500000</v>
      </c>
      <c r="G42" s="122">
        <f>ROUNDDOWN(D42*F42,-3)</f>
        <v>1500000</v>
      </c>
      <c r="H42" s="150"/>
      <c r="I42" s="49" t="s">
        <v>562</v>
      </c>
      <c r="J42" s="407">
        <v>1</v>
      </c>
      <c r="K42" s="48" t="s">
        <v>120</v>
      </c>
      <c r="L42" s="50">
        <v>1500000</v>
      </c>
      <c r="M42" s="50">
        <f>ROUNDDOWN(J42*L42,-3)</f>
        <v>1500000</v>
      </c>
      <c r="N42" s="408">
        <f>Reviu[[#This Row],[JUMLAH]]-Reviu[[#This Row],[JUMLAH ]]</f>
        <v>0</v>
      </c>
      <c r="O42" s="187"/>
      <c r="P42" s="180"/>
      <c r="Q42" s="180"/>
    </row>
    <row r="43" spans="1:19" ht="13.2" x14ac:dyDescent="0.25">
      <c r="A43" s="1" t="s">
        <v>57</v>
      </c>
      <c r="B43" s="48"/>
      <c r="C43" s="49" t="s">
        <v>563</v>
      </c>
      <c r="D43" s="48">
        <v>1</v>
      </c>
      <c r="E43" s="48" t="s">
        <v>120</v>
      </c>
      <c r="F43" s="50">
        <v>1000000</v>
      </c>
      <c r="G43" s="122">
        <f>ROUNDDOWN(D43*F43,-3)</f>
        <v>1000000</v>
      </c>
      <c r="H43" s="150"/>
      <c r="I43" s="49" t="s">
        <v>563</v>
      </c>
      <c r="J43" s="407">
        <v>1</v>
      </c>
      <c r="K43" s="48" t="s">
        <v>120</v>
      </c>
      <c r="L43" s="50">
        <v>1000000</v>
      </c>
      <c r="M43" s="50">
        <f>ROUNDDOWN(J43*L43,-3)</f>
        <v>1000000</v>
      </c>
      <c r="N43" s="408">
        <f>Reviu[[#This Row],[JUMLAH]]-Reviu[[#This Row],[JUMLAH ]]</f>
        <v>0</v>
      </c>
      <c r="O43" s="187"/>
      <c r="P43" s="180"/>
      <c r="Q43" s="180"/>
    </row>
    <row r="44" spans="1:19" ht="13.2" x14ac:dyDescent="0.25">
      <c r="A44" s="1" t="s">
        <v>58</v>
      </c>
      <c r="B44" s="48"/>
      <c r="C44" s="49" t="s">
        <v>564</v>
      </c>
      <c r="D44" s="48">
        <v>3</v>
      </c>
      <c r="E44" s="48" t="s">
        <v>59</v>
      </c>
      <c r="F44" s="50">
        <v>350000</v>
      </c>
      <c r="G44" s="122">
        <f>ROUNDDOWN(D44*F44,-3)</f>
        <v>1050000</v>
      </c>
      <c r="H44" s="150"/>
      <c r="I44" s="49" t="s">
        <v>564</v>
      </c>
      <c r="J44" s="48">
        <v>3</v>
      </c>
      <c r="K44" s="48" t="s">
        <v>59</v>
      </c>
      <c r="L44" s="50">
        <v>350000</v>
      </c>
      <c r="M44" s="50">
        <f>ROUNDDOWN(J44*L44,-3)</f>
        <v>1050000</v>
      </c>
      <c r="N44" s="247">
        <f>Reviu[[#This Row],[JUMLAH]]-Reviu[[#This Row],[JUMLAH ]]</f>
        <v>0</v>
      </c>
      <c r="O44" s="207"/>
      <c r="P44" s="180"/>
      <c r="Q44" s="180"/>
    </row>
    <row r="45" spans="1:19" ht="13.2" x14ac:dyDescent="0.25">
      <c r="A45" s="1" t="s">
        <v>1103</v>
      </c>
      <c r="B45" s="48"/>
      <c r="C45" s="49"/>
      <c r="D45" s="48"/>
      <c r="E45" s="48"/>
      <c r="F45" s="50"/>
      <c r="G45" s="122"/>
      <c r="H45" s="149" t="s">
        <v>524</v>
      </c>
      <c r="I45" s="46" t="s">
        <v>73</v>
      </c>
      <c r="J45" s="45"/>
      <c r="K45" s="45"/>
      <c r="L45" s="47"/>
      <c r="M45" s="47">
        <f>M46</f>
        <v>10000000</v>
      </c>
      <c r="N45" s="322">
        <f>N46</f>
        <v>-10000000</v>
      </c>
      <c r="O45" s="207"/>
      <c r="P45" s="180"/>
      <c r="Q45" s="180"/>
      <c r="S45" s="223" t="s">
        <v>501</v>
      </c>
    </row>
    <row r="46" spans="1:19" ht="13.2" x14ac:dyDescent="0.25">
      <c r="A46" s="1" t="s">
        <v>1104</v>
      </c>
      <c r="B46" s="48"/>
      <c r="C46" s="49"/>
      <c r="D46" s="48"/>
      <c r="E46" s="48"/>
      <c r="F46" s="50"/>
      <c r="G46" s="122"/>
      <c r="H46" s="150"/>
      <c r="I46" s="201" t="s">
        <v>1097</v>
      </c>
      <c r="J46" s="387">
        <v>1</v>
      </c>
      <c r="K46" s="202" t="s">
        <v>120</v>
      </c>
      <c r="L46" s="204">
        <v>10000000</v>
      </c>
      <c r="M46" s="204">
        <f>ROUNDDOWN(J46*L46,-3)</f>
        <v>10000000</v>
      </c>
      <c r="N46" s="247">
        <f>Reviu[[#This Row],[JUMLAH]]-Reviu[[#This Row],[JUMLAH ]]</f>
        <v>-10000000</v>
      </c>
      <c r="O46" s="187"/>
      <c r="P46" s="180"/>
      <c r="Q46" s="180"/>
    </row>
    <row r="47" spans="1:19" ht="13.2" x14ac:dyDescent="0.25">
      <c r="A47" s="1" t="s">
        <v>984</v>
      </c>
      <c r="B47" s="48"/>
      <c r="C47" s="49"/>
      <c r="D47" s="48"/>
      <c r="E47" s="48"/>
      <c r="F47" s="50"/>
      <c r="G47" s="122"/>
      <c r="H47" s="153" t="s">
        <v>528</v>
      </c>
      <c r="I47" s="58" t="s">
        <v>31</v>
      </c>
      <c r="J47" s="305"/>
      <c r="K47" s="57"/>
      <c r="L47" s="59"/>
      <c r="M47" s="59">
        <f>M48</f>
        <v>2000000</v>
      </c>
      <c r="N47" s="324">
        <f>N48</f>
        <v>-2000000</v>
      </c>
      <c r="O47" s="207"/>
      <c r="P47" s="180"/>
      <c r="Q47" s="180"/>
      <c r="S47" s="223" t="s">
        <v>501</v>
      </c>
    </row>
    <row r="48" spans="1:19" ht="13.2" x14ac:dyDescent="0.25">
      <c r="A48" s="1" t="s">
        <v>1105</v>
      </c>
      <c r="B48" s="48"/>
      <c r="C48" s="49"/>
      <c r="D48" s="48"/>
      <c r="E48" s="48"/>
      <c r="F48" s="50"/>
      <c r="G48" s="122"/>
      <c r="H48" s="150"/>
      <c r="I48" s="201" t="s">
        <v>558</v>
      </c>
      <c r="J48" s="387">
        <v>2</v>
      </c>
      <c r="K48" s="202" t="s">
        <v>33</v>
      </c>
      <c r="L48" s="204">
        <v>1000000</v>
      </c>
      <c r="M48" s="204">
        <f>ROUNDDOWN(J48*L48,-3)</f>
        <v>2000000</v>
      </c>
      <c r="N48" s="247">
        <f>Reviu[[#This Row],[JUMLAH]]-Reviu[[#This Row],[JUMLAH ]]</f>
        <v>-2000000</v>
      </c>
      <c r="O48" s="187"/>
      <c r="P48" s="180"/>
      <c r="Q48" s="180"/>
    </row>
    <row r="49" spans="1:19" ht="13.2" x14ac:dyDescent="0.25">
      <c r="A49" s="1" t="s">
        <v>60</v>
      </c>
      <c r="B49" s="51" t="s">
        <v>525</v>
      </c>
      <c r="C49" s="52" t="s">
        <v>35</v>
      </c>
      <c r="D49" s="51"/>
      <c r="E49" s="51"/>
      <c r="F49" s="53"/>
      <c r="G49" s="123">
        <f>G50</f>
        <v>24000000</v>
      </c>
      <c r="H49" s="151" t="s">
        <v>525</v>
      </c>
      <c r="I49" s="52" t="s">
        <v>35</v>
      </c>
      <c r="J49" s="51"/>
      <c r="K49" s="51"/>
      <c r="L49" s="53"/>
      <c r="M49" s="53">
        <f>M50</f>
        <v>24000000</v>
      </c>
      <c r="N49" s="323">
        <f>N50</f>
        <v>0</v>
      </c>
      <c r="O49" s="207"/>
      <c r="P49" s="180"/>
      <c r="Q49" s="180"/>
      <c r="S49" s="223" t="s">
        <v>501</v>
      </c>
    </row>
    <row r="50" spans="1:19" ht="26.4" x14ac:dyDescent="0.25">
      <c r="A50" s="1" t="s">
        <v>61</v>
      </c>
      <c r="B50" s="48"/>
      <c r="C50" s="49" t="s">
        <v>565</v>
      </c>
      <c r="D50" s="48">
        <v>6</v>
      </c>
      <c r="E50" s="48" t="s">
        <v>26</v>
      </c>
      <c r="F50" s="50">
        <v>4000000</v>
      </c>
      <c r="G50" s="122">
        <f>ROUNDDOWN(D50*F50,-3)</f>
        <v>24000000</v>
      </c>
      <c r="H50" s="150"/>
      <c r="I50" s="49" t="s">
        <v>565</v>
      </c>
      <c r="J50" s="48">
        <v>6</v>
      </c>
      <c r="K50" s="48" t="s">
        <v>26</v>
      </c>
      <c r="L50" s="50">
        <v>4000000</v>
      </c>
      <c r="M50" s="50">
        <f>ROUNDDOWN(J50*L50,-3)</f>
        <v>24000000</v>
      </c>
      <c r="N50" s="247">
        <f>Reviu[[#This Row],[JUMLAH]]-Reviu[[#This Row],[JUMLAH ]]</f>
        <v>0</v>
      </c>
      <c r="O50" s="178"/>
      <c r="P50" s="181"/>
      <c r="Q50" s="180"/>
    </row>
    <row r="51" spans="1:19" ht="13.2" x14ac:dyDescent="0.25">
      <c r="A51" s="1" t="s">
        <v>62</v>
      </c>
      <c r="B51" s="54" t="s">
        <v>38</v>
      </c>
      <c r="C51" s="55" t="s">
        <v>566</v>
      </c>
      <c r="D51" s="54"/>
      <c r="E51" s="54"/>
      <c r="F51" s="56"/>
      <c r="G51" s="124">
        <f>SUM(G52,G57,G59)</f>
        <v>83752000</v>
      </c>
      <c r="H51" s="152" t="s">
        <v>38</v>
      </c>
      <c r="I51" s="55" t="s">
        <v>566</v>
      </c>
      <c r="J51" s="54"/>
      <c r="K51" s="54"/>
      <c r="L51" s="56"/>
      <c r="M51" s="56">
        <f>SUM(M52,M57,M59)</f>
        <v>87752000</v>
      </c>
      <c r="N51" s="350">
        <f>SUM(N52,N57,N59)</f>
        <v>-4000000</v>
      </c>
      <c r="O51" s="207"/>
      <c r="P51" s="381" t="s">
        <v>499</v>
      </c>
      <c r="Q51" s="381" t="s">
        <v>501</v>
      </c>
      <c r="S51" s="223"/>
    </row>
    <row r="52" spans="1:19" ht="13.2" x14ac:dyDescent="0.25">
      <c r="A52" s="1" t="s">
        <v>567</v>
      </c>
      <c r="B52" s="51" t="s">
        <v>523</v>
      </c>
      <c r="C52" s="52" t="s">
        <v>24</v>
      </c>
      <c r="D52" s="51"/>
      <c r="E52" s="51"/>
      <c r="F52" s="53"/>
      <c r="G52" s="123">
        <f>SUM(G53:G56)</f>
        <v>13500000</v>
      </c>
      <c r="H52" s="151" t="s">
        <v>523</v>
      </c>
      <c r="I52" s="52" t="s">
        <v>24</v>
      </c>
      <c r="J52" s="51"/>
      <c r="K52" s="51"/>
      <c r="L52" s="53"/>
      <c r="M52" s="53">
        <f>SUM(M53:M56)</f>
        <v>13500000</v>
      </c>
      <c r="N52" s="351">
        <f>SUM(N53:N56)</f>
        <v>0</v>
      </c>
      <c r="O52" s="207"/>
      <c r="P52" s="180"/>
      <c r="Q52" s="180"/>
      <c r="S52" s="223" t="s">
        <v>501</v>
      </c>
    </row>
    <row r="53" spans="1:19" ht="13.2" x14ac:dyDescent="0.25">
      <c r="A53" s="1" t="s">
        <v>568</v>
      </c>
      <c r="B53" s="48"/>
      <c r="C53" s="49" t="s">
        <v>554</v>
      </c>
      <c r="D53" s="48">
        <v>100</v>
      </c>
      <c r="E53" s="48" t="s">
        <v>26</v>
      </c>
      <c r="F53" s="50">
        <v>75000</v>
      </c>
      <c r="G53" s="122">
        <f>ROUNDDOWN(D53*F53,-3)</f>
        <v>7500000</v>
      </c>
      <c r="H53" s="150"/>
      <c r="I53" s="49" t="s">
        <v>554</v>
      </c>
      <c r="J53" s="407">
        <v>100</v>
      </c>
      <c r="K53" s="48" t="s">
        <v>26</v>
      </c>
      <c r="L53" s="50">
        <v>75000</v>
      </c>
      <c r="M53" s="50">
        <f>ROUNDDOWN(J53*L53,-3)</f>
        <v>7500000</v>
      </c>
      <c r="N53" s="408">
        <f>Reviu[[#This Row],[JUMLAH]]-Reviu[[#This Row],[JUMLAH ]]</f>
        <v>0</v>
      </c>
      <c r="O53" s="187"/>
      <c r="P53" s="180"/>
      <c r="Q53" s="180"/>
    </row>
    <row r="54" spans="1:19" ht="13.2" x14ac:dyDescent="0.25">
      <c r="A54" s="1" t="s">
        <v>569</v>
      </c>
      <c r="B54" s="48"/>
      <c r="C54" s="49" t="s">
        <v>562</v>
      </c>
      <c r="D54" s="48">
        <v>2</v>
      </c>
      <c r="E54" s="48" t="s">
        <v>120</v>
      </c>
      <c r="F54" s="50">
        <v>1500000</v>
      </c>
      <c r="G54" s="122">
        <f>ROUNDDOWN(D54*F54,-3)</f>
        <v>3000000</v>
      </c>
      <c r="H54" s="150"/>
      <c r="I54" s="49" t="s">
        <v>562</v>
      </c>
      <c r="J54" s="48">
        <v>2</v>
      </c>
      <c r="K54" s="48" t="s">
        <v>120</v>
      </c>
      <c r="L54" s="50">
        <v>1500000</v>
      </c>
      <c r="M54" s="50">
        <f>ROUNDDOWN(J54*L54,-3)</f>
        <v>3000000</v>
      </c>
      <c r="N54" s="247">
        <f>Reviu[[#This Row],[JUMLAH]]-Reviu[[#This Row],[JUMLAH ]]</f>
        <v>0</v>
      </c>
      <c r="O54" s="207"/>
      <c r="P54" s="180"/>
      <c r="Q54" s="180"/>
    </row>
    <row r="55" spans="1:19" ht="13.2" x14ac:dyDescent="0.25">
      <c r="A55" s="1" t="s">
        <v>570</v>
      </c>
      <c r="B55" s="48"/>
      <c r="C55" s="49" t="s">
        <v>563</v>
      </c>
      <c r="D55" s="48">
        <v>2</v>
      </c>
      <c r="E55" s="48" t="s">
        <v>120</v>
      </c>
      <c r="F55" s="50">
        <v>1000000</v>
      </c>
      <c r="G55" s="122">
        <f>ROUNDDOWN(D55*F55,-3)</f>
        <v>2000000</v>
      </c>
      <c r="H55" s="150"/>
      <c r="I55" s="49" t="s">
        <v>563</v>
      </c>
      <c r="J55" s="48">
        <v>2</v>
      </c>
      <c r="K55" s="48" t="s">
        <v>120</v>
      </c>
      <c r="L55" s="50">
        <v>1000000</v>
      </c>
      <c r="M55" s="50">
        <f>ROUNDDOWN(J55*L55,-3)</f>
        <v>2000000</v>
      </c>
      <c r="N55" s="247">
        <f>Reviu[[#This Row],[JUMLAH]]-Reviu[[#This Row],[JUMLAH ]]</f>
        <v>0</v>
      </c>
      <c r="O55" s="207"/>
      <c r="P55" s="180"/>
      <c r="Q55" s="180"/>
    </row>
    <row r="56" spans="1:19" ht="13.2" x14ac:dyDescent="0.25">
      <c r="A56" s="22" t="s">
        <v>571</v>
      </c>
      <c r="B56" s="48"/>
      <c r="C56" s="49" t="s">
        <v>572</v>
      </c>
      <c r="D56" s="48">
        <v>4</v>
      </c>
      <c r="E56" s="48" t="s">
        <v>59</v>
      </c>
      <c r="F56" s="50">
        <v>250000</v>
      </c>
      <c r="G56" s="122">
        <f>ROUNDDOWN(D56*F56,-3)</f>
        <v>1000000</v>
      </c>
      <c r="H56" s="150"/>
      <c r="I56" s="49" t="s">
        <v>572</v>
      </c>
      <c r="J56" s="48">
        <v>4</v>
      </c>
      <c r="K56" s="48" t="s">
        <v>59</v>
      </c>
      <c r="L56" s="50">
        <v>250000</v>
      </c>
      <c r="M56" s="50">
        <f>ROUNDDOWN(J56*L56,-3)</f>
        <v>1000000</v>
      </c>
      <c r="N56" s="247">
        <f>Reviu[[#This Row],[JUMLAH]]-Reviu[[#This Row],[JUMLAH ]]</f>
        <v>0</v>
      </c>
      <c r="O56" s="207"/>
      <c r="P56" s="180"/>
      <c r="Q56" s="180"/>
    </row>
    <row r="57" spans="1:19" ht="13.2" x14ac:dyDescent="0.25">
      <c r="A57" s="1" t="s">
        <v>573</v>
      </c>
      <c r="B57" s="57" t="s">
        <v>528</v>
      </c>
      <c r="C57" s="58" t="s">
        <v>31</v>
      </c>
      <c r="D57" s="57"/>
      <c r="E57" s="57"/>
      <c r="F57" s="59"/>
      <c r="G57" s="125">
        <f>G58</f>
        <v>4000000</v>
      </c>
      <c r="H57" s="153" t="s">
        <v>528</v>
      </c>
      <c r="I57" s="58" t="s">
        <v>31</v>
      </c>
      <c r="J57" s="57"/>
      <c r="K57" s="57"/>
      <c r="L57" s="59"/>
      <c r="M57" s="59">
        <f>M58</f>
        <v>8000000</v>
      </c>
      <c r="N57" s="324">
        <f>N58</f>
        <v>-4000000</v>
      </c>
      <c r="O57" s="207"/>
      <c r="P57" s="180"/>
      <c r="Q57" s="180"/>
      <c r="S57" s="223" t="s">
        <v>501</v>
      </c>
    </row>
    <row r="58" spans="1:19" ht="13.2" x14ac:dyDescent="0.25">
      <c r="A58" s="1" t="s">
        <v>574</v>
      </c>
      <c r="B58" s="48"/>
      <c r="C58" s="49" t="s">
        <v>558</v>
      </c>
      <c r="D58" s="48">
        <v>4</v>
      </c>
      <c r="E58" s="48" t="s">
        <v>33</v>
      </c>
      <c r="F58" s="50">
        <v>1000000</v>
      </c>
      <c r="G58" s="122">
        <f>ROUNDDOWN(D58*F58,-3)</f>
        <v>4000000</v>
      </c>
      <c r="H58" s="150"/>
      <c r="I58" s="201" t="s">
        <v>558</v>
      </c>
      <c r="J58" s="386">
        <v>8</v>
      </c>
      <c r="K58" s="202" t="s">
        <v>33</v>
      </c>
      <c r="L58" s="204">
        <v>1000000</v>
      </c>
      <c r="M58" s="204">
        <f>ROUNDDOWN(J58*L58,-3)</f>
        <v>8000000</v>
      </c>
      <c r="N58" s="247">
        <f>Reviu[[#This Row],[JUMLAH]]-Reviu[[#This Row],[JUMLAH ]]</f>
        <v>-4000000</v>
      </c>
      <c r="O58" s="187"/>
      <c r="P58" s="180"/>
      <c r="Q58" s="180"/>
    </row>
    <row r="59" spans="1:19" ht="13.2" x14ac:dyDescent="0.25">
      <c r="A59" s="1" t="s">
        <v>63</v>
      </c>
      <c r="B59" s="51" t="s">
        <v>525</v>
      </c>
      <c r="C59" s="52" t="s">
        <v>35</v>
      </c>
      <c r="D59" s="51"/>
      <c r="E59" s="51"/>
      <c r="F59" s="53"/>
      <c r="G59" s="123">
        <f>G60</f>
        <v>66252000</v>
      </c>
      <c r="H59" s="151" t="s">
        <v>525</v>
      </c>
      <c r="I59" s="52" t="s">
        <v>35</v>
      </c>
      <c r="J59" s="51"/>
      <c r="K59" s="51"/>
      <c r="L59" s="53"/>
      <c r="M59" s="53">
        <f>M60</f>
        <v>66252000</v>
      </c>
      <c r="N59" s="323">
        <f>N60</f>
        <v>0</v>
      </c>
      <c r="O59" s="207"/>
      <c r="P59" s="180"/>
      <c r="Q59" s="180"/>
      <c r="S59" s="223" t="s">
        <v>501</v>
      </c>
    </row>
    <row r="60" spans="1:19" ht="13.2" x14ac:dyDescent="0.25">
      <c r="A60" s="1" t="s">
        <v>64</v>
      </c>
      <c r="B60" s="48"/>
      <c r="C60" s="49" t="s">
        <v>575</v>
      </c>
      <c r="D60" s="48">
        <v>12</v>
      </c>
      <c r="E60" s="48" t="s">
        <v>26</v>
      </c>
      <c r="F60" s="50">
        <v>5521000</v>
      </c>
      <c r="G60" s="122">
        <f>ROUNDDOWN(D60*F60,-3)</f>
        <v>66252000</v>
      </c>
      <c r="H60" s="150"/>
      <c r="I60" s="49" t="s">
        <v>575</v>
      </c>
      <c r="J60" s="48">
        <v>12</v>
      </c>
      <c r="K60" s="48" t="s">
        <v>26</v>
      </c>
      <c r="L60" s="50">
        <v>5521000</v>
      </c>
      <c r="M60" s="50">
        <f>ROUNDDOWN(J60*L60,-3)</f>
        <v>66252000</v>
      </c>
      <c r="N60" s="247">
        <f>Reviu[[#This Row],[JUMLAH]]-Reviu[[#This Row],[JUMLAH ]]</f>
        <v>0</v>
      </c>
      <c r="O60" s="178"/>
      <c r="P60" s="180"/>
      <c r="Q60" s="180"/>
    </row>
    <row r="61" spans="1:19" ht="13.2" x14ac:dyDescent="0.25">
      <c r="A61" s="1" t="s">
        <v>65</v>
      </c>
      <c r="B61" s="60" t="s">
        <v>66</v>
      </c>
      <c r="C61" s="61" t="s">
        <v>67</v>
      </c>
      <c r="D61" s="60"/>
      <c r="E61" s="60" t="s">
        <v>553</v>
      </c>
      <c r="F61" s="62"/>
      <c r="G61" s="126">
        <f>SUM(G62,G77)</f>
        <v>475336000</v>
      </c>
      <c r="H61" s="154" t="s">
        <v>66</v>
      </c>
      <c r="I61" s="61" t="s">
        <v>67</v>
      </c>
      <c r="J61" s="60"/>
      <c r="K61" s="60" t="s">
        <v>553</v>
      </c>
      <c r="L61" s="62"/>
      <c r="M61" s="62">
        <f>SUM(M62,M77)</f>
        <v>464836000</v>
      </c>
      <c r="N61" s="334">
        <f>SUM(N62,N77)</f>
        <v>10500000</v>
      </c>
      <c r="O61" s="207"/>
      <c r="P61" s="180"/>
      <c r="Q61" s="180"/>
    </row>
    <row r="62" spans="1:19" ht="13.2" x14ac:dyDescent="0.25">
      <c r="A62" s="1" t="s">
        <v>68</v>
      </c>
      <c r="B62" s="54" t="s">
        <v>21</v>
      </c>
      <c r="C62" s="55" t="s">
        <v>576</v>
      </c>
      <c r="D62" s="54"/>
      <c r="E62" s="54"/>
      <c r="F62" s="56"/>
      <c r="G62" s="124">
        <f>SUM(G63,G71,G73,G75)</f>
        <v>404820000</v>
      </c>
      <c r="H62" s="152" t="s">
        <v>21</v>
      </c>
      <c r="I62" s="55" t="s">
        <v>576</v>
      </c>
      <c r="J62" s="54"/>
      <c r="K62" s="54"/>
      <c r="L62" s="56"/>
      <c r="M62" s="56">
        <f>SUM(M63,M69,M71,M73,M75)</f>
        <v>394320000</v>
      </c>
      <c r="N62" s="325">
        <f>SUM(N63,N69,N71,N73,N75)</f>
        <v>10500000</v>
      </c>
      <c r="O62" s="207"/>
      <c r="P62" s="381" t="s">
        <v>502</v>
      </c>
      <c r="Q62" s="381" t="s">
        <v>503</v>
      </c>
      <c r="S62" s="223"/>
    </row>
    <row r="63" spans="1:19" ht="13.2" x14ac:dyDescent="0.25">
      <c r="A63" s="1" t="s">
        <v>69</v>
      </c>
      <c r="B63" s="51" t="s">
        <v>523</v>
      </c>
      <c r="C63" s="52" t="s">
        <v>24</v>
      </c>
      <c r="D63" s="51"/>
      <c r="E63" s="51"/>
      <c r="F63" s="53"/>
      <c r="G63" s="123">
        <f>SUM(G64:G68)</f>
        <v>74000000</v>
      </c>
      <c r="H63" s="151" t="s">
        <v>523</v>
      </c>
      <c r="I63" s="52" t="s">
        <v>24</v>
      </c>
      <c r="J63" s="51"/>
      <c r="K63" s="51"/>
      <c r="L63" s="53"/>
      <c r="M63" s="53">
        <f>SUM(M64:M68)</f>
        <v>32500000</v>
      </c>
      <c r="N63" s="323">
        <f>SUM(N64:N68)</f>
        <v>41500000</v>
      </c>
      <c r="O63" s="207"/>
      <c r="P63" s="180"/>
      <c r="Q63" s="180"/>
      <c r="S63" s="223" t="s">
        <v>503</v>
      </c>
    </row>
    <row r="64" spans="1:19" ht="13.2" x14ac:dyDescent="0.25">
      <c r="A64" s="1" t="s">
        <v>70</v>
      </c>
      <c r="B64" s="48"/>
      <c r="C64" s="49" t="s">
        <v>554</v>
      </c>
      <c r="D64" s="48">
        <v>200</v>
      </c>
      <c r="E64" s="48" t="s">
        <v>26</v>
      </c>
      <c r="F64" s="50">
        <v>75000</v>
      </c>
      <c r="G64" s="122">
        <f>ROUNDDOWN(D64*F64,-3)</f>
        <v>15000000</v>
      </c>
      <c r="H64" s="150"/>
      <c r="I64" s="49" t="s">
        <v>554</v>
      </c>
      <c r="J64" s="48">
        <v>200</v>
      </c>
      <c r="K64" s="48" t="s">
        <v>26</v>
      </c>
      <c r="L64" s="50">
        <v>75000</v>
      </c>
      <c r="M64" s="50">
        <f>ROUNDDOWN(J64*L64,-3)</f>
        <v>15000000</v>
      </c>
      <c r="N64" s="247">
        <f>Reviu[[#This Row],[JUMLAH]]-Reviu[[#This Row],[JUMLAH ]]</f>
        <v>0</v>
      </c>
      <c r="O64" s="207"/>
      <c r="P64" s="180"/>
      <c r="Q64" s="180"/>
    </row>
    <row r="65" spans="1:19" ht="13.2" x14ac:dyDescent="0.25">
      <c r="A65" s="1" t="s">
        <v>71</v>
      </c>
      <c r="B65" s="48"/>
      <c r="C65" s="49" t="s">
        <v>555</v>
      </c>
      <c r="D65" s="48">
        <v>8</v>
      </c>
      <c r="E65" s="48" t="s">
        <v>120</v>
      </c>
      <c r="F65" s="50">
        <v>1000000</v>
      </c>
      <c r="G65" s="122">
        <f>ROUNDDOWN(D65*F65,-3)</f>
        <v>8000000</v>
      </c>
      <c r="H65" s="150"/>
      <c r="I65" s="49" t="s">
        <v>555</v>
      </c>
      <c r="J65" s="48">
        <v>5</v>
      </c>
      <c r="K65" s="48" t="s">
        <v>120</v>
      </c>
      <c r="L65" s="50">
        <v>1000000</v>
      </c>
      <c r="M65" s="50">
        <f>ROUNDDOWN(J65*L65,-3)</f>
        <v>5000000</v>
      </c>
      <c r="N65" s="373">
        <f>Reviu[[#This Row],[JUMLAH]]-Reviu[[#This Row],[JUMLAH ]]</f>
        <v>3000000</v>
      </c>
      <c r="O65" s="187"/>
      <c r="P65" s="180"/>
      <c r="Q65" s="180"/>
    </row>
    <row r="66" spans="1:19" ht="13.2" x14ac:dyDescent="0.25">
      <c r="A66" s="1" t="s">
        <v>72</v>
      </c>
      <c r="B66" s="48"/>
      <c r="C66" s="49" t="s">
        <v>556</v>
      </c>
      <c r="D66" s="48">
        <v>8</v>
      </c>
      <c r="E66" s="48" t="s">
        <v>120</v>
      </c>
      <c r="F66" s="50">
        <v>1500000</v>
      </c>
      <c r="G66" s="122">
        <f>ROUNDDOWN(D66*F66,-3)</f>
        <v>12000000</v>
      </c>
      <c r="H66" s="150"/>
      <c r="I66" s="49" t="s">
        <v>556</v>
      </c>
      <c r="J66" s="48">
        <v>5</v>
      </c>
      <c r="K66" s="48" t="s">
        <v>120</v>
      </c>
      <c r="L66" s="50">
        <v>1500000</v>
      </c>
      <c r="M66" s="50">
        <f>ROUNDDOWN(J66*L66,-3)</f>
        <v>7500000</v>
      </c>
      <c r="N66" s="373">
        <f>Reviu[[#This Row],[JUMLAH]]-Reviu[[#This Row],[JUMLAH ]]</f>
        <v>4500000</v>
      </c>
      <c r="O66" s="187"/>
      <c r="P66" s="180"/>
      <c r="Q66" s="180"/>
    </row>
    <row r="67" spans="1:19" ht="13.2" x14ac:dyDescent="0.25">
      <c r="A67" s="1" t="s">
        <v>577</v>
      </c>
      <c r="B67" s="48"/>
      <c r="C67" s="49" t="s">
        <v>557</v>
      </c>
      <c r="D67" s="48">
        <v>8</v>
      </c>
      <c r="E67" s="48" t="s">
        <v>120</v>
      </c>
      <c r="F67" s="50">
        <v>1000000</v>
      </c>
      <c r="G67" s="122">
        <f>ROUNDDOWN(D67*F67,-3)</f>
        <v>8000000</v>
      </c>
      <c r="H67" s="150"/>
      <c r="I67" s="49" t="s">
        <v>557</v>
      </c>
      <c r="J67" s="48">
        <v>5</v>
      </c>
      <c r="K67" s="48" t="s">
        <v>120</v>
      </c>
      <c r="L67" s="50">
        <v>1000000</v>
      </c>
      <c r="M67" s="50">
        <f>ROUNDDOWN(J67*L67,-3)</f>
        <v>5000000</v>
      </c>
      <c r="N67" s="373">
        <f>Reviu[[#This Row],[JUMLAH]]-Reviu[[#This Row],[JUMLAH ]]</f>
        <v>3000000</v>
      </c>
      <c r="O67" s="187"/>
      <c r="P67" s="180"/>
      <c r="Q67" s="180"/>
    </row>
    <row r="68" spans="1:19" ht="13.2" x14ac:dyDescent="0.25">
      <c r="A68" s="1" t="s">
        <v>578</v>
      </c>
      <c r="B68" s="48"/>
      <c r="C68" s="49" t="s">
        <v>579</v>
      </c>
      <c r="D68" s="48">
        <v>62</v>
      </c>
      <c r="E68" s="48" t="s">
        <v>580</v>
      </c>
      <c r="F68" s="50">
        <v>500000</v>
      </c>
      <c r="G68" s="122">
        <f>ROUNDDOWN(D68*F68,-3)</f>
        <v>31000000</v>
      </c>
      <c r="H68" s="150"/>
      <c r="I68" s="217"/>
      <c r="J68" s="388"/>
      <c r="K68" s="218"/>
      <c r="L68" s="219"/>
      <c r="M68" s="219"/>
      <c r="N68" s="371">
        <f>Reviu[[#This Row],[JUMLAH]]-Reviu[[#This Row],[JUMLAH ]]</f>
        <v>31000000</v>
      </c>
      <c r="O68" s="187"/>
      <c r="P68" s="180"/>
      <c r="Q68" s="180"/>
    </row>
    <row r="69" spans="1:19" ht="13.2" x14ac:dyDescent="0.25">
      <c r="A69" s="1" t="s">
        <v>985</v>
      </c>
      <c r="B69" s="48"/>
      <c r="C69" s="49"/>
      <c r="D69" s="48"/>
      <c r="E69" s="48"/>
      <c r="F69" s="50"/>
      <c r="G69" s="122"/>
      <c r="H69" s="149" t="s">
        <v>524</v>
      </c>
      <c r="I69" s="46" t="s">
        <v>73</v>
      </c>
      <c r="J69" s="45"/>
      <c r="K69" s="45"/>
      <c r="L69" s="47"/>
      <c r="M69" s="47">
        <f>M70</f>
        <v>31000000</v>
      </c>
      <c r="N69" s="348">
        <f>N70</f>
        <v>-31000000</v>
      </c>
      <c r="O69" s="207"/>
      <c r="P69" s="180"/>
      <c r="Q69" s="180"/>
      <c r="S69" s="223" t="s">
        <v>503</v>
      </c>
    </row>
    <row r="70" spans="1:19" ht="13.2" x14ac:dyDescent="0.25">
      <c r="A70" s="1" t="s">
        <v>1106</v>
      </c>
      <c r="B70" s="48"/>
      <c r="C70" s="49"/>
      <c r="D70" s="48"/>
      <c r="E70" s="48"/>
      <c r="F70" s="50"/>
      <c r="G70" s="122"/>
      <c r="H70" s="150"/>
      <c r="I70" s="201" t="s">
        <v>952</v>
      </c>
      <c r="J70" s="386">
        <v>1</v>
      </c>
      <c r="K70" s="202" t="s">
        <v>120</v>
      </c>
      <c r="L70" s="204">
        <v>31000000</v>
      </c>
      <c r="M70" s="204">
        <f>ROUNDDOWN(J70*L70,-3)</f>
        <v>31000000</v>
      </c>
      <c r="N70" s="372">
        <f>Reviu[[#This Row],[JUMLAH]]-Reviu[[#This Row],[JUMLAH ]]</f>
        <v>-31000000</v>
      </c>
      <c r="O70" s="187"/>
      <c r="P70" s="180"/>
      <c r="Q70" s="180"/>
    </row>
    <row r="71" spans="1:19" ht="13.2" x14ac:dyDescent="0.25">
      <c r="A71" s="1" t="s">
        <v>75</v>
      </c>
      <c r="B71" s="51" t="s">
        <v>528</v>
      </c>
      <c r="C71" s="52" t="s">
        <v>31</v>
      </c>
      <c r="D71" s="51"/>
      <c r="E71" s="51"/>
      <c r="F71" s="53"/>
      <c r="G71" s="123">
        <f>G72</f>
        <v>25200000</v>
      </c>
      <c r="H71" s="151" t="s">
        <v>528</v>
      </c>
      <c r="I71" s="52" t="s">
        <v>31</v>
      </c>
      <c r="J71" s="51"/>
      <c r="K71" s="51"/>
      <c r="L71" s="53"/>
      <c r="M71" s="53">
        <f>M72</f>
        <v>25200000</v>
      </c>
      <c r="N71" s="323">
        <f>N72</f>
        <v>0</v>
      </c>
      <c r="O71" s="207"/>
      <c r="P71" s="180"/>
      <c r="Q71" s="180"/>
      <c r="S71" s="223" t="s">
        <v>503</v>
      </c>
    </row>
    <row r="72" spans="1:19" ht="13.2" x14ac:dyDescent="0.25">
      <c r="A72" s="1" t="s">
        <v>76</v>
      </c>
      <c r="B72" s="48"/>
      <c r="C72" s="49" t="s">
        <v>558</v>
      </c>
      <c r="D72" s="48">
        <v>28</v>
      </c>
      <c r="E72" s="48" t="s">
        <v>33</v>
      </c>
      <c r="F72" s="50">
        <v>900000</v>
      </c>
      <c r="G72" s="122">
        <f>ROUNDDOWN(D72*F72,-3)</f>
        <v>25200000</v>
      </c>
      <c r="H72" s="150"/>
      <c r="I72" s="49" t="s">
        <v>558</v>
      </c>
      <c r="J72" s="48">
        <v>28</v>
      </c>
      <c r="K72" s="48" t="s">
        <v>33</v>
      </c>
      <c r="L72" s="50">
        <v>900000</v>
      </c>
      <c r="M72" s="50">
        <f>ROUNDDOWN(J72*L72,-3)</f>
        <v>25200000</v>
      </c>
      <c r="N72" s="406">
        <f>Reviu[[#This Row],[JUMLAH]]-Reviu[[#This Row],[JUMLAH ]]</f>
        <v>0</v>
      </c>
      <c r="O72" s="187"/>
      <c r="P72" s="180"/>
      <c r="Q72" s="180"/>
    </row>
    <row r="73" spans="1:19" ht="13.2" x14ac:dyDescent="0.25">
      <c r="A73" s="1" t="s">
        <v>77</v>
      </c>
      <c r="B73" s="51" t="s">
        <v>525</v>
      </c>
      <c r="C73" s="52" t="s">
        <v>35</v>
      </c>
      <c r="D73" s="51"/>
      <c r="E73" s="51"/>
      <c r="F73" s="53"/>
      <c r="G73" s="123">
        <f>G74</f>
        <v>304120000</v>
      </c>
      <c r="H73" s="151" t="s">
        <v>525</v>
      </c>
      <c r="I73" s="52" t="s">
        <v>35</v>
      </c>
      <c r="J73" s="51"/>
      <c r="K73" s="51"/>
      <c r="L73" s="53"/>
      <c r="M73" s="53">
        <f>M74</f>
        <v>304120000</v>
      </c>
      <c r="N73" s="323">
        <f>N74</f>
        <v>0</v>
      </c>
      <c r="O73" s="207"/>
      <c r="P73" s="180"/>
      <c r="Q73" s="180"/>
      <c r="S73" s="223" t="s">
        <v>503</v>
      </c>
    </row>
    <row r="74" spans="1:19" ht="13.2" x14ac:dyDescent="0.25">
      <c r="A74" s="1" t="s">
        <v>78</v>
      </c>
      <c r="B74" s="48"/>
      <c r="C74" s="49" t="s">
        <v>581</v>
      </c>
      <c r="D74" s="48">
        <v>52</v>
      </c>
      <c r="E74" s="48" t="s">
        <v>26</v>
      </c>
      <c r="F74" s="50">
        <v>5848480</v>
      </c>
      <c r="G74" s="122">
        <f>ROUNDDOWN(D74*F74,-3)</f>
        <v>304120000</v>
      </c>
      <c r="H74" s="150"/>
      <c r="I74" s="49" t="s">
        <v>581</v>
      </c>
      <c r="J74" s="48">
        <v>52</v>
      </c>
      <c r="K74" s="48" t="s">
        <v>26</v>
      </c>
      <c r="L74" s="50">
        <v>5848480</v>
      </c>
      <c r="M74" s="50">
        <f>ROUNDDOWN(J74*L74,-3)</f>
        <v>304120000</v>
      </c>
      <c r="N74" s="247">
        <f>Reviu[[#This Row],[JUMLAH]]-Reviu[[#This Row],[JUMLAH ]]</f>
        <v>0</v>
      </c>
      <c r="O74" s="178"/>
      <c r="P74" s="180"/>
      <c r="Q74" s="180"/>
    </row>
    <row r="75" spans="1:19" ht="13.2" x14ac:dyDescent="0.25">
      <c r="A75" s="1" t="s">
        <v>79</v>
      </c>
      <c r="B75" s="51" t="s">
        <v>582</v>
      </c>
      <c r="C75" s="52" t="s">
        <v>80</v>
      </c>
      <c r="D75" s="51"/>
      <c r="E75" s="51"/>
      <c r="F75" s="53"/>
      <c r="G75" s="123">
        <f>G76</f>
        <v>1500000</v>
      </c>
      <c r="H75" s="151" t="s">
        <v>582</v>
      </c>
      <c r="I75" s="52" t="s">
        <v>80</v>
      </c>
      <c r="J75" s="51"/>
      <c r="K75" s="51"/>
      <c r="L75" s="53"/>
      <c r="M75" s="53">
        <f>M76</f>
        <v>1500000</v>
      </c>
      <c r="N75" s="323">
        <f>N76</f>
        <v>0</v>
      </c>
      <c r="O75" s="207"/>
      <c r="P75" s="180"/>
      <c r="Q75" s="180"/>
      <c r="S75" s="223" t="s">
        <v>503</v>
      </c>
    </row>
    <row r="76" spans="1:19" ht="13.2" x14ac:dyDescent="0.25">
      <c r="A76" s="1" t="s">
        <v>81</v>
      </c>
      <c r="B76" s="48"/>
      <c r="C76" s="49" t="s">
        <v>583</v>
      </c>
      <c r="D76" s="48">
        <v>10</v>
      </c>
      <c r="E76" s="48" t="s">
        <v>26</v>
      </c>
      <c r="F76" s="50">
        <v>150000</v>
      </c>
      <c r="G76" s="122">
        <f>ROUNDDOWN(D76*F76,-3)</f>
        <v>1500000</v>
      </c>
      <c r="H76" s="150"/>
      <c r="I76" s="49" t="s">
        <v>583</v>
      </c>
      <c r="J76" s="48">
        <v>10</v>
      </c>
      <c r="K76" s="48" t="s">
        <v>26</v>
      </c>
      <c r="L76" s="50">
        <v>150000</v>
      </c>
      <c r="M76" s="50">
        <f>ROUNDDOWN(J76*L76,-3)</f>
        <v>1500000</v>
      </c>
      <c r="N76" s="247">
        <f>Reviu[[#This Row],[JUMLAH]]-Reviu[[#This Row],[JUMLAH ]]</f>
        <v>0</v>
      </c>
      <c r="O76" s="178"/>
      <c r="P76" s="180"/>
      <c r="Q76" s="180"/>
    </row>
    <row r="77" spans="1:19" ht="13.2" x14ac:dyDescent="0.25">
      <c r="A77" s="1" t="s">
        <v>82</v>
      </c>
      <c r="B77" s="54" t="s">
        <v>38</v>
      </c>
      <c r="C77" s="55" t="s">
        <v>92</v>
      </c>
      <c r="D77" s="54"/>
      <c r="E77" s="54"/>
      <c r="F77" s="56"/>
      <c r="G77" s="124">
        <f>SUM(G78,G83,G85)</f>
        <v>70516000</v>
      </c>
      <c r="H77" s="152" t="s">
        <v>38</v>
      </c>
      <c r="I77" s="55" t="s">
        <v>92</v>
      </c>
      <c r="J77" s="54"/>
      <c r="K77" s="54"/>
      <c r="L77" s="56"/>
      <c r="M77" s="56">
        <f>SUM(M78,M83,M85)</f>
        <v>70516000</v>
      </c>
      <c r="N77" s="325">
        <f>SUM(N78,N83,N85)</f>
        <v>0</v>
      </c>
      <c r="O77" s="207"/>
      <c r="P77" s="381" t="s">
        <v>502</v>
      </c>
      <c r="Q77" s="381" t="s">
        <v>503</v>
      </c>
      <c r="S77" s="223"/>
    </row>
    <row r="78" spans="1:19" ht="13.2" x14ac:dyDescent="0.25">
      <c r="A78" s="1" t="s">
        <v>83</v>
      </c>
      <c r="B78" s="51" t="s">
        <v>523</v>
      </c>
      <c r="C78" s="52" t="s">
        <v>24</v>
      </c>
      <c r="D78" s="51"/>
      <c r="E78" s="51"/>
      <c r="F78" s="53"/>
      <c r="G78" s="123">
        <f>SUM(G79:G82)</f>
        <v>22625000</v>
      </c>
      <c r="H78" s="151" t="s">
        <v>523</v>
      </c>
      <c r="I78" s="52" t="s">
        <v>24</v>
      </c>
      <c r="J78" s="51"/>
      <c r="K78" s="51"/>
      <c r="L78" s="53"/>
      <c r="M78" s="53">
        <f>SUM(M79:M82)</f>
        <v>22625000</v>
      </c>
      <c r="N78" s="323">
        <f>SUM(N79:N82)</f>
        <v>0</v>
      </c>
      <c r="O78" s="209"/>
      <c r="P78" s="180"/>
      <c r="Q78" s="180"/>
      <c r="S78" s="223" t="s">
        <v>503</v>
      </c>
    </row>
    <row r="79" spans="1:19" ht="13.2" x14ac:dyDescent="0.25">
      <c r="A79" s="1" t="s">
        <v>84</v>
      </c>
      <c r="B79" s="48"/>
      <c r="C79" s="49" t="s">
        <v>554</v>
      </c>
      <c r="D79" s="48">
        <v>75</v>
      </c>
      <c r="E79" s="48" t="s">
        <v>26</v>
      </c>
      <c r="F79" s="50">
        <v>75000</v>
      </c>
      <c r="G79" s="122">
        <f>ROUNDDOWN(D79*F79,-3)</f>
        <v>5625000</v>
      </c>
      <c r="H79" s="150"/>
      <c r="I79" s="49" t="s">
        <v>554</v>
      </c>
      <c r="J79" s="48">
        <v>75</v>
      </c>
      <c r="K79" s="48" t="s">
        <v>26</v>
      </c>
      <c r="L79" s="50">
        <v>75000</v>
      </c>
      <c r="M79" s="50">
        <f>ROUNDDOWN(J79*L79,-3)</f>
        <v>5625000</v>
      </c>
      <c r="N79" s="247">
        <f>Reviu[[#This Row],[JUMLAH]]-Reviu[[#This Row],[JUMLAH ]]</f>
        <v>0</v>
      </c>
      <c r="O79" s="178"/>
      <c r="P79" s="180"/>
      <c r="Q79" s="180"/>
    </row>
    <row r="80" spans="1:19" ht="13.2" x14ac:dyDescent="0.25">
      <c r="A80" s="1" t="s">
        <v>85</v>
      </c>
      <c r="B80" s="48"/>
      <c r="C80" s="49" t="s">
        <v>555</v>
      </c>
      <c r="D80" s="48">
        <v>4</v>
      </c>
      <c r="E80" s="48" t="s">
        <v>120</v>
      </c>
      <c r="F80" s="50">
        <v>1500000</v>
      </c>
      <c r="G80" s="122">
        <f>ROUNDDOWN(D80*F80,-3)</f>
        <v>6000000</v>
      </c>
      <c r="H80" s="150"/>
      <c r="I80" s="49" t="s">
        <v>555</v>
      </c>
      <c r="J80" s="48">
        <v>4</v>
      </c>
      <c r="K80" s="48" t="s">
        <v>120</v>
      </c>
      <c r="L80" s="50">
        <v>1500000</v>
      </c>
      <c r="M80" s="50">
        <f>ROUNDDOWN(J80*L80,-3)</f>
        <v>6000000</v>
      </c>
      <c r="N80" s="247">
        <f>Reviu[[#This Row],[JUMLAH]]-Reviu[[#This Row],[JUMLAH ]]</f>
        <v>0</v>
      </c>
      <c r="O80" s="178"/>
      <c r="P80" s="180"/>
      <c r="Q80" s="180"/>
    </row>
    <row r="81" spans="1:19" ht="13.2" x14ac:dyDescent="0.25">
      <c r="A81" s="1" t="s">
        <v>584</v>
      </c>
      <c r="B81" s="48"/>
      <c r="C81" s="49" t="s">
        <v>556</v>
      </c>
      <c r="D81" s="48">
        <v>4</v>
      </c>
      <c r="E81" s="48" t="s">
        <v>120</v>
      </c>
      <c r="F81" s="50">
        <v>1500000</v>
      </c>
      <c r="G81" s="122">
        <f>ROUNDDOWN(D81*F81,-3)</f>
        <v>6000000</v>
      </c>
      <c r="H81" s="150"/>
      <c r="I81" s="49" t="s">
        <v>556</v>
      </c>
      <c r="J81" s="48">
        <v>4</v>
      </c>
      <c r="K81" s="48" t="s">
        <v>120</v>
      </c>
      <c r="L81" s="50">
        <v>1500000</v>
      </c>
      <c r="M81" s="50">
        <f>ROUNDDOWN(J81*L81,-3)</f>
        <v>6000000</v>
      </c>
      <c r="N81" s="247">
        <f>Reviu[[#This Row],[JUMLAH]]-Reviu[[#This Row],[JUMLAH ]]</f>
        <v>0</v>
      </c>
      <c r="O81" s="178"/>
      <c r="P81" s="180"/>
      <c r="Q81" s="180"/>
    </row>
    <row r="82" spans="1:19" ht="13.2" x14ac:dyDescent="0.25">
      <c r="A82" s="1" t="s">
        <v>585</v>
      </c>
      <c r="B82" s="48"/>
      <c r="C82" s="49" t="s">
        <v>557</v>
      </c>
      <c r="D82" s="48">
        <v>5</v>
      </c>
      <c r="E82" s="48" t="s">
        <v>120</v>
      </c>
      <c r="F82" s="50">
        <v>1000000</v>
      </c>
      <c r="G82" s="122">
        <f>ROUNDDOWN(D82*F82,-3)</f>
        <v>5000000</v>
      </c>
      <c r="H82" s="150"/>
      <c r="I82" s="49" t="s">
        <v>557</v>
      </c>
      <c r="J82" s="48">
        <v>5</v>
      </c>
      <c r="K82" s="48" t="s">
        <v>120</v>
      </c>
      <c r="L82" s="50">
        <v>1000000</v>
      </c>
      <c r="M82" s="50">
        <f>ROUNDDOWN(J82*L82,-3)</f>
        <v>5000000</v>
      </c>
      <c r="N82" s="247">
        <f>Reviu[[#This Row],[JUMLAH]]-Reviu[[#This Row],[JUMLAH ]]</f>
        <v>0</v>
      </c>
      <c r="O82" s="178"/>
      <c r="P82" s="180"/>
      <c r="Q82" s="180"/>
    </row>
    <row r="83" spans="1:19" ht="13.2" x14ac:dyDescent="0.25">
      <c r="A83" s="1" t="s">
        <v>86</v>
      </c>
      <c r="B83" s="45" t="s">
        <v>528</v>
      </c>
      <c r="C83" s="46" t="s">
        <v>31</v>
      </c>
      <c r="D83" s="45"/>
      <c r="E83" s="45"/>
      <c r="F83" s="47"/>
      <c r="G83" s="121">
        <f>G84</f>
        <v>7200000</v>
      </c>
      <c r="H83" s="149" t="s">
        <v>528</v>
      </c>
      <c r="I83" s="46" t="s">
        <v>31</v>
      </c>
      <c r="J83" s="45"/>
      <c r="K83" s="45"/>
      <c r="L83" s="47"/>
      <c r="M83" s="47">
        <f>M84</f>
        <v>7200000</v>
      </c>
      <c r="N83" s="322">
        <f>N84</f>
        <v>0</v>
      </c>
      <c r="O83" s="208"/>
      <c r="P83" s="180"/>
      <c r="Q83" s="180"/>
      <c r="S83" s="223" t="s">
        <v>503</v>
      </c>
    </row>
    <row r="84" spans="1:19" ht="13.2" x14ac:dyDescent="0.25">
      <c r="A84" s="1" t="s">
        <v>87</v>
      </c>
      <c r="B84" s="48"/>
      <c r="C84" s="49" t="s">
        <v>558</v>
      </c>
      <c r="D84" s="48">
        <v>8</v>
      </c>
      <c r="E84" s="48" t="s">
        <v>33</v>
      </c>
      <c r="F84" s="50">
        <v>900000</v>
      </c>
      <c r="G84" s="122">
        <f>ROUNDDOWN(D84*F84,-3)</f>
        <v>7200000</v>
      </c>
      <c r="H84" s="150"/>
      <c r="I84" s="49" t="s">
        <v>558</v>
      </c>
      <c r="J84" s="48">
        <v>8</v>
      </c>
      <c r="K84" s="48" t="s">
        <v>33</v>
      </c>
      <c r="L84" s="50">
        <v>900000</v>
      </c>
      <c r="M84" s="50">
        <f>ROUNDDOWN(J84*L84,-3)</f>
        <v>7200000</v>
      </c>
      <c r="N84" s="247">
        <f>Reviu[[#This Row],[JUMLAH]]-Reviu[[#This Row],[JUMLAH ]]</f>
        <v>0</v>
      </c>
      <c r="O84" s="178"/>
      <c r="P84" s="180"/>
      <c r="Q84" s="180"/>
    </row>
    <row r="85" spans="1:19" ht="13.2" x14ac:dyDescent="0.25">
      <c r="A85" s="1" t="s">
        <v>89</v>
      </c>
      <c r="B85" s="51" t="s">
        <v>525</v>
      </c>
      <c r="C85" s="52" t="s">
        <v>35</v>
      </c>
      <c r="D85" s="51"/>
      <c r="E85" s="51"/>
      <c r="F85" s="53"/>
      <c r="G85" s="123">
        <f>G86</f>
        <v>40691000</v>
      </c>
      <c r="H85" s="151" t="s">
        <v>525</v>
      </c>
      <c r="I85" s="52" t="s">
        <v>35</v>
      </c>
      <c r="J85" s="51"/>
      <c r="K85" s="51"/>
      <c r="L85" s="53"/>
      <c r="M85" s="53">
        <f>M86</f>
        <v>40691000</v>
      </c>
      <c r="N85" s="323">
        <f>N86</f>
        <v>0</v>
      </c>
      <c r="O85" s="209"/>
      <c r="P85" s="180"/>
      <c r="Q85" s="180"/>
      <c r="S85" s="223" t="s">
        <v>503</v>
      </c>
    </row>
    <row r="86" spans="1:19" ht="13.2" x14ac:dyDescent="0.25">
      <c r="A86" s="1" t="s">
        <v>90</v>
      </c>
      <c r="B86" s="48"/>
      <c r="C86" s="49" t="s">
        <v>586</v>
      </c>
      <c r="D86" s="48">
        <v>20</v>
      </c>
      <c r="E86" s="48" t="s">
        <v>26</v>
      </c>
      <c r="F86" s="50">
        <v>2034550</v>
      </c>
      <c r="G86" s="122">
        <f>ROUNDDOWN(D86*F86,-3)</f>
        <v>40691000</v>
      </c>
      <c r="H86" s="150"/>
      <c r="I86" s="49" t="s">
        <v>586</v>
      </c>
      <c r="J86" s="48">
        <v>20</v>
      </c>
      <c r="K86" s="48" t="s">
        <v>26</v>
      </c>
      <c r="L86" s="50">
        <v>2034550</v>
      </c>
      <c r="M86" s="50">
        <f>ROUNDDOWN(J86*L86,-3)</f>
        <v>40691000</v>
      </c>
      <c r="N86" s="247">
        <f>Reviu[[#This Row],[JUMLAH]]-Reviu[[#This Row],[JUMLAH ]]</f>
        <v>0</v>
      </c>
      <c r="O86" s="178"/>
      <c r="P86" s="180"/>
      <c r="Q86" s="180"/>
    </row>
    <row r="87" spans="1:19" ht="13.2" x14ac:dyDescent="0.25">
      <c r="A87" s="1" t="s">
        <v>93</v>
      </c>
      <c r="B87" s="60" t="s">
        <v>94</v>
      </c>
      <c r="C87" s="61" t="s">
        <v>95</v>
      </c>
      <c r="D87" s="60"/>
      <c r="E87" s="60" t="s">
        <v>553</v>
      </c>
      <c r="F87" s="62"/>
      <c r="G87" s="126">
        <f>SUM(G88,G98)</f>
        <v>219670000</v>
      </c>
      <c r="H87" s="154" t="s">
        <v>94</v>
      </c>
      <c r="I87" s="61" t="s">
        <v>95</v>
      </c>
      <c r="J87" s="60"/>
      <c r="K87" s="60" t="s">
        <v>553</v>
      </c>
      <c r="L87" s="62"/>
      <c r="M87" s="62">
        <f>SUM(M88,M98)</f>
        <v>242705000</v>
      </c>
      <c r="N87" s="334">
        <f>SUM(N88,N98)</f>
        <v>-23035000</v>
      </c>
      <c r="O87" s="207"/>
      <c r="P87" s="180"/>
      <c r="Q87" s="180"/>
    </row>
    <row r="88" spans="1:19" ht="13.2" x14ac:dyDescent="0.25">
      <c r="A88" s="1" t="s">
        <v>96</v>
      </c>
      <c r="B88" s="54" t="s">
        <v>21</v>
      </c>
      <c r="C88" s="55" t="s">
        <v>587</v>
      </c>
      <c r="D88" s="54"/>
      <c r="E88" s="54"/>
      <c r="F88" s="56"/>
      <c r="G88" s="124">
        <f>SUM(G89,G96)</f>
        <v>116750000</v>
      </c>
      <c r="H88" s="152" t="s">
        <v>21</v>
      </c>
      <c r="I88" s="55" t="s">
        <v>587</v>
      </c>
      <c r="J88" s="54"/>
      <c r="K88" s="54"/>
      <c r="L88" s="56"/>
      <c r="M88" s="56">
        <f>SUM(M89,M94,M96)</f>
        <v>131785000</v>
      </c>
      <c r="N88" s="325">
        <f>SUM(N89,N94,N96)</f>
        <v>-15035000</v>
      </c>
      <c r="O88" s="207"/>
      <c r="P88" s="381" t="s">
        <v>502</v>
      </c>
      <c r="Q88" s="381" t="s">
        <v>504</v>
      </c>
      <c r="S88" s="223"/>
    </row>
    <row r="89" spans="1:19" ht="13.2" x14ac:dyDescent="0.25">
      <c r="A89" s="1" t="s">
        <v>98</v>
      </c>
      <c r="B89" s="51" t="s">
        <v>523</v>
      </c>
      <c r="C89" s="52" t="s">
        <v>24</v>
      </c>
      <c r="D89" s="51"/>
      <c r="E89" s="51"/>
      <c r="F89" s="53"/>
      <c r="G89" s="123">
        <f>SUM(G90:G93)</f>
        <v>50750000</v>
      </c>
      <c r="H89" s="151" t="s">
        <v>523</v>
      </c>
      <c r="I89" s="52" t="s">
        <v>24</v>
      </c>
      <c r="J89" s="51"/>
      <c r="K89" s="51"/>
      <c r="L89" s="53"/>
      <c r="M89" s="53">
        <f>SUM(M90:M93)</f>
        <v>50750000</v>
      </c>
      <c r="N89" s="323">
        <f>SUM(N90:N93)</f>
        <v>0</v>
      </c>
      <c r="O89" s="207"/>
      <c r="P89" s="180"/>
      <c r="Q89" s="180"/>
      <c r="S89" s="223" t="s">
        <v>504</v>
      </c>
    </row>
    <row r="90" spans="1:19" ht="13.2" x14ac:dyDescent="0.25">
      <c r="A90" s="1" t="s">
        <v>99</v>
      </c>
      <c r="B90" s="48"/>
      <c r="C90" s="49" t="s">
        <v>554</v>
      </c>
      <c r="D90" s="48">
        <v>250</v>
      </c>
      <c r="E90" s="48" t="s">
        <v>26</v>
      </c>
      <c r="F90" s="50">
        <v>75000</v>
      </c>
      <c r="G90" s="122">
        <f>ROUNDDOWN(D90*F90,-3)</f>
        <v>18750000</v>
      </c>
      <c r="H90" s="150"/>
      <c r="I90" s="49" t="s">
        <v>554</v>
      </c>
      <c r="J90" s="48">
        <v>250</v>
      </c>
      <c r="K90" s="48" t="s">
        <v>26</v>
      </c>
      <c r="L90" s="50">
        <v>75000</v>
      </c>
      <c r="M90" s="50">
        <f>ROUNDDOWN(J90*L90,-3)</f>
        <v>18750000</v>
      </c>
      <c r="N90" s="247">
        <f>Reviu[[#This Row],[JUMLAH]]-Reviu[[#This Row],[JUMLAH ]]</f>
        <v>0</v>
      </c>
      <c r="O90" s="207"/>
      <c r="P90" s="180"/>
      <c r="Q90" s="180"/>
    </row>
    <row r="91" spans="1:19" ht="13.2" x14ac:dyDescent="0.25">
      <c r="A91" s="1" t="s">
        <v>100</v>
      </c>
      <c r="B91" s="48"/>
      <c r="C91" s="49" t="s">
        <v>555</v>
      </c>
      <c r="D91" s="48">
        <v>8</v>
      </c>
      <c r="E91" s="48" t="s">
        <v>120</v>
      </c>
      <c r="F91" s="50">
        <v>1500000</v>
      </c>
      <c r="G91" s="122">
        <f>ROUNDDOWN(D91*F91,-3)</f>
        <v>12000000</v>
      </c>
      <c r="H91" s="150"/>
      <c r="I91" s="49" t="s">
        <v>555</v>
      </c>
      <c r="J91" s="48">
        <v>8</v>
      </c>
      <c r="K91" s="48" t="s">
        <v>120</v>
      </c>
      <c r="L91" s="50">
        <v>1500000</v>
      </c>
      <c r="M91" s="50">
        <f>ROUNDDOWN(J91*L91,-3)</f>
        <v>12000000</v>
      </c>
      <c r="N91" s="406">
        <f>Reviu[[#This Row],[JUMLAH]]-Reviu[[#This Row],[JUMLAH ]]</f>
        <v>0</v>
      </c>
      <c r="O91" s="187"/>
      <c r="P91" s="180"/>
      <c r="Q91" s="180"/>
    </row>
    <row r="92" spans="1:19" ht="13.2" x14ac:dyDescent="0.25">
      <c r="A92" s="1" t="s">
        <v>101</v>
      </c>
      <c r="B92" s="48"/>
      <c r="C92" s="49" t="s">
        <v>556</v>
      </c>
      <c r="D92" s="48">
        <v>8</v>
      </c>
      <c r="E92" s="48" t="s">
        <v>120</v>
      </c>
      <c r="F92" s="50">
        <v>1500000</v>
      </c>
      <c r="G92" s="122">
        <f>ROUNDDOWN(D92*F92,-3)</f>
        <v>12000000</v>
      </c>
      <c r="H92" s="150"/>
      <c r="I92" s="49" t="s">
        <v>556</v>
      </c>
      <c r="J92" s="48">
        <v>8</v>
      </c>
      <c r="K92" s="48" t="s">
        <v>120</v>
      </c>
      <c r="L92" s="50">
        <v>1500000</v>
      </c>
      <c r="M92" s="50">
        <f>ROUNDDOWN(J92*L92,-3)</f>
        <v>12000000</v>
      </c>
      <c r="N92" s="406">
        <f>Reviu[[#This Row],[JUMLAH]]-Reviu[[#This Row],[JUMLAH ]]</f>
        <v>0</v>
      </c>
      <c r="O92" s="187"/>
      <c r="P92" s="180"/>
      <c r="Q92" s="180"/>
    </row>
    <row r="93" spans="1:19" ht="13.2" x14ac:dyDescent="0.25">
      <c r="A93" s="1" t="s">
        <v>102</v>
      </c>
      <c r="B93" s="48"/>
      <c r="C93" s="49" t="s">
        <v>557</v>
      </c>
      <c r="D93" s="48">
        <v>8</v>
      </c>
      <c r="E93" s="48" t="s">
        <v>120</v>
      </c>
      <c r="F93" s="50">
        <v>1000000</v>
      </c>
      <c r="G93" s="122">
        <f>ROUNDDOWN(D93*F93,-3)</f>
        <v>8000000</v>
      </c>
      <c r="H93" s="150"/>
      <c r="I93" s="49" t="s">
        <v>557</v>
      </c>
      <c r="J93" s="48">
        <v>8</v>
      </c>
      <c r="K93" s="48" t="s">
        <v>120</v>
      </c>
      <c r="L93" s="50">
        <v>1000000</v>
      </c>
      <c r="M93" s="50">
        <f>ROUNDDOWN(J93*L93,-3)</f>
        <v>8000000</v>
      </c>
      <c r="N93" s="406">
        <f>Reviu[[#This Row],[JUMLAH]]-Reviu[[#This Row],[JUMLAH ]]</f>
        <v>0</v>
      </c>
      <c r="O93" s="187"/>
      <c r="P93" s="180"/>
      <c r="Q93" s="180"/>
    </row>
    <row r="94" spans="1:19" ht="13.2" x14ac:dyDescent="0.25">
      <c r="A94" s="1" t="s">
        <v>986</v>
      </c>
      <c r="B94" s="48"/>
      <c r="C94" s="49"/>
      <c r="D94" s="48"/>
      <c r="E94" s="48"/>
      <c r="F94" s="50"/>
      <c r="G94" s="122"/>
      <c r="H94" s="153" t="s">
        <v>528</v>
      </c>
      <c r="I94" s="58" t="s">
        <v>31</v>
      </c>
      <c r="J94" s="57"/>
      <c r="K94" s="57"/>
      <c r="L94" s="59"/>
      <c r="M94" s="59">
        <f>M95</f>
        <v>0</v>
      </c>
      <c r="N94" s="324">
        <f>N95</f>
        <v>0</v>
      </c>
      <c r="O94" s="187"/>
      <c r="P94" s="180"/>
      <c r="Q94" s="180"/>
      <c r="S94" s="223" t="s">
        <v>504</v>
      </c>
    </row>
    <row r="95" spans="1:19" ht="13.2" x14ac:dyDescent="0.25">
      <c r="A95" s="1" t="s">
        <v>1107</v>
      </c>
      <c r="B95" s="48"/>
      <c r="C95" s="49"/>
      <c r="D95" s="48"/>
      <c r="E95" s="48"/>
      <c r="F95" s="50"/>
      <c r="G95" s="122"/>
      <c r="H95" s="150"/>
      <c r="I95" s="49" t="s">
        <v>558</v>
      </c>
      <c r="J95" s="407">
        <v>0</v>
      </c>
      <c r="K95" s="48" t="s">
        <v>33</v>
      </c>
      <c r="L95" s="50">
        <v>900000</v>
      </c>
      <c r="M95" s="50">
        <f>ROUNDDOWN(J95*L95,-3)</f>
        <v>0</v>
      </c>
      <c r="N95" s="247">
        <f>Reviu[[#This Row],[JUMLAH]]-Reviu[[#This Row],[JUMLAH ]]</f>
        <v>0</v>
      </c>
      <c r="O95" s="187"/>
      <c r="P95" s="180"/>
      <c r="Q95" s="180"/>
    </row>
    <row r="96" spans="1:19" ht="13.2" x14ac:dyDescent="0.25">
      <c r="A96" s="1" t="s">
        <v>103</v>
      </c>
      <c r="B96" s="51" t="s">
        <v>525</v>
      </c>
      <c r="C96" s="52" t="s">
        <v>35</v>
      </c>
      <c r="D96" s="51"/>
      <c r="E96" s="51"/>
      <c r="F96" s="53"/>
      <c r="G96" s="123">
        <f>G97</f>
        <v>66000000</v>
      </c>
      <c r="H96" s="151" t="s">
        <v>525</v>
      </c>
      <c r="I96" s="52" t="s">
        <v>35</v>
      </c>
      <c r="J96" s="51"/>
      <c r="K96" s="51"/>
      <c r="L96" s="53"/>
      <c r="M96" s="53">
        <f>M97</f>
        <v>81035000</v>
      </c>
      <c r="N96" s="323">
        <f>N97</f>
        <v>-15035000</v>
      </c>
      <c r="O96" s="207"/>
      <c r="P96" s="180"/>
      <c r="Q96" s="180"/>
      <c r="S96" s="223" t="s">
        <v>504</v>
      </c>
    </row>
    <row r="97" spans="1:19" ht="13.2" x14ac:dyDescent="0.25">
      <c r="A97" s="1" t="s">
        <v>104</v>
      </c>
      <c r="B97" s="48"/>
      <c r="C97" s="49" t="s">
        <v>588</v>
      </c>
      <c r="D97" s="48">
        <v>12</v>
      </c>
      <c r="E97" s="48" t="s">
        <v>26</v>
      </c>
      <c r="F97" s="50">
        <v>5500000</v>
      </c>
      <c r="G97" s="122">
        <f>ROUNDDOWN(D97*F97,-3)</f>
        <v>66000000</v>
      </c>
      <c r="H97" s="150"/>
      <c r="I97" s="201" t="s">
        <v>588</v>
      </c>
      <c r="J97" s="386">
        <v>16</v>
      </c>
      <c r="K97" s="202" t="s">
        <v>26</v>
      </c>
      <c r="L97" s="50">
        <v>5064687.5</v>
      </c>
      <c r="M97" s="204">
        <f>ROUNDDOWN(J97*L97,-3)</f>
        <v>81035000</v>
      </c>
      <c r="N97" s="247">
        <f>Reviu[[#This Row],[JUMLAH]]-Reviu[[#This Row],[JUMLAH ]]</f>
        <v>-15035000</v>
      </c>
      <c r="O97" s="178"/>
      <c r="P97" s="180"/>
      <c r="Q97" s="180"/>
    </row>
    <row r="98" spans="1:19" ht="13.2" x14ac:dyDescent="0.25">
      <c r="A98" s="1" t="s">
        <v>589</v>
      </c>
      <c r="B98" s="63" t="s">
        <v>38</v>
      </c>
      <c r="C98" s="64" t="s">
        <v>97</v>
      </c>
      <c r="D98" s="63"/>
      <c r="E98" s="63"/>
      <c r="F98" s="65"/>
      <c r="G98" s="127">
        <f>SUM(G99,G105,G107)</f>
        <v>102920000</v>
      </c>
      <c r="H98" s="155" t="s">
        <v>38</v>
      </c>
      <c r="I98" s="64" t="s">
        <v>97</v>
      </c>
      <c r="J98" s="63"/>
      <c r="K98" s="63"/>
      <c r="L98" s="65"/>
      <c r="M98" s="65">
        <f>SUM(M99,M105,M107)</f>
        <v>110920000</v>
      </c>
      <c r="N98" s="326">
        <f>SUM(N99,N105,N107)</f>
        <v>-8000000</v>
      </c>
      <c r="O98" s="207"/>
      <c r="P98" s="381" t="s">
        <v>502</v>
      </c>
      <c r="Q98" s="381" t="s">
        <v>504</v>
      </c>
      <c r="S98" s="223"/>
    </row>
    <row r="99" spans="1:19" ht="13.2" x14ac:dyDescent="0.25">
      <c r="A99" s="1" t="s">
        <v>590</v>
      </c>
      <c r="B99" s="51" t="s">
        <v>523</v>
      </c>
      <c r="C99" s="52" t="s">
        <v>24</v>
      </c>
      <c r="D99" s="51"/>
      <c r="E99" s="51"/>
      <c r="F99" s="53"/>
      <c r="G99" s="123">
        <f>SUM(G100:G104)</f>
        <v>23750000</v>
      </c>
      <c r="H99" s="151" t="s">
        <v>523</v>
      </c>
      <c r="I99" s="52" t="s">
        <v>24</v>
      </c>
      <c r="J99" s="51"/>
      <c r="K99" s="51"/>
      <c r="L99" s="53"/>
      <c r="M99" s="53">
        <f>SUM(M100:M104)</f>
        <v>23750000</v>
      </c>
      <c r="N99" s="323">
        <f>SUM(N100:N104)</f>
        <v>0</v>
      </c>
      <c r="O99" s="207"/>
      <c r="P99" s="180"/>
      <c r="Q99" s="180"/>
      <c r="S99" s="223" t="s">
        <v>504</v>
      </c>
    </row>
    <row r="100" spans="1:19" ht="13.2" x14ac:dyDescent="0.25">
      <c r="A100" s="1" t="s">
        <v>591</v>
      </c>
      <c r="B100" s="48"/>
      <c r="C100" s="49" t="s">
        <v>554</v>
      </c>
      <c r="D100" s="48">
        <v>90</v>
      </c>
      <c r="E100" s="48" t="s">
        <v>26</v>
      </c>
      <c r="F100" s="50">
        <v>75000</v>
      </c>
      <c r="G100" s="122">
        <f>ROUNDDOWN(D100*F100,-3)</f>
        <v>6750000</v>
      </c>
      <c r="H100" s="150"/>
      <c r="I100" s="49" t="s">
        <v>554</v>
      </c>
      <c r="J100" s="48">
        <v>90</v>
      </c>
      <c r="K100" s="48" t="s">
        <v>26</v>
      </c>
      <c r="L100" s="50">
        <v>75000</v>
      </c>
      <c r="M100" s="50">
        <f>ROUNDDOWN(J100*L100,-3)</f>
        <v>6750000</v>
      </c>
      <c r="N100" s="247">
        <f>Reviu[[#This Row],[JUMLAH]]-Reviu[[#This Row],[JUMLAH ]]</f>
        <v>0</v>
      </c>
      <c r="O100" s="178"/>
      <c r="P100" s="180"/>
      <c r="Q100" s="180"/>
    </row>
    <row r="101" spans="1:19" ht="13.2" x14ac:dyDescent="0.25">
      <c r="A101" s="1" t="s">
        <v>592</v>
      </c>
      <c r="B101" s="48"/>
      <c r="C101" s="49" t="s">
        <v>555</v>
      </c>
      <c r="D101" s="48">
        <v>2</v>
      </c>
      <c r="E101" s="48" t="s">
        <v>120</v>
      </c>
      <c r="F101" s="50">
        <v>1500000</v>
      </c>
      <c r="G101" s="122">
        <f>ROUNDDOWN(D101*F101,-3)</f>
        <v>3000000</v>
      </c>
      <c r="H101" s="150"/>
      <c r="I101" s="49" t="s">
        <v>555</v>
      </c>
      <c r="J101" s="48">
        <v>2</v>
      </c>
      <c r="K101" s="48" t="s">
        <v>120</v>
      </c>
      <c r="L101" s="50">
        <v>1500000</v>
      </c>
      <c r="M101" s="50">
        <f>ROUNDDOWN(J101*L101,-3)</f>
        <v>3000000</v>
      </c>
      <c r="N101" s="247">
        <f>Reviu[[#This Row],[JUMLAH]]-Reviu[[#This Row],[JUMLAH ]]</f>
        <v>0</v>
      </c>
      <c r="O101" s="178"/>
      <c r="P101" s="180"/>
      <c r="Q101" s="180"/>
    </row>
    <row r="102" spans="1:19" ht="13.2" x14ac:dyDescent="0.25">
      <c r="A102" s="1" t="s">
        <v>593</v>
      </c>
      <c r="B102" s="48"/>
      <c r="C102" s="49" t="s">
        <v>556</v>
      </c>
      <c r="D102" s="48">
        <v>2</v>
      </c>
      <c r="E102" s="48" t="s">
        <v>120</v>
      </c>
      <c r="F102" s="50">
        <v>1500000</v>
      </c>
      <c r="G102" s="122">
        <f>ROUNDDOWN(D102*F102,-3)</f>
        <v>3000000</v>
      </c>
      <c r="H102" s="150"/>
      <c r="I102" s="49" t="s">
        <v>556</v>
      </c>
      <c r="J102" s="48">
        <v>2</v>
      </c>
      <c r="K102" s="48" t="s">
        <v>120</v>
      </c>
      <c r="L102" s="50">
        <v>1500000</v>
      </c>
      <c r="M102" s="50">
        <f>ROUNDDOWN(J102*L102,-3)</f>
        <v>3000000</v>
      </c>
      <c r="N102" s="247">
        <f>Reviu[[#This Row],[JUMLAH]]-Reviu[[#This Row],[JUMLAH ]]</f>
        <v>0</v>
      </c>
      <c r="O102" s="178"/>
      <c r="P102" s="180"/>
      <c r="Q102" s="180"/>
    </row>
    <row r="103" spans="1:19" ht="13.2" x14ac:dyDescent="0.25">
      <c r="A103" s="1" t="s">
        <v>594</v>
      </c>
      <c r="B103" s="48"/>
      <c r="C103" s="49" t="s">
        <v>557</v>
      </c>
      <c r="D103" s="48">
        <v>2</v>
      </c>
      <c r="E103" s="48" t="s">
        <v>120</v>
      </c>
      <c r="F103" s="50">
        <v>1000000</v>
      </c>
      <c r="G103" s="122">
        <f>ROUNDDOWN(D103*F103,-3)</f>
        <v>2000000</v>
      </c>
      <c r="H103" s="150"/>
      <c r="I103" s="49" t="s">
        <v>557</v>
      </c>
      <c r="J103" s="48">
        <v>2</v>
      </c>
      <c r="K103" s="48" t="s">
        <v>120</v>
      </c>
      <c r="L103" s="50">
        <v>1000000</v>
      </c>
      <c r="M103" s="50">
        <f>ROUNDDOWN(J103*L103,-3)</f>
        <v>2000000</v>
      </c>
      <c r="N103" s="247">
        <f>Reviu[[#This Row],[JUMLAH]]-Reviu[[#This Row],[JUMLAH ]]</f>
        <v>0</v>
      </c>
      <c r="O103" s="178"/>
      <c r="P103" s="180"/>
      <c r="Q103" s="180"/>
    </row>
    <row r="104" spans="1:19" ht="13.2" x14ac:dyDescent="0.25">
      <c r="A104" s="22" t="s">
        <v>595</v>
      </c>
      <c r="B104" s="48"/>
      <c r="C104" s="49" t="s">
        <v>596</v>
      </c>
      <c r="D104" s="48">
        <v>36</v>
      </c>
      <c r="E104" s="48" t="s">
        <v>26</v>
      </c>
      <c r="F104" s="50">
        <v>250000</v>
      </c>
      <c r="G104" s="122">
        <f>ROUNDDOWN(D104*F104,-3)</f>
        <v>9000000</v>
      </c>
      <c r="H104" s="150"/>
      <c r="I104" s="49" t="s">
        <v>596</v>
      </c>
      <c r="J104" s="48">
        <v>36</v>
      </c>
      <c r="K104" s="48" t="s">
        <v>26</v>
      </c>
      <c r="L104" s="50">
        <v>250000</v>
      </c>
      <c r="M104" s="50">
        <f>ROUNDDOWN(J104*L104,-3)</f>
        <v>9000000</v>
      </c>
      <c r="N104" s="247">
        <f>Reviu[[#This Row],[JUMLAH]]-Reviu[[#This Row],[JUMLAH ]]</f>
        <v>0</v>
      </c>
      <c r="O104" s="178"/>
      <c r="P104" s="180"/>
      <c r="Q104" s="180"/>
    </row>
    <row r="105" spans="1:19" ht="13.2" x14ac:dyDescent="0.25">
      <c r="A105" s="1" t="s">
        <v>597</v>
      </c>
      <c r="B105" s="57" t="s">
        <v>528</v>
      </c>
      <c r="C105" s="58" t="s">
        <v>31</v>
      </c>
      <c r="D105" s="57"/>
      <c r="E105" s="57"/>
      <c r="F105" s="59"/>
      <c r="G105" s="125">
        <f>G106</f>
        <v>10000000</v>
      </c>
      <c r="H105" s="153" t="s">
        <v>528</v>
      </c>
      <c r="I105" s="58" t="s">
        <v>31</v>
      </c>
      <c r="J105" s="57"/>
      <c r="K105" s="57"/>
      <c r="L105" s="59"/>
      <c r="M105" s="59">
        <f>M106</f>
        <v>18000000</v>
      </c>
      <c r="N105" s="324">
        <f>N106</f>
        <v>-8000000</v>
      </c>
      <c r="O105" s="207"/>
      <c r="P105" s="180"/>
      <c r="Q105" s="180"/>
      <c r="S105" s="223" t="s">
        <v>504</v>
      </c>
    </row>
    <row r="106" spans="1:19" ht="13.2" x14ac:dyDescent="0.25">
      <c r="A106" s="1" t="s">
        <v>598</v>
      </c>
      <c r="B106" s="48"/>
      <c r="C106" s="49" t="s">
        <v>558</v>
      </c>
      <c r="D106" s="48">
        <v>10</v>
      </c>
      <c r="E106" s="48" t="s">
        <v>33</v>
      </c>
      <c r="F106" s="50">
        <v>1000000</v>
      </c>
      <c r="G106" s="122">
        <f>ROUNDDOWN(D106*F106,-3)</f>
        <v>10000000</v>
      </c>
      <c r="H106" s="150"/>
      <c r="I106" s="201" t="s">
        <v>558</v>
      </c>
      <c r="J106" s="386">
        <v>20</v>
      </c>
      <c r="K106" s="202" t="s">
        <v>33</v>
      </c>
      <c r="L106" s="204">
        <v>900000</v>
      </c>
      <c r="M106" s="204">
        <f>ROUNDDOWN(J106*L106,-3)</f>
        <v>18000000</v>
      </c>
      <c r="N106" s="247">
        <f>Reviu[[#This Row],[JUMLAH]]-Reviu[[#This Row],[JUMLAH ]]</f>
        <v>-8000000</v>
      </c>
      <c r="O106" s="187"/>
      <c r="P106" s="180"/>
      <c r="Q106" s="180"/>
    </row>
    <row r="107" spans="1:19" ht="13.2" x14ac:dyDescent="0.25">
      <c r="A107" s="1" t="s">
        <v>599</v>
      </c>
      <c r="B107" s="51" t="s">
        <v>525</v>
      </c>
      <c r="C107" s="52" t="s">
        <v>35</v>
      </c>
      <c r="D107" s="51"/>
      <c r="E107" s="51"/>
      <c r="F107" s="53"/>
      <c r="G107" s="123">
        <f>G108</f>
        <v>69170000</v>
      </c>
      <c r="H107" s="151" t="s">
        <v>525</v>
      </c>
      <c r="I107" s="52" t="s">
        <v>35</v>
      </c>
      <c r="J107" s="51"/>
      <c r="K107" s="51"/>
      <c r="L107" s="53"/>
      <c r="M107" s="53">
        <f>M108</f>
        <v>69170000</v>
      </c>
      <c r="N107" s="323">
        <f>N108</f>
        <v>0</v>
      </c>
      <c r="O107" s="207"/>
      <c r="P107" s="180"/>
      <c r="Q107" s="180"/>
      <c r="S107" s="223" t="s">
        <v>504</v>
      </c>
    </row>
    <row r="108" spans="1:19" ht="13.2" x14ac:dyDescent="0.25">
      <c r="A108" s="1" t="s">
        <v>600</v>
      </c>
      <c r="B108" s="48"/>
      <c r="C108" s="49" t="s">
        <v>601</v>
      </c>
      <c r="D108" s="48">
        <v>26</v>
      </c>
      <c r="E108" s="48" t="s">
        <v>26</v>
      </c>
      <c r="F108" s="50">
        <v>2660417</v>
      </c>
      <c r="G108" s="122">
        <f>ROUNDDOWN(D108*F108,-3)</f>
        <v>69170000</v>
      </c>
      <c r="H108" s="150"/>
      <c r="I108" s="49" t="s">
        <v>601</v>
      </c>
      <c r="J108" s="48">
        <v>26</v>
      </c>
      <c r="K108" s="48" t="s">
        <v>26</v>
      </c>
      <c r="L108" s="50">
        <v>2660417</v>
      </c>
      <c r="M108" s="50">
        <f>ROUNDDOWN(J108*L108,-3)</f>
        <v>69170000</v>
      </c>
      <c r="N108" s="247">
        <f>Reviu[[#This Row],[JUMLAH]]-Reviu[[#This Row],[JUMLAH ]]</f>
        <v>0</v>
      </c>
      <c r="O108" s="178"/>
      <c r="P108" s="180"/>
      <c r="Q108" s="180"/>
    </row>
    <row r="109" spans="1:19" ht="13.2" x14ac:dyDescent="0.25">
      <c r="A109" s="1" t="s">
        <v>105</v>
      </c>
      <c r="B109" s="66" t="s">
        <v>105</v>
      </c>
      <c r="C109" s="67" t="s">
        <v>106</v>
      </c>
      <c r="D109" s="66"/>
      <c r="E109" s="66"/>
      <c r="F109" s="68"/>
      <c r="G109" s="128">
        <f>SUM(G110,G661)</f>
        <v>22288180000</v>
      </c>
      <c r="H109" s="156" t="s">
        <v>105</v>
      </c>
      <c r="I109" s="67" t="s">
        <v>106</v>
      </c>
      <c r="J109" s="66"/>
      <c r="K109" s="66"/>
      <c r="L109" s="68"/>
      <c r="M109" s="68">
        <f>SUM(M110,M661)</f>
        <v>22314424000</v>
      </c>
      <c r="N109" s="327">
        <f>SUM(N110,N661)</f>
        <v>-26244000</v>
      </c>
      <c r="O109" s="207"/>
      <c r="P109" s="180"/>
      <c r="Q109" s="180"/>
    </row>
    <row r="110" spans="1:19" ht="26.4" x14ac:dyDescent="0.25">
      <c r="A110" s="1" t="s">
        <v>107</v>
      </c>
      <c r="B110" s="69" t="s">
        <v>602</v>
      </c>
      <c r="C110" s="70" t="s">
        <v>108</v>
      </c>
      <c r="D110" s="69"/>
      <c r="E110" s="69"/>
      <c r="F110" s="71"/>
      <c r="G110" s="129">
        <f>SUM(G111,G117,G408,G414)</f>
        <v>13788180000</v>
      </c>
      <c r="H110" s="157" t="s">
        <v>602</v>
      </c>
      <c r="I110" s="70" t="s">
        <v>108</v>
      </c>
      <c r="J110" s="69"/>
      <c r="K110" s="69"/>
      <c r="L110" s="71"/>
      <c r="M110" s="71">
        <f>SUM(M111,M117,M408,M414)</f>
        <v>13814424000</v>
      </c>
      <c r="N110" s="328">
        <f>SUM(N111,N117,N408,N414)</f>
        <v>-26244000</v>
      </c>
      <c r="O110" s="207"/>
      <c r="P110" s="180"/>
      <c r="Q110" s="180"/>
    </row>
    <row r="111" spans="1:19" ht="26.4" x14ac:dyDescent="0.25">
      <c r="A111" s="1" t="s">
        <v>109</v>
      </c>
      <c r="B111" s="72" t="s">
        <v>110</v>
      </c>
      <c r="C111" s="73" t="s">
        <v>603</v>
      </c>
      <c r="D111" s="72">
        <v>2</v>
      </c>
      <c r="E111" s="72" t="s">
        <v>111</v>
      </c>
      <c r="F111" s="74"/>
      <c r="G111" s="130">
        <f>G112</f>
        <v>260000000</v>
      </c>
      <c r="H111" s="158" t="s">
        <v>110</v>
      </c>
      <c r="I111" s="73" t="s">
        <v>603</v>
      </c>
      <c r="J111" s="72">
        <v>2</v>
      </c>
      <c r="K111" s="72" t="s">
        <v>111</v>
      </c>
      <c r="L111" s="74"/>
      <c r="M111" s="74">
        <f t="shared" ref="M111:N115" si="2">M112</f>
        <v>260000000</v>
      </c>
      <c r="N111" s="329">
        <f t="shared" si="2"/>
        <v>0</v>
      </c>
      <c r="O111" s="207"/>
      <c r="P111" s="180"/>
      <c r="Q111" s="180"/>
    </row>
    <row r="112" spans="1:19" ht="26.4" x14ac:dyDescent="0.25">
      <c r="A112" s="1" t="s">
        <v>112</v>
      </c>
      <c r="B112" s="75" t="s">
        <v>113</v>
      </c>
      <c r="C112" s="76" t="s">
        <v>604</v>
      </c>
      <c r="D112" s="75">
        <v>2</v>
      </c>
      <c r="E112" s="75" t="s">
        <v>111</v>
      </c>
      <c r="F112" s="77"/>
      <c r="G112" s="77">
        <f>G113</f>
        <v>260000000</v>
      </c>
      <c r="H112" s="75" t="s">
        <v>113</v>
      </c>
      <c r="I112" s="76" t="s">
        <v>604</v>
      </c>
      <c r="J112" s="75">
        <v>2</v>
      </c>
      <c r="K112" s="75" t="s">
        <v>111</v>
      </c>
      <c r="L112" s="77"/>
      <c r="M112" s="77">
        <f t="shared" si="2"/>
        <v>260000000</v>
      </c>
      <c r="N112" s="330">
        <f t="shared" si="2"/>
        <v>0</v>
      </c>
      <c r="O112" s="214"/>
      <c r="P112" s="180"/>
      <c r="Q112" s="180"/>
    </row>
    <row r="113" spans="1:19" ht="26.4" x14ac:dyDescent="0.25">
      <c r="A113" s="1" t="s">
        <v>114</v>
      </c>
      <c r="B113" s="276" t="s">
        <v>605</v>
      </c>
      <c r="C113" s="277" t="s">
        <v>115</v>
      </c>
      <c r="D113" s="276"/>
      <c r="E113" s="276" t="s">
        <v>553</v>
      </c>
      <c r="F113" s="278"/>
      <c r="G113" s="279">
        <f>G114</f>
        <v>260000000</v>
      </c>
      <c r="H113" s="280" t="s">
        <v>605</v>
      </c>
      <c r="I113" s="277" t="s">
        <v>115</v>
      </c>
      <c r="J113" s="276"/>
      <c r="K113" s="276" t="s">
        <v>553</v>
      </c>
      <c r="L113" s="278"/>
      <c r="M113" s="278">
        <f t="shared" si="2"/>
        <v>260000000</v>
      </c>
      <c r="N113" s="331">
        <f t="shared" si="2"/>
        <v>0</v>
      </c>
      <c r="O113" s="215"/>
      <c r="P113" s="180"/>
      <c r="Q113" s="180"/>
    </row>
    <row r="114" spans="1:19" ht="13.2" x14ac:dyDescent="0.25">
      <c r="A114" s="1" t="s">
        <v>116</v>
      </c>
      <c r="B114" s="63" t="s">
        <v>21</v>
      </c>
      <c r="C114" s="64" t="s">
        <v>606</v>
      </c>
      <c r="D114" s="63"/>
      <c r="E114" s="63"/>
      <c r="F114" s="65"/>
      <c r="G114" s="127">
        <f>G115</f>
        <v>260000000</v>
      </c>
      <c r="H114" s="155" t="s">
        <v>21</v>
      </c>
      <c r="I114" s="64" t="s">
        <v>606</v>
      </c>
      <c r="J114" s="63"/>
      <c r="K114" s="63"/>
      <c r="L114" s="65"/>
      <c r="M114" s="65">
        <f t="shared" si="2"/>
        <v>260000000</v>
      </c>
      <c r="N114" s="326">
        <f t="shared" si="2"/>
        <v>0</v>
      </c>
      <c r="O114" s="213"/>
      <c r="P114" s="381" t="s">
        <v>505</v>
      </c>
      <c r="Q114" s="381" t="s">
        <v>506</v>
      </c>
      <c r="S114" s="223"/>
    </row>
    <row r="115" spans="1:19" ht="13.2" x14ac:dyDescent="0.25">
      <c r="A115" s="1" t="s">
        <v>117</v>
      </c>
      <c r="B115" s="45" t="s">
        <v>607</v>
      </c>
      <c r="C115" s="46" t="s">
        <v>118</v>
      </c>
      <c r="D115" s="45"/>
      <c r="E115" s="45"/>
      <c r="F115" s="47"/>
      <c r="G115" s="121">
        <f>G116</f>
        <v>260000000</v>
      </c>
      <c r="H115" s="149" t="s">
        <v>607</v>
      </c>
      <c r="I115" s="46" t="s">
        <v>118</v>
      </c>
      <c r="J115" s="45"/>
      <c r="K115" s="45"/>
      <c r="L115" s="47"/>
      <c r="M115" s="47">
        <f t="shared" si="2"/>
        <v>260000000</v>
      </c>
      <c r="N115" s="322">
        <f t="shared" si="2"/>
        <v>0</v>
      </c>
      <c r="O115" s="208"/>
      <c r="P115" s="180"/>
      <c r="Q115" s="180"/>
      <c r="R115" s="252" t="s">
        <v>1004</v>
      </c>
      <c r="S115" s="223" t="s">
        <v>506</v>
      </c>
    </row>
    <row r="116" spans="1:19" ht="13.2" x14ac:dyDescent="0.25">
      <c r="A116" s="1" t="s">
        <v>119</v>
      </c>
      <c r="B116" s="48"/>
      <c r="C116" s="49" t="s">
        <v>608</v>
      </c>
      <c r="D116" s="48">
        <v>1</v>
      </c>
      <c r="E116" s="48" t="s">
        <v>120</v>
      </c>
      <c r="F116" s="50">
        <v>260000000</v>
      </c>
      <c r="G116" s="122">
        <f>ROUNDDOWN(D116*F116,-3)</f>
        <v>260000000</v>
      </c>
      <c r="H116" s="150"/>
      <c r="I116" s="49" t="s">
        <v>608</v>
      </c>
      <c r="J116" s="48">
        <v>1</v>
      </c>
      <c r="K116" s="48" t="s">
        <v>120</v>
      </c>
      <c r="L116" s="50">
        <v>260000000</v>
      </c>
      <c r="M116" s="50">
        <f>ROUNDDOWN(J116*L116,-3)</f>
        <v>260000000</v>
      </c>
      <c r="N116" s="247">
        <f>Reviu[[#This Row],[JUMLAH]]-Reviu[[#This Row],[JUMLAH ]]</f>
        <v>0</v>
      </c>
      <c r="O116" s="178"/>
      <c r="P116" s="180"/>
      <c r="Q116" s="180"/>
    </row>
    <row r="117" spans="1:19" ht="66" x14ac:dyDescent="0.25">
      <c r="A117" s="1" t="s">
        <v>121</v>
      </c>
      <c r="B117" s="78" t="s">
        <v>122</v>
      </c>
      <c r="C117" s="79" t="s">
        <v>609</v>
      </c>
      <c r="D117" s="78">
        <v>8</v>
      </c>
      <c r="E117" s="378" t="s">
        <v>610</v>
      </c>
      <c r="F117" s="378"/>
      <c r="G117" s="132">
        <f>SUM(G118,G162,G323)</f>
        <v>10694573000</v>
      </c>
      <c r="H117" s="160" t="s">
        <v>122</v>
      </c>
      <c r="I117" s="79" t="s">
        <v>609</v>
      </c>
      <c r="J117" s="78">
        <v>8</v>
      </c>
      <c r="K117" s="183" t="s">
        <v>610</v>
      </c>
      <c r="L117" s="183"/>
      <c r="M117" s="80">
        <f>SUM(M118,M162,M323)</f>
        <v>11256980000</v>
      </c>
      <c r="N117" s="314">
        <f>SUM(N118,N162,N323)</f>
        <v>-562407000</v>
      </c>
      <c r="O117" s="207"/>
      <c r="P117" s="180"/>
      <c r="Q117" s="180"/>
    </row>
    <row r="118" spans="1:19" ht="13.2" x14ac:dyDescent="0.25">
      <c r="A118" s="1" t="s">
        <v>124</v>
      </c>
      <c r="B118" s="81" t="s">
        <v>125</v>
      </c>
      <c r="C118" s="82" t="s">
        <v>126</v>
      </c>
      <c r="D118" s="81">
        <v>1</v>
      </c>
      <c r="E118" s="81" t="s">
        <v>123</v>
      </c>
      <c r="F118" s="83"/>
      <c r="G118" s="133">
        <f>G119</f>
        <v>253780000</v>
      </c>
      <c r="H118" s="161" t="s">
        <v>125</v>
      </c>
      <c r="I118" s="82" t="s">
        <v>126</v>
      </c>
      <c r="J118" s="81">
        <v>1</v>
      </c>
      <c r="K118" s="81" t="s">
        <v>123</v>
      </c>
      <c r="L118" s="83"/>
      <c r="M118" s="83">
        <f t="shared" ref="M118:N118" si="3">M119</f>
        <v>402477000</v>
      </c>
      <c r="N118" s="340">
        <f t="shared" si="3"/>
        <v>-148697000</v>
      </c>
      <c r="O118" s="207"/>
      <c r="P118" s="180"/>
      <c r="Q118" s="180"/>
    </row>
    <row r="119" spans="1:19" ht="13.2" x14ac:dyDescent="0.25">
      <c r="A119" s="1" t="s">
        <v>611</v>
      </c>
      <c r="B119" s="281" t="s">
        <v>612</v>
      </c>
      <c r="C119" s="282" t="s">
        <v>127</v>
      </c>
      <c r="D119" s="281"/>
      <c r="E119" s="281" t="s">
        <v>553</v>
      </c>
      <c r="F119" s="283"/>
      <c r="G119" s="284">
        <f>G120</f>
        <v>253780000</v>
      </c>
      <c r="H119" s="285" t="s">
        <v>612</v>
      </c>
      <c r="I119" s="282" t="s">
        <v>127</v>
      </c>
      <c r="J119" s="281"/>
      <c r="K119" s="281" t="s">
        <v>553</v>
      </c>
      <c r="L119" s="283"/>
      <c r="M119" s="283">
        <f>SUM(M120,M133,M148)</f>
        <v>402477000</v>
      </c>
      <c r="N119" s="341">
        <f>SUM(N120,N133,N148)</f>
        <v>-148697000</v>
      </c>
      <c r="O119" s="207"/>
      <c r="P119" s="180"/>
      <c r="Q119" s="180"/>
    </row>
    <row r="120" spans="1:19" ht="13.2" x14ac:dyDescent="0.25">
      <c r="A120" s="1" t="s">
        <v>613</v>
      </c>
      <c r="B120" s="84" t="s">
        <v>21</v>
      </c>
      <c r="C120" s="85" t="s">
        <v>128</v>
      </c>
      <c r="D120" s="84"/>
      <c r="E120" s="84"/>
      <c r="F120" s="86"/>
      <c r="G120" s="134">
        <f>SUM(G121,G126,G129,G131)</f>
        <v>253780000</v>
      </c>
      <c r="H120" s="162" t="s">
        <v>21</v>
      </c>
      <c r="I120" s="85" t="s">
        <v>128</v>
      </c>
      <c r="J120" s="84"/>
      <c r="K120" s="84"/>
      <c r="L120" s="86"/>
      <c r="M120" s="86">
        <f>SUM(M121,M126,M129,M131)</f>
        <v>115852000</v>
      </c>
      <c r="N120" s="342">
        <f>SUM(N121,N126,N129,N131)</f>
        <v>137928000</v>
      </c>
      <c r="O120" s="207"/>
      <c r="P120" s="381" t="s">
        <v>507</v>
      </c>
      <c r="Q120" s="381" t="s">
        <v>508</v>
      </c>
      <c r="S120" s="223"/>
    </row>
    <row r="121" spans="1:19" ht="13.2" x14ac:dyDescent="0.25">
      <c r="A121" s="1" t="s">
        <v>614</v>
      </c>
      <c r="B121" s="87" t="s">
        <v>523</v>
      </c>
      <c r="C121" s="88" t="s">
        <v>24</v>
      </c>
      <c r="D121" s="87"/>
      <c r="E121" s="87"/>
      <c r="F121" s="89"/>
      <c r="G121" s="135">
        <f>SUM(G122:G125)</f>
        <v>39000000</v>
      </c>
      <c r="H121" s="163" t="s">
        <v>523</v>
      </c>
      <c r="I121" s="88" t="s">
        <v>24</v>
      </c>
      <c r="J121" s="87"/>
      <c r="K121" s="87"/>
      <c r="L121" s="89"/>
      <c r="M121" s="89">
        <f>SUM(M122:M125)</f>
        <v>19500000</v>
      </c>
      <c r="N121" s="343">
        <f>SUM(N122:N125)</f>
        <v>19500000</v>
      </c>
      <c r="O121" s="207"/>
      <c r="P121" s="180"/>
      <c r="Q121" s="180"/>
      <c r="R121" s="4" t="s">
        <v>127</v>
      </c>
      <c r="S121" s="223" t="s">
        <v>508</v>
      </c>
    </row>
    <row r="122" spans="1:19" ht="13.2" x14ac:dyDescent="0.25">
      <c r="A122" s="1" t="s">
        <v>615</v>
      </c>
      <c r="B122" s="48"/>
      <c r="C122" s="49" t="s">
        <v>554</v>
      </c>
      <c r="D122" s="48">
        <v>200</v>
      </c>
      <c r="E122" s="48" t="s">
        <v>26</v>
      </c>
      <c r="F122" s="50">
        <v>75000</v>
      </c>
      <c r="G122" s="122">
        <f>ROUNDDOWN(D122*F122,-3)</f>
        <v>15000000</v>
      </c>
      <c r="H122" s="150"/>
      <c r="I122" s="201" t="s">
        <v>554</v>
      </c>
      <c r="J122" s="386">
        <v>100</v>
      </c>
      <c r="K122" s="202" t="s">
        <v>26</v>
      </c>
      <c r="L122" s="204">
        <v>75000</v>
      </c>
      <c r="M122" s="204">
        <f>ROUNDDOWN(J122*L122,-3)</f>
        <v>7500000</v>
      </c>
      <c r="N122" s="373">
        <f>Reviu[[#This Row],[JUMLAH]]-Reviu[[#This Row],[JUMLAH ]]</f>
        <v>7500000</v>
      </c>
      <c r="O122" s="187"/>
      <c r="P122" s="180"/>
      <c r="Q122" s="180"/>
    </row>
    <row r="123" spans="1:19" ht="13.2" x14ac:dyDescent="0.25">
      <c r="A123" s="1" t="s">
        <v>616</v>
      </c>
      <c r="B123" s="48"/>
      <c r="C123" s="49" t="s">
        <v>555</v>
      </c>
      <c r="D123" s="48">
        <v>6</v>
      </c>
      <c r="E123" s="48" t="s">
        <v>120</v>
      </c>
      <c r="F123" s="50">
        <v>1500000</v>
      </c>
      <c r="G123" s="122">
        <f>ROUNDDOWN(D123*F123,-3)</f>
        <v>9000000</v>
      </c>
      <c r="H123" s="150"/>
      <c r="I123" s="201" t="s">
        <v>555</v>
      </c>
      <c r="J123" s="386">
        <v>3</v>
      </c>
      <c r="K123" s="202" t="s">
        <v>120</v>
      </c>
      <c r="L123" s="204">
        <v>1500000</v>
      </c>
      <c r="M123" s="204">
        <f>ROUNDDOWN(J123*L123,-3)</f>
        <v>4500000</v>
      </c>
      <c r="N123" s="373">
        <f>Reviu[[#This Row],[JUMLAH]]-Reviu[[#This Row],[JUMLAH ]]</f>
        <v>4500000</v>
      </c>
      <c r="O123" s="187"/>
      <c r="P123" s="180"/>
      <c r="Q123" s="180"/>
    </row>
    <row r="124" spans="1:19" ht="13.2" x14ac:dyDescent="0.25">
      <c r="A124" s="1" t="s">
        <v>617</v>
      </c>
      <c r="B124" s="48"/>
      <c r="C124" s="49" t="s">
        <v>556</v>
      </c>
      <c r="D124" s="48">
        <v>6</v>
      </c>
      <c r="E124" s="48" t="s">
        <v>120</v>
      </c>
      <c r="F124" s="50">
        <v>1500000</v>
      </c>
      <c r="G124" s="122">
        <f>ROUNDDOWN(D124*F124,-3)</f>
        <v>9000000</v>
      </c>
      <c r="H124" s="150"/>
      <c r="I124" s="201" t="s">
        <v>556</v>
      </c>
      <c r="J124" s="386">
        <v>3</v>
      </c>
      <c r="K124" s="202" t="s">
        <v>120</v>
      </c>
      <c r="L124" s="204">
        <v>1500000</v>
      </c>
      <c r="M124" s="204">
        <f>ROUNDDOWN(J124*L124,-3)</f>
        <v>4500000</v>
      </c>
      <c r="N124" s="373">
        <f>Reviu[[#This Row],[JUMLAH]]-Reviu[[#This Row],[JUMLAH ]]</f>
        <v>4500000</v>
      </c>
      <c r="O124" s="187"/>
      <c r="P124" s="180"/>
      <c r="Q124" s="180"/>
    </row>
    <row r="125" spans="1:19" ht="13.2" x14ac:dyDescent="0.25">
      <c r="A125" s="1" t="s">
        <v>618</v>
      </c>
      <c r="B125" s="48"/>
      <c r="C125" s="49" t="s">
        <v>557</v>
      </c>
      <c r="D125" s="48">
        <v>6</v>
      </c>
      <c r="E125" s="48" t="s">
        <v>120</v>
      </c>
      <c r="F125" s="50">
        <v>1000000</v>
      </c>
      <c r="G125" s="122">
        <f>ROUNDDOWN(D125*F125,-3)</f>
        <v>6000000</v>
      </c>
      <c r="H125" s="150"/>
      <c r="I125" s="201" t="s">
        <v>557</v>
      </c>
      <c r="J125" s="386">
        <v>3</v>
      </c>
      <c r="K125" s="202" t="s">
        <v>120</v>
      </c>
      <c r="L125" s="204">
        <v>1000000</v>
      </c>
      <c r="M125" s="204">
        <f>ROUNDDOWN(J125*L125,-3)</f>
        <v>3000000</v>
      </c>
      <c r="N125" s="373">
        <f>Reviu[[#This Row],[JUMLAH]]-Reviu[[#This Row],[JUMLAH ]]</f>
        <v>3000000</v>
      </c>
      <c r="O125" s="187"/>
      <c r="P125" s="180"/>
      <c r="Q125" s="180"/>
    </row>
    <row r="126" spans="1:19" ht="13.2" x14ac:dyDescent="0.25">
      <c r="A126" s="1" t="s">
        <v>619</v>
      </c>
      <c r="B126" s="45" t="s">
        <v>524</v>
      </c>
      <c r="C126" s="46" t="s">
        <v>73</v>
      </c>
      <c r="D126" s="45"/>
      <c r="E126" s="45"/>
      <c r="F126" s="47"/>
      <c r="G126" s="121">
        <f>SUM(G127:G128)</f>
        <v>9000000</v>
      </c>
      <c r="H126" s="149" t="s">
        <v>524</v>
      </c>
      <c r="I126" s="46" t="s">
        <v>73</v>
      </c>
      <c r="J126" s="45"/>
      <c r="K126" s="45"/>
      <c r="L126" s="47"/>
      <c r="M126" s="47">
        <f>SUM(M127:M128)</f>
        <v>8500000</v>
      </c>
      <c r="N126" s="322">
        <f>SUM(N127:N128)</f>
        <v>500000</v>
      </c>
      <c r="O126" s="207"/>
      <c r="P126" s="180"/>
      <c r="Q126" s="180"/>
      <c r="R126" s="4" t="s">
        <v>127</v>
      </c>
      <c r="S126" s="223" t="s">
        <v>508</v>
      </c>
    </row>
    <row r="127" spans="1:19" ht="13.2" x14ac:dyDescent="0.25">
      <c r="A127" s="1" t="s">
        <v>620</v>
      </c>
      <c r="B127" s="48"/>
      <c r="C127" s="49" t="s">
        <v>621</v>
      </c>
      <c r="D127" s="48">
        <v>4</v>
      </c>
      <c r="E127" s="48" t="s">
        <v>120</v>
      </c>
      <c r="F127" s="50">
        <v>250000</v>
      </c>
      <c r="G127" s="122">
        <f>ROUNDDOWN(D127*F127,-3)</f>
        <v>1000000</v>
      </c>
      <c r="H127" s="150"/>
      <c r="I127" s="201" t="s">
        <v>621</v>
      </c>
      <c r="J127" s="386">
        <v>2</v>
      </c>
      <c r="K127" s="202" t="s">
        <v>120</v>
      </c>
      <c r="L127" s="204">
        <v>250000</v>
      </c>
      <c r="M127" s="204">
        <f>ROUNDDOWN(J127*L127,-3)</f>
        <v>500000</v>
      </c>
      <c r="N127" s="247">
        <f>Reviu[[#This Row],[JUMLAH]]-Reviu[[#This Row],[JUMLAH ]]</f>
        <v>500000</v>
      </c>
      <c r="O127" s="178"/>
      <c r="P127" s="180"/>
      <c r="Q127" s="180"/>
    </row>
    <row r="128" spans="1:19" ht="13.2" x14ac:dyDescent="0.25">
      <c r="A128" s="22" t="s">
        <v>622</v>
      </c>
      <c r="B128" s="48"/>
      <c r="C128" s="49" t="s">
        <v>623</v>
      </c>
      <c r="D128" s="48">
        <v>1</v>
      </c>
      <c r="E128" s="48" t="s">
        <v>120</v>
      </c>
      <c r="F128" s="50">
        <v>8000000</v>
      </c>
      <c r="G128" s="122">
        <f>ROUNDDOWN(D128*F128,-3)</f>
        <v>8000000</v>
      </c>
      <c r="H128" s="150"/>
      <c r="I128" s="49" t="s">
        <v>623</v>
      </c>
      <c r="J128" s="48">
        <v>1</v>
      </c>
      <c r="K128" s="48" t="s">
        <v>120</v>
      </c>
      <c r="L128" s="50">
        <v>8000000</v>
      </c>
      <c r="M128" s="50">
        <f>ROUNDDOWN(J128*L128,-3)</f>
        <v>8000000</v>
      </c>
      <c r="N128" s="247">
        <f>Reviu[[#This Row],[JUMLAH]]-Reviu[[#This Row],[JUMLAH ]]</f>
        <v>0</v>
      </c>
      <c r="O128" s="178"/>
      <c r="P128" s="180"/>
      <c r="Q128" s="180"/>
    </row>
    <row r="129" spans="1:19" ht="13.2" x14ac:dyDescent="0.25">
      <c r="A129" s="1" t="s">
        <v>624</v>
      </c>
      <c r="B129" s="90" t="s">
        <v>528</v>
      </c>
      <c r="C129" s="91" t="s">
        <v>31</v>
      </c>
      <c r="D129" s="90"/>
      <c r="E129" s="90"/>
      <c r="F129" s="92"/>
      <c r="G129" s="136">
        <f>G130</f>
        <v>8000000</v>
      </c>
      <c r="H129" s="164" t="s">
        <v>528</v>
      </c>
      <c r="I129" s="91" t="s">
        <v>31</v>
      </c>
      <c r="J129" s="90"/>
      <c r="K129" s="90"/>
      <c r="L129" s="92"/>
      <c r="M129" s="92">
        <f>M130</f>
        <v>0</v>
      </c>
      <c r="N129" s="335">
        <f>N130</f>
        <v>8000000</v>
      </c>
      <c r="O129" s="207"/>
      <c r="P129" s="180"/>
      <c r="Q129" s="180"/>
      <c r="R129" s="4" t="s">
        <v>127</v>
      </c>
      <c r="S129" s="223" t="s">
        <v>508</v>
      </c>
    </row>
    <row r="130" spans="1:19" ht="13.2" x14ac:dyDescent="0.25">
      <c r="A130" s="1" t="s">
        <v>625</v>
      </c>
      <c r="B130" s="48"/>
      <c r="C130" s="49" t="s">
        <v>558</v>
      </c>
      <c r="D130" s="48">
        <v>8</v>
      </c>
      <c r="E130" s="48" t="s">
        <v>33</v>
      </c>
      <c r="F130" s="50">
        <v>1000000</v>
      </c>
      <c r="G130" s="122">
        <f>ROUNDDOWN(D130*F130,-3)</f>
        <v>8000000</v>
      </c>
      <c r="H130" s="150"/>
      <c r="I130" s="201" t="s">
        <v>558</v>
      </c>
      <c r="J130" s="386">
        <v>0</v>
      </c>
      <c r="K130" s="202" t="s">
        <v>33</v>
      </c>
      <c r="L130" s="204">
        <v>1000000</v>
      </c>
      <c r="M130" s="204">
        <f>ROUNDDOWN(J130*L130,-3)</f>
        <v>0</v>
      </c>
      <c r="N130" s="373">
        <f>Reviu[[#This Row],[JUMLAH]]-Reviu[[#This Row],[JUMLAH ]]</f>
        <v>8000000</v>
      </c>
      <c r="O130" s="187"/>
      <c r="P130" s="180"/>
      <c r="Q130" s="180"/>
    </row>
    <row r="131" spans="1:19" ht="13.2" x14ac:dyDescent="0.25">
      <c r="A131" s="1" t="s">
        <v>626</v>
      </c>
      <c r="B131" s="57" t="s">
        <v>525</v>
      </c>
      <c r="C131" s="58" t="s">
        <v>35</v>
      </c>
      <c r="D131" s="57"/>
      <c r="E131" s="57"/>
      <c r="F131" s="59"/>
      <c r="G131" s="125">
        <f>G132</f>
        <v>197780000</v>
      </c>
      <c r="H131" s="153" t="s">
        <v>525</v>
      </c>
      <c r="I131" s="58" t="s">
        <v>35</v>
      </c>
      <c r="J131" s="57"/>
      <c r="K131" s="57"/>
      <c r="L131" s="59"/>
      <c r="M131" s="59">
        <f>M132</f>
        <v>87852000</v>
      </c>
      <c r="N131" s="324">
        <f>N132</f>
        <v>109928000</v>
      </c>
      <c r="O131" s="207"/>
      <c r="P131" s="180"/>
      <c r="Q131" s="180"/>
      <c r="R131" s="4" t="s">
        <v>127</v>
      </c>
      <c r="S131" s="223" t="s">
        <v>508</v>
      </c>
    </row>
    <row r="132" spans="1:19" ht="13.2" x14ac:dyDescent="0.25">
      <c r="A132" s="1" t="s">
        <v>627</v>
      </c>
      <c r="B132" s="48"/>
      <c r="C132" s="49" t="s">
        <v>628</v>
      </c>
      <c r="D132" s="48">
        <v>30</v>
      </c>
      <c r="E132" s="48" t="s">
        <v>26</v>
      </c>
      <c r="F132" s="50">
        <v>6592667</v>
      </c>
      <c r="G132" s="122">
        <f>ROUNDDOWN(D132*F132,-3)</f>
        <v>197780000</v>
      </c>
      <c r="H132" s="150"/>
      <c r="I132" s="201" t="s">
        <v>628</v>
      </c>
      <c r="J132" s="386">
        <v>15</v>
      </c>
      <c r="K132" s="202" t="s">
        <v>26</v>
      </c>
      <c r="L132" s="204">
        <v>5856800</v>
      </c>
      <c r="M132" s="204">
        <f>ROUNDDOWN(J132*L132,-3)</f>
        <v>87852000</v>
      </c>
      <c r="N132" s="373">
        <f>Reviu[[#This Row],[JUMLAH]]-Reviu[[#This Row],[JUMLAH ]]</f>
        <v>109928000</v>
      </c>
      <c r="O132" s="187"/>
      <c r="P132" s="180"/>
      <c r="Q132" s="180"/>
    </row>
    <row r="133" spans="1:19" ht="13.2" x14ac:dyDescent="0.25">
      <c r="A133" s="1" t="s">
        <v>1050</v>
      </c>
      <c r="B133" s="48"/>
      <c r="C133" s="49"/>
      <c r="D133" s="48"/>
      <c r="E133" s="48"/>
      <c r="F133" s="50"/>
      <c r="G133" s="122"/>
      <c r="H133" s="162" t="s">
        <v>38</v>
      </c>
      <c r="I133" s="85" t="s">
        <v>1051</v>
      </c>
      <c r="J133" s="84"/>
      <c r="K133" s="84"/>
      <c r="L133" s="86"/>
      <c r="M133" s="86">
        <f>SUM(M134,M140,M143,M145)</f>
        <v>242700000</v>
      </c>
      <c r="N133" s="342">
        <f>SUM(N134,N140,N143,N145)</f>
        <v>-242700000</v>
      </c>
      <c r="O133" s="207"/>
      <c r="P133" s="381" t="s">
        <v>507</v>
      </c>
      <c r="Q133" s="381" t="s">
        <v>508</v>
      </c>
      <c r="S133" s="223"/>
    </row>
    <row r="134" spans="1:19" ht="13.2" x14ac:dyDescent="0.25">
      <c r="A134" s="1" t="s">
        <v>1038</v>
      </c>
      <c r="B134" s="48"/>
      <c r="C134" s="49"/>
      <c r="D134" s="48"/>
      <c r="E134" s="48"/>
      <c r="F134" s="50"/>
      <c r="G134" s="122"/>
      <c r="H134" s="163" t="s">
        <v>523</v>
      </c>
      <c r="I134" s="88" t="s">
        <v>24</v>
      </c>
      <c r="J134" s="87"/>
      <c r="K134" s="87"/>
      <c r="L134" s="89"/>
      <c r="M134" s="89">
        <f>SUM(M135:M139)</f>
        <v>5500000</v>
      </c>
      <c r="N134" s="343">
        <f>SUM(N135:N139)</f>
        <v>-5500000</v>
      </c>
      <c r="O134" s="207"/>
      <c r="P134" s="180"/>
      <c r="Q134" s="180"/>
      <c r="R134" s="4" t="s">
        <v>127</v>
      </c>
      <c r="S134" s="223" t="s">
        <v>508</v>
      </c>
    </row>
    <row r="135" spans="1:19" ht="13.2" x14ac:dyDescent="0.25">
      <c r="A135" s="1" t="s">
        <v>1039</v>
      </c>
      <c r="B135" s="48"/>
      <c r="C135" s="49"/>
      <c r="D135" s="48"/>
      <c r="E135" s="48"/>
      <c r="F135" s="50"/>
      <c r="G135" s="122"/>
      <c r="H135" s="150"/>
      <c r="I135" s="201" t="s">
        <v>554</v>
      </c>
      <c r="J135" s="386">
        <v>20</v>
      </c>
      <c r="K135" s="202" t="s">
        <v>26</v>
      </c>
      <c r="L135" s="204">
        <v>75000</v>
      </c>
      <c r="M135" s="204">
        <f>ROUNDDOWN(J135*L135,-3)</f>
        <v>1500000</v>
      </c>
      <c r="N135" s="373">
        <f>Reviu[[#This Row],[JUMLAH]]-Reviu[[#This Row],[JUMLAH ]]</f>
        <v>-1500000</v>
      </c>
      <c r="O135" s="187"/>
      <c r="P135" s="180"/>
      <c r="Q135" s="180"/>
    </row>
    <row r="136" spans="1:19" ht="13.2" x14ac:dyDescent="0.25">
      <c r="A136" s="1" t="s">
        <v>1040</v>
      </c>
      <c r="B136" s="48"/>
      <c r="C136" s="49"/>
      <c r="D136" s="48"/>
      <c r="E136" s="48"/>
      <c r="F136" s="50"/>
      <c r="G136" s="122"/>
      <c r="H136" s="150"/>
      <c r="I136" s="201" t="s">
        <v>555</v>
      </c>
      <c r="J136" s="386">
        <v>1</v>
      </c>
      <c r="K136" s="202" t="s">
        <v>120</v>
      </c>
      <c r="L136" s="204">
        <v>1500000</v>
      </c>
      <c r="M136" s="204">
        <f>ROUNDDOWN(J136*L136,-3)</f>
        <v>1500000</v>
      </c>
      <c r="N136" s="373">
        <f>Reviu[[#This Row],[JUMLAH]]-Reviu[[#This Row],[JUMLAH ]]</f>
        <v>-1500000</v>
      </c>
      <c r="O136" s="187"/>
      <c r="P136" s="180"/>
      <c r="Q136" s="180"/>
    </row>
    <row r="137" spans="1:19" ht="13.2" x14ac:dyDescent="0.25">
      <c r="A137" s="1" t="s">
        <v>1041</v>
      </c>
      <c r="B137" s="48"/>
      <c r="C137" s="49"/>
      <c r="D137" s="48"/>
      <c r="E137" s="48"/>
      <c r="F137" s="50"/>
      <c r="G137" s="122"/>
      <c r="H137" s="150"/>
      <c r="I137" s="201" t="s">
        <v>556</v>
      </c>
      <c r="J137" s="386">
        <v>1</v>
      </c>
      <c r="K137" s="202" t="s">
        <v>120</v>
      </c>
      <c r="L137" s="204">
        <v>1500000</v>
      </c>
      <c r="M137" s="204">
        <f>ROUNDDOWN(J137*L137,-3)</f>
        <v>1500000</v>
      </c>
      <c r="N137" s="373">
        <f>Reviu[[#This Row],[JUMLAH]]-Reviu[[#This Row],[JUMLAH ]]</f>
        <v>-1500000</v>
      </c>
      <c r="O137" s="187"/>
      <c r="P137" s="180"/>
      <c r="Q137" s="180"/>
    </row>
    <row r="138" spans="1:19" ht="13.2" x14ac:dyDescent="0.25">
      <c r="A138" s="1" t="s">
        <v>1042</v>
      </c>
      <c r="B138" s="48"/>
      <c r="C138" s="49"/>
      <c r="D138" s="48"/>
      <c r="E138" s="48"/>
      <c r="F138" s="50"/>
      <c r="G138" s="122"/>
      <c r="H138" s="150"/>
      <c r="I138" s="201" t="s">
        <v>557</v>
      </c>
      <c r="J138" s="386">
        <v>1</v>
      </c>
      <c r="K138" s="202" t="s">
        <v>120</v>
      </c>
      <c r="L138" s="204">
        <v>1000000</v>
      </c>
      <c r="M138" s="204">
        <f>ROUNDDOWN(J138*L138,-3)</f>
        <v>1000000</v>
      </c>
      <c r="N138" s="373">
        <f>Reviu[[#This Row],[JUMLAH]]-Reviu[[#This Row],[JUMLAH ]]</f>
        <v>-1000000</v>
      </c>
      <c r="O138" s="187"/>
      <c r="P138" s="180"/>
      <c r="Q138" s="180"/>
    </row>
    <row r="139" spans="1:19" ht="13.2" x14ac:dyDescent="0.25">
      <c r="A139" s="1" t="s">
        <v>1052</v>
      </c>
      <c r="B139" s="48"/>
      <c r="C139" s="49"/>
      <c r="D139" s="48"/>
      <c r="E139" s="48"/>
      <c r="F139" s="50"/>
      <c r="G139" s="122"/>
      <c r="H139" s="150"/>
      <c r="I139" s="49" t="s">
        <v>1053</v>
      </c>
      <c r="J139" s="407">
        <v>0</v>
      </c>
      <c r="K139" s="48" t="s">
        <v>120</v>
      </c>
      <c r="L139" s="50">
        <v>280000</v>
      </c>
      <c r="M139" s="50">
        <f>ROUNDDOWN(J139*L139,-3)</f>
        <v>0</v>
      </c>
      <c r="N139" s="406">
        <f>Reviu[[#This Row],[JUMLAH]]-Reviu[[#This Row],[JUMLAH ]]</f>
        <v>0</v>
      </c>
      <c r="O139" s="187"/>
      <c r="P139" s="180"/>
      <c r="Q139" s="180"/>
    </row>
    <row r="140" spans="1:19" ht="13.2" x14ac:dyDescent="0.25">
      <c r="A140" s="1" t="s">
        <v>1043</v>
      </c>
      <c r="B140" s="48"/>
      <c r="C140" s="49"/>
      <c r="D140" s="48"/>
      <c r="E140" s="48"/>
      <c r="F140" s="50"/>
      <c r="G140" s="122"/>
      <c r="H140" s="149" t="s">
        <v>524</v>
      </c>
      <c r="I140" s="46" t="s">
        <v>73</v>
      </c>
      <c r="J140" s="45"/>
      <c r="K140" s="45"/>
      <c r="L140" s="47"/>
      <c r="M140" s="47">
        <f>SUM(M141:M142)</f>
        <v>0</v>
      </c>
      <c r="N140" s="322">
        <f>SUM(N141:N142)</f>
        <v>0</v>
      </c>
      <c r="O140" s="187" t="s">
        <v>1221</v>
      </c>
      <c r="P140" s="180"/>
      <c r="Q140" s="180"/>
      <c r="R140" s="4" t="s">
        <v>127</v>
      </c>
      <c r="S140" s="223" t="s">
        <v>508</v>
      </c>
    </row>
    <row r="141" spans="1:19" ht="13.2" x14ac:dyDescent="0.25">
      <c r="A141" s="1" t="s">
        <v>1044</v>
      </c>
      <c r="B141" s="48"/>
      <c r="C141" s="49"/>
      <c r="D141" s="48"/>
      <c r="E141" s="48"/>
      <c r="F141" s="50"/>
      <c r="G141" s="122"/>
      <c r="H141" s="150"/>
      <c r="I141" s="49" t="s">
        <v>621</v>
      </c>
      <c r="J141" s="48">
        <v>0</v>
      </c>
      <c r="K141" s="48" t="s">
        <v>120</v>
      </c>
      <c r="L141" s="50">
        <v>250000</v>
      </c>
      <c r="M141" s="50">
        <f>ROUNDDOWN(J141*L141,-3)</f>
        <v>0</v>
      </c>
      <c r="N141" s="247">
        <f>Reviu[[#This Row],[JUMLAH]]-Reviu[[#This Row],[JUMLAH ]]</f>
        <v>0</v>
      </c>
      <c r="O141" s="187" t="s">
        <v>1221</v>
      </c>
      <c r="P141" s="180"/>
      <c r="Q141" s="180"/>
    </row>
    <row r="142" spans="1:19" ht="13.2" x14ac:dyDescent="0.25">
      <c r="A142" s="22" t="s">
        <v>1045</v>
      </c>
      <c r="B142" s="48"/>
      <c r="C142" s="49"/>
      <c r="D142" s="48"/>
      <c r="E142" s="48"/>
      <c r="F142" s="50"/>
      <c r="G142" s="122"/>
      <c r="H142" s="150"/>
      <c r="I142" s="49" t="s">
        <v>623</v>
      </c>
      <c r="J142" s="48">
        <v>0</v>
      </c>
      <c r="K142" s="48" t="s">
        <v>120</v>
      </c>
      <c r="L142" s="50">
        <v>8000000</v>
      </c>
      <c r="M142" s="50">
        <f>ROUNDDOWN(J142*L142,-3)</f>
        <v>0</v>
      </c>
      <c r="N142" s="247">
        <f>Reviu[[#This Row],[JUMLAH]]-Reviu[[#This Row],[JUMLAH ]]</f>
        <v>0</v>
      </c>
      <c r="O142" s="187" t="s">
        <v>1221</v>
      </c>
      <c r="P142" s="180"/>
      <c r="Q142" s="180"/>
    </row>
    <row r="143" spans="1:19" ht="13.2" x14ac:dyDescent="0.25">
      <c r="A143" s="1" t="s">
        <v>1046</v>
      </c>
      <c r="B143" s="48"/>
      <c r="C143" s="49"/>
      <c r="D143" s="48"/>
      <c r="E143" s="48"/>
      <c r="F143" s="50"/>
      <c r="G143" s="122"/>
      <c r="H143" s="164" t="s">
        <v>528</v>
      </c>
      <c r="I143" s="91" t="s">
        <v>31</v>
      </c>
      <c r="J143" s="90"/>
      <c r="K143" s="90"/>
      <c r="L143" s="92"/>
      <c r="M143" s="92">
        <f>M144</f>
        <v>5000000</v>
      </c>
      <c r="N143" s="335">
        <f>N144</f>
        <v>-5000000</v>
      </c>
      <c r="O143" s="207"/>
      <c r="P143" s="180"/>
      <c r="Q143" s="180"/>
      <c r="R143" s="4" t="s">
        <v>127</v>
      </c>
      <c r="S143" s="223" t="s">
        <v>508</v>
      </c>
    </row>
    <row r="144" spans="1:19" ht="13.2" x14ac:dyDescent="0.25">
      <c r="A144" s="1" t="s">
        <v>1047</v>
      </c>
      <c r="B144" s="48"/>
      <c r="C144" s="49"/>
      <c r="D144" s="48"/>
      <c r="E144" s="48"/>
      <c r="F144" s="50"/>
      <c r="G144" s="122"/>
      <c r="H144" s="150"/>
      <c r="I144" s="201" t="s">
        <v>558</v>
      </c>
      <c r="J144" s="386">
        <v>5</v>
      </c>
      <c r="K144" s="202" t="s">
        <v>33</v>
      </c>
      <c r="L144" s="204">
        <v>1000000</v>
      </c>
      <c r="M144" s="204">
        <f>ROUNDDOWN(J144*L144,-3)</f>
        <v>5000000</v>
      </c>
      <c r="N144" s="373">
        <f>Reviu[[#This Row],[JUMLAH]]-Reviu[[#This Row],[JUMLAH ]]</f>
        <v>-5000000</v>
      </c>
      <c r="O144" s="187"/>
      <c r="P144" s="180"/>
      <c r="Q144" s="180"/>
    </row>
    <row r="145" spans="1:19" ht="13.2" x14ac:dyDescent="0.25">
      <c r="A145" s="1" t="s">
        <v>1048</v>
      </c>
      <c r="B145" s="48"/>
      <c r="C145" s="49"/>
      <c r="D145" s="48"/>
      <c r="E145" s="48"/>
      <c r="F145" s="50"/>
      <c r="G145" s="122"/>
      <c r="H145" s="153" t="s">
        <v>525</v>
      </c>
      <c r="I145" s="58" t="s">
        <v>35</v>
      </c>
      <c r="J145" s="57"/>
      <c r="K145" s="57"/>
      <c r="L145" s="59"/>
      <c r="M145" s="59">
        <f>SUM(M146:M147)</f>
        <v>232200000</v>
      </c>
      <c r="N145" s="324">
        <f>SUM(N146:N147)</f>
        <v>-232200000</v>
      </c>
      <c r="O145" s="207"/>
      <c r="P145" s="180"/>
      <c r="Q145" s="180"/>
      <c r="R145" s="4" t="s">
        <v>127</v>
      </c>
      <c r="S145" s="223" t="s">
        <v>508</v>
      </c>
    </row>
    <row r="146" spans="1:19" ht="13.2" x14ac:dyDescent="0.25">
      <c r="A146" s="1" t="s">
        <v>1049</v>
      </c>
      <c r="B146" s="48"/>
      <c r="C146" s="49"/>
      <c r="D146" s="48"/>
      <c r="E146" s="48"/>
      <c r="F146" s="50"/>
      <c r="G146" s="122"/>
      <c r="H146" s="150"/>
      <c r="I146" s="201" t="s">
        <v>1213</v>
      </c>
      <c r="J146" s="386">
        <v>100</v>
      </c>
      <c r="K146" s="202" t="s">
        <v>26</v>
      </c>
      <c r="L146" s="204">
        <v>822000</v>
      </c>
      <c r="M146" s="204">
        <f>ROUNDDOWN(J146*L146,-3)</f>
        <v>82200000</v>
      </c>
      <c r="N146" s="373">
        <f>Reviu[[#This Row],[JUMLAH]]-Reviu[[#This Row],[JUMLAH ]]</f>
        <v>-82200000</v>
      </c>
      <c r="O146" s="187"/>
      <c r="P146" s="180"/>
      <c r="Q146" s="180"/>
    </row>
    <row r="147" spans="1:19" ht="13.2" x14ac:dyDescent="0.25">
      <c r="A147" s="1" t="s">
        <v>1054</v>
      </c>
      <c r="B147" s="48"/>
      <c r="C147" s="49"/>
      <c r="D147" s="48"/>
      <c r="E147" s="48"/>
      <c r="F147" s="50"/>
      <c r="G147" s="122"/>
      <c r="H147" s="150"/>
      <c r="I147" s="205" t="s">
        <v>955</v>
      </c>
      <c r="J147" s="386">
        <v>50</v>
      </c>
      <c r="K147" s="202" t="s">
        <v>26</v>
      </c>
      <c r="L147" s="204">
        <v>3000000</v>
      </c>
      <c r="M147" s="204">
        <f>ROUNDDOWN(J147*L147,-3)</f>
        <v>150000000</v>
      </c>
      <c r="N147" s="373">
        <f>Reviu[[#This Row],[JUMLAH]]-Reviu[[#This Row],[JUMLAH ]]</f>
        <v>-150000000</v>
      </c>
      <c r="O147" s="178"/>
      <c r="P147" s="180"/>
      <c r="Q147" s="180"/>
    </row>
    <row r="148" spans="1:19" ht="13.2" x14ac:dyDescent="0.25">
      <c r="A148" s="1" t="s">
        <v>1068</v>
      </c>
      <c r="B148" s="48"/>
      <c r="C148" s="49"/>
      <c r="D148" s="48"/>
      <c r="E148" s="48"/>
      <c r="F148" s="50"/>
      <c r="G148" s="122"/>
      <c r="H148" s="162" t="s">
        <v>91</v>
      </c>
      <c r="I148" s="85" t="s">
        <v>1069</v>
      </c>
      <c r="J148" s="84"/>
      <c r="K148" s="84"/>
      <c r="L148" s="86"/>
      <c r="M148" s="86">
        <f>SUM(M149,M155,M158,M160)</f>
        <v>43925000</v>
      </c>
      <c r="N148" s="342">
        <f>SUM(N149,N155,N158,N160)</f>
        <v>-43925000</v>
      </c>
      <c r="O148" s="207"/>
      <c r="P148" s="381" t="s">
        <v>507</v>
      </c>
      <c r="Q148" s="381" t="s">
        <v>508</v>
      </c>
      <c r="S148" s="223"/>
    </row>
    <row r="149" spans="1:19" ht="13.2" x14ac:dyDescent="0.25">
      <c r="A149" s="1" t="s">
        <v>1055</v>
      </c>
      <c r="B149" s="48"/>
      <c r="C149" s="49"/>
      <c r="D149" s="48"/>
      <c r="E149" s="48"/>
      <c r="F149" s="50"/>
      <c r="G149" s="122"/>
      <c r="H149" s="163" t="s">
        <v>523</v>
      </c>
      <c r="I149" s="88" t="s">
        <v>24</v>
      </c>
      <c r="J149" s="87"/>
      <c r="K149" s="87"/>
      <c r="L149" s="89"/>
      <c r="M149" s="89">
        <f>SUM(M150:M154)</f>
        <v>13700000</v>
      </c>
      <c r="N149" s="343">
        <f>SUM(N150:N154)</f>
        <v>-13700000</v>
      </c>
      <c r="O149" s="207"/>
      <c r="P149" s="180"/>
      <c r="Q149" s="180"/>
      <c r="R149" s="4" t="s">
        <v>127</v>
      </c>
      <c r="S149" s="223" t="s">
        <v>508</v>
      </c>
    </row>
    <row r="150" spans="1:19" ht="13.2" x14ac:dyDescent="0.25">
      <c r="A150" s="1" t="s">
        <v>1056</v>
      </c>
      <c r="B150" s="48"/>
      <c r="C150" s="49"/>
      <c r="D150" s="48"/>
      <c r="E150" s="48"/>
      <c r="F150" s="50"/>
      <c r="G150" s="122"/>
      <c r="H150" s="150"/>
      <c r="I150" s="201" t="s">
        <v>554</v>
      </c>
      <c r="J150" s="386">
        <v>36</v>
      </c>
      <c r="K150" s="202" t="s">
        <v>26</v>
      </c>
      <c r="L150" s="204">
        <v>75000</v>
      </c>
      <c r="M150" s="204">
        <f>ROUNDDOWN(J150*L150,-3)</f>
        <v>2700000</v>
      </c>
      <c r="N150" s="373">
        <f>Reviu[[#This Row],[JUMLAH]]-Reviu[[#This Row],[JUMLAH ]]</f>
        <v>-2700000</v>
      </c>
      <c r="O150" s="187"/>
      <c r="P150" s="180"/>
      <c r="Q150" s="180"/>
    </row>
    <row r="151" spans="1:19" ht="13.2" x14ac:dyDescent="0.25">
      <c r="A151" s="1" t="s">
        <v>1057</v>
      </c>
      <c r="B151" s="48"/>
      <c r="C151" s="49"/>
      <c r="D151" s="48"/>
      <c r="E151" s="48"/>
      <c r="F151" s="50"/>
      <c r="G151" s="122"/>
      <c r="H151" s="150"/>
      <c r="I151" s="201" t="s">
        <v>555</v>
      </c>
      <c r="J151" s="386">
        <v>2</v>
      </c>
      <c r="K151" s="202" t="s">
        <v>120</v>
      </c>
      <c r="L151" s="204">
        <v>1500000</v>
      </c>
      <c r="M151" s="204">
        <f>ROUNDDOWN(J151*L151,-3)</f>
        <v>3000000</v>
      </c>
      <c r="N151" s="373">
        <f>Reviu[[#This Row],[JUMLAH]]-Reviu[[#This Row],[JUMLAH ]]</f>
        <v>-3000000</v>
      </c>
      <c r="O151" s="187"/>
      <c r="P151" s="180"/>
      <c r="Q151" s="180"/>
    </row>
    <row r="152" spans="1:19" ht="13.2" x14ac:dyDescent="0.25">
      <c r="A152" s="1" t="s">
        <v>1058</v>
      </c>
      <c r="B152" s="48"/>
      <c r="C152" s="49"/>
      <c r="D152" s="48"/>
      <c r="E152" s="48"/>
      <c r="F152" s="50"/>
      <c r="G152" s="122"/>
      <c r="H152" s="150"/>
      <c r="I152" s="201" t="s">
        <v>556</v>
      </c>
      <c r="J152" s="386">
        <v>2</v>
      </c>
      <c r="K152" s="202" t="s">
        <v>120</v>
      </c>
      <c r="L152" s="204">
        <v>1500000</v>
      </c>
      <c r="M152" s="204">
        <f>ROUNDDOWN(J152*L152,-3)</f>
        <v>3000000</v>
      </c>
      <c r="N152" s="373">
        <f>Reviu[[#This Row],[JUMLAH]]-Reviu[[#This Row],[JUMLAH ]]</f>
        <v>-3000000</v>
      </c>
      <c r="O152" s="187"/>
      <c r="P152" s="180"/>
      <c r="Q152" s="180"/>
    </row>
    <row r="153" spans="1:19" ht="13.2" x14ac:dyDescent="0.25">
      <c r="A153" s="1" t="s">
        <v>1059</v>
      </c>
      <c r="B153" s="48"/>
      <c r="C153" s="49"/>
      <c r="D153" s="48"/>
      <c r="E153" s="48"/>
      <c r="F153" s="50"/>
      <c r="G153" s="122"/>
      <c r="H153" s="150"/>
      <c r="I153" s="201" t="s">
        <v>557</v>
      </c>
      <c r="J153" s="386">
        <v>2</v>
      </c>
      <c r="K153" s="202" t="s">
        <v>120</v>
      </c>
      <c r="L153" s="204">
        <v>1000000</v>
      </c>
      <c r="M153" s="204">
        <f>ROUNDDOWN(J153*L153,-3)</f>
        <v>2000000</v>
      </c>
      <c r="N153" s="373">
        <f>Reviu[[#This Row],[JUMLAH]]-Reviu[[#This Row],[JUMLAH ]]</f>
        <v>-2000000</v>
      </c>
      <c r="O153" s="187"/>
      <c r="P153" s="180"/>
      <c r="Q153" s="180"/>
    </row>
    <row r="154" spans="1:19" ht="13.2" x14ac:dyDescent="0.25">
      <c r="A154" s="1" t="s">
        <v>1060</v>
      </c>
      <c r="B154" s="48"/>
      <c r="C154" s="49"/>
      <c r="D154" s="48"/>
      <c r="E154" s="48"/>
      <c r="F154" s="50"/>
      <c r="G154" s="122"/>
      <c r="H154" s="150"/>
      <c r="I154" s="201" t="s">
        <v>829</v>
      </c>
      <c r="J154" s="386">
        <v>15</v>
      </c>
      <c r="K154" s="202" t="s">
        <v>120</v>
      </c>
      <c r="L154" s="204">
        <v>200000</v>
      </c>
      <c r="M154" s="204">
        <f>ROUNDDOWN(J154*L154,-3)</f>
        <v>3000000</v>
      </c>
      <c r="N154" s="373">
        <f>Reviu[[#This Row],[JUMLAH]]-Reviu[[#This Row],[JUMLAH ]]</f>
        <v>-3000000</v>
      </c>
      <c r="O154" s="187"/>
      <c r="P154" s="180"/>
      <c r="Q154" s="180"/>
    </row>
    <row r="155" spans="1:19" ht="13.2" x14ac:dyDescent="0.25">
      <c r="A155" s="1" t="s">
        <v>1061</v>
      </c>
      <c r="B155" s="48"/>
      <c r="C155" s="49"/>
      <c r="D155" s="48"/>
      <c r="E155" s="48"/>
      <c r="F155" s="50"/>
      <c r="G155" s="122"/>
      <c r="H155" s="149" t="s">
        <v>524</v>
      </c>
      <c r="I155" s="46" t="s">
        <v>73</v>
      </c>
      <c r="J155" s="45"/>
      <c r="K155" s="45"/>
      <c r="L155" s="47"/>
      <c r="M155" s="47">
        <f>SUM(M156:M157)</f>
        <v>0</v>
      </c>
      <c r="N155" s="322">
        <f>SUM(N156:N157)</f>
        <v>0</v>
      </c>
      <c r="O155" s="187" t="s">
        <v>1221</v>
      </c>
      <c r="P155" s="180"/>
      <c r="Q155" s="180"/>
      <c r="R155" s="4" t="s">
        <v>127</v>
      </c>
      <c r="S155" s="223" t="s">
        <v>508</v>
      </c>
    </row>
    <row r="156" spans="1:19" ht="13.2" x14ac:dyDescent="0.25">
      <c r="A156" s="1" t="s">
        <v>1062</v>
      </c>
      <c r="B156" s="48"/>
      <c r="C156" s="49"/>
      <c r="D156" s="48"/>
      <c r="E156" s="48"/>
      <c r="F156" s="50"/>
      <c r="G156" s="122"/>
      <c r="H156" s="150"/>
      <c r="I156" s="49" t="s">
        <v>621</v>
      </c>
      <c r="J156" s="48">
        <v>0</v>
      </c>
      <c r="K156" s="48" t="s">
        <v>120</v>
      </c>
      <c r="L156" s="50">
        <v>250000</v>
      </c>
      <c r="M156" s="50">
        <f>ROUNDDOWN(J156*L156,-3)</f>
        <v>0</v>
      </c>
      <c r="N156" s="247">
        <f>Reviu[[#This Row],[JUMLAH]]-Reviu[[#This Row],[JUMLAH ]]</f>
        <v>0</v>
      </c>
      <c r="O156" s="187" t="s">
        <v>1221</v>
      </c>
      <c r="P156" s="180"/>
      <c r="Q156" s="180"/>
    </row>
    <row r="157" spans="1:19" ht="13.2" x14ac:dyDescent="0.25">
      <c r="A157" s="22" t="s">
        <v>1063</v>
      </c>
      <c r="B157" s="48"/>
      <c r="C157" s="49"/>
      <c r="D157" s="48"/>
      <c r="E157" s="48"/>
      <c r="F157" s="50"/>
      <c r="G157" s="122"/>
      <c r="H157" s="150"/>
      <c r="I157" s="49" t="s">
        <v>623</v>
      </c>
      <c r="J157" s="48">
        <v>0</v>
      </c>
      <c r="K157" s="48" t="s">
        <v>120</v>
      </c>
      <c r="L157" s="50">
        <v>8000000</v>
      </c>
      <c r="M157" s="50">
        <f>ROUNDDOWN(J157*L157,-3)</f>
        <v>0</v>
      </c>
      <c r="N157" s="247">
        <f>Reviu[[#This Row],[JUMLAH]]-Reviu[[#This Row],[JUMLAH ]]</f>
        <v>0</v>
      </c>
      <c r="O157" s="187" t="s">
        <v>1221</v>
      </c>
      <c r="P157" s="180"/>
      <c r="Q157" s="180"/>
    </row>
    <row r="158" spans="1:19" ht="13.2" x14ac:dyDescent="0.25">
      <c r="A158" s="1" t="s">
        <v>1064</v>
      </c>
      <c r="B158" s="48"/>
      <c r="C158" s="49"/>
      <c r="D158" s="48"/>
      <c r="E158" s="48"/>
      <c r="F158" s="50"/>
      <c r="G158" s="122"/>
      <c r="H158" s="164" t="s">
        <v>528</v>
      </c>
      <c r="I158" s="91" t="s">
        <v>31</v>
      </c>
      <c r="J158" s="90"/>
      <c r="K158" s="90"/>
      <c r="L158" s="92"/>
      <c r="M158" s="92">
        <f>M159</f>
        <v>0</v>
      </c>
      <c r="N158" s="335">
        <f>N159</f>
        <v>0</v>
      </c>
      <c r="O158" s="187" t="s">
        <v>1221</v>
      </c>
      <c r="P158" s="180"/>
      <c r="Q158" s="180"/>
      <c r="R158" s="4" t="s">
        <v>127</v>
      </c>
      <c r="S158" s="223" t="s">
        <v>508</v>
      </c>
    </row>
    <row r="159" spans="1:19" ht="13.2" x14ac:dyDescent="0.25">
      <c r="A159" s="1" t="s">
        <v>1065</v>
      </c>
      <c r="B159" s="48"/>
      <c r="C159" s="49"/>
      <c r="D159" s="48"/>
      <c r="E159" s="48"/>
      <c r="F159" s="50"/>
      <c r="G159" s="122"/>
      <c r="H159" s="150"/>
      <c r="I159" s="49" t="s">
        <v>558</v>
      </c>
      <c r="J159" s="48">
        <v>0</v>
      </c>
      <c r="K159" s="48" t="s">
        <v>33</v>
      </c>
      <c r="L159" s="50">
        <v>1000000</v>
      </c>
      <c r="M159" s="50">
        <f>ROUNDDOWN(J159*L159,-3)</f>
        <v>0</v>
      </c>
      <c r="N159" s="406">
        <f>Reviu[[#This Row],[JUMLAH]]-Reviu[[#This Row],[JUMLAH ]]</f>
        <v>0</v>
      </c>
      <c r="O159" s="187" t="s">
        <v>1221</v>
      </c>
      <c r="P159" s="180"/>
      <c r="Q159" s="180"/>
    </row>
    <row r="160" spans="1:19" ht="13.2" x14ac:dyDescent="0.25">
      <c r="A160" s="1" t="s">
        <v>1066</v>
      </c>
      <c r="B160" s="48"/>
      <c r="C160" s="49"/>
      <c r="D160" s="48"/>
      <c r="E160" s="48"/>
      <c r="F160" s="50"/>
      <c r="G160" s="122"/>
      <c r="H160" s="153" t="s">
        <v>525</v>
      </c>
      <c r="I160" s="58" t="s">
        <v>35</v>
      </c>
      <c r="J160" s="57"/>
      <c r="K160" s="57"/>
      <c r="L160" s="59"/>
      <c r="M160" s="59">
        <f>SUM(M161:M161)</f>
        <v>30225000</v>
      </c>
      <c r="N160" s="324">
        <f>SUM(N161:N161)</f>
        <v>-30225000</v>
      </c>
      <c r="O160" s="207"/>
      <c r="P160" s="180"/>
      <c r="Q160" s="180"/>
      <c r="R160" s="4" t="s">
        <v>127</v>
      </c>
      <c r="S160" s="223" t="s">
        <v>508</v>
      </c>
    </row>
    <row r="161" spans="1:19" ht="13.2" x14ac:dyDescent="0.25">
      <c r="A161" s="1" t="s">
        <v>1067</v>
      </c>
      <c r="B161" s="48"/>
      <c r="C161" s="49"/>
      <c r="D161" s="48"/>
      <c r="E161" s="48"/>
      <c r="F161" s="50"/>
      <c r="G161" s="122"/>
      <c r="H161" s="150"/>
      <c r="I161" s="201" t="s">
        <v>1070</v>
      </c>
      <c r="J161" s="386">
        <v>15</v>
      </c>
      <c r="K161" s="202" t="s">
        <v>26</v>
      </c>
      <c r="L161" s="204">
        <v>2015000</v>
      </c>
      <c r="M161" s="204">
        <f>ROUNDDOWN(J161*L161,-3)</f>
        <v>30225000</v>
      </c>
      <c r="N161" s="373">
        <f>Reviu[[#This Row],[JUMLAH]]-Reviu[[#This Row],[JUMLAH ]]</f>
        <v>-30225000</v>
      </c>
      <c r="O161" s="187"/>
      <c r="P161" s="180"/>
      <c r="Q161" s="180"/>
    </row>
    <row r="162" spans="1:19" ht="13.2" x14ac:dyDescent="0.25">
      <c r="A162" s="1" t="s">
        <v>129</v>
      </c>
      <c r="B162" s="81" t="s">
        <v>130</v>
      </c>
      <c r="C162" s="82" t="s">
        <v>131</v>
      </c>
      <c r="D162" s="81">
        <v>1</v>
      </c>
      <c r="E162" s="81" t="s">
        <v>123</v>
      </c>
      <c r="F162" s="83"/>
      <c r="G162" s="133">
        <f>G163</f>
        <v>1209115000</v>
      </c>
      <c r="H162" s="161" t="s">
        <v>130</v>
      </c>
      <c r="I162" s="82" t="s">
        <v>131</v>
      </c>
      <c r="J162" s="81">
        <v>1</v>
      </c>
      <c r="K162" s="81" t="s">
        <v>123</v>
      </c>
      <c r="L162" s="83"/>
      <c r="M162" s="83">
        <f>M163</f>
        <v>1622825000</v>
      </c>
      <c r="N162" s="352">
        <f>N163</f>
        <v>-413710000</v>
      </c>
      <c r="O162" s="207"/>
      <c r="P162" s="180"/>
      <c r="Q162" s="180"/>
    </row>
    <row r="163" spans="1:19" ht="26.4" x14ac:dyDescent="0.25">
      <c r="A163" s="1" t="s">
        <v>132</v>
      </c>
      <c r="B163" s="286" t="s">
        <v>605</v>
      </c>
      <c r="C163" s="287" t="s">
        <v>133</v>
      </c>
      <c r="D163" s="286"/>
      <c r="E163" s="286" t="s">
        <v>553</v>
      </c>
      <c r="F163" s="288"/>
      <c r="G163" s="289">
        <f>SUM(G164,G174,G183,G195,G206,G220,G232,G243,G255)</f>
        <v>1209115000</v>
      </c>
      <c r="H163" s="290" t="s">
        <v>605</v>
      </c>
      <c r="I163" s="287" t="s">
        <v>133</v>
      </c>
      <c r="J163" s="286"/>
      <c r="K163" s="286" t="s">
        <v>553</v>
      </c>
      <c r="L163" s="288"/>
      <c r="M163" s="288">
        <f>SUM(M164,M174,M183,M195,M206,M220,M232,M243,M255,M263,M281,M296,M301,M313,M318)</f>
        <v>1622825000</v>
      </c>
      <c r="N163" s="316">
        <f>SUM(N164,N174,N183,N195,N206,N220,N232,N243,N255,N263,N281,N296,N301,N313,N318)</f>
        <v>-413710000</v>
      </c>
      <c r="O163" s="207"/>
      <c r="P163" s="180"/>
      <c r="Q163" s="180"/>
    </row>
    <row r="164" spans="1:19" ht="13.2" x14ac:dyDescent="0.25">
      <c r="A164" s="1" t="s">
        <v>134</v>
      </c>
      <c r="B164" s="63" t="s">
        <v>21</v>
      </c>
      <c r="C164" s="64" t="s">
        <v>629</v>
      </c>
      <c r="D164" s="63"/>
      <c r="E164" s="63"/>
      <c r="F164" s="65"/>
      <c r="G164" s="127">
        <f>SUM(G165,G170,G172)</f>
        <v>72100000</v>
      </c>
      <c r="H164" s="155" t="s">
        <v>21</v>
      </c>
      <c r="I164" s="64" t="s">
        <v>629</v>
      </c>
      <c r="J164" s="63"/>
      <c r="K164" s="63"/>
      <c r="L164" s="65"/>
      <c r="M164" s="65">
        <f>SUM(M165,M170,M172)</f>
        <v>61900000</v>
      </c>
      <c r="N164" s="326">
        <f>SUM(N165,N170,N172)</f>
        <v>10200000</v>
      </c>
      <c r="O164" s="207"/>
      <c r="P164" s="381" t="s">
        <v>505</v>
      </c>
      <c r="Q164" s="381" t="s">
        <v>506</v>
      </c>
      <c r="S164" s="223"/>
    </row>
    <row r="165" spans="1:19" ht="13.2" x14ac:dyDescent="0.25">
      <c r="A165" s="1" t="s">
        <v>135</v>
      </c>
      <c r="B165" s="45" t="s">
        <v>523</v>
      </c>
      <c r="C165" s="46" t="s">
        <v>24</v>
      </c>
      <c r="D165" s="45"/>
      <c r="E165" s="45"/>
      <c r="F165" s="47"/>
      <c r="G165" s="121">
        <f>SUM(G166:G169)</f>
        <v>22000000</v>
      </c>
      <c r="H165" s="149" t="s">
        <v>523</v>
      </c>
      <c r="I165" s="46" t="s">
        <v>24</v>
      </c>
      <c r="J165" s="45"/>
      <c r="K165" s="45"/>
      <c r="L165" s="47"/>
      <c r="M165" s="47">
        <f>SUM(M166:M169)</f>
        <v>15000000</v>
      </c>
      <c r="N165" s="322">
        <f>SUM(N166:N169)</f>
        <v>7000000</v>
      </c>
      <c r="O165" s="207"/>
      <c r="P165" s="180"/>
      <c r="Q165" s="180"/>
      <c r="R165" s="4" t="s">
        <v>131</v>
      </c>
      <c r="S165" s="223" t="s">
        <v>506</v>
      </c>
    </row>
    <row r="166" spans="1:19" ht="13.2" x14ac:dyDescent="0.25">
      <c r="A166" s="1" t="s">
        <v>136</v>
      </c>
      <c r="B166" s="48"/>
      <c r="C166" s="49" t="s">
        <v>630</v>
      </c>
      <c r="D166" s="48">
        <v>4</v>
      </c>
      <c r="E166" s="48" t="s">
        <v>120</v>
      </c>
      <c r="F166" s="50">
        <v>1500000</v>
      </c>
      <c r="G166" s="122">
        <f>ROUNDDOWN(D166*F166,-3)</f>
        <v>6000000</v>
      </c>
      <c r="H166" s="150"/>
      <c r="I166" s="201" t="s">
        <v>1036</v>
      </c>
      <c r="J166" s="386">
        <v>3</v>
      </c>
      <c r="K166" s="202" t="s">
        <v>120</v>
      </c>
      <c r="L166" s="204">
        <v>1500000</v>
      </c>
      <c r="M166" s="204">
        <f>ROUNDDOWN(J166*L166,-3)</f>
        <v>4500000</v>
      </c>
      <c r="N166" s="373">
        <f>Reviu[[#This Row],[JUMLAH]]-Reviu[[#This Row],[JUMLAH ]]</f>
        <v>1500000</v>
      </c>
      <c r="O166" s="207"/>
      <c r="P166" s="180"/>
      <c r="Q166" s="180"/>
    </row>
    <row r="167" spans="1:19" ht="13.2" x14ac:dyDescent="0.25">
      <c r="A167" s="1" t="s">
        <v>137</v>
      </c>
      <c r="B167" s="48"/>
      <c r="C167" s="49" t="s">
        <v>562</v>
      </c>
      <c r="D167" s="48">
        <v>4</v>
      </c>
      <c r="E167" s="48" t="s">
        <v>120</v>
      </c>
      <c r="F167" s="50">
        <v>1500000</v>
      </c>
      <c r="G167" s="122">
        <f>ROUNDDOWN(D167*F167,-3)</f>
        <v>6000000</v>
      </c>
      <c r="H167" s="150"/>
      <c r="I167" s="201" t="s">
        <v>562</v>
      </c>
      <c r="J167" s="386">
        <v>3</v>
      </c>
      <c r="K167" s="202" t="s">
        <v>120</v>
      </c>
      <c r="L167" s="204">
        <v>1500000</v>
      </c>
      <c r="M167" s="204">
        <f>ROUNDDOWN(J167*L167,-3)</f>
        <v>4500000</v>
      </c>
      <c r="N167" s="373">
        <f>Reviu[[#This Row],[JUMLAH]]-Reviu[[#This Row],[JUMLAH ]]</f>
        <v>1500000</v>
      </c>
      <c r="O167" s="207"/>
      <c r="P167" s="180"/>
      <c r="Q167" s="180"/>
    </row>
    <row r="168" spans="1:19" ht="13.2" x14ac:dyDescent="0.25">
      <c r="A168" s="1" t="s">
        <v>138</v>
      </c>
      <c r="B168" s="48"/>
      <c r="C168" s="49" t="s">
        <v>563</v>
      </c>
      <c r="D168" s="48">
        <v>4</v>
      </c>
      <c r="E168" s="48" t="s">
        <v>120</v>
      </c>
      <c r="F168" s="50">
        <v>1000000</v>
      </c>
      <c r="G168" s="122">
        <f>ROUNDDOWN(D168*F168,-3)</f>
        <v>4000000</v>
      </c>
      <c r="H168" s="150"/>
      <c r="I168" s="201" t="s">
        <v>563</v>
      </c>
      <c r="J168" s="386">
        <v>3</v>
      </c>
      <c r="K168" s="202" t="s">
        <v>120</v>
      </c>
      <c r="L168" s="204">
        <v>1000000</v>
      </c>
      <c r="M168" s="204">
        <f>ROUNDDOWN(J168*L168,-3)</f>
        <v>3000000</v>
      </c>
      <c r="N168" s="373">
        <f>Reviu[[#This Row],[JUMLAH]]-Reviu[[#This Row],[JUMLAH ]]</f>
        <v>1000000</v>
      </c>
      <c r="O168" s="207"/>
      <c r="P168" s="180"/>
      <c r="Q168" s="180"/>
    </row>
    <row r="169" spans="1:19" ht="13.2" x14ac:dyDescent="0.25">
      <c r="A169" s="1" t="s">
        <v>631</v>
      </c>
      <c r="B169" s="48"/>
      <c r="C169" s="49" t="s">
        <v>632</v>
      </c>
      <c r="D169" s="48">
        <v>12</v>
      </c>
      <c r="E169" s="48" t="s">
        <v>633</v>
      </c>
      <c r="F169" s="50">
        <v>500000</v>
      </c>
      <c r="G169" s="122">
        <f>ROUNDDOWN(D169*F169,-3)</f>
        <v>6000000</v>
      </c>
      <c r="H169" s="150"/>
      <c r="I169" s="201" t="s">
        <v>632</v>
      </c>
      <c r="J169" s="386">
        <v>6</v>
      </c>
      <c r="K169" s="202" t="s">
        <v>633</v>
      </c>
      <c r="L169" s="204">
        <v>500000</v>
      </c>
      <c r="M169" s="204">
        <f>ROUNDDOWN(J169*L169,-3)</f>
        <v>3000000</v>
      </c>
      <c r="N169" s="373">
        <f>Reviu[[#This Row],[JUMLAH]]-Reviu[[#This Row],[JUMLAH ]]</f>
        <v>3000000</v>
      </c>
      <c r="O169" s="187"/>
      <c r="P169" s="180"/>
      <c r="Q169" s="180"/>
    </row>
    <row r="170" spans="1:19" ht="13.2" x14ac:dyDescent="0.25">
      <c r="A170" s="1" t="s">
        <v>139</v>
      </c>
      <c r="B170" s="57" t="s">
        <v>525</v>
      </c>
      <c r="C170" s="58" t="s">
        <v>35</v>
      </c>
      <c r="D170" s="57"/>
      <c r="E170" s="57"/>
      <c r="F170" s="59"/>
      <c r="G170" s="125">
        <f>G171</f>
        <v>48000000</v>
      </c>
      <c r="H170" s="153" t="s">
        <v>525</v>
      </c>
      <c r="I170" s="58" t="s">
        <v>35</v>
      </c>
      <c r="J170" s="57"/>
      <c r="K170" s="57"/>
      <c r="L170" s="59"/>
      <c r="M170" s="59">
        <f>M171</f>
        <v>44800000</v>
      </c>
      <c r="N170" s="324">
        <f>N171</f>
        <v>3200000</v>
      </c>
      <c r="O170" s="207"/>
      <c r="P170" s="180"/>
      <c r="Q170" s="180"/>
      <c r="R170" s="4" t="s">
        <v>131</v>
      </c>
      <c r="S170" s="223" t="s">
        <v>506</v>
      </c>
    </row>
    <row r="171" spans="1:19" ht="13.2" x14ac:dyDescent="0.25">
      <c r="A171" s="1" t="s">
        <v>140</v>
      </c>
      <c r="B171" s="48"/>
      <c r="C171" s="49" t="s">
        <v>634</v>
      </c>
      <c r="D171" s="48">
        <v>12</v>
      </c>
      <c r="E171" s="48" t="s">
        <v>26</v>
      </c>
      <c r="F171" s="50">
        <v>4000000</v>
      </c>
      <c r="G171" s="122">
        <f>ROUNDDOWN(D171*F171,-3)</f>
        <v>48000000</v>
      </c>
      <c r="H171" s="150"/>
      <c r="I171" s="201" t="s">
        <v>634</v>
      </c>
      <c r="J171" s="386">
        <v>8</v>
      </c>
      <c r="K171" s="202" t="s">
        <v>26</v>
      </c>
      <c r="L171" s="204">
        <v>5600000</v>
      </c>
      <c r="M171" s="204">
        <f>ROUNDDOWN(J171*L171,-3)</f>
        <v>44800000</v>
      </c>
      <c r="N171" s="373">
        <f>Reviu[[#This Row],[JUMLAH]]-Reviu[[#This Row],[JUMLAH ]]</f>
        <v>3200000</v>
      </c>
      <c r="O171" s="187"/>
      <c r="P171" s="180"/>
      <c r="Q171" s="180"/>
    </row>
    <row r="172" spans="1:19" ht="13.2" x14ac:dyDescent="0.25">
      <c r="A172" s="1" t="s">
        <v>141</v>
      </c>
      <c r="B172" s="51" t="s">
        <v>582</v>
      </c>
      <c r="C172" s="52" t="s">
        <v>80</v>
      </c>
      <c r="D172" s="51"/>
      <c r="E172" s="51"/>
      <c r="F172" s="53"/>
      <c r="G172" s="123">
        <f>G173</f>
        <v>2100000</v>
      </c>
      <c r="H172" s="151" t="s">
        <v>582</v>
      </c>
      <c r="I172" s="52" t="s">
        <v>80</v>
      </c>
      <c r="J172" s="51"/>
      <c r="K172" s="51"/>
      <c r="L172" s="53"/>
      <c r="M172" s="53">
        <f>M173</f>
        <v>2100000</v>
      </c>
      <c r="N172" s="323">
        <f>N173</f>
        <v>0</v>
      </c>
      <c r="O172" s="207"/>
      <c r="P172" s="180"/>
      <c r="Q172" s="180"/>
      <c r="R172" s="4" t="s">
        <v>131</v>
      </c>
      <c r="S172" s="223" t="s">
        <v>506</v>
      </c>
    </row>
    <row r="173" spans="1:19" ht="13.2" x14ac:dyDescent="0.25">
      <c r="A173" s="1" t="s">
        <v>142</v>
      </c>
      <c r="B173" s="48"/>
      <c r="C173" s="49" t="s">
        <v>635</v>
      </c>
      <c r="D173" s="48">
        <v>14</v>
      </c>
      <c r="E173" s="48" t="s">
        <v>26</v>
      </c>
      <c r="F173" s="50">
        <v>150000</v>
      </c>
      <c r="G173" s="122">
        <f>ROUNDDOWN(D173*F173,-3)</f>
        <v>2100000</v>
      </c>
      <c r="H173" s="150"/>
      <c r="I173" s="49" t="s">
        <v>635</v>
      </c>
      <c r="J173" s="48">
        <v>14</v>
      </c>
      <c r="K173" s="48" t="s">
        <v>26</v>
      </c>
      <c r="L173" s="50">
        <v>150000</v>
      </c>
      <c r="M173" s="50">
        <f>ROUNDDOWN(J173*L173,-3)</f>
        <v>2100000</v>
      </c>
      <c r="N173" s="247">
        <f>Reviu[[#This Row],[JUMLAH]]-Reviu[[#This Row],[JUMLAH ]]</f>
        <v>0</v>
      </c>
      <c r="O173" s="178"/>
      <c r="P173" s="180"/>
      <c r="Q173" s="180"/>
    </row>
    <row r="174" spans="1:19" ht="13.2" x14ac:dyDescent="0.25">
      <c r="A174" s="1" t="s">
        <v>143</v>
      </c>
      <c r="B174" s="93" t="s">
        <v>38</v>
      </c>
      <c r="C174" s="94" t="s">
        <v>636</v>
      </c>
      <c r="D174" s="93"/>
      <c r="E174" s="93"/>
      <c r="F174" s="95"/>
      <c r="G174" s="137">
        <f>SUM(G175,G178,G180)</f>
        <v>572300000</v>
      </c>
      <c r="H174" s="165" t="s">
        <v>38</v>
      </c>
      <c r="I174" s="94" t="s">
        <v>1002</v>
      </c>
      <c r="J174" s="93"/>
      <c r="K174" s="93"/>
      <c r="L174" s="95"/>
      <c r="M174" s="95">
        <f>SUM(M175,M178,M180)</f>
        <v>498618000</v>
      </c>
      <c r="N174" s="344">
        <f>SUM(N175,N178,N180)</f>
        <v>73682000</v>
      </c>
      <c r="O174" s="207"/>
      <c r="P174" s="381" t="s">
        <v>505</v>
      </c>
      <c r="Q174" s="381" t="s">
        <v>506</v>
      </c>
      <c r="S174" s="223"/>
    </row>
    <row r="175" spans="1:19" ht="13.2" x14ac:dyDescent="0.25">
      <c r="A175" s="1" t="s">
        <v>144</v>
      </c>
      <c r="B175" s="57" t="s">
        <v>523</v>
      </c>
      <c r="C175" s="58" t="s">
        <v>24</v>
      </c>
      <c r="D175" s="57"/>
      <c r="E175" s="57"/>
      <c r="F175" s="59"/>
      <c r="G175" s="125">
        <f>SUM(G176:G177)</f>
        <v>10000000</v>
      </c>
      <c r="H175" s="153" t="s">
        <v>523</v>
      </c>
      <c r="I175" s="58" t="s">
        <v>24</v>
      </c>
      <c r="J175" s="57"/>
      <c r="K175" s="57"/>
      <c r="L175" s="59"/>
      <c r="M175" s="59">
        <f>SUM(M176:M177)</f>
        <v>5000000</v>
      </c>
      <c r="N175" s="324">
        <f>SUM(N176:N177)</f>
        <v>5000000</v>
      </c>
      <c r="O175" s="207"/>
      <c r="P175" s="180"/>
      <c r="Q175" s="180"/>
      <c r="R175" s="4" t="s">
        <v>131</v>
      </c>
      <c r="S175" s="223" t="s">
        <v>506</v>
      </c>
    </row>
    <row r="176" spans="1:19" ht="13.2" x14ac:dyDescent="0.25">
      <c r="A176" s="1" t="s">
        <v>145</v>
      </c>
      <c r="B176" s="48"/>
      <c r="C176" s="49" t="s">
        <v>637</v>
      </c>
      <c r="D176" s="48">
        <v>4</v>
      </c>
      <c r="E176" s="48" t="s">
        <v>120</v>
      </c>
      <c r="F176" s="50">
        <v>1500000</v>
      </c>
      <c r="G176" s="122">
        <f>ROUNDDOWN(D176*F176,-3)</f>
        <v>6000000</v>
      </c>
      <c r="H176" s="150"/>
      <c r="I176" s="201" t="s">
        <v>637</v>
      </c>
      <c r="J176" s="386">
        <v>2</v>
      </c>
      <c r="K176" s="202" t="s">
        <v>120</v>
      </c>
      <c r="L176" s="204">
        <v>1500000</v>
      </c>
      <c r="M176" s="204">
        <f>ROUNDDOWN(J176*L176,-3)</f>
        <v>3000000</v>
      </c>
      <c r="N176" s="373">
        <f>Reviu[[#This Row],[JUMLAH]]-Reviu[[#This Row],[JUMLAH ]]</f>
        <v>3000000</v>
      </c>
      <c r="O176" s="187"/>
      <c r="P176" s="180"/>
      <c r="Q176" s="180"/>
    </row>
    <row r="177" spans="1:19" ht="13.2" x14ac:dyDescent="0.25">
      <c r="A177" s="1" t="s">
        <v>146</v>
      </c>
      <c r="B177" s="48"/>
      <c r="C177" s="49" t="s">
        <v>638</v>
      </c>
      <c r="D177" s="48">
        <v>4</v>
      </c>
      <c r="E177" s="48" t="s">
        <v>120</v>
      </c>
      <c r="F177" s="50">
        <v>1000000</v>
      </c>
      <c r="G177" s="122">
        <f>ROUNDDOWN(D177*F177,-3)</f>
        <v>4000000</v>
      </c>
      <c r="H177" s="150"/>
      <c r="I177" s="201" t="s">
        <v>638</v>
      </c>
      <c r="J177" s="386">
        <v>2</v>
      </c>
      <c r="K177" s="202" t="s">
        <v>120</v>
      </c>
      <c r="L177" s="204">
        <v>1000000</v>
      </c>
      <c r="M177" s="204">
        <f>ROUNDDOWN(J177*L177,-3)</f>
        <v>2000000</v>
      </c>
      <c r="N177" s="373">
        <f>Reviu[[#This Row],[JUMLAH]]-Reviu[[#This Row],[JUMLAH ]]</f>
        <v>2000000</v>
      </c>
      <c r="O177" s="187"/>
      <c r="P177" s="180"/>
      <c r="Q177" s="180"/>
    </row>
    <row r="178" spans="1:19" ht="13.2" x14ac:dyDescent="0.25">
      <c r="A178" s="1" t="s">
        <v>639</v>
      </c>
      <c r="B178" s="51" t="s">
        <v>524</v>
      </c>
      <c r="C178" s="52" t="s">
        <v>73</v>
      </c>
      <c r="D178" s="51"/>
      <c r="E178" s="51"/>
      <c r="F178" s="53"/>
      <c r="G178" s="123">
        <f>G179</f>
        <v>7800000</v>
      </c>
      <c r="H178" s="151" t="s">
        <v>524</v>
      </c>
      <c r="I178" s="52" t="s">
        <v>73</v>
      </c>
      <c r="J178" s="51"/>
      <c r="K178" s="51"/>
      <c r="L178" s="53"/>
      <c r="M178" s="53">
        <f>M179</f>
        <v>7800000</v>
      </c>
      <c r="N178" s="323">
        <f>N179</f>
        <v>0</v>
      </c>
      <c r="O178" s="207"/>
      <c r="P178" s="180"/>
      <c r="Q178" s="180"/>
      <c r="R178" s="4" t="s">
        <v>131</v>
      </c>
      <c r="S178" s="223" t="s">
        <v>506</v>
      </c>
    </row>
    <row r="179" spans="1:19" ht="13.2" x14ac:dyDescent="0.25">
      <c r="A179" s="1" t="s">
        <v>640</v>
      </c>
      <c r="B179" s="48"/>
      <c r="C179" s="49" t="s">
        <v>621</v>
      </c>
      <c r="D179" s="48">
        <v>12</v>
      </c>
      <c r="E179" s="48" t="s">
        <v>120</v>
      </c>
      <c r="F179" s="50">
        <v>650000</v>
      </c>
      <c r="G179" s="122">
        <f>ROUNDDOWN(D179*F179,-3)</f>
        <v>7800000</v>
      </c>
      <c r="H179" s="150"/>
      <c r="I179" s="49" t="s">
        <v>957</v>
      </c>
      <c r="J179" s="48">
        <v>2</v>
      </c>
      <c r="K179" s="48" t="s">
        <v>120</v>
      </c>
      <c r="L179" s="50">
        <v>3900000</v>
      </c>
      <c r="M179" s="50">
        <f>ROUNDDOWN(J179*L179,-3)</f>
        <v>7800000</v>
      </c>
      <c r="N179" s="247">
        <f>Reviu[[#This Row],[JUMLAH]]-Reviu[[#This Row],[JUMLAH ]]</f>
        <v>0</v>
      </c>
      <c r="O179" s="178"/>
      <c r="P179" s="180"/>
      <c r="Q179" s="180"/>
    </row>
    <row r="180" spans="1:19" ht="13.2" x14ac:dyDescent="0.25">
      <c r="A180" s="1" t="s">
        <v>148</v>
      </c>
      <c r="B180" s="45" t="s">
        <v>525</v>
      </c>
      <c r="C180" s="46" t="s">
        <v>35</v>
      </c>
      <c r="D180" s="45"/>
      <c r="E180" s="45"/>
      <c r="F180" s="47"/>
      <c r="G180" s="121">
        <f>SUM(G181:G182)</f>
        <v>554500000</v>
      </c>
      <c r="H180" s="149" t="s">
        <v>525</v>
      </c>
      <c r="I180" s="46" t="s">
        <v>35</v>
      </c>
      <c r="J180" s="45"/>
      <c r="K180" s="45"/>
      <c r="L180" s="47"/>
      <c r="M180" s="47">
        <f>SUM(M181:M182)</f>
        <v>485818000</v>
      </c>
      <c r="N180" s="322">
        <f>SUM(N181:N182)</f>
        <v>68682000</v>
      </c>
      <c r="O180" s="207"/>
      <c r="P180" s="180"/>
      <c r="Q180" s="180"/>
      <c r="R180" s="4" t="s">
        <v>131</v>
      </c>
      <c r="S180" s="223" t="s">
        <v>506</v>
      </c>
    </row>
    <row r="181" spans="1:19" ht="26.4" x14ac:dyDescent="0.25">
      <c r="A181" s="1" t="s">
        <v>149</v>
      </c>
      <c r="B181" s="48"/>
      <c r="C181" s="49" t="s">
        <v>641</v>
      </c>
      <c r="D181" s="48">
        <v>55</v>
      </c>
      <c r="E181" s="48" t="s">
        <v>26</v>
      </c>
      <c r="F181" s="50">
        <v>6075000</v>
      </c>
      <c r="G181" s="122">
        <f>ROUNDDOWN(D181*F181,-3)</f>
        <v>334125000</v>
      </c>
      <c r="H181" s="150"/>
      <c r="I181" s="201" t="s">
        <v>1003</v>
      </c>
      <c r="J181" s="386">
        <v>68</v>
      </c>
      <c r="K181" s="202" t="s">
        <v>26</v>
      </c>
      <c r="L181" s="204">
        <v>7144383</v>
      </c>
      <c r="M181" s="204">
        <f>ROUNDDOWN(J181*L181,-3)</f>
        <v>485818000</v>
      </c>
      <c r="N181" s="372">
        <f>Reviu[[#This Row],[JUMLAH]]-Reviu[[#This Row],[JUMLAH ]]</f>
        <v>-151693000</v>
      </c>
      <c r="O181" s="187"/>
      <c r="P181" s="180"/>
      <c r="Q181" s="180"/>
    </row>
    <row r="182" spans="1:19" ht="26.4" x14ac:dyDescent="0.25">
      <c r="A182" s="1" t="s">
        <v>150</v>
      </c>
      <c r="B182" s="48"/>
      <c r="C182" s="49" t="s">
        <v>642</v>
      </c>
      <c r="D182" s="48">
        <v>36</v>
      </c>
      <c r="E182" s="48" t="s">
        <v>26</v>
      </c>
      <c r="F182" s="50">
        <v>6121528</v>
      </c>
      <c r="G182" s="122">
        <f>ROUNDDOWN(D182*F182,-3)</f>
        <v>220375000</v>
      </c>
      <c r="H182" s="150"/>
      <c r="I182" s="217"/>
      <c r="J182" s="388"/>
      <c r="K182" s="218"/>
      <c r="L182" s="219"/>
      <c r="M182" s="219">
        <f>ROUNDDOWN(J182*L182,-3)</f>
        <v>0</v>
      </c>
      <c r="N182" s="371">
        <f>Reviu[[#This Row],[JUMLAH]]-Reviu[[#This Row],[JUMLAH ]]</f>
        <v>220375000</v>
      </c>
      <c r="O182" s="187"/>
      <c r="P182" s="180"/>
      <c r="Q182" s="180"/>
    </row>
    <row r="183" spans="1:19" ht="26.4" x14ac:dyDescent="0.25">
      <c r="A183" s="1" t="s">
        <v>151</v>
      </c>
      <c r="B183" s="63" t="s">
        <v>91</v>
      </c>
      <c r="C183" s="64" t="s">
        <v>152</v>
      </c>
      <c r="D183" s="63"/>
      <c r="E183" s="63"/>
      <c r="F183" s="65"/>
      <c r="G183" s="127">
        <f>SUM(G184,G189,G191,G193)</f>
        <v>78000000</v>
      </c>
      <c r="H183" s="155" t="s">
        <v>91</v>
      </c>
      <c r="I183" s="64" t="s">
        <v>152</v>
      </c>
      <c r="J183" s="63"/>
      <c r="K183" s="63"/>
      <c r="L183" s="65"/>
      <c r="M183" s="65">
        <f>SUM(M184,M189,M191,M193)</f>
        <v>60500000</v>
      </c>
      <c r="N183" s="326">
        <f>SUM(N184,N189,N191,N193)</f>
        <v>17500000</v>
      </c>
      <c r="O183" s="207"/>
      <c r="P183" s="381" t="s">
        <v>505</v>
      </c>
      <c r="Q183" s="381" t="s">
        <v>506</v>
      </c>
      <c r="S183" s="223"/>
    </row>
    <row r="184" spans="1:19" ht="13.2" x14ac:dyDescent="0.25">
      <c r="A184" s="1" t="s">
        <v>153</v>
      </c>
      <c r="B184" s="57" t="s">
        <v>523</v>
      </c>
      <c r="C184" s="58" t="s">
        <v>24</v>
      </c>
      <c r="D184" s="57"/>
      <c r="E184" s="57"/>
      <c r="F184" s="59"/>
      <c r="G184" s="125">
        <f>SUM(G185:G188)</f>
        <v>34000000</v>
      </c>
      <c r="H184" s="153" t="s">
        <v>523</v>
      </c>
      <c r="I184" s="58" t="s">
        <v>24</v>
      </c>
      <c r="J184" s="57"/>
      <c r="K184" s="57"/>
      <c r="L184" s="59"/>
      <c r="M184" s="59">
        <f>SUM(M185:M188)</f>
        <v>18000000</v>
      </c>
      <c r="N184" s="324">
        <f>SUM(N185:N188)</f>
        <v>16000000</v>
      </c>
      <c r="O184" s="207"/>
      <c r="P184" s="180"/>
      <c r="Q184" s="180"/>
      <c r="R184" s="4" t="s">
        <v>131</v>
      </c>
      <c r="S184" s="223" t="s">
        <v>506</v>
      </c>
    </row>
    <row r="185" spans="1:19" ht="13.2" x14ac:dyDescent="0.25">
      <c r="A185" s="1" t="s">
        <v>154</v>
      </c>
      <c r="B185" s="48"/>
      <c r="C185" s="49" t="s">
        <v>630</v>
      </c>
      <c r="D185" s="48">
        <v>8</v>
      </c>
      <c r="E185" s="48" t="s">
        <v>120</v>
      </c>
      <c r="F185" s="50">
        <v>1000000</v>
      </c>
      <c r="G185" s="122">
        <f>ROUNDDOWN(D185*F185,-3)</f>
        <v>8000000</v>
      </c>
      <c r="H185" s="150"/>
      <c r="I185" s="201" t="s">
        <v>630</v>
      </c>
      <c r="J185" s="386">
        <v>4</v>
      </c>
      <c r="K185" s="202" t="s">
        <v>120</v>
      </c>
      <c r="L185" s="204">
        <v>1000000</v>
      </c>
      <c r="M185" s="204">
        <f>ROUNDDOWN(J185*L185,-3)</f>
        <v>4000000</v>
      </c>
      <c r="N185" s="373">
        <f>Reviu[[#This Row],[JUMLAH]]-Reviu[[#This Row],[JUMLAH ]]</f>
        <v>4000000</v>
      </c>
      <c r="O185" s="187"/>
      <c r="P185" s="180"/>
      <c r="Q185" s="180"/>
    </row>
    <row r="186" spans="1:19" ht="13.2" x14ac:dyDescent="0.25">
      <c r="A186" s="1" t="s">
        <v>155</v>
      </c>
      <c r="B186" s="48"/>
      <c r="C186" s="49" t="s">
        <v>562</v>
      </c>
      <c r="D186" s="48">
        <v>8</v>
      </c>
      <c r="E186" s="48" t="s">
        <v>120</v>
      </c>
      <c r="F186" s="50">
        <v>1500000</v>
      </c>
      <c r="G186" s="122">
        <f>ROUNDDOWN(D186*F186,-3)</f>
        <v>12000000</v>
      </c>
      <c r="H186" s="150"/>
      <c r="I186" s="201" t="s">
        <v>562</v>
      </c>
      <c r="J186" s="386">
        <v>4</v>
      </c>
      <c r="K186" s="202" t="s">
        <v>120</v>
      </c>
      <c r="L186" s="204">
        <v>1500000</v>
      </c>
      <c r="M186" s="204">
        <f>ROUNDDOWN(J186*L186,-3)</f>
        <v>6000000</v>
      </c>
      <c r="N186" s="373">
        <f>Reviu[[#This Row],[JUMLAH]]-Reviu[[#This Row],[JUMLAH ]]</f>
        <v>6000000</v>
      </c>
      <c r="O186" s="187"/>
      <c r="P186" s="180"/>
      <c r="Q186" s="180"/>
    </row>
    <row r="187" spans="1:19" ht="13.2" x14ac:dyDescent="0.25">
      <c r="A187" s="1" t="s">
        <v>156</v>
      </c>
      <c r="B187" s="48"/>
      <c r="C187" s="49" t="s">
        <v>563</v>
      </c>
      <c r="D187" s="48">
        <v>8</v>
      </c>
      <c r="E187" s="48" t="s">
        <v>120</v>
      </c>
      <c r="F187" s="50">
        <v>1000000</v>
      </c>
      <c r="G187" s="122">
        <f>ROUNDDOWN(D187*F187,-3)</f>
        <v>8000000</v>
      </c>
      <c r="H187" s="150"/>
      <c r="I187" s="201" t="s">
        <v>563</v>
      </c>
      <c r="J187" s="386">
        <v>4</v>
      </c>
      <c r="K187" s="202" t="s">
        <v>120</v>
      </c>
      <c r="L187" s="204">
        <v>1000000</v>
      </c>
      <c r="M187" s="204">
        <f>ROUNDDOWN(J187*L187,-3)</f>
        <v>4000000</v>
      </c>
      <c r="N187" s="373">
        <f>Reviu[[#This Row],[JUMLAH]]-Reviu[[#This Row],[JUMLAH ]]</f>
        <v>4000000</v>
      </c>
      <c r="O187" s="187"/>
      <c r="P187" s="180"/>
      <c r="Q187" s="180"/>
    </row>
    <row r="188" spans="1:19" ht="13.2" x14ac:dyDescent="0.25">
      <c r="A188" s="1" t="s">
        <v>157</v>
      </c>
      <c r="B188" s="48"/>
      <c r="C188" s="49" t="s">
        <v>643</v>
      </c>
      <c r="D188" s="48">
        <v>12</v>
      </c>
      <c r="E188" s="48" t="s">
        <v>633</v>
      </c>
      <c r="F188" s="50">
        <v>500000</v>
      </c>
      <c r="G188" s="122">
        <f>ROUNDDOWN(D188*F188,-3)</f>
        <v>6000000</v>
      </c>
      <c r="H188" s="150"/>
      <c r="I188" s="201" t="s">
        <v>643</v>
      </c>
      <c r="J188" s="386">
        <v>8</v>
      </c>
      <c r="K188" s="202" t="s">
        <v>633</v>
      </c>
      <c r="L188" s="204">
        <v>500000</v>
      </c>
      <c r="M188" s="204">
        <f>ROUNDDOWN(J188*L188,-3)</f>
        <v>4000000</v>
      </c>
      <c r="N188" s="373">
        <f>Reviu[[#This Row],[JUMLAH]]-Reviu[[#This Row],[JUMLAH ]]</f>
        <v>2000000</v>
      </c>
      <c r="O188" s="187"/>
      <c r="P188" s="180"/>
      <c r="Q188" s="180"/>
    </row>
    <row r="189" spans="1:19" ht="13.2" x14ac:dyDescent="0.25">
      <c r="A189" s="1" t="s">
        <v>158</v>
      </c>
      <c r="B189" s="51" t="s">
        <v>532</v>
      </c>
      <c r="C189" s="52" t="s">
        <v>159</v>
      </c>
      <c r="D189" s="51"/>
      <c r="E189" s="51"/>
      <c r="F189" s="53"/>
      <c r="G189" s="123">
        <f>G190</f>
        <v>3000000</v>
      </c>
      <c r="H189" s="151" t="s">
        <v>532</v>
      </c>
      <c r="I189" s="52" t="s">
        <v>159</v>
      </c>
      <c r="J189" s="51"/>
      <c r="K189" s="51"/>
      <c r="L189" s="53"/>
      <c r="M189" s="53">
        <f>M190</f>
        <v>3000000</v>
      </c>
      <c r="N189" s="323">
        <f>N190</f>
        <v>0</v>
      </c>
      <c r="O189" s="207"/>
      <c r="P189" s="180"/>
      <c r="Q189" s="180"/>
      <c r="R189" s="4" t="s">
        <v>131</v>
      </c>
      <c r="S189" s="223" t="s">
        <v>506</v>
      </c>
    </row>
    <row r="190" spans="1:19" ht="13.2" x14ac:dyDescent="0.25">
      <c r="A190" s="1" t="s">
        <v>160</v>
      </c>
      <c r="B190" s="48"/>
      <c r="C190" s="49" t="s">
        <v>644</v>
      </c>
      <c r="D190" s="48">
        <v>2</v>
      </c>
      <c r="E190" s="48" t="s">
        <v>161</v>
      </c>
      <c r="F190" s="50">
        <v>1500000</v>
      </c>
      <c r="G190" s="122">
        <f>ROUNDDOWN(D190*F190,-3)</f>
        <v>3000000</v>
      </c>
      <c r="H190" s="150"/>
      <c r="I190" s="49" t="s">
        <v>644</v>
      </c>
      <c r="J190" s="48">
        <v>2</v>
      </c>
      <c r="K190" s="48" t="s">
        <v>161</v>
      </c>
      <c r="L190" s="50">
        <v>1500000</v>
      </c>
      <c r="M190" s="50">
        <f>ROUNDDOWN(J190*L190,-3)</f>
        <v>3000000</v>
      </c>
      <c r="N190" s="247">
        <f>Reviu[[#This Row],[JUMLAH]]-Reviu[[#This Row],[JUMLAH ]]</f>
        <v>0</v>
      </c>
      <c r="O190" s="178"/>
      <c r="P190" s="180"/>
      <c r="Q190" s="180"/>
    </row>
    <row r="191" spans="1:19" ht="13.2" x14ac:dyDescent="0.25">
      <c r="A191" s="1" t="s">
        <v>162</v>
      </c>
      <c r="B191" s="51" t="s">
        <v>525</v>
      </c>
      <c r="C191" s="52" t="s">
        <v>35</v>
      </c>
      <c r="D191" s="51"/>
      <c r="E191" s="51"/>
      <c r="F191" s="53"/>
      <c r="G191" s="123">
        <f>G192</f>
        <v>38000000</v>
      </c>
      <c r="H191" s="151" t="s">
        <v>525</v>
      </c>
      <c r="I191" s="52" t="s">
        <v>35</v>
      </c>
      <c r="J191" s="51"/>
      <c r="K191" s="51"/>
      <c r="L191" s="53"/>
      <c r="M191" s="53">
        <f>M192</f>
        <v>38000000</v>
      </c>
      <c r="N191" s="323">
        <f>N192</f>
        <v>0</v>
      </c>
      <c r="O191" s="207"/>
      <c r="P191" s="180"/>
      <c r="Q191" s="180"/>
      <c r="R191" s="4" t="s">
        <v>131</v>
      </c>
      <c r="S191" s="223" t="s">
        <v>506</v>
      </c>
    </row>
    <row r="192" spans="1:19" ht="26.4" x14ac:dyDescent="0.25">
      <c r="A192" s="1" t="s">
        <v>163</v>
      </c>
      <c r="B192" s="48"/>
      <c r="C192" s="49" t="s">
        <v>645</v>
      </c>
      <c r="D192" s="48">
        <v>8</v>
      </c>
      <c r="E192" s="48" t="s">
        <v>26</v>
      </c>
      <c r="F192" s="50">
        <v>4750000</v>
      </c>
      <c r="G192" s="122">
        <f>ROUNDDOWN(D192*F192,-3)</f>
        <v>38000000</v>
      </c>
      <c r="H192" s="150"/>
      <c r="I192" s="49" t="s">
        <v>958</v>
      </c>
      <c r="J192" s="48">
        <v>8</v>
      </c>
      <c r="K192" s="48" t="s">
        <v>26</v>
      </c>
      <c r="L192" s="50">
        <v>4750000</v>
      </c>
      <c r="M192" s="50">
        <f>ROUNDDOWN(J192*L192,-3)</f>
        <v>38000000</v>
      </c>
      <c r="N192" s="409">
        <f>Reviu[[#This Row],[JUMLAH]]-Reviu[[#This Row],[JUMLAH ]]</f>
        <v>0</v>
      </c>
      <c r="O192" s="187"/>
      <c r="P192" s="180"/>
      <c r="Q192" s="180"/>
    </row>
    <row r="193" spans="1:19" ht="13.2" x14ac:dyDescent="0.25">
      <c r="A193" s="1" t="s">
        <v>164</v>
      </c>
      <c r="B193" s="57" t="s">
        <v>582</v>
      </c>
      <c r="C193" s="58" t="s">
        <v>80</v>
      </c>
      <c r="D193" s="57"/>
      <c r="E193" s="57"/>
      <c r="F193" s="59"/>
      <c r="G193" s="125">
        <f>G194</f>
        <v>3000000</v>
      </c>
      <c r="H193" s="153" t="s">
        <v>582</v>
      </c>
      <c r="I193" s="58" t="s">
        <v>80</v>
      </c>
      <c r="J193" s="57"/>
      <c r="K193" s="57"/>
      <c r="L193" s="59"/>
      <c r="M193" s="59">
        <f>M194</f>
        <v>1500000</v>
      </c>
      <c r="N193" s="353">
        <f>N194</f>
        <v>1500000</v>
      </c>
      <c r="O193" s="207"/>
      <c r="P193" s="180"/>
      <c r="Q193" s="180"/>
      <c r="R193" s="4" t="s">
        <v>131</v>
      </c>
      <c r="S193" s="223" t="s">
        <v>506</v>
      </c>
    </row>
    <row r="194" spans="1:19" ht="13.2" x14ac:dyDescent="0.25">
      <c r="A194" s="1" t="s">
        <v>165</v>
      </c>
      <c r="B194" s="48"/>
      <c r="C194" s="49" t="s">
        <v>646</v>
      </c>
      <c r="D194" s="48">
        <v>20</v>
      </c>
      <c r="E194" s="48" t="s">
        <v>26</v>
      </c>
      <c r="F194" s="50">
        <v>150000</v>
      </c>
      <c r="G194" s="122">
        <f>ROUNDDOWN(D194*F194,-3)</f>
        <v>3000000</v>
      </c>
      <c r="H194" s="150"/>
      <c r="I194" s="201" t="s">
        <v>646</v>
      </c>
      <c r="J194" s="386">
        <v>10</v>
      </c>
      <c r="K194" s="202" t="s">
        <v>26</v>
      </c>
      <c r="L194" s="204">
        <v>150000</v>
      </c>
      <c r="M194" s="204">
        <f>ROUNDDOWN(J194*L194,-3)</f>
        <v>1500000</v>
      </c>
      <c r="N194" s="372">
        <f>Reviu[[#This Row],[JUMLAH]]-Reviu[[#This Row],[JUMLAH ]]</f>
        <v>1500000</v>
      </c>
      <c r="O194" s="187"/>
      <c r="P194" s="180"/>
      <c r="Q194" s="180"/>
    </row>
    <row r="195" spans="1:19" ht="13.2" x14ac:dyDescent="0.25">
      <c r="A195" s="1" t="s">
        <v>166</v>
      </c>
      <c r="B195" s="63" t="s">
        <v>167</v>
      </c>
      <c r="C195" s="64" t="s">
        <v>168</v>
      </c>
      <c r="D195" s="63"/>
      <c r="E195" s="63"/>
      <c r="F195" s="65"/>
      <c r="G195" s="127">
        <f>SUM(G196,G202,G204)</f>
        <v>65000000</v>
      </c>
      <c r="H195" s="155" t="s">
        <v>167</v>
      </c>
      <c r="I195" s="64" t="s">
        <v>168</v>
      </c>
      <c r="J195" s="63"/>
      <c r="K195" s="63"/>
      <c r="L195" s="65"/>
      <c r="M195" s="65">
        <f>SUM(M196,M202,M204)</f>
        <v>63300000</v>
      </c>
      <c r="N195" s="326">
        <f>SUM(N196,N202,N204)</f>
        <v>1700000</v>
      </c>
      <c r="O195" s="207"/>
      <c r="P195" s="381" t="s">
        <v>505</v>
      </c>
      <c r="Q195" s="381" t="s">
        <v>506</v>
      </c>
      <c r="S195" s="223"/>
    </row>
    <row r="196" spans="1:19" ht="13.2" x14ac:dyDescent="0.25">
      <c r="A196" s="1" t="s">
        <v>169</v>
      </c>
      <c r="B196" s="51" t="s">
        <v>523</v>
      </c>
      <c r="C196" s="52" t="s">
        <v>24</v>
      </c>
      <c r="D196" s="51"/>
      <c r="E196" s="51"/>
      <c r="F196" s="53"/>
      <c r="G196" s="123">
        <f>SUM(G197:G200)</f>
        <v>22000000</v>
      </c>
      <c r="H196" s="151" t="s">
        <v>523</v>
      </c>
      <c r="I196" s="52" t="s">
        <v>24</v>
      </c>
      <c r="J196" s="51"/>
      <c r="K196" s="51"/>
      <c r="L196" s="53"/>
      <c r="M196" s="53">
        <f>SUM(M197:M201)</f>
        <v>21500000</v>
      </c>
      <c r="N196" s="323">
        <f>SUM(N197:N201)</f>
        <v>500000</v>
      </c>
      <c r="O196" s="207"/>
      <c r="P196" s="180"/>
      <c r="Q196" s="180"/>
      <c r="R196" s="4" t="s">
        <v>131</v>
      </c>
      <c r="S196" s="223" t="s">
        <v>506</v>
      </c>
    </row>
    <row r="197" spans="1:19" ht="13.2" x14ac:dyDescent="0.25">
      <c r="A197" s="1" t="s">
        <v>170</v>
      </c>
      <c r="B197" s="48"/>
      <c r="C197" s="49" t="s">
        <v>630</v>
      </c>
      <c r="D197" s="48">
        <v>4</v>
      </c>
      <c r="E197" s="48" t="s">
        <v>120</v>
      </c>
      <c r="F197" s="50">
        <v>1500000</v>
      </c>
      <c r="G197" s="122">
        <f>ROUNDDOWN(D197*F197,-3)</f>
        <v>6000000</v>
      </c>
      <c r="H197" s="150"/>
      <c r="I197" s="49" t="s">
        <v>630</v>
      </c>
      <c r="J197" s="48">
        <v>4</v>
      </c>
      <c r="K197" s="48" t="s">
        <v>120</v>
      </c>
      <c r="L197" s="50">
        <v>1500000</v>
      </c>
      <c r="M197" s="50">
        <f>ROUNDDOWN(J197*L197,-3)</f>
        <v>6000000</v>
      </c>
      <c r="N197" s="247">
        <f>Reviu[[#This Row],[JUMLAH]]-Reviu[[#This Row],[JUMLAH ]]</f>
        <v>0</v>
      </c>
      <c r="O197" s="207"/>
      <c r="P197" s="180"/>
      <c r="Q197" s="180"/>
    </row>
    <row r="198" spans="1:19" ht="13.2" x14ac:dyDescent="0.25">
      <c r="A198" s="1" t="s">
        <v>171</v>
      </c>
      <c r="B198" s="48"/>
      <c r="C198" s="49" t="s">
        <v>562</v>
      </c>
      <c r="D198" s="48">
        <v>4</v>
      </c>
      <c r="E198" s="48" t="s">
        <v>120</v>
      </c>
      <c r="F198" s="50">
        <v>1500000</v>
      </c>
      <c r="G198" s="122">
        <f>ROUNDDOWN(D198*F198,-3)</f>
        <v>6000000</v>
      </c>
      <c r="H198" s="150"/>
      <c r="I198" s="49" t="s">
        <v>562</v>
      </c>
      <c r="J198" s="48">
        <v>4</v>
      </c>
      <c r="K198" s="48" t="s">
        <v>120</v>
      </c>
      <c r="L198" s="50">
        <v>1500000</v>
      </c>
      <c r="M198" s="50">
        <f>ROUNDDOWN(J198*L198,-3)</f>
        <v>6000000</v>
      </c>
      <c r="N198" s="247">
        <f>Reviu[[#This Row],[JUMLAH]]-Reviu[[#This Row],[JUMLAH ]]</f>
        <v>0</v>
      </c>
      <c r="O198" s="207"/>
      <c r="P198" s="180"/>
      <c r="Q198" s="180"/>
    </row>
    <row r="199" spans="1:19" ht="13.2" x14ac:dyDescent="0.25">
      <c r="A199" s="1" t="s">
        <v>172</v>
      </c>
      <c r="B199" s="48"/>
      <c r="C199" s="49" t="s">
        <v>563</v>
      </c>
      <c r="D199" s="48">
        <v>4</v>
      </c>
      <c r="E199" s="48" t="s">
        <v>120</v>
      </c>
      <c r="F199" s="50">
        <v>1000000</v>
      </c>
      <c r="G199" s="122">
        <f>ROUNDDOWN(D199*F199,-3)</f>
        <v>4000000</v>
      </c>
      <c r="H199" s="150"/>
      <c r="I199" s="49" t="s">
        <v>563</v>
      </c>
      <c r="J199" s="48">
        <v>4</v>
      </c>
      <c r="K199" s="48" t="s">
        <v>120</v>
      </c>
      <c r="L199" s="50">
        <v>1000000</v>
      </c>
      <c r="M199" s="50">
        <f>ROUNDDOWN(J199*L199,-3)</f>
        <v>4000000</v>
      </c>
      <c r="N199" s="247">
        <f>Reviu[[#This Row],[JUMLAH]]-Reviu[[#This Row],[JUMLAH ]]</f>
        <v>0</v>
      </c>
      <c r="O199" s="207"/>
      <c r="P199" s="180"/>
      <c r="Q199" s="180"/>
    </row>
    <row r="200" spans="1:19" ht="13.2" x14ac:dyDescent="0.25">
      <c r="A200" s="1" t="s">
        <v>173</v>
      </c>
      <c r="B200" s="48"/>
      <c r="C200" s="49" t="s">
        <v>643</v>
      </c>
      <c r="D200" s="48">
        <v>12</v>
      </c>
      <c r="E200" s="48" t="s">
        <v>633</v>
      </c>
      <c r="F200" s="50">
        <v>500000</v>
      </c>
      <c r="G200" s="122">
        <f>ROUNDDOWN(D200*F200,-3)</f>
        <v>6000000</v>
      </c>
      <c r="H200" s="150"/>
      <c r="I200" s="201" t="s">
        <v>643</v>
      </c>
      <c r="J200" s="386">
        <v>8</v>
      </c>
      <c r="K200" s="202" t="s">
        <v>633</v>
      </c>
      <c r="L200" s="204">
        <v>500000</v>
      </c>
      <c r="M200" s="204">
        <f>ROUNDDOWN(J200*L200,-3)</f>
        <v>4000000</v>
      </c>
      <c r="N200" s="373">
        <f>Reviu[[#This Row],[JUMLAH]]-Reviu[[#This Row],[JUMLAH ]]</f>
        <v>2000000</v>
      </c>
      <c r="O200" s="187"/>
      <c r="P200" s="180"/>
      <c r="Q200" s="180"/>
    </row>
    <row r="201" spans="1:19" ht="13.2" x14ac:dyDescent="0.25">
      <c r="A201" s="1" t="s">
        <v>1108</v>
      </c>
      <c r="B201" s="48"/>
      <c r="C201" s="49"/>
      <c r="D201" s="48"/>
      <c r="E201" s="48"/>
      <c r="F201" s="50"/>
      <c r="G201" s="122"/>
      <c r="H201" s="150"/>
      <c r="I201" s="201" t="s">
        <v>1015</v>
      </c>
      <c r="J201" s="386">
        <v>20</v>
      </c>
      <c r="K201" s="202" t="s">
        <v>26</v>
      </c>
      <c r="L201" s="204">
        <v>75000</v>
      </c>
      <c r="M201" s="204">
        <f>ROUNDDOWN(J201*L201,-3)</f>
        <v>1500000</v>
      </c>
      <c r="N201" s="373">
        <f>Reviu[[#This Row],[JUMLAH]]-Reviu[[#This Row],[JUMLAH ]]</f>
        <v>-1500000</v>
      </c>
      <c r="O201" s="187"/>
      <c r="P201" s="180"/>
      <c r="Q201" s="180"/>
    </row>
    <row r="202" spans="1:19" ht="13.2" x14ac:dyDescent="0.25">
      <c r="A202" s="1" t="s">
        <v>174</v>
      </c>
      <c r="B202" s="51" t="s">
        <v>525</v>
      </c>
      <c r="C202" s="52" t="s">
        <v>35</v>
      </c>
      <c r="D202" s="51"/>
      <c r="E202" s="51"/>
      <c r="F202" s="53"/>
      <c r="G202" s="123">
        <f>G203</f>
        <v>40000000</v>
      </c>
      <c r="H202" s="151" t="s">
        <v>525</v>
      </c>
      <c r="I202" s="52" t="s">
        <v>35</v>
      </c>
      <c r="J202" s="51"/>
      <c r="K202" s="51"/>
      <c r="L202" s="53"/>
      <c r="M202" s="53">
        <f>M203</f>
        <v>40000000</v>
      </c>
      <c r="N202" s="323">
        <f>N203</f>
        <v>0</v>
      </c>
      <c r="O202" s="207"/>
      <c r="P202" s="180"/>
      <c r="Q202" s="180"/>
      <c r="R202" s="4" t="s">
        <v>131</v>
      </c>
      <c r="S202" s="223" t="s">
        <v>506</v>
      </c>
    </row>
    <row r="203" spans="1:19" ht="26.4" x14ac:dyDescent="0.25">
      <c r="A203" s="1" t="s">
        <v>175</v>
      </c>
      <c r="B203" s="48"/>
      <c r="C203" s="49" t="s">
        <v>647</v>
      </c>
      <c r="D203" s="48">
        <v>10</v>
      </c>
      <c r="E203" s="48" t="s">
        <v>26</v>
      </c>
      <c r="F203" s="50">
        <v>4000000</v>
      </c>
      <c r="G203" s="122">
        <f>ROUNDDOWN(D203*F203,-3)</f>
        <v>40000000</v>
      </c>
      <c r="H203" s="150"/>
      <c r="I203" s="49" t="s">
        <v>647</v>
      </c>
      <c r="J203" s="48">
        <v>10</v>
      </c>
      <c r="K203" s="48" t="s">
        <v>26</v>
      </c>
      <c r="L203" s="50">
        <v>4000000</v>
      </c>
      <c r="M203" s="50">
        <f>ROUNDDOWN(J203*L203,-3)</f>
        <v>40000000</v>
      </c>
      <c r="N203" s="247">
        <f>Reviu[[#This Row],[JUMLAH]]-Reviu[[#This Row],[JUMLAH ]]</f>
        <v>0</v>
      </c>
      <c r="O203" s="178"/>
      <c r="P203" s="180"/>
      <c r="Q203" s="180"/>
    </row>
    <row r="204" spans="1:19" ht="13.2" x14ac:dyDescent="0.25">
      <c r="A204" s="1" t="s">
        <v>648</v>
      </c>
      <c r="B204" s="51" t="s">
        <v>582</v>
      </c>
      <c r="C204" s="52" t="s">
        <v>80</v>
      </c>
      <c r="D204" s="51"/>
      <c r="E204" s="51"/>
      <c r="F204" s="53"/>
      <c r="G204" s="123">
        <f>G205</f>
        <v>3000000</v>
      </c>
      <c r="H204" s="151" t="s">
        <v>582</v>
      </c>
      <c r="I204" s="52" t="s">
        <v>80</v>
      </c>
      <c r="J204" s="51"/>
      <c r="K204" s="51"/>
      <c r="L204" s="53"/>
      <c r="M204" s="53">
        <f>M205</f>
        <v>1800000</v>
      </c>
      <c r="N204" s="323">
        <f>N205</f>
        <v>1200000</v>
      </c>
      <c r="O204" s="207"/>
      <c r="P204" s="180"/>
      <c r="Q204" s="180"/>
      <c r="R204" s="4" t="s">
        <v>131</v>
      </c>
      <c r="S204" s="223" t="s">
        <v>506</v>
      </c>
    </row>
    <row r="205" spans="1:19" ht="13.2" x14ac:dyDescent="0.25">
      <c r="A205" s="1" t="s">
        <v>649</v>
      </c>
      <c r="B205" s="48"/>
      <c r="C205" s="49" t="s">
        <v>646</v>
      </c>
      <c r="D205" s="48">
        <v>20</v>
      </c>
      <c r="E205" s="48" t="s">
        <v>26</v>
      </c>
      <c r="F205" s="50">
        <v>150000</v>
      </c>
      <c r="G205" s="122">
        <f>ROUNDDOWN(D205*F205,-3)</f>
        <v>3000000</v>
      </c>
      <c r="H205" s="150"/>
      <c r="I205" s="201" t="s">
        <v>646</v>
      </c>
      <c r="J205" s="386">
        <v>12</v>
      </c>
      <c r="K205" s="202" t="s">
        <v>26</v>
      </c>
      <c r="L205" s="204">
        <v>150000</v>
      </c>
      <c r="M205" s="204">
        <f>ROUNDDOWN(J205*L205,-3)</f>
        <v>1800000</v>
      </c>
      <c r="N205" s="373">
        <f>Reviu[[#This Row],[JUMLAH]]-Reviu[[#This Row],[JUMLAH ]]</f>
        <v>1200000</v>
      </c>
      <c r="O205" s="187"/>
      <c r="P205" s="180"/>
      <c r="Q205" s="180"/>
    </row>
    <row r="206" spans="1:19" ht="13.2" x14ac:dyDescent="0.25">
      <c r="A206" s="1" t="s">
        <v>176</v>
      </c>
      <c r="B206" s="63" t="s">
        <v>177</v>
      </c>
      <c r="C206" s="64" t="s">
        <v>178</v>
      </c>
      <c r="D206" s="63"/>
      <c r="E206" s="63"/>
      <c r="F206" s="65"/>
      <c r="G206" s="127">
        <f>SUM(G207,G213,G215,G218)</f>
        <v>82785000</v>
      </c>
      <c r="H206" s="155" t="s">
        <v>177</v>
      </c>
      <c r="I206" s="64" t="s">
        <v>178</v>
      </c>
      <c r="J206" s="63"/>
      <c r="K206" s="63"/>
      <c r="L206" s="65"/>
      <c r="M206" s="65">
        <f>SUM(M207,M213,M215,M218)</f>
        <v>150350000</v>
      </c>
      <c r="N206" s="354">
        <f>SUM(N207,N213,N215,N218)</f>
        <v>-67565000</v>
      </c>
      <c r="O206" s="207"/>
      <c r="P206" s="381" t="s">
        <v>505</v>
      </c>
      <c r="Q206" s="381" t="s">
        <v>506</v>
      </c>
      <c r="S206" s="223"/>
    </row>
    <row r="207" spans="1:19" ht="13.2" x14ac:dyDescent="0.25">
      <c r="A207" s="1" t="s">
        <v>179</v>
      </c>
      <c r="B207" s="57" t="s">
        <v>523</v>
      </c>
      <c r="C207" s="58" t="s">
        <v>24</v>
      </c>
      <c r="D207" s="57"/>
      <c r="E207" s="57"/>
      <c r="F207" s="59"/>
      <c r="G207" s="125">
        <f>SUM(G208:G211)</f>
        <v>22000000</v>
      </c>
      <c r="H207" s="153" t="s">
        <v>523</v>
      </c>
      <c r="I207" s="58" t="s">
        <v>24</v>
      </c>
      <c r="J207" s="57"/>
      <c r="K207" s="57"/>
      <c r="L207" s="59"/>
      <c r="M207" s="59">
        <f>SUM(M208:M212)</f>
        <v>20500000</v>
      </c>
      <c r="N207" s="324">
        <f>SUM(N208:N212)</f>
        <v>1500000</v>
      </c>
      <c r="O207" s="207"/>
      <c r="P207" s="180"/>
      <c r="Q207" s="180"/>
      <c r="R207" s="4" t="s">
        <v>131</v>
      </c>
      <c r="S207" s="223" t="s">
        <v>506</v>
      </c>
    </row>
    <row r="208" spans="1:19" ht="13.2" x14ac:dyDescent="0.25">
      <c r="A208" s="1" t="s">
        <v>180</v>
      </c>
      <c r="B208" s="48"/>
      <c r="C208" s="49" t="s">
        <v>630</v>
      </c>
      <c r="D208" s="48">
        <v>4</v>
      </c>
      <c r="E208" s="48" t="s">
        <v>120</v>
      </c>
      <c r="F208" s="50">
        <v>1500000</v>
      </c>
      <c r="G208" s="122">
        <f>ROUNDDOWN(D208*F208,-3)</f>
        <v>6000000</v>
      </c>
      <c r="H208" s="150"/>
      <c r="I208" s="49" t="s">
        <v>630</v>
      </c>
      <c r="J208" s="48">
        <v>4</v>
      </c>
      <c r="K208" s="48" t="s">
        <v>120</v>
      </c>
      <c r="L208" s="50">
        <v>1500000</v>
      </c>
      <c r="M208" s="50">
        <f>ROUNDDOWN(J208*L208,-3)</f>
        <v>6000000</v>
      </c>
      <c r="N208" s="247">
        <f>Reviu[[#This Row],[JUMLAH]]-Reviu[[#This Row],[JUMLAH ]]</f>
        <v>0</v>
      </c>
      <c r="O208" s="207"/>
      <c r="P208" s="180"/>
      <c r="Q208" s="180"/>
    </row>
    <row r="209" spans="1:19" ht="13.2" x14ac:dyDescent="0.25">
      <c r="A209" s="1" t="s">
        <v>181</v>
      </c>
      <c r="B209" s="48"/>
      <c r="C209" s="49" t="s">
        <v>562</v>
      </c>
      <c r="D209" s="48">
        <v>4</v>
      </c>
      <c r="E209" s="48" t="s">
        <v>120</v>
      </c>
      <c r="F209" s="50">
        <v>1500000</v>
      </c>
      <c r="G209" s="122">
        <f>ROUNDDOWN(D209*F209,-3)</f>
        <v>6000000</v>
      </c>
      <c r="H209" s="150"/>
      <c r="I209" s="49" t="s">
        <v>562</v>
      </c>
      <c r="J209" s="48">
        <v>4</v>
      </c>
      <c r="K209" s="48" t="s">
        <v>120</v>
      </c>
      <c r="L209" s="50">
        <v>1500000</v>
      </c>
      <c r="M209" s="50">
        <f>ROUNDDOWN(J209*L209,-3)</f>
        <v>6000000</v>
      </c>
      <c r="N209" s="247">
        <f>Reviu[[#This Row],[JUMLAH]]-Reviu[[#This Row],[JUMLAH ]]</f>
        <v>0</v>
      </c>
      <c r="O209" s="207"/>
      <c r="P209" s="180"/>
      <c r="Q209" s="180"/>
    </row>
    <row r="210" spans="1:19" ht="13.2" x14ac:dyDescent="0.25">
      <c r="A210" s="1" t="s">
        <v>182</v>
      </c>
      <c r="B210" s="48"/>
      <c r="C210" s="49" t="s">
        <v>563</v>
      </c>
      <c r="D210" s="48">
        <v>4</v>
      </c>
      <c r="E210" s="48" t="s">
        <v>120</v>
      </c>
      <c r="F210" s="50">
        <v>1000000</v>
      </c>
      <c r="G210" s="122">
        <f>ROUNDDOWN(D210*F210,-3)</f>
        <v>4000000</v>
      </c>
      <c r="H210" s="150"/>
      <c r="I210" s="49" t="s">
        <v>563</v>
      </c>
      <c r="J210" s="48">
        <v>4</v>
      </c>
      <c r="K210" s="48" t="s">
        <v>120</v>
      </c>
      <c r="L210" s="50">
        <v>1000000</v>
      </c>
      <c r="M210" s="50">
        <f>ROUNDDOWN(J210*L210,-3)</f>
        <v>4000000</v>
      </c>
      <c r="N210" s="247">
        <f>Reviu[[#This Row],[JUMLAH]]-Reviu[[#This Row],[JUMLAH ]]</f>
        <v>0</v>
      </c>
      <c r="O210" s="207"/>
      <c r="P210" s="180"/>
      <c r="Q210" s="180"/>
    </row>
    <row r="211" spans="1:19" ht="13.2" x14ac:dyDescent="0.25">
      <c r="A211" s="1" t="s">
        <v>183</v>
      </c>
      <c r="B211" s="48"/>
      <c r="C211" s="49" t="s">
        <v>643</v>
      </c>
      <c r="D211" s="48">
        <v>24</v>
      </c>
      <c r="E211" s="48" t="s">
        <v>633</v>
      </c>
      <c r="F211" s="50">
        <v>250000</v>
      </c>
      <c r="G211" s="122">
        <f>ROUNDDOWN(D211*F211,-3)</f>
        <v>6000000</v>
      </c>
      <c r="H211" s="150"/>
      <c r="I211" s="201" t="s">
        <v>643</v>
      </c>
      <c r="J211" s="386">
        <v>12</v>
      </c>
      <c r="K211" s="202" t="s">
        <v>633</v>
      </c>
      <c r="L211" s="204">
        <v>250000</v>
      </c>
      <c r="M211" s="204">
        <f>ROUNDDOWN(J211*L211,-3)</f>
        <v>3000000</v>
      </c>
      <c r="N211" s="373">
        <f>Reviu[[#This Row],[JUMLAH]]-Reviu[[#This Row],[JUMLAH ]]</f>
        <v>3000000</v>
      </c>
      <c r="O211" s="187"/>
      <c r="P211" s="180"/>
      <c r="Q211" s="180"/>
    </row>
    <row r="212" spans="1:19" ht="13.2" x14ac:dyDescent="0.25">
      <c r="A212" s="1" t="s">
        <v>1109</v>
      </c>
      <c r="B212" s="48"/>
      <c r="C212" s="49"/>
      <c r="D212" s="48"/>
      <c r="E212" s="48"/>
      <c r="F212" s="50"/>
      <c r="G212" s="122"/>
      <c r="H212" s="150"/>
      <c r="I212" s="201" t="s">
        <v>1015</v>
      </c>
      <c r="J212" s="386">
        <v>20</v>
      </c>
      <c r="K212" s="202" t="s">
        <v>26</v>
      </c>
      <c r="L212" s="204">
        <v>75000</v>
      </c>
      <c r="M212" s="204">
        <f>ROUNDDOWN(J212*L212,-3)</f>
        <v>1500000</v>
      </c>
      <c r="N212" s="373">
        <f>Reviu[[#This Row],[JUMLAH]]-Reviu[[#This Row],[JUMLAH ]]</f>
        <v>-1500000</v>
      </c>
      <c r="O212" s="187"/>
      <c r="P212" s="180"/>
      <c r="Q212" s="180"/>
    </row>
    <row r="213" spans="1:19" ht="13.2" x14ac:dyDescent="0.25">
      <c r="A213" s="1" t="s">
        <v>650</v>
      </c>
      <c r="B213" s="51" t="s">
        <v>524</v>
      </c>
      <c r="C213" s="52" t="s">
        <v>73</v>
      </c>
      <c r="D213" s="51"/>
      <c r="E213" s="51"/>
      <c r="F213" s="53"/>
      <c r="G213" s="123">
        <f>G214</f>
        <v>26250000</v>
      </c>
      <c r="H213" s="151" t="s">
        <v>524</v>
      </c>
      <c r="I213" s="52" t="s">
        <v>73</v>
      </c>
      <c r="J213" s="51"/>
      <c r="K213" s="51"/>
      <c r="L213" s="53"/>
      <c r="M213" s="53">
        <f>M214</f>
        <v>26250000</v>
      </c>
      <c r="N213" s="323">
        <f>N214</f>
        <v>0</v>
      </c>
      <c r="O213" s="207"/>
      <c r="P213" s="180"/>
      <c r="Q213" s="180"/>
      <c r="R213" s="4" t="s">
        <v>131</v>
      </c>
      <c r="S213" s="223" t="s">
        <v>506</v>
      </c>
    </row>
    <row r="214" spans="1:19" ht="13.2" x14ac:dyDescent="0.25">
      <c r="A214" s="1" t="s">
        <v>651</v>
      </c>
      <c r="B214" s="48"/>
      <c r="C214" s="49" t="s">
        <v>652</v>
      </c>
      <c r="D214" s="48">
        <v>15</v>
      </c>
      <c r="E214" s="48" t="s">
        <v>26</v>
      </c>
      <c r="F214" s="50">
        <v>1750000</v>
      </c>
      <c r="G214" s="122">
        <f>ROUNDDOWN(D214*F214,-3)</f>
        <v>26250000</v>
      </c>
      <c r="H214" s="150"/>
      <c r="I214" s="49" t="s">
        <v>652</v>
      </c>
      <c r="J214" s="48">
        <v>15</v>
      </c>
      <c r="K214" s="48" t="s">
        <v>26</v>
      </c>
      <c r="L214" s="50">
        <v>1750000</v>
      </c>
      <c r="M214" s="50">
        <f>ROUNDDOWN(J214*L214,-3)</f>
        <v>26250000</v>
      </c>
      <c r="N214" s="247">
        <f>Reviu[[#This Row],[JUMLAH]]-Reviu[[#This Row],[JUMLAH ]]</f>
        <v>0</v>
      </c>
      <c r="O214" s="178"/>
      <c r="P214" s="180"/>
      <c r="Q214" s="180"/>
    </row>
    <row r="215" spans="1:19" ht="13.2" x14ac:dyDescent="0.25">
      <c r="A215" s="1" t="s">
        <v>186</v>
      </c>
      <c r="B215" s="51" t="s">
        <v>525</v>
      </c>
      <c r="C215" s="52" t="s">
        <v>35</v>
      </c>
      <c r="D215" s="51"/>
      <c r="E215" s="51"/>
      <c r="F215" s="53"/>
      <c r="G215" s="123">
        <f>G216</f>
        <v>32435000</v>
      </c>
      <c r="H215" s="151" t="s">
        <v>525</v>
      </c>
      <c r="I215" s="52" t="s">
        <v>35</v>
      </c>
      <c r="J215" s="51"/>
      <c r="K215" s="51"/>
      <c r="L215" s="53"/>
      <c r="M215" s="53">
        <f>SUM(M216:M217)</f>
        <v>101500000</v>
      </c>
      <c r="N215" s="351">
        <f>SUM(N216:N217)</f>
        <v>-69065000</v>
      </c>
      <c r="O215" s="207"/>
      <c r="P215" s="180"/>
      <c r="Q215" s="180"/>
      <c r="R215" s="4" t="s">
        <v>131</v>
      </c>
      <c r="S215" s="223" t="s">
        <v>506</v>
      </c>
    </row>
    <row r="216" spans="1:19" ht="13.2" x14ac:dyDescent="0.25">
      <c r="A216" s="1" t="s">
        <v>187</v>
      </c>
      <c r="B216" s="48"/>
      <c r="C216" s="49" t="s">
        <v>653</v>
      </c>
      <c r="D216" s="48">
        <v>12</v>
      </c>
      <c r="E216" s="48" t="s">
        <v>26</v>
      </c>
      <c r="F216" s="50">
        <v>2702917</v>
      </c>
      <c r="G216" s="122">
        <f>ROUNDDOWN(D216*F216,-3)</f>
        <v>32435000</v>
      </c>
      <c r="H216" s="150"/>
      <c r="I216" s="201" t="s">
        <v>653</v>
      </c>
      <c r="J216" s="386">
        <v>8</v>
      </c>
      <c r="K216" s="202" t="s">
        <v>26</v>
      </c>
      <c r="L216" s="204">
        <v>4250000</v>
      </c>
      <c r="M216" s="204">
        <f>ROUNDDOWN(J216*L216,-3)</f>
        <v>34000000</v>
      </c>
      <c r="N216" s="372">
        <f>Reviu[[#This Row],[JUMLAH]]-Reviu[[#This Row],[JUMLAH ]]</f>
        <v>-1565000</v>
      </c>
      <c r="O216" s="187"/>
      <c r="P216" s="180"/>
      <c r="Q216" s="180"/>
    </row>
    <row r="217" spans="1:19" ht="26.4" x14ac:dyDescent="0.25">
      <c r="A217" s="1" t="s">
        <v>1110</v>
      </c>
      <c r="B217" s="48"/>
      <c r="C217" s="49"/>
      <c r="D217" s="48"/>
      <c r="E217" s="48"/>
      <c r="F217" s="50"/>
      <c r="G217" s="122"/>
      <c r="H217" s="150"/>
      <c r="I217" s="205" t="s">
        <v>959</v>
      </c>
      <c r="J217" s="386">
        <v>15</v>
      </c>
      <c r="K217" s="202" t="s">
        <v>26</v>
      </c>
      <c r="L217" s="204">
        <v>4500000</v>
      </c>
      <c r="M217" s="204">
        <f>ROUNDDOWN(J217*L217,-3)</f>
        <v>67500000</v>
      </c>
      <c r="N217" s="372">
        <f>Reviu[[#This Row],[JUMLAH]]-Reviu[[#This Row],[JUMLAH ]]</f>
        <v>-67500000</v>
      </c>
      <c r="O217" s="187"/>
      <c r="P217" s="180"/>
      <c r="Q217" s="180"/>
    </row>
    <row r="218" spans="1:19" ht="13.2" x14ac:dyDescent="0.25">
      <c r="A218" s="1" t="s">
        <v>188</v>
      </c>
      <c r="B218" s="45" t="s">
        <v>582</v>
      </c>
      <c r="C218" s="46" t="s">
        <v>80</v>
      </c>
      <c r="D218" s="45"/>
      <c r="E218" s="45"/>
      <c r="F218" s="47"/>
      <c r="G218" s="121">
        <f>G219</f>
        <v>2100000</v>
      </c>
      <c r="H218" s="149" t="s">
        <v>582</v>
      </c>
      <c r="I218" s="46" t="s">
        <v>80</v>
      </c>
      <c r="J218" s="45"/>
      <c r="K218" s="45"/>
      <c r="L218" s="47"/>
      <c r="M218" s="47">
        <f>M219</f>
        <v>2100000</v>
      </c>
      <c r="N218" s="322">
        <f>N219</f>
        <v>0</v>
      </c>
      <c r="O218" s="207"/>
      <c r="P218" s="180"/>
      <c r="Q218" s="180"/>
      <c r="R218" s="4" t="s">
        <v>131</v>
      </c>
      <c r="S218" s="223" t="s">
        <v>506</v>
      </c>
    </row>
    <row r="219" spans="1:19" ht="13.2" x14ac:dyDescent="0.25">
      <c r="A219" s="1" t="s">
        <v>189</v>
      </c>
      <c r="B219" s="48"/>
      <c r="C219" s="49" t="s">
        <v>646</v>
      </c>
      <c r="D219" s="48">
        <v>14</v>
      </c>
      <c r="E219" s="48" t="s">
        <v>26</v>
      </c>
      <c r="F219" s="50">
        <v>150000</v>
      </c>
      <c r="G219" s="122">
        <f>ROUNDDOWN(D219*F219,-3)</f>
        <v>2100000</v>
      </c>
      <c r="H219" s="150"/>
      <c r="I219" s="49" t="s">
        <v>646</v>
      </c>
      <c r="J219" s="48">
        <v>14</v>
      </c>
      <c r="K219" s="48" t="s">
        <v>26</v>
      </c>
      <c r="L219" s="50">
        <v>150000</v>
      </c>
      <c r="M219" s="50">
        <f>ROUNDDOWN(J219*L219,-3)</f>
        <v>2100000</v>
      </c>
      <c r="N219" s="247">
        <f>Reviu[[#This Row],[JUMLAH]]-Reviu[[#This Row],[JUMLAH ]]</f>
        <v>0</v>
      </c>
      <c r="O219" s="178"/>
      <c r="P219" s="180"/>
      <c r="Q219" s="180"/>
    </row>
    <row r="220" spans="1:19" ht="13.2" x14ac:dyDescent="0.25">
      <c r="A220" s="1" t="s">
        <v>190</v>
      </c>
      <c r="B220" s="63" t="s">
        <v>191</v>
      </c>
      <c r="C220" s="64" t="s">
        <v>654</v>
      </c>
      <c r="D220" s="63"/>
      <c r="E220" s="63"/>
      <c r="F220" s="65"/>
      <c r="G220" s="127">
        <f>SUM(G221,G226,G228,G230)</f>
        <v>50042000</v>
      </c>
      <c r="H220" s="155" t="s">
        <v>191</v>
      </c>
      <c r="I220" s="64" t="s">
        <v>654</v>
      </c>
      <c r="J220" s="63"/>
      <c r="K220" s="63"/>
      <c r="L220" s="65"/>
      <c r="M220" s="65">
        <f>SUM(M221,M226,M228,M230)</f>
        <v>43742000</v>
      </c>
      <c r="N220" s="326">
        <f>SUM(N221,N226,N228,N230)</f>
        <v>6300000</v>
      </c>
      <c r="O220" s="207"/>
      <c r="P220" s="381" t="s">
        <v>502</v>
      </c>
      <c r="Q220" s="381" t="s">
        <v>503</v>
      </c>
      <c r="S220" s="223"/>
    </row>
    <row r="221" spans="1:19" ht="13.2" x14ac:dyDescent="0.25">
      <c r="A221" s="1" t="s">
        <v>192</v>
      </c>
      <c r="B221" s="51" t="s">
        <v>523</v>
      </c>
      <c r="C221" s="52" t="s">
        <v>24</v>
      </c>
      <c r="D221" s="51"/>
      <c r="E221" s="51"/>
      <c r="F221" s="53"/>
      <c r="G221" s="123">
        <f>SUM(G222:G225)</f>
        <v>20000000</v>
      </c>
      <c r="H221" s="151" t="s">
        <v>523</v>
      </c>
      <c r="I221" s="52" t="s">
        <v>24</v>
      </c>
      <c r="J221" s="51"/>
      <c r="K221" s="51"/>
      <c r="L221" s="53"/>
      <c r="M221" s="53">
        <f>SUM(M222:M225)</f>
        <v>15500000</v>
      </c>
      <c r="N221" s="323">
        <f>SUM(N222:N225)</f>
        <v>4500000</v>
      </c>
      <c r="O221" s="207"/>
      <c r="P221" s="180"/>
      <c r="Q221" s="180"/>
      <c r="S221" s="223" t="s">
        <v>503</v>
      </c>
    </row>
    <row r="222" spans="1:19" ht="13.2" x14ac:dyDescent="0.25">
      <c r="A222" s="1" t="s">
        <v>193</v>
      </c>
      <c r="B222" s="48"/>
      <c r="C222" s="49" t="s">
        <v>554</v>
      </c>
      <c r="D222" s="48">
        <v>160</v>
      </c>
      <c r="E222" s="48" t="s">
        <v>26</v>
      </c>
      <c r="F222" s="50">
        <v>75000</v>
      </c>
      <c r="G222" s="122">
        <f>ROUNDDOWN(D222*F222,-3)</f>
        <v>12000000</v>
      </c>
      <c r="H222" s="150"/>
      <c r="I222" s="201" t="s">
        <v>554</v>
      </c>
      <c r="J222" s="386">
        <v>100</v>
      </c>
      <c r="K222" s="202" t="s">
        <v>26</v>
      </c>
      <c r="L222" s="204">
        <v>75000</v>
      </c>
      <c r="M222" s="204">
        <f>ROUNDDOWN(J222*L222,-3)</f>
        <v>7500000</v>
      </c>
      <c r="N222" s="373">
        <f>Reviu[[#This Row],[JUMLAH]]-Reviu[[#This Row],[JUMLAH ]]</f>
        <v>4500000</v>
      </c>
      <c r="O222" s="178"/>
      <c r="P222" s="180"/>
      <c r="Q222" s="180"/>
    </row>
    <row r="223" spans="1:19" ht="13.2" x14ac:dyDescent="0.25">
      <c r="A223" s="1" t="s">
        <v>194</v>
      </c>
      <c r="B223" s="48"/>
      <c r="C223" s="49" t="s">
        <v>555</v>
      </c>
      <c r="D223" s="48">
        <v>2</v>
      </c>
      <c r="E223" s="48" t="s">
        <v>120</v>
      </c>
      <c r="F223" s="50">
        <v>1500000</v>
      </c>
      <c r="G223" s="122">
        <f>ROUNDDOWN(D223*F223,-3)</f>
        <v>3000000</v>
      </c>
      <c r="H223" s="150"/>
      <c r="I223" s="49" t="s">
        <v>555</v>
      </c>
      <c r="J223" s="48">
        <v>2</v>
      </c>
      <c r="K223" s="48" t="s">
        <v>120</v>
      </c>
      <c r="L223" s="50">
        <v>1500000</v>
      </c>
      <c r="M223" s="50">
        <f>ROUNDDOWN(J223*L223,-3)</f>
        <v>3000000</v>
      </c>
      <c r="N223" s="247">
        <f>Reviu[[#This Row],[JUMLAH]]-Reviu[[#This Row],[JUMLAH ]]</f>
        <v>0</v>
      </c>
      <c r="O223" s="207"/>
      <c r="P223" s="180"/>
      <c r="Q223" s="180"/>
    </row>
    <row r="224" spans="1:19" ht="13.2" x14ac:dyDescent="0.25">
      <c r="A224" s="1" t="s">
        <v>195</v>
      </c>
      <c r="B224" s="48"/>
      <c r="C224" s="49" t="s">
        <v>556</v>
      </c>
      <c r="D224" s="48">
        <v>2</v>
      </c>
      <c r="E224" s="48" t="s">
        <v>120</v>
      </c>
      <c r="F224" s="50">
        <v>1500000</v>
      </c>
      <c r="G224" s="122">
        <f>ROUNDDOWN(D224*F224,-3)</f>
        <v>3000000</v>
      </c>
      <c r="H224" s="150"/>
      <c r="I224" s="49" t="s">
        <v>556</v>
      </c>
      <c r="J224" s="48">
        <v>2</v>
      </c>
      <c r="K224" s="48" t="s">
        <v>120</v>
      </c>
      <c r="L224" s="50">
        <v>1500000</v>
      </c>
      <c r="M224" s="50">
        <f>ROUNDDOWN(J224*L224,-3)</f>
        <v>3000000</v>
      </c>
      <c r="N224" s="247">
        <f>Reviu[[#This Row],[JUMLAH]]-Reviu[[#This Row],[JUMLAH ]]</f>
        <v>0</v>
      </c>
      <c r="O224" s="207"/>
      <c r="P224" s="180"/>
      <c r="Q224" s="180"/>
    </row>
    <row r="225" spans="1:19" ht="13.2" x14ac:dyDescent="0.25">
      <c r="A225" s="1" t="s">
        <v>655</v>
      </c>
      <c r="B225" s="48"/>
      <c r="C225" s="49" t="s">
        <v>557</v>
      </c>
      <c r="D225" s="48">
        <v>2</v>
      </c>
      <c r="E225" s="48" t="s">
        <v>120</v>
      </c>
      <c r="F225" s="50">
        <v>1000000</v>
      </c>
      <c r="G225" s="122">
        <f>ROUNDDOWN(D225*F225,-3)</f>
        <v>2000000</v>
      </c>
      <c r="H225" s="150"/>
      <c r="I225" s="49" t="s">
        <v>557</v>
      </c>
      <c r="J225" s="48">
        <v>2</v>
      </c>
      <c r="K225" s="48" t="s">
        <v>120</v>
      </c>
      <c r="L225" s="50">
        <v>1000000</v>
      </c>
      <c r="M225" s="50">
        <f>ROUNDDOWN(J225*L225,-3)</f>
        <v>2000000</v>
      </c>
      <c r="N225" s="247">
        <f>Reviu[[#This Row],[JUMLAH]]-Reviu[[#This Row],[JUMLAH ]]</f>
        <v>0</v>
      </c>
      <c r="O225" s="207"/>
      <c r="P225" s="180"/>
      <c r="Q225" s="180"/>
    </row>
    <row r="226" spans="1:19" ht="13.2" x14ac:dyDescent="0.25">
      <c r="A226" s="1" t="s">
        <v>196</v>
      </c>
      <c r="B226" s="51" t="s">
        <v>524</v>
      </c>
      <c r="C226" s="52" t="s">
        <v>73</v>
      </c>
      <c r="D226" s="51"/>
      <c r="E226" s="51"/>
      <c r="F226" s="53"/>
      <c r="G226" s="123">
        <f>G227</f>
        <v>3000000</v>
      </c>
      <c r="H226" s="151" t="s">
        <v>524</v>
      </c>
      <c r="I226" s="52" t="s">
        <v>73</v>
      </c>
      <c r="J226" s="51"/>
      <c r="K226" s="51"/>
      <c r="L226" s="53"/>
      <c r="M226" s="53">
        <f>M227</f>
        <v>3000000</v>
      </c>
      <c r="N226" s="323">
        <f>N227</f>
        <v>0</v>
      </c>
      <c r="O226" s="207"/>
      <c r="P226" s="180"/>
      <c r="Q226" s="180"/>
      <c r="S226" s="223" t="s">
        <v>503</v>
      </c>
    </row>
    <row r="227" spans="1:19" ht="13.2" x14ac:dyDescent="0.25">
      <c r="A227" s="1" t="s">
        <v>197</v>
      </c>
      <c r="B227" s="48"/>
      <c r="C227" s="49" t="s">
        <v>621</v>
      </c>
      <c r="D227" s="48">
        <v>12</v>
      </c>
      <c r="E227" s="48" t="s">
        <v>120</v>
      </c>
      <c r="F227" s="50">
        <v>250000</v>
      </c>
      <c r="G227" s="122">
        <f>ROUNDDOWN(D227*F227,-3)</f>
        <v>3000000</v>
      </c>
      <c r="H227" s="150"/>
      <c r="I227" s="49" t="s">
        <v>621</v>
      </c>
      <c r="J227" s="48">
        <v>12</v>
      </c>
      <c r="K227" s="48" t="s">
        <v>120</v>
      </c>
      <c r="L227" s="50">
        <v>250000</v>
      </c>
      <c r="M227" s="50">
        <f>ROUNDDOWN(J227*L227,-3)</f>
        <v>3000000</v>
      </c>
      <c r="N227" s="247">
        <f>Reviu[[#This Row],[JUMLAH]]-Reviu[[#This Row],[JUMLAH ]]</f>
        <v>0</v>
      </c>
      <c r="O227" s="178"/>
      <c r="P227" s="180"/>
      <c r="Q227" s="180"/>
    </row>
    <row r="228" spans="1:19" ht="13.2" x14ac:dyDescent="0.25">
      <c r="A228" s="1" t="s">
        <v>198</v>
      </c>
      <c r="B228" s="51" t="s">
        <v>528</v>
      </c>
      <c r="C228" s="52" t="s">
        <v>31</v>
      </c>
      <c r="D228" s="51"/>
      <c r="E228" s="51"/>
      <c r="F228" s="53"/>
      <c r="G228" s="123">
        <f>G229</f>
        <v>9000000</v>
      </c>
      <c r="H228" s="151" t="s">
        <v>528</v>
      </c>
      <c r="I228" s="52" t="s">
        <v>31</v>
      </c>
      <c r="J228" s="51"/>
      <c r="K228" s="51"/>
      <c r="L228" s="53"/>
      <c r="M228" s="53">
        <f>M229</f>
        <v>7200000</v>
      </c>
      <c r="N228" s="323">
        <f>N229</f>
        <v>1800000</v>
      </c>
      <c r="O228" s="207"/>
      <c r="P228" s="180"/>
      <c r="Q228" s="180"/>
      <c r="S228" s="223" t="s">
        <v>503</v>
      </c>
    </row>
    <row r="229" spans="1:19" ht="13.2" x14ac:dyDescent="0.25">
      <c r="A229" s="1" t="s">
        <v>199</v>
      </c>
      <c r="B229" s="48"/>
      <c r="C229" s="49" t="s">
        <v>558</v>
      </c>
      <c r="D229" s="48">
        <v>10</v>
      </c>
      <c r="E229" s="48" t="s">
        <v>33</v>
      </c>
      <c r="F229" s="50">
        <v>900000</v>
      </c>
      <c r="G229" s="122">
        <f>ROUNDDOWN(D229*F229,-3)</f>
        <v>9000000</v>
      </c>
      <c r="H229" s="150"/>
      <c r="I229" s="201" t="s">
        <v>558</v>
      </c>
      <c r="J229" s="386">
        <v>8</v>
      </c>
      <c r="K229" s="202" t="s">
        <v>33</v>
      </c>
      <c r="L229" s="204">
        <v>900000</v>
      </c>
      <c r="M229" s="204">
        <f>ROUNDDOWN(J229*L229,-3)</f>
        <v>7200000</v>
      </c>
      <c r="N229" s="373">
        <f>Reviu[[#This Row],[JUMLAH]]-Reviu[[#This Row],[JUMLAH ]]</f>
        <v>1800000</v>
      </c>
      <c r="O229" s="187"/>
      <c r="P229" s="180"/>
      <c r="Q229" s="180"/>
    </row>
    <row r="230" spans="1:19" ht="13.2" x14ac:dyDescent="0.25">
      <c r="A230" s="1" t="s">
        <v>200</v>
      </c>
      <c r="B230" s="51" t="s">
        <v>525</v>
      </c>
      <c r="C230" s="52" t="s">
        <v>35</v>
      </c>
      <c r="D230" s="51"/>
      <c r="E230" s="51"/>
      <c r="F230" s="53"/>
      <c r="G230" s="123">
        <f>G231</f>
        <v>18042000</v>
      </c>
      <c r="H230" s="151" t="s">
        <v>525</v>
      </c>
      <c r="I230" s="52" t="s">
        <v>35</v>
      </c>
      <c r="J230" s="51"/>
      <c r="K230" s="51"/>
      <c r="L230" s="53"/>
      <c r="M230" s="53">
        <f>M231</f>
        <v>18042000</v>
      </c>
      <c r="N230" s="323">
        <f>N231</f>
        <v>0</v>
      </c>
      <c r="O230" s="207"/>
      <c r="P230" s="180"/>
      <c r="Q230" s="180"/>
      <c r="S230" s="223" t="s">
        <v>503</v>
      </c>
    </row>
    <row r="231" spans="1:19" ht="13.2" x14ac:dyDescent="0.25">
      <c r="A231" s="1" t="s">
        <v>201</v>
      </c>
      <c r="B231" s="48"/>
      <c r="C231" s="49" t="s">
        <v>656</v>
      </c>
      <c r="D231" s="48">
        <v>6</v>
      </c>
      <c r="E231" s="48" t="s">
        <v>26</v>
      </c>
      <c r="F231" s="50">
        <v>3007000</v>
      </c>
      <c r="G231" s="122">
        <f>ROUNDDOWN(D231*F231,-3)</f>
        <v>18042000</v>
      </c>
      <c r="H231" s="150"/>
      <c r="I231" s="49" t="s">
        <v>656</v>
      </c>
      <c r="J231" s="48">
        <v>6</v>
      </c>
      <c r="K231" s="48" t="s">
        <v>26</v>
      </c>
      <c r="L231" s="50">
        <v>3007000</v>
      </c>
      <c r="M231" s="50">
        <f>ROUNDDOWN(J231*L231,-3)</f>
        <v>18042000</v>
      </c>
      <c r="N231" s="247">
        <f>Reviu[[#This Row],[JUMLAH]]-Reviu[[#This Row],[JUMLAH ]]</f>
        <v>0</v>
      </c>
      <c r="O231" s="178"/>
      <c r="P231" s="180"/>
      <c r="Q231" s="180"/>
    </row>
    <row r="232" spans="1:19" ht="13.2" x14ac:dyDescent="0.25">
      <c r="A232" s="1" t="s">
        <v>202</v>
      </c>
      <c r="B232" s="63" t="s">
        <v>203</v>
      </c>
      <c r="C232" s="64" t="s">
        <v>657</v>
      </c>
      <c r="D232" s="63"/>
      <c r="E232" s="63"/>
      <c r="F232" s="65"/>
      <c r="G232" s="127">
        <f>SUM(G233,G238,G241)</f>
        <v>99334000</v>
      </c>
      <c r="H232" s="155" t="s">
        <v>203</v>
      </c>
      <c r="I232" s="64" t="s">
        <v>1080</v>
      </c>
      <c r="J232" s="63"/>
      <c r="K232" s="63"/>
      <c r="L232" s="65"/>
      <c r="M232" s="65">
        <f>SUM(M233,M238,M241)</f>
        <v>56274000</v>
      </c>
      <c r="N232" s="354">
        <f>SUM(N233,N238,N241)</f>
        <v>43060000</v>
      </c>
      <c r="O232" s="207"/>
      <c r="P232" s="381" t="s">
        <v>499</v>
      </c>
      <c r="Q232" s="381" t="s">
        <v>500</v>
      </c>
      <c r="S232" s="223"/>
    </row>
    <row r="233" spans="1:19" ht="13.2" x14ac:dyDescent="0.25">
      <c r="A233" s="1" t="s">
        <v>205</v>
      </c>
      <c r="B233" s="45" t="s">
        <v>523</v>
      </c>
      <c r="C233" s="46" t="s">
        <v>24</v>
      </c>
      <c r="D233" s="45"/>
      <c r="E233" s="45"/>
      <c r="F233" s="47"/>
      <c r="G233" s="121">
        <f>SUM(G234:G237)</f>
        <v>24800000</v>
      </c>
      <c r="H233" s="149" t="s">
        <v>523</v>
      </c>
      <c r="I233" s="46" t="s">
        <v>24</v>
      </c>
      <c r="J233" s="45"/>
      <c r="K233" s="45"/>
      <c r="L233" s="47"/>
      <c r="M233" s="47">
        <f>SUM(M234:M237)</f>
        <v>13250000</v>
      </c>
      <c r="N233" s="322">
        <f>SUM(N234:N237)</f>
        <v>11550000</v>
      </c>
      <c r="O233" s="207"/>
      <c r="P233" s="180"/>
      <c r="Q233" s="180"/>
      <c r="S233" s="223" t="s">
        <v>500</v>
      </c>
    </row>
    <row r="234" spans="1:19" ht="13.2" x14ac:dyDescent="0.25">
      <c r="A234" s="1" t="s">
        <v>206</v>
      </c>
      <c r="B234" s="48"/>
      <c r="C234" s="49" t="s">
        <v>554</v>
      </c>
      <c r="D234" s="48">
        <v>224</v>
      </c>
      <c r="E234" s="48" t="s">
        <v>26</v>
      </c>
      <c r="F234" s="50">
        <v>75000</v>
      </c>
      <c r="G234" s="122">
        <f>ROUNDDOWN(D234*F234,-3)</f>
        <v>16800000</v>
      </c>
      <c r="H234" s="150"/>
      <c r="I234" s="201" t="s">
        <v>554</v>
      </c>
      <c r="J234" s="386">
        <v>100</v>
      </c>
      <c r="K234" s="202" t="s">
        <v>26</v>
      </c>
      <c r="L234" s="204">
        <v>75000</v>
      </c>
      <c r="M234" s="204">
        <f>ROUNDDOWN(J234*L234,-3)</f>
        <v>7500000</v>
      </c>
      <c r="N234" s="373">
        <f>Reviu[[#This Row],[JUMLAH]]-Reviu[[#This Row],[JUMLAH ]]</f>
        <v>9300000</v>
      </c>
      <c r="O234" s="187"/>
      <c r="P234" s="180"/>
      <c r="Q234" s="180"/>
    </row>
    <row r="235" spans="1:19" ht="13.2" x14ac:dyDescent="0.25">
      <c r="A235" s="1" t="s">
        <v>207</v>
      </c>
      <c r="B235" s="48"/>
      <c r="C235" s="49" t="s">
        <v>555</v>
      </c>
      <c r="D235" s="48">
        <v>2</v>
      </c>
      <c r="E235" s="48" t="s">
        <v>120</v>
      </c>
      <c r="F235" s="50">
        <v>1500000</v>
      </c>
      <c r="G235" s="122">
        <f>ROUNDDOWN(D235*F235,-3)</f>
        <v>3000000</v>
      </c>
      <c r="H235" s="150"/>
      <c r="I235" s="201" t="s">
        <v>555</v>
      </c>
      <c r="J235" s="386">
        <v>1</v>
      </c>
      <c r="K235" s="202" t="s">
        <v>120</v>
      </c>
      <c r="L235" s="204">
        <v>750000</v>
      </c>
      <c r="M235" s="204">
        <f>ROUNDDOWN(J235*L235,-3)</f>
        <v>750000</v>
      </c>
      <c r="N235" s="373">
        <f>Reviu[[#This Row],[JUMLAH]]-Reviu[[#This Row],[JUMLAH ]]</f>
        <v>2250000</v>
      </c>
      <c r="O235" s="187"/>
      <c r="P235" s="180"/>
      <c r="Q235" s="180"/>
    </row>
    <row r="236" spans="1:19" ht="13.2" x14ac:dyDescent="0.25">
      <c r="A236" s="1" t="s">
        <v>208</v>
      </c>
      <c r="B236" s="48"/>
      <c r="C236" s="49" t="s">
        <v>556</v>
      </c>
      <c r="D236" s="48">
        <v>2</v>
      </c>
      <c r="E236" s="48" t="s">
        <v>120</v>
      </c>
      <c r="F236" s="50">
        <v>1500000</v>
      </c>
      <c r="G236" s="122">
        <f>ROUNDDOWN(D236*F236,-3)</f>
        <v>3000000</v>
      </c>
      <c r="H236" s="150"/>
      <c r="I236" s="49" t="s">
        <v>556</v>
      </c>
      <c r="J236" s="48">
        <v>2</v>
      </c>
      <c r="K236" s="48" t="s">
        <v>120</v>
      </c>
      <c r="L236" s="50">
        <v>1500000</v>
      </c>
      <c r="M236" s="50">
        <f>ROUNDDOWN(J236*L236,-3)</f>
        <v>3000000</v>
      </c>
      <c r="N236" s="247">
        <f>Reviu[[#This Row],[JUMLAH]]-Reviu[[#This Row],[JUMLAH ]]</f>
        <v>0</v>
      </c>
      <c r="O236" s="207"/>
      <c r="P236" s="180"/>
      <c r="Q236" s="180"/>
    </row>
    <row r="237" spans="1:19" ht="13.2" x14ac:dyDescent="0.25">
      <c r="A237" s="1" t="s">
        <v>658</v>
      </c>
      <c r="B237" s="48"/>
      <c r="C237" s="49" t="s">
        <v>557</v>
      </c>
      <c r="D237" s="48">
        <v>2</v>
      </c>
      <c r="E237" s="48" t="s">
        <v>120</v>
      </c>
      <c r="F237" s="50">
        <v>1000000</v>
      </c>
      <c r="G237" s="122">
        <f>ROUNDDOWN(D237*F237,-3)</f>
        <v>2000000</v>
      </c>
      <c r="H237" s="150"/>
      <c r="I237" s="49" t="s">
        <v>557</v>
      </c>
      <c r="J237" s="48">
        <v>2</v>
      </c>
      <c r="K237" s="48" t="s">
        <v>120</v>
      </c>
      <c r="L237" s="50">
        <v>1000000</v>
      </c>
      <c r="M237" s="50">
        <f>ROUNDDOWN(J237*L237,-3)</f>
        <v>2000000</v>
      </c>
      <c r="N237" s="247">
        <f>Reviu[[#This Row],[JUMLAH]]-Reviu[[#This Row],[JUMLAH ]]</f>
        <v>0</v>
      </c>
      <c r="O237" s="207"/>
      <c r="P237" s="180"/>
      <c r="Q237" s="180"/>
    </row>
    <row r="238" spans="1:19" ht="13.2" x14ac:dyDescent="0.25">
      <c r="A238" s="1" t="s">
        <v>209</v>
      </c>
      <c r="B238" s="51" t="s">
        <v>524</v>
      </c>
      <c r="C238" s="52" t="s">
        <v>73</v>
      </c>
      <c r="D238" s="51"/>
      <c r="E238" s="51"/>
      <c r="F238" s="53"/>
      <c r="G238" s="123">
        <f>G239</f>
        <v>3000000</v>
      </c>
      <c r="H238" s="151" t="s">
        <v>524</v>
      </c>
      <c r="I238" s="52" t="s">
        <v>73</v>
      </c>
      <c r="J238" s="51"/>
      <c r="K238" s="51"/>
      <c r="L238" s="53"/>
      <c r="M238" s="53">
        <f>SUM(M239:M240)</f>
        <v>3000000</v>
      </c>
      <c r="N238" s="351">
        <f>SUM(N239:N240)</f>
        <v>0</v>
      </c>
      <c r="O238" s="207"/>
      <c r="P238" s="180"/>
      <c r="Q238" s="180"/>
      <c r="S238" s="223" t="s">
        <v>500</v>
      </c>
    </row>
    <row r="239" spans="1:19" ht="13.2" x14ac:dyDescent="0.25">
      <c r="A239" s="1" t="s">
        <v>210</v>
      </c>
      <c r="B239" s="48"/>
      <c r="C239" s="49" t="s">
        <v>621</v>
      </c>
      <c r="D239" s="48">
        <v>12</v>
      </c>
      <c r="E239" s="48" t="s">
        <v>120</v>
      </c>
      <c r="F239" s="50">
        <v>250000</v>
      </c>
      <c r="G239" s="122">
        <f>ROUNDDOWN(D239*F239,-3)</f>
        <v>3000000</v>
      </c>
      <c r="H239" s="150"/>
      <c r="I239" s="49" t="s">
        <v>621</v>
      </c>
      <c r="J239" s="48">
        <v>12</v>
      </c>
      <c r="K239" s="48" t="s">
        <v>120</v>
      </c>
      <c r="L239" s="50">
        <v>250000</v>
      </c>
      <c r="M239" s="50">
        <f>ROUNDDOWN(J239*L239,-3)</f>
        <v>3000000</v>
      </c>
      <c r="N239" s="247">
        <f>Reviu[[#This Row],[JUMLAH]]-Reviu[[#This Row],[JUMLAH ]]</f>
        <v>0</v>
      </c>
      <c r="O239" s="207"/>
      <c r="P239" s="180"/>
      <c r="Q239" s="180"/>
    </row>
    <row r="240" spans="1:19" ht="13.2" x14ac:dyDescent="0.25">
      <c r="A240" s="1" t="s">
        <v>1111</v>
      </c>
      <c r="B240" s="48"/>
      <c r="C240" s="49"/>
      <c r="D240" s="48"/>
      <c r="E240" s="48"/>
      <c r="F240" s="50"/>
      <c r="G240" s="122"/>
      <c r="H240" s="150"/>
      <c r="I240" s="49" t="s">
        <v>980</v>
      </c>
      <c r="J240" s="48">
        <v>0</v>
      </c>
      <c r="K240" s="48" t="s">
        <v>120</v>
      </c>
      <c r="L240" s="50">
        <v>10000000</v>
      </c>
      <c r="M240" s="50">
        <f>ROUNDDOWN(J240*L240,-3)</f>
        <v>0</v>
      </c>
      <c r="N240" s="408">
        <f>Reviu[[#This Row],[JUMLAH]]-Reviu[[#This Row],[JUMLAH ]]</f>
        <v>0</v>
      </c>
      <c r="O240" s="187" t="s">
        <v>1221</v>
      </c>
      <c r="P240" s="180"/>
      <c r="Q240" s="180"/>
    </row>
    <row r="241" spans="1:19" ht="13.2" x14ac:dyDescent="0.25">
      <c r="A241" s="1" t="s">
        <v>211</v>
      </c>
      <c r="B241" s="45" t="s">
        <v>525</v>
      </c>
      <c r="C241" s="46" t="s">
        <v>35</v>
      </c>
      <c r="D241" s="45"/>
      <c r="E241" s="45"/>
      <c r="F241" s="47"/>
      <c r="G241" s="121">
        <f>G242</f>
        <v>71534000</v>
      </c>
      <c r="H241" s="149" t="s">
        <v>525</v>
      </c>
      <c r="I241" s="46" t="s">
        <v>35</v>
      </c>
      <c r="J241" s="45"/>
      <c r="K241" s="45"/>
      <c r="L241" s="47"/>
      <c r="M241" s="47">
        <f>M242</f>
        <v>40024000</v>
      </c>
      <c r="N241" s="322">
        <f>N242</f>
        <v>31510000</v>
      </c>
      <c r="O241" s="207"/>
      <c r="P241" s="180"/>
      <c r="Q241" s="180"/>
      <c r="S241" s="223" t="s">
        <v>500</v>
      </c>
    </row>
    <row r="242" spans="1:19" ht="26.4" x14ac:dyDescent="0.25">
      <c r="A242" s="1" t="s">
        <v>212</v>
      </c>
      <c r="B242" s="48"/>
      <c r="C242" s="49" t="s">
        <v>659</v>
      </c>
      <c r="D242" s="48">
        <v>14</v>
      </c>
      <c r="E242" s="48" t="s">
        <v>26</v>
      </c>
      <c r="F242" s="50">
        <v>5109636</v>
      </c>
      <c r="G242" s="122">
        <f>ROUNDDOWN(D242*F242,-3)</f>
        <v>71534000</v>
      </c>
      <c r="H242" s="150"/>
      <c r="I242" s="201" t="s">
        <v>1081</v>
      </c>
      <c r="J242" s="386">
        <v>8</v>
      </c>
      <c r="K242" s="202" t="s">
        <v>26</v>
      </c>
      <c r="L242" s="204">
        <v>5003090.9090909092</v>
      </c>
      <c r="M242" s="204">
        <f>ROUNDDOWN(J242*L242,-3)</f>
        <v>40024000</v>
      </c>
      <c r="N242" s="247">
        <f>Reviu[[#This Row],[JUMLAH]]-Reviu[[#This Row],[JUMLAH ]]</f>
        <v>31510000</v>
      </c>
      <c r="O242" s="178"/>
      <c r="P242" s="180"/>
      <c r="Q242" s="180"/>
    </row>
    <row r="243" spans="1:19" ht="13.2" x14ac:dyDescent="0.25">
      <c r="A243" s="1" t="s">
        <v>213</v>
      </c>
      <c r="B243" s="63" t="s">
        <v>214</v>
      </c>
      <c r="C243" s="64" t="s">
        <v>660</v>
      </c>
      <c r="D243" s="63"/>
      <c r="E243" s="63"/>
      <c r="F243" s="65"/>
      <c r="G243" s="127">
        <f>SUM(G244,G253)</f>
        <v>139554000</v>
      </c>
      <c r="H243" s="155" t="s">
        <v>214</v>
      </c>
      <c r="I243" s="64" t="s">
        <v>660</v>
      </c>
      <c r="J243" s="63"/>
      <c r="K243" s="63"/>
      <c r="L243" s="65"/>
      <c r="M243" s="65">
        <f>SUM(M244,M249,M251,M253)</f>
        <v>113349000</v>
      </c>
      <c r="N243" s="354">
        <f>SUM(N244,N249,N251,N253)</f>
        <v>26205000</v>
      </c>
      <c r="O243" s="207"/>
      <c r="P243" s="381" t="s">
        <v>499</v>
      </c>
      <c r="Q243" s="381" t="s">
        <v>501</v>
      </c>
      <c r="S243" s="223"/>
    </row>
    <row r="244" spans="1:19" ht="13.2" x14ac:dyDescent="0.25">
      <c r="A244" s="1" t="s">
        <v>215</v>
      </c>
      <c r="B244" s="45" t="s">
        <v>523</v>
      </c>
      <c r="C244" s="46" t="s">
        <v>24</v>
      </c>
      <c r="D244" s="45"/>
      <c r="E244" s="45"/>
      <c r="F244" s="47"/>
      <c r="G244" s="121">
        <f>SUM(G245:G248)</f>
        <v>23500000</v>
      </c>
      <c r="H244" s="149" t="s">
        <v>523</v>
      </c>
      <c r="I244" s="46" t="s">
        <v>24</v>
      </c>
      <c r="J244" s="45"/>
      <c r="K244" s="45"/>
      <c r="L244" s="47"/>
      <c r="M244" s="47">
        <f>SUM(M245:M248)</f>
        <v>15750000</v>
      </c>
      <c r="N244" s="348">
        <f>SUM(N245:N248)</f>
        <v>7750000</v>
      </c>
      <c r="O244" s="207"/>
      <c r="P244" s="180"/>
      <c r="Q244" s="180"/>
      <c r="S244" s="223" t="s">
        <v>501</v>
      </c>
    </row>
    <row r="245" spans="1:19" ht="13.2" x14ac:dyDescent="0.25">
      <c r="A245" s="1" t="s">
        <v>216</v>
      </c>
      <c r="B245" s="48"/>
      <c r="C245" s="49" t="s">
        <v>554</v>
      </c>
      <c r="D245" s="48">
        <v>100</v>
      </c>
      <c r="E245" s="48" t="s">
        <v>26</v>
      </c>
      <c r="F245" s="50">
        <v>75000</v>
      </c>
      <c r="G245" s="122">
        <f>ROUNDDOWN(D245*F245,-3)</f>
        <v>7500000</v>
      </c>
      <c r="H245" s="150"/>
      <c r="I245" s="201" t="s">
        <v>554</v>
      </c>
      <c r="J245" s="386">
        <v>50</v>
      </c>
      <c r="K245" s="202" t="s">
        <v>26</v>
      </c>
      <c r="L245" s="204">
        <v>75000</v>
      </c>
      <c r="M245" s="204">
        <f>ROUNDDOWN(J245*L245,-3)</f>
        <v>3750000</v>
      </c>
      <c r="N245" s="372">
        <f>Reviu[[#This Row],[JUMLAH]]-Reviu[[#This Row],[JUMLAH ]]</f>
        <v>3750000</v>
      </c>
      <c r="O245" s="187"/>
      <c r="P245" s="180"/>
      <c r="Q245" s="180"/>
    </row>
    <row r="246" spans="1:19" ht="13.2" x14ac:dyDescent="0.25">
      <c r="A246" s="1" t="s">
        <v>217</v>
      </c>
      <c r="B246" s="48"/>
      <c r="C246" s="49" t="s">
        <v>555</v>
      </c>
      <c r="D246" s="48">
        <v>4</v>
      </c>
      <c r="E246" s="48" t="s">
        <v>120</v>
      </c>
      <c r="F246" s="50">
        <v>1500000</v>
      </c>
      <c r="G246" s="122">
        <f>ROUNDDOWN(D246*F246,-3)</f>
        <v>6000000</v>
      </c>
      <c r="H246" s="150"/>
      <c r="I246" s="49" t="s">
        <v>555</v>
      </c>
      <c r="J246" s="48">
        <v>3</v>
      </c>
      <c r="K246" s="48" t="s">
        <v>120</v>
      </c>
      <c r="L246" s="50">
        <v>1500000</v>
      </c>
      <c r="M246" s="50">
        <f>ROUNDDOWN(J246*L246,-3)</f>
        <v>4500000</v>
      </c>
      <c r="N246" s="373">
        <f>Reviu[[#This Row],[JUMLAH]]-Reviu[[#This Row],[JUMLAH ]]</f>
        <v>1500000</v>
      </c>
      <c r="O246" s="207"/>
      <c r="P246" s="180"/>
      <c r="Q246" s="180"/>
    </row>
    <row r="247" spans="1:19" ht="13.2" x14ac:dyDescent="0.25">
      <c r="A247" s="1" t="s">
        <v>218</v>
      </c>
      <c r="B247" s="48"/>
      <c r="C247" s="49" t="s">
        <v>556</v>
      </c>
      <c r="D247" s="48">
        <v>4</v>
      </c>
      <c r="E247" s="48" t="s">
        <v>120</v>
      </c>
      <c r="F247" s="50">
        <v>1500000</v>
      </c>
      <c r="G247" s="122">
        <f>ROUNDDOWN(D247*F247,-3)</f>
        <v>6000000</v>
      </c>
      <c r="H247" s="150"/>
      <c r="I247" s="49" t="s">
        <v>556</v>
      </c>
      <c r="J247" s="48">
        <v>3</v>
      </c>
      <c r="K247" s="48" t="s">
        <v>120</v>
      </c>
      <c r="L247" s="50">
        <v>1500000</v>
      </c>
      <c r="M247" s="50">
        <f>ROUNDDOWN(J247*L247,-3)</f>
        <v>4500000</v>
      </c>
      <c r="N247" s="373">
        <f>Reviu[[#This Row],[JUMLAH]]-Reviu[[#This Row],[JUMLAH ]]</f>
        <v>1500000</v>
      </c>
      <c r="O247" s="207"/>
      <c r="P247" s="180"/>
      <c r="Q247" s="180"/>
    </row>
    <row r="248" spans="1:19" ht="13.2" x14ac:dyDescent="0.25">
      <c r="A248" s="1" t="s">
        <v>219</v>
      </c>
      <c r="B248" s="48"/>
      <c r="C248" s="49" t="s">
        <v>557</v>
      </c>
      <c r="D248" s="48">
        <v>4</v>
      </c>
      <c r="E248" s="48" t="s">
        <v>120</v>
      </c>
      <c r="F248" s="50">
        <v>1000000</v>
      </c>
      <c r="G248" s="122">
        <f>ROUNDDOWN(D248*F248,-3)</f>
        <v>4000000</v>
      </c>
      <c r="H248" s="150"/>
      <c r="I248" s="49" t="s">
        <v>557</v>
      </c>
      <c r="J248" s="48">
        <v>3</v>
      </c>
      <c r="K248" s="48" t="s">
        <v>120</v>
      </c>
      <c r="L248" s="50">
        <v>1000000</v>
      </c>
      <c r="M248" s="50">
        <f>ROUNDDOWN(J248*L248,-3)</f>
        <v>3000000</v>
      </c>
      <c r="N248" s="373">
        <f>Reviu[[#This Row],[JUMLAH]]-Reviu[[#This Row],[JUMLAH ]]</f>
        <v>1000000</v>
      </c>
      <c r="O248" s="207"/>
      <c r="P248" s="180"/>
      <c r="Q248" s="180"/>
    </row>
    <row r="249" spans="1:19" ht="13.2" x14ac:dyDescent="0.25">
      <c r="A249" s="1" t="s">
        <v>1112</v>
      </c>
      <c r="B249" s="48"/>
      <c r="C249" s="49"/>
      <c r="D249" s="48"/>
      <c r="E249" s="48"/>
      <c r="F249" s="50"/>
      <c r="G249" s="122"/>
      <c r="H249" s="151" t="s">
        <v>524</v>
      </c>
      <c r="I249" s="52" t="s">
        <v>73</v>
      </c>
      <c r="J249" s="51"/>
      <c r="K249" s="51"/>
      <c r="L249" s="53"/>
      <c r="M249" s="53">
        <f>M250</f>
        <v>48517000</v>
      </c>
      <c r="N249" s="323">
        <f>N250</f>
        <v>-48517000</v>
      </c>
      <c r="O249" s="178"/>
      <c r="P249" s="180"/>
      <c r="Q249" s="180"/>
      <c r="S249" s="223" t="s">
        <v>501</v>
      </c>
    </row>
    <row r="250" spans="1:19" ht="13.2" x14ac:dyDescent="0.25">
      <c r="A250" s="1" t="s">
        <v>1114</v>
      </c>
      <c r="B250" s="48"/>
      <c r="C250" s="49"/>
      <c r="D250" s="48"/>
      <c r="E250" s="48"/>
      <c r="F250" s="50"/>
      <c r="G250" s="122"/>
      <c r="H250" s="150"/>
      <c r="I250" s="201" t="s">
        <v>1098</v>
      </c>
      <c r="J250" s="386">
        <v>1</v>
      </c>
      <c r="K250" s="202" t="s">
        <v>120</v>
      </c>
      <c r="L250" s="204">
        <f>50000000-1483000</f>
        <v>48517000</v>
      </c>
      <c r="M250" s="204">
        <f>ROUNDDOWN(J250*L250,-3)</f>
        <v>48517000</v>
      </c>
      <c r="N250" s="247">
        <f>Reviu[[#This Row],[JUMLAH]]-Reviu[[#This Row],[JUMLAH ]]</f>
        <v>-48517000</v>
      </c>
      <c r="O250" s="178"/>
      <c r="P250" s="180"/>
      <c r="Q250" s="180"/>
    </row>
    <row r="251" spans="1:19" ht="13.2" x14ac:dyDescent="0.25">
      <c r="A251" s="1" t="s">
        <v>1113</v>
      </c>
      <c r="B251" s="48"/>
      <c r="C251" s="49"/>
      <c r="D251" s="48"/>
      <c r="E251" s="48"/>
      <c r="F251" s="50"/>
      <c r="G251" s="122"/>
      <c r="H251" s="151" t="s">
        <v>528</v>
      </c>
      <c r="I251" s="52" t="s">
        <v>31</v>
      </c>
      <c r="J251" s="51"/>
      <c r="K251" s="51"/>
      <c r="L251" s="53"/>
      <c r="M251" s="53">
        <f>M252</f>
        <v>5000000</v>
      </c>
      <c r="N251" s="323">
        <f>N252</f>
        <v>-5000000</v>
      </c>
      <c r="O251" s="178"/>
      <c r="P251" s="180"/>
      <c r="Q251" s="180"/>
      <c r="S251" s="223" t="s">
        <v>501</v>
      </c>
    </row>
    <row r="252" spans="1:19" ht="13.2" x14ac:dyDescent="0.25">
      <c r="A252" s="1" t="s">
        <v>1115</v>
      </c>
      <c r="B252" s="48"/>
      <c r="C252" s="49"/>
      <c r="D252" s="48"/>
      <c r="E252" s="48"/>
      <c r="F252" s="50"/>
      <c r="G252" s="122"/>
      <c r="H252" s="150"/>
      <c r="I252" s="201" t="s">
        <v>1099</v>
      </c>
      <c r="J252" s="386">
        <v>5</v>
      </c>
      <c r="K252" s="202" t="s">
        <v>33</v>
      </c>
      <c r="L252" s="204">
        <v>1000000</v>
      </c>
      <c r="M252" s="204">
        <f>ROUNDDOWN(J252*L252,-3)</f>
        <v>5000000</v>
      </c>
      <c r="N252" s="373">
        <f>Reviu[[#This Row],[JUMLAH]]-Reviu[[#This Row],[JUMLAH ]]</f>
        <v>-5000000</v>
      </c>
      <c r="O252" s="178"/>
      <c r="P252" s="180"/>
      <c r="Q252" s="180"/>
    </row>
    <row r="253" spans="1:19" ht="13.2" x14ac:dyDescent="0.25">
      <c r="A253" s="1" t="s">
        <v>220</v>
      </c>
      <c r="B253" s="45" t="s">
        <v>525</v>
      </c>
      <c r="C253" s="46" t="s">
        <v>35</v>
      </c>
      <c r="D253" s="45"/>
      <c r="E253" s="45"/>
      <c r="F253" s="47"/>
      <c r="G253" s="121">
        <f>G254</f>
        <v>116054000</v>
      </c>
      <c r="H253" s="149" t="s">
        <v>525</v>
      </c>
      <c r="I253" s="46" t="s">
        <v>35</v>
      </c>
      <c r="J253" s="45"/>
      <c r="K253" s="45"/>
      <c r="L253" s="47"/>
      <c r="M253" s="47">
        <f>M254</f>
        <v>44082000</v>
      </c>
      <c r="N253" s="348">
        <f>N254</f>
        <v>71972000</v>
      </c>
      <c r="O253" s="207"/>
      <c r="P253" s="180"/>
      <c r="Q253" s="180"/>
      <c r="S253" s="223" t="s">
        <v>501</v>
      </c>
    </row>
    <row r="254" spans="1:19" ht="13.2" x14ac:dyDescent="0.25">
      <c r="A254" s="1" t="s">
        <v>221</v>
      </c>
      <c r="B254" s="48"/>
      <c r="C254" s="49" t="s">
        <v>661</v>
      </c>
      <c r="D254" s="48">
        <v>21</v>
      </c>
      <c r="E254" s="48" t="s">
        <v>26</v>
      </c>
      <c r="F254" s="50">
        <v>5526381</v>
      </c>
      <c r="G254" s="122">
        <f>ROUNDDOWN(D254*F254,-3)</f>
        <v>116054000</v>
      </c>
      <c r="H254" s="150"/>
      <c r="I254" s="49" t="s">
        <v>661</v>
      </c>
      <c r="J254" s="48">
        <v>8</v>
      </c>
      <c r="K254" s="48" t="s">
        <v>26</v>
      </c>
      <c r="L254" s="50">
        <v>5510250</v>
      </c>
      <c r="M254" s="50">
        <f>ROUNDDOWN(J254*L254,-3)</f>
        <v>44082000</v>
      </c>
      <c r="N254" s="372">
        <f>Reviu[[#This Row],[JUMLAH]]-Reviu[[#This Row],[JUMLAH ]]</f>
        <v>71972000</v>
      </c>
      <c r="O254" s="187"/>
      <c r="P254" s="180"/>
      <c r="Q254" s="180"/>
    </row>
    <row r="255" spans="1:19" ht="13.2" x14ac:dyDescent="0.25">
      <c r="A255" s="1" t="s">
        <v>222</v>
      </c>
      <c r="B255" s="63" t="s">
        <v>223</v>
      </c>
      <c r="C255" s="64" t="s">
        <v>662</v>
      </c>
      <c r="D255" s="63"/>
      <c r="E255" s="63"/>
      <c r="F255" s="65"/>
      <c r="G255" s="127">
        <f>SUM(G256,G261)</f>
        <v>50000000</v>
      </c>
      <c r="H255" s="155" t="s">
        <v>223</v>
      </c>
      <c r="I255" s="64" t="s">
        <v>662</v>
      </c>
      <c r="J255" s="63"/>
      <c r="K255" s="63"/>
      <c r="L255" s="65"/>
      <c r="M255" s="65">
        <f>SUM(M256,M261)</f>
        <v>47000000</v>
      </c>
      <c r="N255" s="326">
        <f>SUM(N256,N261)</f>
        <v>3000000</v>
      </c>
      <c r="O255" s="207"/>
      <c r="P255" s="381" t="s">
        <v>507</v>
      </c>
      <c r="Q255" s="381" t="s">
        <v>509</v>
      </c>
      <c r="S255" s="223"/>
    </row>
    <row r="256" spans="1:19" ht="13.2" x14ac:dyDescent="0.25">
      <c r="A256" s="1" t="s">
        <v>224</v>
      </c>
      <c r="B256" s="51" t="s">
        <v>523</v>
      </c>
      <c r="C256" s="52" t="s">
        <v>24</v>
      </c>
      <c r="D256" s="51"/>
      <c r="E256" s="51"/>
      <c r="F256" s="53"/>
      <c r="G256" s="123">
        <f>SUM(G257:G260)</f>
        <v>15500000</v>
      </c>
      <c r="H256" s="151" t="s">
        <v>523</v>
      </c>
      <c r="I256" s="52" t="s">
        <v>24</v>
      </c>
      <c r="J256" s="51"/>
      <c r="K256" s="51"/>
      <c r="L256" s="53"/>
      <c r="M256" s="53">
        <f>SUM(M257:M260)</f>
        <v>12500000</v>
      </c>
      <c r="N256" s="323">
        <f>SUM(N257:N260)</f>
        <v>3000000</v>
      </c>
      <c r="O256" s="209"/>
      <c r="P256" s="180"/>
      <c r="Q256" s="180"/>
      <c r="S256" s="180" t="s">
        <v>509</v>
      </c>
    </row>
    <row r="257" spans="1:19" ht="13.2" x14ac:dyDescent="0.25">
      <c r="A257" s="1" t="s">
        <v>225</v>
      </c>
      <c r="B257" s="48"/>
      <c r="C257" s="49" t="s">
        <v>554</v>
      </c>
      <c r="D257" s="48">
        <v>100</v>
      </c>
      <c r="E257" s="48" t="s">
        <v>26</v>
      </c>
      <c r="F257" s="50">
        <v>75000</v>
      </c>
      <c r="G257" s="122">
        <f>ROUNDDOWN(D257*F257,-3)</f>
        <v>7500000</v>
      </c>
      <c r="H257" s="150"/>
      <c r="I257" s="49" t="s">
        <v>554</v>
      </c>
      <c r="J257" s="48">
        <v>60</v>
      </c>
      <c r="K257" s="48" t="s">
        <v>26</v>
      </c>
      <c r="L257" s="50">
        <v>75000</v>
      </c>
      <c r="M257" s="50">
        <f>ROUNDDOWN(J257*L257,-3)</f>
        <v>4500000</v>
      </c>
      <c r="N257" s="247">
        <f>Reviu[[#This Row],[JUMLAH]]-Reviu[[#This Row],[JUMLAH ]]</f>
        <v>3000000</v>
      </c>
      <c r="O257" s="178"/>
      <c r="P257" s="180"/>
      <c r="Q257" s="180"/>
    </row>
    <row r="258" spans="1:19" ht="13.2" x14ac:dyDescent="0.25">
      <c r="A258" s="1" t="s">
        <v>226</v>
      </c>
      <c r="B258" s="48"/>
      <c r="C258" s="49" t="s">
        <v>555</v>
      </c>
      <c r="D258" s="48">
        <v>2</v>
      </c>
      <c r="E258" s="48" t="s">
        <v>120</v>
      </c>
      <c r="F258" s="50">
        <v>1500000</v>
      </c>
      <c r="G258" s="122">
        <f>ROUNDDOWN(D258*F258,-3)</f>
        <v>3000000</v>
      </c>
      <c r="H258" s="150"/>
      <c r="I258" s="49" t="s">
        <v>555</v>
      </c>
      <c r="J258" s="48">
        <v>2</v>
      </c>
      <c r="K258" s="48" t="s">
        <v>120</v>
      </c>
      <c r="L258" s="50">
        <v>1500000</v>
      </c>
      <c r="M258" s="50">
        <f>ROUNDDOWN(J258*L258,-3)</f>
        <v>3000000</v>
      </c>
      <c r="N258" s="247">
        <f>Reviu[[#This Row],[JUMLAH]]-Reviu[[#This Row],[JUMLAH ]]</f>
        <v>0</v>
      </c>
      <c r="O258" s="178"/>
      <c r="P258" s="180"/>
      <c r="Q258" s="180"/>
    </row>
    <row r="259" spans="1:19" ht="13.2" x14ac:dyDescent="0.25">
      <c r="A259" s="1" t="s">
        <v>227</v>
      </c>
      <c r="B259" s="48"/>
      <c r="C259" s="49" t="s">
        <v>556</v>
      </c>
      <c r="D259" s="48">
        <v>2</v>
      </c>
      <c r="E259" s="48" t="s">
        <v>120</v>
      </c>
      <c r="F259" s="50">
        <v>1500000</v>
      </c>
      <c r="G259" s="122">
        <f>ROUNDDOWN(D259*F259,-3)</f>
        <v>3000000</v>
      </c>
      <c r="H259" s="150"/>
      <c r="I259" s="49" t="s">
        <v>556</v>
      </c>
      <c r="J259" s="48">
        <v>2</v>
      </c>
      <c r="K259" s="48" t="s">
        <v>120</v>
      </c>
      <c r="L259" s="50">
        <v>1500000</v>
      </c>
      <c r="M259" s="50">
        <f>ROUNDDOWN(J259*L259,-3)</f>
        <v>3000000</v>
      </c>
      <c r="N259" s="247">
        <f>Reviu[[#This Row],[JUMLAH]]-Reviu[[#This Row],[JUMLAH ]]</f>
        <v>0</v>
      </c>
      <c r="O259" s="178"/>
      <c r="P259" s="180"/>
      <c r="Q259" s="180"/>
    </row>
    <row r="260" spans="1:19" ht="13.2" x14ac:dyDescent="0.25">
      <c r="A260" s="1" t="s">
        <v>228</v>
      </c>
      <c r="B260" s="48"/>
      <c r="C260" s="49" t="s">
        <v>557</v>
      </c>
      <c r="D260" s="48">
        <v>2</v>
      </c>
      <c r="E260" s="48" t="s">
        <v>120</v>
      </c>
      <c r="F260" s="50">
        <v>1000000</v>
      </c>
      <c r="G260" s="122">
        <f>ROUNDDOWN(D260*F260,-3)</f>
        <v>2000000</v>
      </c>
      <c r="H260" s="150"/>
      <c r="I260" s="49" t="s">
        <v>557</v>
      </c>
      <c r="J260" s="48">
        <v>2</v>
      </c>
      <c r="K260" s="48" t="s">
        <v>120</v>
      </c>
      <c r="L260" s="50">
        <v>1000000</v>
      </c>
      <c r="M260" s="50">
        <f>ROUNDDOWN(J260*L260,-3)</f>
        <v>2000000</v>
      </c>
      <c r="N260" s="247">
        <f>Reviu[[#This Row],[JUMLAH]]-Reviu[[#This Row],[JUMLAH ]]</f>
        <v>0</v>
      </c>
      <c r="O260" s="178"/>
      <c r="P260" s="180"/>
      <c r="Q260" s="180"/>
    </row>
    <row r="261" spans="1:19" ht="13.2" x14ac:dyDescent="0.25">
      <c r="A261" s="1" t="s">
        <v>229</v>
      </c>
      <c r="B261" s="45" t="s">
        <v>525</v>
      </c>
      <c r="C261" s="46" t="s">
        <v>35</v>
      </c>
      <c r="D261" s="45"/>
      <c r="E261" s="45"/>
      <c r="F261" s="47"/>
      <c r="G261" s="121">
        <f>G262</f>
        <v>34500000</v>
      </c>
      <c r="H261" s="149" t="s">
        <v>525</v>
      </c>
      <c r="I261" s="46" t="s">
        <v>35</v>
      </c>
      <c r="J261" s="45"/>
      <c r="K261" s="45"/>
      <c r="L261" s="47"/>
      <c r="M261" s="47">
        <f>M262</f>
        <v>34500000</v>
      </c>
      <c r="N261" s="322">
        <f>N262</f>
        <v>0</v>
      </c>
      <c r="O261" s="208"/>
      <c r="P261" s="180"/>
      <c r="Q261" s="180"/>
      <c r="S261" s="180" t="s">
        <v>509</v>
      </c>
    </row>
    <row r="262" spans="1:19" ht="13.2" x14ac:dyDescent="0.25">
      <c r="A262" s="1" t="s">
        <v>230</v>
      </c>
      <c r="B262" s="48"/>
      <c r="C262" s="49" t="s">
        <v>663</v>
      </c>
      <c r="D262" s="48">
        <v>6</v>
      </c>
      <c r="E262" s="48" t="s">
        <v>26</v>
      </c>
      <c r="F262" s="50">
        <v>5750000</v>
      </c>
      <c r="G262" s="122">
        <f>ROUNDDOWN(D262*F262,-3)</f>
        <v>34500000</v>
      </c>
      <c r="H262" s="150"/>
      <c r="I262" s="49" t="s">
        <v>663</v>
      </c>
      <c r="J262" s="48">
        <v>6</v>
      </c>
      <c r="K262" s="48" t="s">
        <v>26</v>
      </c>
      <c r="L262" s="50">
        <v>5750000</v>
      </c>
      <c r="M262" s="50">
        <f>ROUNDDOWN(J262*L262,-3)</f>
        <v>34500000</v>
      </c>
      <c r="N262" s="247">
        <f>Reviu[[#This Row],[JUMLAH]]-Reviu[[#This Row],[JUMLAH ]]</f>
        <v>0</v>
      </c>
      <c r="O262" s="178"/>
      <c r="P262" s="180"/>
      <c r="Q262" s="180"/>
    </row>
    <row r="263" spans="1:19" ht="13.2" x14ac:dyDescent="0.25">
      <c r="A263" s="1" t="s">
        <v>987</v>
      </c>
      <c r="B263" s="48"/>
      <c r="C263" s="49"/>
      <c r="D263" s="48"/>
      <c r="E263" s="48"/>
      <c r="F263" s="50"/>
      <c r="G263" s="122"/>
      <c r="H263" s="155" t="s">
        <v>956</v>
      </c>
      <c r="I263" s="64" t="s">
        <v>961</v>
      </c>
      <c r="J263" s="63"/>
      <c r="K263" s="63"/>
      <c r="L263" s="65"/>
      <c r="M263" s="65">
        <f>SUM(M264,M273,M275,M277,M270)</f>
        <v>274569000</v>
      </c>
      <c r="N263" s="354">
        <f>SUM(N264,N273,N275,N277,N270)</f>
        <v>-274569000</v>
      </c>
      <c r="O263" s="207"/>
      <c r="P263" s="381" t="s">
        <v>505</v>
      </c>
      <c r="Q263" s="381" t="s">
        <v>506</v>
      </c>
      <c r="S263" s="223"/>
    </row>
    <row r="264" spans="1:19" ht="13.2" x14ac:dyDescent="0.25">
      <c r="A264" s="1" t="s">
        <v>988</v>
      </c>
      <c r="B264" s="48"/>
      <c r="C264" s="49"/>
      <c r="D264" s="48"/>
      <c r="E264" s="48"/>
      <c r="F264" s="50"/>
      <c r="G264" s="122"/>
      <c r="H264" s="151">
        <v>521211</v>
      </c>
      <c r="I264" s="52" t="s">
        <v>24</v>
      </c>
      <c r="J264" s="51"/>
      <c r="K264" s="51"/>
      <c r="L264" s="53"/>
      <c r="M264" s="53">
        <f>SUM(M265:M269)</f>
        <v>76000000</v>
      </c>
      <c r="N264" s="379">
        <f>SUM(N265:N269)</f>
        <v>-76000000</v>
      </c>
      <c r="O264" s="207"/>
      <c r="P264" s="180"/>
      <c r="Q264" s="180"/>
      <c r="R264" s="4" t="s">
        <v>131</v>
      </c>
      <c r="S264" s="223" t="s">
        <v>506</v>
      </c>
    </row>
    <row r="265" spans="1:19" ht="13.2" x14ac:dyDescent="0.25">
      <c r="A265" s="1" t="s">
        <v>1116</v>
      </c>
      <c r="B265" s="48"/>
      <c r="C265" s="49"/>
      <c r="D265" s="48"/>
      <c r="E265" s="48"/>
      <c r="F265" s="50"/>
      <c r="G265" s="122"/>
      <c r="H265" s="150"/>
      <c r="I265" s="201" t="s">
        <v>962</v>
      </c>
      <c r="J265" s="386">
        <v>2</v>
      </c>
      <c r="K265" s="202" t="s">
        <v>120</v>
      </c>
      <c r="L265" s="204">
        <v>32250000</v>
      </c>
      <c r="M265" s="204">
        <f>ROUNDDOWN(J265*L265,-3)</f>
        <v>64500000</v>
      </c>
      <c r="N265" s="372">
        <f>Reviu[[#This Row],[JUMLAH]]-Reviu[[#This Row],[JUMLAH ]]</f>
        <v>-64500000</v>
      </c>
      <c r="O265" s="187"/>
      <c r="P265" s="180"/>
      <c r="Q265" s="180"/>
    </row>
    <row r="266" spans="1:19" ht="13.2" x14ac:dyDescent="0.25">
      <c r="A266" s="1" t="s">
        <v>1117</v>
      </c>
      <c r="B266" s="48"/>
      <c r="C266" s="49"/>
      <c r="D266" s="48"/>
      <c r="E266" s="48"/>
      <c r="F266" s="50"/>
      <c r="G266" s="122"/>
      <c r="H266" s="150"/>
      <c r="I266" s="49" t="s">
        <v>562</v>
      </c>
      <c r="J266" s="407">
        <v>0</v>
      </c>
      <c r="K266" s="48" t="s">
        <v>120</v>
      </c>
      <c r="L266" s="50">
        <v>1500000</v>
      </c>
      <c r="M266" s="50">
        <f>ROUNDDOWN(J266*L266,-3)</f>
        <v>0</v>
      </c>
      <c r="N266" s="408">
        <f>Reviu[[#This Row],[JUMLAH]]-Reviu[[#This Row],[JUMLAH ]]</f>
        <v>0</v>
      </c>
      <c r="O266" s="187"/>
      <c r="P266" s="180"/>
      <c r="Q266" s="180"/>
    </row>
    <row r="267" spans="1:19" ht="13.2" x14ac:dyDescent="0.25">
      <c r="A267" s="1" t="s">
        <v>1118</v>
      </c>
      <c r="B267" s="48"/>
      <c r="C267" s="49"/>
      <c r="D267" s="48"/>
      <c r="E267" s="48"/>
      <c r="F267" s="50"/>
      <c r="G267" s="122"/>
      <c r="H267" s="150"/>
      <c r="I267" s="201" t="s">
        <v>563</v>
      </c>
      <c r="J267" s="386">
        <v>1</v>
      </c>
      <c r="K267" s="202" t="s">
        <v>120</v>
      </c>
      <c r="L267" s="204">
        <v>1000000</v>
      </c>
      <c r="M267" s="204">
        <f>ROUNDDOWN(J267*L267,-3)</f>
        <v>1000000</v>
      </c>
      <c r="N267" s="372">
        <f>Reviu[[#This Row],[JUMLAH]]-Reviu[[#This Row],[JUMLAH ]]</f>
        <v>-1000000</v>
      </c>
      <c r="O267" s="187"/>
      <c r="P267" s="180"/>
      <c r="Q267" s="180"/>
    </row>
    <row r="268" spans="1:19" ht="13.2" x14ac:dyDescent="0.25">
      <c r="A268" s="1" t="s">
        <v>1119</v>
      </c>
      <c r="B268" s="48"/>
      <c r="C268" s="49"/>
      <c r="D268" s="48"/>
      <c r="E268" s="48"/>
      <c r="F268" s="50"/>
      <c r="G268" s="122"/>
      <c r="H268" s="150"/>
      <c r="I268" s="201" t="s">
        <v>643</v>
      </c>
      <c r="J268" s="386">
        <v>1</v>
      </c>
      <c r="K268" s="202" t="s">
        <v>120</v>
      </c>
      <c r="L268" s="204">
        <v>1500000</v>
      </c>
      <c r="M268" s="204">
        <f>ROUNDDOWN(J268*L268,-3)</f>
        <v>1500000</v>
      </c>
      <c r="N268" s="372">
        <f>Reviu[[#This Row],[JUMLAH]]-Reviu[[#This Row],[JUMLAH ]]</f>
        <v>-1500000</v>
      </c>
      <c r="O268" s="187"/>
      <c r="P268" s="180"/>
      <c r="Q268" s="180"/>
    </row>
    <row r="269" spans="1:19" ht="13.2" x14ac:dyDescent="0.25">
      <c r="A269" s="1" t="s">
        <v>1120</v>
      </c>
      <c r="B269" s="48"/>
      <c r="C269" s="49"/>
      <c r="D269" s="48"/>
      <c r="E269" s="48"/>
      <c r="F269" s="50"/>
      <c r="G269" s="122"/>
      <c r="H269" s="150"/>
      <c r="I269" s="201" t="s">
        <v>1029</v>
      </c>
      <c r="J269" s="386">
        <v>120</v>
      </c>
      <c r="K269" s="202" t="s">
        <v>120</v>
      </c>
      <c r="L269" s="204">
        <v>75000</v>
      </c>
      <c r="M269" s="204">
        <f>ROUNDDOWN(J269*L269,-3)</f>
        <v>9000000</v>
      </c>
      <c r="N269" s="372">
        <f>Reviu[[#This Row],[JUMLAH]]-Reviu[[#This Row],[JUMLAH ]]</f>
        <v>-9000000</v>
      </c>
      <c r="O269" s="187"/>
      <c r="P269" s="180"/>
      <c r="Q269" s="180"/>
    </row>
    <row r="270" spans="1:19" ht="13.2" x14ac:dyDescent="0.25">
      <c r="A270" s="1" t="s">
        <v>1121</v>
      </c>
      <c r="B270" s="48"/>
      <c r="C270" s="49"/>
      <c r="D270" s="48"/>
      <c r="E270" s="48"/>
      <c r="F270" s="50"/>
      <c r="G270" s="122"/>
      <c r="H270" s="151" t="s">
        <v>532</v>
      </c>
      <c r="I270" s="52" t="s">
        <v>159</v>
      </c>
      <c r="J270" s="361"/>
      <c r="K270" s="361"/>
      <c r="L270" s="362"/>
      <c r="M270" s="368">
        <f>SUM(M271:M272)</f>
        <v>53038000</v>
      </c>
      <c r="N270" s="368">
        <f>SUM(N271:N272)</f>
        <v>-53038000</v>
      </c>
      <c r="O270" s="207"/>
      <c r="P270" s="180"/>
      <c r="Q270" s="180"/>
      <c r="R270" s="4" t="s">
        <v>131</v>
      </c>
      <c r="S270" s="223" t="s">
        <v>506</v>
      </c>
    </row>
    <row r="271" spans="1:19" ht="26.4" x14ac:dyDescent="0.25">
      <c r="A271" s="1" t="s">
        <v>1122</v>
      </c>
      <c r="B271" s="48"/>
      <c r="C271" s="49"/>
      <c r="D271" s="48"/>
      <c r="E271" s="48"/>
      <c r="F271" s="50"/>
      <c r="G271" s="122"/>
      <c r="H271" s="150"/>
      <c r="I271" s="201" t="s">
        <v>1030</v>
      </c>
      <c r="J271" s="386">
        <v>4</v>
      </c>
      <c r="K271" s="202" t="s">
        <v>1016</v>
      </c>
      <c r="L271" s="204">
        <v>11500000</v>
      </c>
      <c r="M271" s="204">
        <f>ROUNDDOWN(J271*L271,-3)</f>
        <v>46000000</v>
      </c>
      <c r="N271" s="372">
        <f>Reviu[[#This Row],[JUMLAH]]-Reviu[[#This Row],[JUMLAH ]]</f>
        <v>-46000000</v>
      </c>
      <c r="O271" s="187"/>
      <c r="P271" s="180"/>
      <c r="Q271" s="180"/>
    </row>
    <row r="272" spans="1:19" ht="26.4" x14ac:dyDescent="0.25">
      <c r="A272" s="1" t="s">
        <v>1123</v>
      </c>
      <c r="B272" s="48"/>
      <c r="C272" s="49"/>
      <c r="D272" s="48"/>
      <c r="E272" s="48"/>
      <c r="F272" s="50"/>
      <c r="G272" s="122"/>
      <c r="H272" s="150"/>
      <c r="I272" s="201" t="s">
        <v>1031</v>
      </c>
      <c r="J272" s="386">
        <v>2</v>
      </c>
      <c r="K272" s="202" t="s">
        <v>1016</v>
      </c>
      <c r="L272" s="204">
        <v>3519000</v>
      </c>
      <c r="M272" s="204">
        <f>ROUNDDOWN(J272*L272,-3)</f>
        <v>7038000</v>
      </c>
      <c r="N272" s="372">
        <f>Reviu[[#This Row],[JUMLAH]]-Reviu[[#This Row],[JUMLAH ]]</f>
        <v>-7038000</v>
      </c>
      <c r="O272" s="187"/>
      <c r="P272" s="180"/>
      <c r="Q272" s="180"/>
    </row>
    <row r="273" spans="1:19" ht="13.2" x14ac:dyDescent="0.25">
      <c r="A273" s="1" t="s">
        <v>989</v>
      </c>
      <c r="B273" s="48"/>
      <c r="C273" s="49"/>
      <c r="D273" s="48"/>
      <c r="E273" s="48"/>
      <c r="F273" s="50"/>
      <c r="G273" s="122"/>
      <c r="H273" s="149">
        <v>522191</v>
      </c>
      <c r="I273" s="46" t="s">
        <v>185</v>
      </c>
      <c r="J273" s="45"/>
      <c r="K273" s="45"/>
      <c r="L273" s="47"/>
      <c r="M273" s="47">
        <f>M274</f>
        <v>60000000</v>
      </c>
      <c r="N273" s="348">
        <f>N274</f>
        <v>-60000000</v>
      </c>
      <c r="O273" s="207"/>
      <c r="P273" s="180"/>
      <c r="Q273" s="180"/>
      <c r="R273" s="4" t="s">
        <v>131</v>
      </c>
      <c r="S273" s="223" t="s">
        <v>506</v>
      </c>
    </row>
    <row r="274" spans="1:19" ht="13.2" x14ac:dyDescent="0.25">
      <c r="A274" s="1" t="s">
        <v>1124</v>
      </c>
      <c r="B274" s="48"/>
      <c r="C274" s="49"/>
      <c r="D274" s="48"/>
      <c r="E274" s="48"/>
      <c r="F274" s="50"/>
      <c r="G274" s="122"/>
      <c r="H274" s="150"/>
      <c r="I274" s="201" t="s">
        <v>963</v>
      </c>
      <c r="J274" s="386">
        <v>2</v>
      </c>
      <c r="K274" s="202" t="s">
        <v>120</v>
      </c>
      <c r="L274" s="204">
        <v>30000000</v>
      </c>
      <c r="M274" s="204">
        <f>ROUNDDOWN(J274*L274,-3)</f>
        <v>60000000</v>
      </c>
      <c r="N274" s="372">
        <f>Reviu[[#This Row],[JUMLAH]]-Reviu[[#This Row],[JUMLAH ]]</f>
        <v>-60000000</v>
      </c>
      <c r="O274" s="187"/>
      <c r="P274" s="369"/>
      <c r="Q274" s="180"/>
    </row>
    <row r="275" spans="1:19" ht="13.2" x14ac:dyDescent="0.25">
      <c r="A275" s="1" t="s">
        <v>990</v>
      </c>
      <c r="B275" s="48"/>
      <c r="C275" s="49"/>
      <c r="D275" s="48"/>
      <c r="E275" s="48"/>
      <c r="F275" s="50"/>
      <c r="G275" s="122"/>
      <c r="H275" s="149">
        <v>524111</v>
      </c>
      <c r="I275" s="46" t="s">
        <v>35</v>
      </c>
      <c r="J275" s="48"/>
      <c r="K275" s="48"/>
      <c r="L275" s="50"/>
      <c r="M275" s="47">
        <f>M276</f>
        <v>7756000</v>
      </c>
      <c r="N275" s="348">
        <f>N276</f>
        <v>-7756000</v>
      </c>
      <c r="O275" s="207"/>
      <c r="P275" s="180"/>
      <c r="Q275" s="180"/>
      <c r="R275" s="4" t="s">
        <v>131</v>
      </c>
      <c r="S275" s="223" t="s">
        <v>506</v>
      </c>
    </row>
    <row r="276" spans="1:19" ht="13.2" x14ac:dyDescent="0.25">
      <c r="A276" s="1" t="s">
        <v>1125</v>
      </c>
      <c r="B276" s="48"/>
      <c r="C276" s="49"/>
      <c r="D276" s="48"/>
      <c r="E276" s="48"/>
      <c r="F276" s="50"/>
      <c r="G276" s="122"/>
      <c r="H276" s="150"/>
      <c r="I276" s="201" t="s">
        <v>964</v>
      </c>
      <c r="J276" s="386">
        <v>4</v>
      </c>
      <c r="K276" s="202" t="s">
        <v>26</v>
      </c>
      <c r="L276" s="204">
        <v>1939000</v>
      </c>
      <c r="M276" s="204">
        <f>ROUNDDOWN(J276*L276,-3)</f>
        <v>7756000</v>
      </c>
      <c r="N276" s="372">
        <f>Reviu[[#This Row],[JUMLAH]]-Reviu[[#This Row],[JUMLAH ]]</f>
        <v>-7756000</v>
      </c>
      <c r="O276" s="187"/>
      <c r="P276" s="180"/>
      <c r="Q276" s="180"/>
    </row>
    <row r="277" spans="1:19" ht="13.2" x14ac:dyDescent="0.25">
      <c r="A277" s="1" t="s">
        <v>991</v>
      </c>
      <c r="B277" s="48"/>
      <c r="C277" s="49"/>
      <c r="D277" s="48"/>
      <c r="E277" s="48"/>
      <c r="F277" s="50"/>
      <c r="G277" s="122"/>
      <c r="H277" s="151" t="s">
        <v>529</v>
      </c>
      <c r="I277" s="52" t="s">
        <v>477</v>
      </c>
      <c r="J277" s="51"/>
      <c r="K277" s="51"/>
      <c r="L277" s="53"/>
      <c r="M277" s="53">
        <f>SUM(M278:M280)</f>
        <v>77775000</v>
      </c>
      <c r="N277" s="351">
        <f>SUM(N278:N280)</f>
        <v>-77775000</v>
      </c>
      <c r="O277" s="207"/>
      <c r="P277" s="180"/>
      <c r="Q277" s="180"/>
      <c r="R277" s="4" t="s">
        <v>131</v>
      </c>
      <c r="S277" s="223" t="s">
        <v>506</v>
      </c>
    </row>
    <row r="278" spans="1:19" ht="13.2" x14ac:dyDescent="0.25">
      <c r="A278" s="1" t="s">
        <v>1126</v>
      </c>
      <c r="B278" s="48"/>
      <c r="C278" s="49"/>
      <c r="D278" s="48"/>
      <c r="E278" s="48"/>
      <c r="F278" s="50"/>
      <c r="G278" s="122"/>
      <c r="H278" s="150"/>
      <c r="I278" s="201" t="s">
        <v>1032</v>
      </c>
      <c r="J278" s="386">
        <v>75</v>
      </c>
      <c r="K278" s="202" t="s">
        <v>479</v>
      </c>
      <c r="L278" s="204">
        <v>693000</v>
      </c>
      <c r="M278" s="204">
        <f>ROUNDDOWN(J278*L278,-3)</f>
        <v>51975000</v>
      </c>
      <c r="N278" s="372">
        <f>Reviu[[#This Row],[JUMLAH]]-Reviu[[#This Row],[JUMLAH ]]</f>
        <v>-51975000</v>
      </c>
      <c r="O278" s="187"/>
      <c r="P278" s="180"/>
      <c r="Q278" s="180"/>
    </row>
    <row r="279" spans="1:19" ht="13.2" x14ac:dyDescent="0.25">
      <c r="A279" s="1" t="s">
        <v>1127</v>
      </c>
      <c r="B279" s="48"/>
      <c r="C279" s="49"/>
      <c r="D279" s="48"/>
      <c r="E279" s="48"/>
      <c r="F279" s="50"/>
      <c r="G279" s="122"/>
      <c r="H279" s="150"/>
      <c r="I279" s="201" t="s">
        <v>1033</v>
      </c>
      <c r="J279" s="386">
        <v>150</v>
      </c>
      <c r="K279" s="202" t="s">
        <v>479</v>
      </c>
      <c r="L279" s="204">
        <v>130000</v>
      </c>
      <c r="M279" s="204">
        <f>ROUNDDOWN(J279*L279,-3)</f>
        <v>19500000</v>
      </c>
      <c r="N279" s="372">
        <f>Reviu[[#This Row],[JUMLAH]]-Reviu[[#This Row],[JUMLAH ]]</f>
        <v>-19500000</v>
      </c>
      <c r="O279" s="187"/>
      <c r="P279" s="180"/>
      <c r="Q279" s="180"/>
    </row>
    <row r="280" spans="1:19" ht="13.2" x14ac:dyDescent="0.25">
      <c r="A280" s="1" t="s">
        <v>1128</v>
      </c>
      <c r="B280" s="48"/>
      <c r="C280" s="49"/>
      <c r="D280" s="48"/>
      <c r="E280" s="48"/>
      <c r="F280" s="50"/>
      <c r="G280" s="122"/>
      <c r="H280" s="150"/>
      <c r="I280" s="201" t="s">
        <v>1034</v>
      </c>
      <c r="J280" s="386">
        <v>60</v>
      </c>
      <c r="K280" s="202" t="s">
        <v>479</v>
      </c>
      <c r="L280" s="204">
        <v>105000</v>
      </c>
      <c r="M280" s="204">
        <f>ROUNDDOWN(J280*L280,-3)</f>
        <v>6300000</v>
      </c>
      <c r="N280" s="372">
        <f>Reviu[[#This Row],[JUMLAH]]-Reviu[[#This Row],[JUMLAH ]]</f>
        <v>-6300000</v>
      </c>
      <c r="O280" s="187"/>
      <c r="P280" s="180"/>
      <c r="Q280" s="180"/>
    </row>
    <row r="281" spans="1:19" ht="26.4" x14ac:dyDescent="0.25">
      <c r="A281" s="1" t="s">
        <v>992</v>
      </c>
      <c r="B281" s="48"/>
      <c r="C281" s="49"/>
      <c r="D281" s="48"/>
      <c r="E281" s="48"/>
      <c r="F281" s="50"/>
      <c r="G281" s="122"/>
      <c r="H281" s="155" t="s">
        <v>960</v>
      </c>
      <c r="I281" s="64" t="s">
        <v>1019</v>
      </c>
      <c r="J281" s="63"/>
      <c r="K281" s="63"/>
      <c r="L281" s="65"/>
      <c r="M281" s="65">
        <f>SUM(M282,M288,M290,M292,M294)</f>
        <v>72800000</v>
      </c>
      <c r="N281" s="354">
        <f>SUM(N282,N288,N290,N292,N294)</f>
        <v>-72800000</v>
      </c>
      <c r="O281" s="207"/>
      <c r="P281" s="381" t="s">
        <v>499</v>
      </c>
      <c r="Q281" s="381" t="s">
        <v>500</v>
      </c>
      <c r="S281" s="223"/>
    </row>
    <row r="282" spans="1:19" ht="13.2" x14ac:dyDescent="0.25">
      <c r="A282" s="1" t="s">
        <v>993</v>
      </c>
      <c r="B282" s="48"/>
      <c r="C282" s="49"/>
      <c r="D282" s="48"/>
      <c r="E282" s="48"/>
      <c r="F282" s="50"/>
      <c r="G282" s="122"/>
      <c r="H282" s="151">
        <v>521211</v>
      </c>
      <c r="I282" s="52" t="s">
        <v>24</v>
      </c>
      <c r="J282" s="51"/>
      <c r="K282" s="51"/>
      <c r="L282" s="53"/>
      <c r="M282" s="53">
        <f>SUM(M283:M287)</f>
        <v>8500000</v>
      </c>
      <c r="N282" s="351">
        <f>SUM(N283:N287)</f>
        <v>-8500000</v>
      </c>
      <c r="O282" s="207"/>
      <c r="P282" s="180"/>
      <c r="Q282" s="180"/>
      <c r="S282" s="223" t="s">
        <v>500</v>
      </c>
    </row>
    <row r="283" spans="1:19" ht="13.2" x14ac:dyDescent="0.25">
      <c r="A283" s="1" t="s">
        <v>1129</v>
      </c>
      <c r="B283" s="48"/>
      <c r="C283" s="49"/>
      <c r="D283" s="48"/>
      <c r="E283" s="48"/>
      <c r="F283" s="50"/>
      <c r="G283" s="122"/>
      <c r="H283" s="150"/>
      <c r="I283" s="201" t="s">
        <v>554</v>
      </c>
      <c r="J283" s="386">
        <v>40</v>
      </c>
      <c r="K283" s="202" t="s">
        <v>26</v>
      </c>
      <c r="L283" s="204">
        <v>75000</v>
      </c>
      <c r="M283" s="204">
        <f>ROUNDDOWN(J283*L283,-3)</f>
        <v>3000000</v>
      </c>
      <c r="N283" s="372">
        <f>Reviu[[#This Row],[JUMLAH]]-Reviu[[#This Row],[JUMLAH ]]</f>
        <v>-3000000</v>
      </c>
      <c r="O283" s="187"/>
      <c r="P283" s="180"/>
      <c r="Q283" s="180"/>
    </row>
    <row r="284" spans="1:19" ht="13.2" x14ac:dyDescent="0.25">
      <c r="A284" s="1" t="s">
        <v>1130</v>
      </c>
      <c r="B284" s="48"/>
      <c r="C284" s="49"/>
      <c r="D284" s="48"/>
      <c r="E284" s="48"/>
      <c r="F284" s="50"/>
      <c r="G284" s="122"/>
      <c r="H284" s="150"/>
      <c r="I284" s="201" t="s">
        <v>1020</v>
      </c>
      <c r="J284" s="386">
        <v>2</v>
      </c>
      <c r="K284" s="202" t="s">
        <v>120</v>
      </c>
      <c r="L284" s="204">
        <v>1000000</v>
      </c>
      <c r="M284" s="204">
        <f t="shared" ref="M284:M287" si="4">ROUNDDOWN(J284*L284,-3)</f>
        <v>2000000</v>
      </c>
      <c r="N284" s="372">
        <f>Reviu[[#This Row],[JUMLAH]]-Reviu[[#This Row],[JUMLAH ]]</f>
        <v>-2000000</v>
      </c>
      <c r="O284" s="187"/>
      <c r="P284" s="180"/>
      <c r="Q284" s="180"/>
    </row>
    <row r="285" spans="1:19" ht="13.2" x14ac:dyDescent="0.25">
      <c r="A285" s="1" t="s">
        <v>1131</v>
      </c>
      <c r="B285" s="48"/>
      <c r="C285" s="49"/>
      <c r="D285" s="48"/>
      <c r="E285" s="48"/>
      <c r="F285" s="50"/>
      <c r="G285" s="122"/>
      <c r="H285" s="150"/>
      <c r="I285" s="201" t="s">
        <v>556</v>
      </c>
      <c r="J285" s="386">
        <v>1</v>
      </c>
      <c r="K285" s="202" t="s">
        <v>120</v>
      </c>
      <c r="L285" s="204">
        <v>1500000</v>
      </c>
      <c r="M285" s="204">
        <f t="shared" si="4"/>
        <v>1500000</v>
      </c>
      <c r="N285" s="372">
        <f>Reviu[[#This Row],[JUMLAH]]-Reviu[[#This Row],[JUMLAH ]]</f>
        <v>-1500000</v>
      </c>
      <c r="O285" s="187"/>
      <c r="P285" s="180"/>
      <c r="Q285" s="180"/>
    </row>
    <row r="286" spans="1:19" ht="13.2" x14ac:dyDescent="0.25">
      <c r="A286" s="1" t="s">
        <v>1132</v>
      </c>
      <c r="B286" s="48"/>
      <c r="C286" s="49"/>
      <c r="D286" s="48"/>
      <c r="E286" s="48"/>
      <c r="F286" s="50"/>
      <c r="G286" s="122"/>
      <c r="H286" s="150"/>
      <c r="I286" s="201" t="s">
        <v>557</v>
      </c>
      <c r="J286" s="386">
        <v>2</v>
      </c>
      <c r="K286" s="202" t="s">
        <v>120</v>
      </c>
      <c r="L286" s="204">
        <v>1000000</v>
      </c>
      <c r="M286" s="204">
        <f t="shared" si="4"/>
        <v>2000000</v>
      </c>
      <c r="N286" s="372">
        <f>Reviu[[#This Row],[JUMLAH]]-Reviu[[#This Row],[JUMLAH ]]</f>
        <v>-2000000</v>
      </c>
      <c r="O286" s="187"/>
      <c r="P286" s="180"/>
      <c r="Q286" s="180"/>
    </row>
    <row r="287" spans="1:19" ht="13.2" x14ac:dyDescent="0.25">
      <c r="A287" s="1" t="s">
        <v>1133</v>
      </c>
      <c r="B287" s="48"/>
      <c r="C287" s="49"/>
      <c r="D287" s="48"/>
      <c r="E287" s="48"/>
      <c r="F287" s="50"/>
      <c r="G287" s="122"/>
      <c r="H287" s="150"/>
      <c r="I287" s="176" t="s">
        <v>1021</v>
      </c>
      <c r="J287" s="407">
        <v>0</v>
      </c>
      <c r="K287" s="48" t="s">
        <v>120</v>
      </c>
      <c r="L287" s="50">
        <v>150000</v>
      </c>
      <c r="M287" s="50">
        <f t="shared" si="4"/>
        <v>0</v>
      </c>
      <c r="N287" s="408">
        <f>Reviu[[#This Row],[JUMLAH]]-Reviu[[#This Row],[JUMLAH ]]</f>
        <v>0</v>
      </c>
      <c r="O287" s="187"/>
      <c r="P287" s="180"/>
      <c r="Q287" s="180"/>
    </row>
    <row r="288" spans="1:19" ht="13.2" x14ac:dyDescent="0.25">
      <c r="A288" s="1" t="s">
        <v>1022</v>
      </c>
      <c r="B288" s="48"/>
      <c r="C288" s="49"/>
      <c r="D288" s="48"/>
      <c r="E288" s="48"/>
      <c r="F288" s="50"/>
      <c r="G288" s="122"/>
      <c r="H288" s="149">
        <v>521213</v>
      </c>
      <c r="I288" s="46" t="s">
        <v>1023</v>
      </c>
      <c r="J288" s="45"/>
      <c r="K288" s="45"/>
      <c r="L288" s="47"/>
      <c r="M288" s="47">
        <f>M289</f>
        <v>0</v>
      </c>
      <c r="N288" s="348">
        <f>N289</f>
        <v>0</v>
      </c>
      <c r="O288" s="207"/>
      <c r="P288" s="180"/>
      <c r="Q288" s="180"/>
      <c r="S288" s="223" t="s">
        <v>500</v>
      </c>
    </row>
    <row r="289" spans="1:19" ht="13.2" x14ac:dyDescent="0.25">
      <c r="A289" s="1" t="s">
        <v>1134</v>
      </c>
      <c r="B289" s="48"/>
      <c r="C289" s="49"/>
      <c r="D289" s="48"/>
      <c r="E289" s="48"/>
      <c r="F289" s="50"/>
      <c r="G289" s="122"/>
      <c r="H289" s="150"/>
      <c r="I289" s="49" t="s">
        <v>1024</v>
      </c>
      <c r="J289" s="407">
        <v>0</v>
      </c>
      <c r="K289" s="48" t="s">
        <v>479</v>
      </c>
      <c r="L289" s="50">
        <v>80000</v>
      </c>
      <c r="M289" s="50">
        <f>ROUNDDOWN(J289*L289,-3)</f>
        <v>0</v>
      </c>
      <c r="N289" s="408">
        <f>Reviu[[#This Row],[JUMLAH]]-Reviu[[#This Row],[JUMLAH ]]</f>
        <v>0</v>
      </c>
      <c r="O289" s="187"/>
      <c r="P289" s="180"/>
      <c r="Q289" s="180"/>
    </row>
    <row r="290" spans="1:19" ht="13.2" x14ac:dyDescent="0.25">
      <c r="A290" s="1" t="s">
        <v>994</v>
      </c>
      <c r="B290" s="48"/>
      <c r="C290" s="49"/>
      <c r="D290" s="48"/>
      <c r="E290" s="48"/>
      <c r="F290" s="50"/>
      <c r="G290" s="122"/>
      <c r="H290" s="149">
        <v>522151</v>
      </c>
      <c r="I290" s="46" t="s">
        <v>31</v>
      </c>
      <c r="J290" s="45"/>
      <c r="K290" s="45"/>
      <c r="L290" s="47"/>
      <c r="M290" s="47">
        <f>M291</f>
        <v>5000000</v>
      </c>
      <c r="N290" s="348">
        <f>N291</f>
        <v>-5000000</v>
      </c>
      <c r="O290" s="207"/>
      <c r="P290" s="180"/>
      <c r="Q290" s="180"/>
      <c r="S290" s="223" t="s">
        <v>500</v>
      </c>
    </row>
    <row r="291" spans="1:19" ht="13.2" x14ac:dyDescent="0.25">
      <c r="A291" s="1" t="s">
        <v>1135</v>
      </c>
      <c r="B291" s="48"/>
      <c r="C291" s="49"/>
      <c r="D291" s="48"/>
      <c r="E291" s="48"/>
      <c r="F291" s="50"/>
      <c r="G291" s="122"/>
      <c r="H291" s="150"/>
      <c r="I291" s="201" t="s">
        <v>558</v>
      </c>
      <c r="J291" s="386">
        <v>5</v>
      </c>
      <c r="K291" s="202" t="s">
        <v>33</v>
      </c>
      <c r="L291" s="204">
        <v>1000000</v>
      </c>
      <c r="M291" s="204">
        <f>ROUNDDOWN(J291*L291,-3)</f>
        <v>5000000</v>
      </c>
      <c r="N291" s="372">
        <f>Reviu[[#This Row],[JUMLAH]]-Reviu[[#This Row],[JUMLAH ]]</f>
        <v>-5000000</v>
      </c>
      <c r="O291" s="187"/>
      <c r="P291" s="180"/>
      <c r="Q291" s="180"/>
    </row>
    <row r="292" spans="1:19" ht="13.2" x14ac:dyDescent="0.25">
      <c r="A292" s="1" t="s">
        <v>995</v>
      </c>
      <c r="B292" s="48"/>
      <c r="C292" s="49"/>
      <c r="D292" s="48"/>
      <c r="E292" s="48"/>
      <c r="F292" s="50"/>
      <c r="G292" s="122"/>
      <c r="H292" s="149">
        <v>524111</v>
      </c>
      <c r="I292" s="46" t="s">
        <v>35</v>
      </c>
      <c r="J292" s="48"/>
      <c r="K292" s="48"/>
      <c r="L292" s="50"/>
      <c r="M292" s="47">
        <f>M293</f>
        <v>59300000</v>
      </c>
      <c r="N292" s="348">
        <f>N293</f>
        <v>-59300000</v>
      </c>
      <c r="O292" s="207"/>
      <c r="P292" s="180"/>
      <c r="Q292" s="180"/>
      <c r="S292" s="223" t="s">
        <v>500</v>
      </c>
    </row>
    <row r="293" spans="1:19" ht="13.2" x14ac:dyDescent="0.25">
      <c r="A293" s="1" t="s">
        <v>1136</v>
      </c>
      <c r="B293" s="48"/>
      <c r="C293" s="49"/>
      <c r="D293" s="48"/>
      <c r="E293" s="48"/>
      <c r="F293" s="50"/>
      <c r="G293" s="122"/>
      <c r="H293" s="150"/>
      <c r="I293" s="201" t="s">
        <v>1025</v>
      </c>
      <c r="J293" s="386">
        <v>10</v>
      </c>
      <c r="K293" s="202" t="s">
        <v>26</v>
      </c>
      <c r="L293" s="204">
        <v>5930000</v>
      </c>
      <c r="M293" s="204">
        <f>ROUNDDOWN(J293*L293,-3)</f>
        <v>59300000</v>
      </c>
      <c r="N293" s="372">
        <f>Reviu[[#This Row],[JUMLAH]]-Reviu[[#This Row],[JUMLAH ]]</f>
        <v>-59300000</v>
      </c>
      <c r="O293" s="187"/>
      <c r="P293" s="180"/>
      <c r="Q293" s="180"/>
    </row>
    <row r="294" spans="1:19" ht="13.2" x14ac:dyDescent="0.25">
      <c r="A294" s="1" t="s">
        <v>1027</v>
      </c>
      <c r="B294" s="48"/>
      <c r="C294" s="49"/>
      <c r="D294" s="48"/>
      <c r="E294" s="48"/>
      <c r="F294" s="50"/>
      <c r="G294" s="122"/>
      <c r="H294" s="149">
        <v>524113</v>
      </c>
      <c r="I294" s="46" t="s">
        <v>1026</v>
      </c>
      <c r="J294" s="48"/>
      <c r="K294" s="48"/>
      <c r="L294" s="50"/>
      <c r="M294" s="47">
        <f>M295</f>
        <v>0</v>
      </c>
      <c r="N294" s="348">
        <f>N295</f>
        <v>0</v>
      </c>
      <c r="O294" s="207"/>
      <c r="P294" s="180"/>
      <c r="Q294" s="180"/>
      <c r="S294" s="223" t="s">
        <v>500</v>
      </c>
    </row>
    <row r="295" spans="1:19" ht="13.2" x14ac:dyDescent="0.25">
      <c r="A295" s="1" t="s">
        <v>1137</v>
      </c>
      <c r="B295" s="48"/>
      <c r="C295" s="49"/>
      <c r="D295" s="48"/>
      <c r="E295" s="48"/>
      <c r="F295" s="50"/>
      <c r="G295" s="122"/>
      <c r="H295" s="150"/>
      <c r="I295" s="49" t="s">
        <v>1025</v>
      </c>
      <c r="J295" s="407">
        <v>0</v>
      </c>
      <c r="K295" s="48" t="s">
        <v>26</v>
      </c>
      <c r="L295" s="50">
        <v>150000</v>
      </c>
      <c r="M295" s="50">
        <f>ROUNDDOWN(J295*L295,-3)</f>
        <v>0</v>
      </c>
      <c r="N295" s="408">
        <f>Reviu[[#This Row],[JUMLAH]]-Reviu[[#This Row],[JUMLAH ]]</f>
        <v>0</v>
      </c>
      <c r="O295" s="187"/>
      <c r="P295" s="180"/>
      <c r="Q295" s="180"/>
    </row>
    <row r="296" spans="1:19" ht="13.2" x14ac:dyDescent="0.25">
      <c r="A296" s="1" t="s">
        <v>996</v>
      </c>
      <c r="B296" s="48"/>
      <c r="C296" s="49"/>
      <c r="D296" s="48"/>
      <c r="E296" s="48"/>
      <c r="F296" s="50"/>
      <c r="G296" s="122"/>
      <c r="H296" s="155" t="s">
        <v>977</v>
      </c>
      <c r="I296" s="64" t="s">
        <v>978</v>
      </c>
      <c r="J296" s="63"/>
      <c r="K296" s="63"/>
      <c r="L296" s="65"/>
      <c r="M296" s="65">
        <f>SUM(M297,M299)</f>
        <v>42762000</v>
      </c>
      <c r="N296" s="354">
        <f>SUM(N297,N299)</f>
        <v>-42762000</v>
      </c>
      <c r="O296" s="207"/>
      <c r="P296" s="381" t="s">
        <v>499</v>
      </c>
      <c r="Q296" s="381" t="s">
        <v>501</v>
      </c>
      <c r="S296" s="223"/>
    </row>
    <row r="297" spans="1:19" ht="13.2" x14ac:dyDescent="0.25">
      <c r="A297" s="1" t="s">
        <v>1138</v>
      </c>
      <c r="B297" s="48"/>
      <c r="C297" s="49"/>
      <c r="D297" s="48"/>
      <c r="E297" s="48"/>
      <c r="F297" s="50"/>
      <c r="G297" s="122"/>
      <c r="H297" s="151">
        <v>521211</v>
      </c>
      <c r="I297" s="52" t="s">
        <v>24</v>
      </c>
      <c r="J297" s="51"/>
      <c r="K297" s="51"/>
      <c r="L297" s="53"/>
      <c r="M297" s="53">
        <f>M298</f>
        <v>0</v>
      </c>
      <c r="N297" s="351">
        <f>N298</f>
        <v>0</v>
      </c>
      <c r="O297" s="178"/>
      <c r="P297" s="180"/>
      <c r="Q297" s="180"/>
      <c r="S297" s="180" t="s">
        <v>501</v>
      </c>
    </row>
    <row r="298" spans="1:19" ht="13.2" x14ac:dyDescent="0.25">
      <c r="A298" s="1" t="s">
        <v>1139</v>
      </c>
      <c r="B298" s="48"/>
      <c r="C298" s="49"/>
      <c r="D298" s="48"/>
      <c r="E298" s="48"/>
      <c r="F298" s="50"/>
      <c r="G298" s="122"/>
      <c r="H298" s="150"/>
      <c r="I298" s="49" t="s">
        <v>554</v>
      </c>
      <c r="J298" s="407">
        <v>0</v>
      </c>
      <c r="K298" s="48" t="s">
        <v>26</v>
      </c>
      <c r="L298" s="50">
        <v>75000</v>
      </c>
      <c r="M298" s="50">
        <f>ROUNDDOWN(J298*L298,-3)</f>
        <v>0</v>
      </c>
      <c r="N298" s="408">
        <f>Reviu[[#This Row],[JUMLAH]]-Reviu[[#This Row],[JUMLAH ]]</f>
        <v>0</v>
      </c>
      <c r="O298" s="187"/>
      <c r="P298" s="180"/>
      <c r="Q298" s="180"/>
    </row>
    <row r="299" spans="1:19" ht="13.2" x14ac:dyDescent="0.25">
      <c r="A299" s="1" t="s">
        <v>997</v>
      </c>
      <c r="B299" s="48"/>
      <c r="C299" s="49"/>
      <c r="D299" s="48"/>
      <c r="E299" s="48"/>
      <c r="F299" s="50"/>
      <c r="G299" s="122"/>
      <c r="H299" s="149">
        <v>524111</v>
      </c>
      <c r="I299" s="46" t="s">
        <v>35</v>
      </c>
      <c r="J299" s="51"/>
      <c r="K299" s="51"/>
      <c r="L299" s="53"/>
      <c r="M299" s="53">
        <f>M300</f>
        <v>42762000</v>
      </c>
      <c r="N299" s="351">
        <f>N300</f>
        <v>-42762000</v>
      </c>
      <c r="O299" s="207"/>
      <c r="P299" s="180"/>
      <c r="Q299" s="180"/>
      <c r="S299" s="180" t="s">
        <v>501</v>
      </c>
    </row>
    <row r="300" spans="1:19" ht="13.2" x14ac:dyDescent="0.25">
      <c r="A300" s="1" t="s">
        <v>1140</v>
      </c>
      <c r="B300" s="48"/>
      <c r="C300" s="49"/>
      <c r="D300" s="48"/>
      <c r="E300" s="48"/>
      <c r="F300" s="50"/>
      <c r="G300" s="122"/>
      <c r="H300" s="150"/>
      <c r="I300" s="201" t="s">
        <v>979</v>
      </c>
      <c r="J300" s="386">
        <v>5</v>
      </c>
      <c r="K300" s="202" t="s">
        <v>26</v>
      </c>
      <c r="L300" s="204">
        <v>8552527.777777778</v>
      </c>
      <c r="M300" s="204">
        <f>ROUNDDOWN(J300*L300,-3)</f>
        <v>42762000</v>
      </c>
      <c r="N300" s="372">
        <f>Reviu[[#This Row],[JUMLAH]]-Reviu[[#This Row],[JUMLAH ]]</f>
        <v>-42762000</v>
      </c>
      <c r="O300" s="187"/>
      <c r="P300" s="180"/>
      <c r="Q300" s="180"/>
    </row>
    <row r="301" spans="1:19" ht="13.2" x14ac:dyDescent="0.25">
      <c r="A301" s="1" t="s">
        <v>1008</v>
      </c>
      <c r="B301" s="48"/>
      <c r="C301" s="49"/>
      <c r="D301" s="48"/>
      <c r="E301" s="48"/>
      <c r="F301" s="50"/>
      <c r="G301" s="122"/>
      <c r="H301" s="155" t="s">
        <v>1007</v>
      </c>
      <c r="I301" s="64" t="s">
        <v>1202</v>
      </c>
      <c r="J301" s="63"/>
      <c r="K301" s="63"/>
      <c r="L301" s="65"/>
      <c r="M301" s="65">
        <f>SUM(M302,M307,M309)</f>
        <v>72788000</v>
      </c>
      <c r="N301" s="354">
        <f>SUM(N302,N307,N309)</f>
        <v>-72788000</v>
      </c>
      <c r="O301" s="207"/>
      <c r="P301" s="381" t="s">
        <v>505</v>
      </c>
      <c r="Q301" s="381" t="s">
        <v>506</v>
      </c>
      <c r="S301" s="223"/>
    </row>
    <row r="302" spans="1:19" ht="13.2" x14ac:dyDescent="0.25">
      <c r="A302" s="1" t="s">
        <v>1141</v>
      </c>
      <c r="B302" s="48"/>
      <c r="C302" s="49"/>
      <c r="D302" s="48"/>
      <c r="E302" s="48"/>
      <c r="F302" s="50"/>
      <c r="G302" s="122"/>
      <c r="H302" s="151">
        <v>521211</v>
      </c>
      <c r="I302" s="52" t="s">
        <v>24</v>
      </c>
      <c r="J302" s="51"/>
      <c r="K302" s="51"/>
      <c r="L302" s="53"/>
      <c r="M302" s="53">
        <f>SUM(M303:M306)</f>
        <v>7750000</v>
      </c>
      <c r="N302" s="351">
        <f>SUM(N303:N306)</f>
        <v>-7750000</v>
      </c>
      <c r="O302" s="207"/>
      <c r="P302" s="180"/>
      <c r="Q302" s="180"/>
      <c r="R302" s="4" t="s">
        <v>131</v>
      </c>
      <c r="S302" s="401" t="s">
        <v>506</v>
      </c>
    </row>
    <row r="303" spans="1:19" ht="13.2" x14ac:dyDescent="0.25">
      <c r="A303" s="1" t="s">
        <v>1142</v>
      </c>
      <c r="B303" s="48"/>
      <c r="C303" s="49"/>
      <c r="D303" s="48"/>
      <c r="E303" s="48"/>
      <c r="F303" s="50"/>
      <c r="G303" s="122"/>
      <c r="H303" s="150"/>
      <c r="I303" s="201" t="s">
        <v>554</v>
      </c>
      <c r="J303" s="386">
        <v>50</v>
      </c>
      <c r="K303" s="202" t="s">
        <v>26</v>
      </c>
      <c r="L303" s="204">
        <v>75000</v>
      </c>
      <c r="M303" s="204">
        <f>ROUNDDOWN(J303*L303,-3)</f>
        <v>3750000</v>
      </c>
      <c r="N303" s="372">
        <f>Reviu[[#This Row],[JUMLAH]]-Reviu[[#This Row],[JUMLAH ]]</f>
        <v>-3750000</v>
      </c>
      <c r="O303" s="187"/>
      <c r="P303" s="180"/>
      <c r="Q303" s="180"/>
    </row>
    <row r="304" spans="1:19" ht="13.2" x14ac:dyDescent="0.25">
      <c r="A304" s="1" t="s">
        <v>1203</v>
      </c>
      <c r="B304" s="48"/>
      <c r="C304" s="49"/>
      <c r="D304" s="48"/>
      <c r="E304" s="48"/>
      <c r="F304" s="50"/>
      <c r="G304" s="122"/>
      <c r="H304" s="150"/>
      <c r="I304" s="201" t="s">
        <v>1020</v>
      </c>
      <c r="J304" s="386">
        <v>1</v>
      </c>
      <c r="K304" s="202" t="s">
        <v>120</v>
      </c>
      <c r="L304" s="204">
        <v>1500000</v>
      </c>
      <c r="M304" s="204">
        <f t="shared" ref="M304:M306" si="5">ROUNDDOWN(J304*L304,-3)</f>
        <v>1500000</v>
      </c>
      <c r="N304" s="372">
        <f>Reviu[[#This Row],[JUMLAH]]-Reviu[[#This Row],[JUMLAH ]]</f>
        <v>-1500000</v>
      </c>
      <c r="O304" s="178"/>
      <c r="P304" s="180"/>
      <c r="Q304" s="180"/>
    </row>
    <row r="305" spans="1:19" ht="13.2" x14ac:dyDescent="0.25">
      <c r="A305" s="1" t="s">
        <v>1204</v>
      </c>
      <c r="B305" s="48"/>
      <c r="C305" s="49"/>
      <c r="D305" s="48"/>
      <c r="E305" s="48"/>
      <c r="F305" s="50"/>
      <c r="G305" s="122"/>
      <c r="H305" s="150"/>
      <c r="I305" s="201" t="s">
        <v>556</v>
      </c>
      <c r="J305" s="386">
        <v>1</v>
      </c>
      <c r="K305" s="202" t="s">
        <v>120</v>
      </c>
      <c r="L305" s="204">
        <v>1500000</v>
      </c>
      <c r="M305" s="204">
        <f t="shared" si="5"/>
        <v>1500000</v>
      </c>
      <c r="N305" s="372">
        <f>Reviu[[#This Row],[JUMLAH]]-Reviu[[#This Row],[JUMLAH ]]</f>
        <v>-1500000</v>
      </c>
      <c r="O305" s="178"/>
      <c r="P305" s="180"/>
      <c r="Q305" s="180"/>
    </row>
    <row r="306" spans="1:19" ht="13.2" x14ac:dyDescent="0.25">
      <c r="A306" s="1" t="s">
        <v>1205</v>
      </c>
      <c r="B306" s="48"/>
      <c r="C306" s="49"/>
      <c r="D306" s="48"/>
      <c r="E306" s="48"/>
      <c r="F306" s="50"/>
      <c r="G306" s="122"/>
      <c r="H306" s="150"/>
      <c r="I306" s="201" t="s">
        <v>557</v>
      </c>
      <c r="J306" s="386">
        <v>1</v>
      </c>
      <c r="K306" s="202" t="s">
        <v>120</v>
      </c>
      <c r="L306" s="204">
        <v>1000000</v>
      </c>
      <c r="M306" s="204">
        <f t="shared" si="5"/>
        <v>1000000</v>
      </c>
      <c r="N306" s="372">
        <f>Reviu[[#This Row],[JUMLAH]]-Reviu[[#This Row],[JUMLAH ]]</f>
        <v>-1000000</v>
      </c>
      <c r="O306" s="178"/>
      <c r="P306" s="180"/>
      <c r="Q306" s="180"/>
    </row>
    <row r="307" spans="1:19" ht="13.2" x14ac:dyDescent="0.25">
      <c r="A307" s="1" t="s">
        <v>1206</v>
      </c>
      <c r="B307" s="48"/>
      <c r="C307" s="49"/>
      <c r="D307" s="48"/>
      <c r="E307" s="48"/>
      <c r="F307" s="50"/>
      <c r="G307" s="122"/>
      <c r="H307" s="149">
        <v>524111</v>
      </c>
      <c r="I307" s="46" t="s">
        <v>35</v>
      </c>
      <c r="J307" s="48"/>
      <c r="K307" s="48"/>
      <c r="L307" s="50"/>
      <c r="M307" s="47">
        <f>M308</f>
        <v>5000000</v>
      </c>
      <c r="N307" s="348">
        <f>N308</f>
        <v>-5000000</v>
      </c>
      <c r="O307" s="178"/>
      <c r="P307" s="180"/>
      <c r="Q307" s="180"/>
      <c r="R307" s="4" t="s">
        <v>131</v>
      </c>
      <c r="S307" s="401" t="s">
        <v>506</v>
      </c>
    </row>
    <row r="308" spans="1:19" ht="13.2" x14ac:dyDescent="0.25">
      <c r="A308" s="1" t="s">
        <v>1207</v>
      </c>
      <c r="B308" s="48"/>
      <c r="C308" s="49"/>
      <c r="D308" s="48"/>
      <c r="E308" s="48"/>
      <c r="F308" s="50"/>
      <c r="G308" s="122"/>
      <c r="H308" s="150"/>
      <c r="I308" s="201" t="s">
        <v>1025</v>
      </c>
      <c r="J308" s="386">
        <v>10</v>
      </c>
      <c r="K308" s="202" t="s">
        <v>26</v>
      </c>
      <c r="L308" s="204">
        <v>500000</v>
      </c>
      <c r="M308" s="204">
        <f>ROUNDDOWN(J308*L308,-3)</f>
        <v>5000000</v>
      </c>
      <c r="N308" s="372">
        <f>Reviu[[#This Row],[JUMLAH]]-Reviu[[#This Row],[JUMLAH ]]</f>
        <v>-5000000</v>
      </c>
      <c r="O308" s="178"/>
      <c r="P308" s="180"/>
      <c r="Q308" s="180"/>
    </row>
    <row r="309" spans="1:19" ht="13.2" x14ac:dyDescent="0.25">
      <c r="A309" s="1" t="s">
        <v>1208</v>
      </c>
      <c r="B309" s="48"/>
      <c r="C309" s="49"/>
      <c r="D309" s="48"/>
      <c r="E309" s="48"/>
      <c r="F309" s="50"/>
      <c r="G309" s="122"/>
      <c r="H309" s="151" t="s">
        <v>529</v>
      </c>
      <c r="I309" s="52" t="s">
        <v>477</v>
      </c>
      <c r="J309" s="51"/>
      <c r="K309" s="51"/>
      <c r="L309" s="53"/>
      <c r="M309" s="53">
        <f>SUM(M310:M312)</f>
        <v>60038000</v>
      </c>
      <c r="N309" s="351">
        <f>SUM(N310:N312)</f>
        <v>-60038000</v>
      </c>
      <c r="O309" s="178"/>
      <c r="P309" s="180"/>
      <c r="Q309" s="180"/>
      <c r="R309" s="4" t="s">
        <v>131</v>
      </c>
      <c r="S309" s="401" t="s">
        <v>506</v>
      </c>
    </row>
    <row r="310" spans="1:19" ht="13.2" x14ac:dyDescent="0.25">
      <c r="A310" s="1" t="s">
        <v>1209</v>
      </c>
      <c r="B310" s="48"/>
      <c r="C310" s="49"/>
      <c r="D310" s="48"/>
      <c r="E310" s="48"/>
      <c r="F310" s="50"/>
      <c r="G310" s="122"/>
      <c r="H310" s="150"/>
      <c r="I310" s="201" t="s">
        <v>1223</v>
      </c>
      <c r="J310" s="386">
        <v>54</v>
      </c>
      <c r="K310" s="202" t="s">
        <v>479</v>
      </c>
      <c r="L310" s="204">
        <v>822000</v>
      </c>
      <c r="M310" s="204">
        <f>ROUNDDOWN(J310*L310,-3)</f>
        <v>44388000</v>
      </c>
      <c r="N310" s="372">
        <f>Reviu[[#This Row],[JUMLAH]]-Reviu[[#This Row],[JUMLAH ]]</f>
        <v>-44388000</v>
      </c>
      <c r="O310" s="178"/>
      <c r="P310" s="180"/>
      <c r="Q310" s="180"/>
    </row>
    <row r="311" spans="1:19" ht="13.2" x14ac:dyDescent="0.25">
      <c r="A311" s="1" t="s">
        <v>1210</v>
      </c>
      <c r="B311" s="48"/>
      <c r="C311" s="49"/>
      <c r="D311" s="48"/>
      <c r="E311" s="48"/>
      <c r="F311" s="50"/>
      <c r="G311" s="122"/>
      <c r="H311" s="150"/>
      <c r="I311" s="201" t="s">
        <v>1224</v>
      </c>
      <c r="J311" s="386">
        <v>81</v>
      </c>
      <c r="K311" s="202" t="s">
        <v>479</v>
      </c>
      <c r="L311" s="204">
        <v>150000</v>
      </c>
      <c r="M311" s="204">
        <f>ROUNDDOWN(J311*L311,-3)</f>
        <v>12150000</v>
      </c>
      <c r="N311" s="372">
        <f>Reviu[[#This Row],[JUMLAH]]-Reviu[[#This Row],[JUMLAH ]]</f>
        <v>-12150000</v>
      </c>
      <c r="O311" s="178"/>
      <c r="P311" s="180"/>
      <c r="Q311" s="180"/>
    </row>
    <row r="312" spans="1:19" ht="13.2" x14ac:dyDescent="0.25">
      <c r="A312" s="1" t="s">
        <v>1211</v>
      </c>
      <c r="B312" s="48"/>
      <c r="C312" s="49"/>
      <c r="D312" s="48"/>
      <c r="E312" s="48"/>
      <c r="F312" s="50"/>
      <c r="G312" s="122"/>
      <c r="H312" s="150"/>
      <c r="I312" s="201" t="s">
        <v>1201</v>
      </c>
      <c r="J312" s="386">
        <v>10</v>
      </c>
      <c r="K312" s="202" t="s">
        <v>479</v>
      </c>
      <c r="L312" s="204">
        <v>350000</v>
      </c>
      <c r="M312" s="204">
        <f>ROUNDDOWN(J312*L312,-3)</f>
        <v>3500000</v>
      </c>
      <c r="N312" s="372">
        <f>Reviu[[#This Row],[JUMLAH]]-Reviu[[#This Row],[JUMLAH ]]</f>
        <v>-3500000</v>
      </c>
      <c r="O312" s="178"/>
      <c r="P312" s="180"/>
      <c r="Q312" s="180"/>
    </row>
    <row r="313" spans="1:19" ht="26.4" x14ac:dyDescent="0.25">
      <c r="A313" s="1" t="s">
        <v>1143</v>
      </c>
      <c r="B313" s="307"/>
      <c r="C313" s="308"/>
      <c r="D313" s="307"/>
      <c r="E313" s="307"/>
      <c r="F313" s="309"/>
      <c r="G313" s="310"/>
      <c r="H313" s="148" t="s">
        <v>1009</v>
      </c>
      <c r="I313" s="43" t="s">
        <v>1010</v>
      </c>
      <c r="J313" s="42"/>
      <c r="K313" s="42"/>
      <c r="L313" s="44"/>
      <c r="M313" s="44">
        <f>SUM(M314,M316)</f>
        <v>0</v>
      </c>
      <c r="N313" s="349">
        <f>SUM(N314,N316)</f>
        <v>0</v>
      </c>
      <c r="O313" s="187" t="s">
        <v>1221</v>
      </c>
      <c r="P313" s="381" t="s">
        <v>499</v>
      </c>
      <c r="Q313" s="381" t="s">
        <v>501</v>
      </c>
      <c r="S313" s="223"/>
    </row>
    <row r="314" spans="1:19" ht="13.2" x14ac:dyDescent="0.25">
      <c r="A314" s="1" t="s">
        <v>1144</v>
      </c>
      <c r="B314" s="48"/>
      <c r="C314" s="49"/>
      <c r="D314" s="48"/>
      <c r="E314" s="48"/>
      <c r="F314" s="50"/>
      <c r="G314" s="122"/>
      <c r="H314" s="149" t="s">
        <v>524</v>
      </c>
      <c r="I314" s="46" t="s">
        <v>73</v>
      </c>
      <c r="J314" s="45"/>
      <c r="K314" s="45"/>
      <c r="L314" s="47"/>
      <c r="M314" s="47">
        <f>M315</f>
        <v>0</v>
      </c>
      <c r="N314" s="348">
        <f>N315</f>
        <v>0</v>
      </c>
      <c r="O314" s="187" t="s">
        <v>1221</v>
      </c>
      <c r="P314" s="180"/>
      <c r="Q314" s="180"/>
      <c r="S314" s="223" t="s">
        <v>501</v>
      </c>
    </row>
    <row r="315" spans="1:19" ht="13.2" x14ac:dyDescent="0.25">
      <c r="A315" s="1" t="s">
        <v>1145</v>
      </c>
      <c r="B315" s="48"/>
      <c r="C315" s="49"/>
      <c r="D315" s="48"/>
      <c r="E315" s="48"/>
      <c r="F315" s="50"/>
      <c r="G315" s="122"/>
      <c r="H315" s="150"/>
      <c r="I315" s="49" t="s">
        <v>976</v>
      </c>
      <c r="J315" s="48">
        <v>0</v>
      </c>
      <c r="K315" s="48" t="s">
        <v>120</v>
      </c>
      <c r="L315" s="50">
        <v>25000000</v>
      </c>
      <c r="M315" s="50">
        <f>ROUNDDOWN(J315*L315,-3)</f>
        <v>0</v>
      </c>
      <c r="N315" s="408">
        <f>Reviu[[#This Row],[JUMLAH]]-Reviu[[#This Row],[JUMLAH ]]</f>
        <v>0</v>
      </c>
      <c r="O315" s="187" t="s">
        <v>1221</v>
      </c>
      <c r="P315" s="180"/>
      <c r="Q315" s="180"/>
    </row>
    <row r="316" spans="1:19" ht="13.2" x14ac:dyDescent="0.25">
      <c r="A316" s="1" t="s">
        <v>1146</v>
      </c>
      <c r="B316" s="48"/>
      <c r="C316" s="49"/>
      <c r="D316" s="48"/>
      <c r="E316" s="48"/>
      <c r="F316" s="50"/>
      <c r="G316" s="122"/>
      <c r="H316" s="153" t="s">
        <v>528</v>
      </c>
      <c r="I316" s="58" t="s">
        <v>31</v>
      </c>
      <c r="J316" s="57"/>
      <c r="K316" s="57"/>
      <c r="L316" s="59"/>
      <c r="M316" s="59">
        <f>M317</f>
        <v>0</v>
      </c>
      <c r="N316" s="353">
        <f>N317</f>
        <v>0</v>
      </c>
      <c r="O316" s="207"/>
      <c r="P316" s="180"/>
      <c r="Q316" s="180"/>
      <c r="S316" s="223" t="s">
        <v>501</v>
      </c>
    </row>
    <row r="317" spans="1:19" ht="13.2" x14ac:dyDescent="0.25">
      <c r="A317" s="1" t="s">
        <v>1147</v>
      </c>
      <c r="B317" s="48"/>
      <c r="C317" s="49"/>
      <c r="D317" s="48"/>
      <c r="E317" s="48"/>
      <c r="F317" s="50"/>
      <c r="G317" s="122"/>
      <c r="H317" s="150"/>
      <c r="I317" s="49" t="s">
        <v>558</v>
      </c>
      <c r="J317" s="48">
        <v>0</v>
      </c>
      <c r="K317" s="48" t="s">
        <v>33</v>
      </c>
      <c r="L317" s="50">
        <v>900000</v>
      </c>
      <c r="M317" s="50">
        <f>ROUNDDOWN(J317*L317,-3)</f>
        <v>0</v>
      </c>
      <c r="N317" s="408">
        <f>Reviu[[#This Row],[JUMLAH]]-Reviu[[#This Row],[JUMLAH ]]</f>
        <v>0</v>
      </c>
      <c r="O317" s="187" t="s">
        <v>1221</v>
      </c>
      <c r="P317" s="180"/>
      <c r="Q317" s="180"/>
    </row>
    <row r="318" spans="1:19" ht="13.2" x14ac:dyDescent="0.25">
      <c r="A318" s="1" t="s">
        <v>1148</v>
      </c>
      <c r="B318" s="307"/>
      <c r="C318" s="308"/>
      <c r="D318" s="307"/>
      <c r="E318" s="307"/>
      <c r="F318" s="309"/>
      <c r="G318" s="310"/>
      <c r="H318" s="152" t="s">
        <v>1011</v>
      </c>
      <c r="I318" s="55" t="s">
        <v>1217</v>
      </c>
      <c r="J318" s="54"/>
      <c r="K318" s="54"/>
      <c r="L318" s="56"/>
      <c r="M318" s="56">
        <f>SUM(M319,M321)</f>
        <v>64873000</v>
      </c>
      <c r="N318" s="350">
        <f>SUM(N319,N321)</f>
        <v>-64873000</v>
      </c>
      <c r="O318" s="207"/>
      <c r="P318" s="381" t="s">
        <v>502</v>
      </c>
      <c r="Q318" s="381" t="s">
        <v>504</v>
      </c>
      <c r="S318" s="223"/>
    </row>
    <row r="319" spans="1:19" ht="13.2" x14ac:dyDescent="0.25">
      <c r="A319" s="1" t="s">
        <v>1149</v>
      </c>
      <c r="B319" s="48"/>
      <c r="C319" s="49"/>
      <c r="D319" s="48"/>
      <c r="E319" s="48"/>
      <c r="F319" s="50"/>
      <c r="G319" s="122"/>
      <c r="H319" s="153" t="s">
        <v>528</v>
      </c>
      <c r="I319" s="58" t="s">
        <v>31</v>
      </c>
      <c r="J319" s="57"/>
      <c r="K319" s="57"/>
      <c r="L319" s="59"/>
      <c r="M319" s="59">
        <f t="shared" ref="M319:N319" si="6">M320</f>
        <v>18000000</v>
      </c>
      <c r="N319" s="353">
        <f t="shared" si="6"/>
        <v>-18000000</v>
      </c>
      <c r="O319" s="207"/>
      <c r="P319" s="180"/>
      <c r="Q319" s="180"/>
      <c r="S319" s="223" t="s">
        <v>504</v>
      </c>
    </row>
    <row r="320" spans="1:19" ht="13.2" x14ac:dyDescent="0.25">
      <c r="A320" s="1" t="s">
        <v>1150</v>
      </c>
      <c r="B320" s="48"/>
      <c r="C320" s="49"/>
      <c r="D320" s="48"/>
      <c r="E320" s="48"/>
      <c r="F320" s="50"/>
      <c r="G320" s="122"/>
      <c r="H320" s="150"/>
      <c r="I320" s="49" t="s">
        <v>558</v>
      </c>
      <c r="J320" s="386">
        <v>20</v>
      </c>
      <c r="K320" s="202" t="s">
        <v>33</v>
      </c>
      <c r="L320" s="204">
        <v>900000</v>
      </c>
      <c r="M320" s="50">
        <f>ROUNDDOWN(J320*L320,-3)</f>
        <v>18000000</v>
      </c>
      <c r="N320" s="408">
        <f>Reviu[[#This Row],[JUMLAH]]-Reviu[[#This Row],[JUMLAH ]]</f>
        <v>-18000000</v>
      </c>
      <c r="O320" s="187"/>
      <c r="P320" s="180"/>
      <c r="Q320" s="180"/>
    </row>
    <row r="321" spans="1:19" ht="13.2" x14ac:dyDescent="0.25">
      <c r="A321" s="1" t="s">
        <v>1218</v>
      </c>
      <c r="B321" s="48"/>
      <c r="C321" s="49"/>
      <c r="D321" s="48"/>
      <c r="E321" s="48"/>
      <c r="F321" s="50"/>
      <c r="G321" s="122"/>
      <c r="H321" s="149">
        <v>524111</v>
      </c>
      <c r="I321" s="46" t="s">
        <v>35</v>
      </c>
      <c r="J321" s="48"/>
      <c r="K321" s="48"/>
      <c r="L321" s="50"/>
      <c r="M321" s="47">
        <f>M322</f>
        <v>46873000</v>
      </c>
      <c r="N321" s="348">
        <f>N322</f>
        <v>-46873000</v>
      </c>
      <c r="O321" s="178"/>
      <c r="P321" s="180"/>
      <c r="Q321" s="180"/>
      <c r="S321" s="223" t="s">
        <v>504</v>
      </c>
    </row>
    <row r="322" spans="1:19" ht="13.2" x14ac:dyDescent="0.25">
      <c r="A322" s="1" t="s">
        <v>1219</v>
      </c>
      <c r="B322" s="48"/>
      <c r="C322" s="49"/>
      <c r="D322" s="48"/>
      <c r="E322" s="48"/>
      <c r="F322" s="50"/>
      <c r="G322" s="122"/>
      <c r="H322" s="150"/>
      <c r="I322" s="201" t="s">
        <v>588</v>
      </c>
      <c r="J322" s="386">
        <v>8</v>
      </c>
      <c r="K322" s="202" t="s">
        <v>26</v>
      </c>
      <c r="L322" s="204">
        <v>5859125</v>
      </c>
      <c r="M322" s="204">
        <f>ROUNDDOWN(J322*L322,-3)</f>
        <v>46873000</v>
      </c>
      <c r="N322" s="372">
        <f>Reviu[[#This Row],[JUMLAH]]-Reviu[[#This Row],[JUMLAH ]]</f>
        <v>-46873000</v>
      </c>
      <c r="O322" s="178"/>
      <c r="P322" s="180"/>
      <c r="Q322" s="180"/>
    </row>
    <row r="323" spans="1:19" ht="13.2" x14ac:dyDescent="0.25">
      <c r="A323" s="1" t="s">
        <v>231</v>
      </c>
      <c r="B323" s="96" t="s">
        <v>232</v>
      </c>
      <c r="C323" s="97" t="s">
        <v>233</v>
      </c>
      <c r="D323" s="96">
        <v>1</v>
      </c>
      <c r="E323" s="96" t="s">
        <v>123</v>
      </c>
      <c r="F323" s="98"/>
      <c r="G323" s="138">
        <f>SUM(G324,G350)</f>
        <v>9231678000</v>
      </c>
      <c r="H323" s="166" t="s">
        <v>232</v>
      </c>
      <c r="I323" s="97" t="s">
        <v>233</v>
      </c>
      <c r="J323" s="96">
        <v>1</v>
      </c>
      <c r="K323" s="96" t="s">
        <v>123</v>
      </c>
      <c r="L323" s="98"/>
      <c r="M323" s="98">
        <f>SUM(M324,M350)</f>
        <v>9231678000</v>
      </c>
      <c r="N323" s="332">
        <f>SUM(N324,N350)</f>
        <v>0</v>
      </c>
      <c r="O323" s="207"/>
      <c r="P323" s="180"/>
      <c r="Q323" s="180"/>
    </row>
    <row r="324" spans="1:19" ht="14.4" x14ac:dyDescent="0.3">
      <c r="A324" t="s">
        <v>534</v>
      </c>
      <c r="B324" s="286" t="s">
        <v>535</v>
      </c>
      <c r="C324" s="291" t="s">
        <v>536</v>
      </c>
      <c r="D324" s="292"/>
      <c r="E324" s="292" t="s">
        <v>553</v>
      </c>
      <c r="F324" s="293"/>
      <c r="G324" s="294">
        <f>G325</f>
        <v>7036020000</v>
      </c>
      <c r="H324" s="290" t="s">
        <v>535</v>
      </c>
      <c r="I324" s="291" t="s">
        <v>536</v>
      </c>
      <c r="J324" s="292"/>
      <c r="K324" s="292" t="s">
        <v>553</v>
      </c>
      <c r="L324" s="293"/>
      <c r="M324" s="293">
        <f>M325</f>
        <v>7036020000</v>
      </c>
      <c r="N324" s="333">
        <f>N325</f>
        <v>0</v>
      </c>
      <c r="O324" s="207"/>
      <c r="P324" s="180"/>
      <c r="Q324" s="180"/>
    </row>
    <row r="325" spans="1:19" ht="13.2" x14ac:dyDescent="0.25">
      <c r="A325" s="1" t="s">
        <v>664</v>
      </c>
      <c r="B325" s="63" t="s">
        <v>665</v>
      </c>
      <c r="C325" s="64" t="s">
        <v>537</v>
      </c>
      <c r="D325" s="63"/>
      <c r="E325" s="63"/>
      <c r="F325" s="65"/>
      <c r="G325" s="127">
        <f>SUM(G326,G328,G330,G332,G334,G336,G338,G340,G342,G344,G346,G348)</f>
        <v>7036020000</v>
      </c>
      <c r="H325" s="155" t="s">
        <v>665</v>
      </c>
      <c r="I325" s="64" t="s">
        <v>537</v>
      </c>
      <c r="J325" s="63"/>
      <c r="K325" s="63"/>
      <c r="L325" s="65"/>
      <c r="M325" s="65">
        <f>SUM(M326,M328,M330,M332,M334,M336,M338,M340,M342,M344,M346,M348)</f>
        <v>7036020000</v>
      </c>
      <c r="N325" s="326">
        <f>SUM(N326,N328,N330,N332,N334,N336,N338,N340,N342,N344,N346,N348)</f>
        <v>0</v>
      </c>
      <c r="O325" s="213"/>
      <c r="P325" s="381" t="s">
        <v>505</v>
      </c>
      <c r="Q325" s="381" t="s">
        <v>510</v>
      </c>
      <c r="S325" s="223"/>
    </row>
    <row r="326" spans="1:19" ht="13.2" x14ac:dyDescent="0.25">
      <c r="A326" s="1" t="s">
        <v>666</v>
      </c>
      <c r="B326" s="57" t="s">
        <v>667</v>
      </c>
      <c r="C326" s="58" t="s">
        <v>538</v>
      </c>
      <c r="D326" s="57"/>
      <c r="E326" s="57"/>
      <c r="F326" s="59"/>
      <c r="G326" s="125">
        <f>G327</f>
        <v>2390272000</v>
      </c>
      <c r="H326" s="153" t="s">
        <v>667</v>
      </c>
      <c r="I326" s="58" t="s">
        <v>538</v>
      </c>
      <c r="J326" s="57"/>
      <c r="K326" s="57"/>
      <c r="L326" s="59"/>
      <c r="M326" s="59">
        <f>M327</f>
        <v>2390272000</v>
      </c>
      <c r="N326" s="324">
        <f>N327</f>
        <v>0</v>
      </c>
      <c r="O326" s="211"/>
      <c r="P326" s="180"/>
      <c r="Q326" s="180"/>
      <c r="R326" s="252" t="s">
        <v>1005</v>
      </c>
      <c r="S326" s="223" t="s">
        <v>510</v>
      </c>
    </row>
    <row r="327" spans="1:19" ht="13.2" x14ac:dyDescent="0.25">
      <c r="A327" s="1" t="s">
        <v>668</v>
      </c>
      <c r="B327" s="48"/>
      <c r="C327" s="49" t="s">
        <v>669</v>
      </c>
      <c r="D327" s="48">
        <v>14</v>
      </c>
      <c r="E327" s="48" t="s">
        <v>670</v>
      </c>
      <c r="F327" s="50">
        <v>170733715</v>
      </c>
      <c r="G327" s="122">
        <f>ROUNDDOWN(D327*F327,-3)</f>
        <v>2390272000</v>
      </c>
      <c r="H327" s="150"/>
      <c r="I327" s="49" t="s">
        <v>669</v>
      </c>
      <c r="J327" s="48">
        <v>14</v>
      </c>
      <c r="K327" s="48" t="s">
        <v>670</v>
      </c>
      <c r="L327" s="50">
        <v>170733715</v>
      </c>
      <c r="M327" s="50">
        <f>ROUNDDOWN(J327*L327,-3)</f>
        <v>2390272000</v>
      </c>
      <c r="N327" s="247">
        <f>Reviu[[#This Row],[JUMLAH]]-Reviu[[#This Row],[JUMLAH ]]</f>
        <v>0</v>
      </c>
      <c r="O327" s="178"/>
      <c r="P327" s="180"/>
      <c r="Q327" s="180"/>
    </row>
    <row r="328" spans="1:19" ht="13.2" x14ac:dyDescent="0.25">
      <c r="A328" s="1" t="s">
        <v>671</v>
      </c>
      <c r="B328" s="51" t="s">
        <v>672</v>
      </c>
      <c r="C328" s="52" t="s">
        <v>539</v>
      </c>
      <c r="D328" s="51"/>
      <c r="E328" s="51"/>
      <c r="F328" s="53"/>
      <c r="G328" s="123">
        <f>G329</f>
        <v>109000</v>
      </c>
      <c r="H328" s="151" t="s">
        <v>672</v>
      </c>
      <c r="I328" s="52" t="s">
        <v>539</v>
      </c>
      <c r="J328" s="51"/>
      <c r="K328" s="51"/>
      <c r="L328" s="53"/>
      <c r="M328" s="53">
        <f>M329</f>
        <v>109000</v>
      </c>
      <c r="N328" s="323">
        <f>N329</f>
        <v>0</v>
      </c>
      <c r="O328" s="209"/>
      <c r="P328" s="180"/>
      <c r="Q328" s="180"/>
      <c r="R328" s="252" t="s">
        <v>1005</v>
      </c>
      <c r="S328" s="223" t="s">
        <v>510</v>
      </c>
    </row>
    <row r="329" spans="1:19" ht="13.2" x14ac:dyDescent="0.25">
      <c r="A329" s="1" t="s">
        <v>673</v>
      </c>
      <c r="B329" s="48"/>
      <c r="C329" s="49" t="s">
        <v>674</v>
      </c>
      <c r="D329" s="48">
        <v>14</v>
      </c>
      <c r="E329" s="48" t="s">
        <v>670</v>
      </c>
      <c r="F329" s="50">
        <v>7786</v>
      </c>
      <c r="G329" s="122">
        <f>ROUNDDOWN(D329*F329,-3)</f>
        <v>109000</v>
      </c>
      <c r="H329" s="150"/>
      <c r="I329" s="49" t="s">
        <v>674</v>
      </c>
      <c r="J329" s="48">
        <v>14</v>
      </c>
      <c r="K329" s="48" t="s">
        <v>670</v>
      </c>
      <c r="L329" s="50">
        <v>7786</v>
      </c>
      <c r="M329" s="50">
        <f>ROUNDDOWN(J329*L329,-3)</f>
        <v>109000</v>
      </c>
      <c r="N329" s="247">
        <f>Reviu[[#This Row],[JUMLAH]]-Reviu[[#This Row],[JUMLAH ]]</f>
        <v>0</v>
      </c>
      <c r="O329" s="178"/>
      <c r="P329" s="180"/>
      <c r="Q329" s="180"/>
    </row>
    <row r="330" spans="1:19" ht="13.2" x14ac:dyDescent="0.25">
      <c r="A330" s="1" t="s">
        <v>675</v>
      </c>
      <c r="B330" s="51" t="s">
        <v>676</v>
      </c>
      <c r="C330" s="52" t="s">
        <v>540</v>
      </c>
      <c r="D330" s="51"/>
      <c r="E330" s="51"/>
      <c r="F330" s="53"/>
      <c r="G330" s="123">
        <f>G331</f>
        <v>163168000</v>
      </c>
      <c r="H330" s="151" t="s">
        <v>676</v>
      </c>
      <c r="I330" s="52" t="s">
        <v>540</v>
      </c>
      <c r="J330" s="51"/>
      <c r="K330" s="51"/>
      <c r="L330" s="53"/>
      <c r="M330" s="53">
        <f>M331</f>
        <v>163168000</v>
      </c>
      <c r="N330" s="323">
        <f>N331</f>
        <v>0</v>
      </c>
      <c r="O330" s="209"/>
      <c r="P330" s="180"/>
      <c r="Q330" s="180"/>
      <c r="R330" s="252" t="s">
        <v>1005</v>
      </c>
      <c r="S330" s="223" t="s">
        <v>510</v>
      </c>
    </row>
    <row r="331" spans="1:19" ht="13.2" x14ac:dyDescent="0.25">
      <c r="A331" s="1" t="s">
        <v>677</v>
      </c>
      <c r="B331" s="48"/>
      <c r="C331" s="49" t="s">
        <v>678</v>
      </c>
      <c r="D331" s="48">
        <v>14</v>
      </c>
      <c r="E331" s="48" t="s">
        <v>670</v>
      </c>
      <c r="F331" s="50">
        <v>11654858</v>
      </c>
      <c r="G331" s="122">
        <f>ROUNDDOWN(D331*F331,-3)</f>
        <v>163168000</v>
      </c>
      <c r="H331" s="150"/>
      <c r="I331" s="49" t="s">
        <v>678</v>
      </c>
      <c r="J331" s="48">
        <v>14</v>
      </c>
      <c r="K331" s="48" t="s">
        <v>670</v>
      </c>
      <c r="L331" s="50">
        <v>11654858</v>
      </c>
      <c r="M331" s="50">
        <f>ROUNDDOWN(J331*L331,-3)</f>
        <v>163168000</v>
      </c>
      <c r="N331" s="247">
        <f>Reviu[[#This Row],[JUMLAH]]-Reviu[[#This Row],[JUMLAH ]]</f>
        <v>0</v>
      </c>
      <c r="O331" s="178"/>
      <c r="P331" s="180"/>
      <c r="Q331" s="180"/>
    </row>
    <row r="332" spans="1:19" ht="13.2" x14ac:dyDescent="0.25">
      <c r="A332" s="1" t="s">
        <v>679</v>
      </c>
      <c r="B332" s="51" t="s">
        <v>680</v>
      </c>
      <c r="C332" s="52" t="s">
        <v>541</v>
      </c>
      <c r="D332" s="51"/>
      <c r="E332" s="51"/>
      <c r="F332" s="53"/>
      <c r="G332" s="123">
        <f>G333</f>
        <v>57444000</v>
      </c>
      <c r="H332" s="151" t="s">
        <v>680</v>
      </c>
      <c r="I332" s="52" t="s">
        <v>541</v>
      </c>
      <c r="J332" s="51"/>
      <c r="K332" s="51"/>
      <c r="L332" s="53"/>
      <c r="M332" s="53">
        <f>M333</f>
        <v>57444000</v>
      </c>
      <c r="N332" s="323">
        <f>N333</f>
        <v>0</v>
      </c>
      <c r="O332" s="209"/>
      <c r="P332" s="180"/>
      <c r="Q332" s="180"/>
      <c r="R332" s="252" t="s">
        <v>1005</v>
      </c>
      <c r="S332" s="223" t="s">
        <v>510</v>
      </c>
    </row>
    <row r="333" spans="1:19" ht="13.2" x14ac:dyDescent="0.25">
      <c r="A333" s="1" t="s">
        <v>681</v>
      </c>
      <c r="B333" s="48"/>
      <c r="C333" s="49" t="s">
        <v>682</v>
      </c>
      <c r="D333" s="48">
        <v>14</v>
      </c>
      <c r="E333" s="48" t="s">
        <v>670</v>
      </c>
      <c r="F333" s="50">
        <v>4103143</v>
      </c>
      <c r="G333" s="122">
        <f>ROUNDDOWN(D333*F333,-3)</f>
        <v>57444000</v>
      </c>
      <c r="H333" s="150"/>
      <c r="I333" s="49" t="s">
        <v>682</v>
      </c>
      <c r="J333" s="48">
        <v>14</v>
      </c>
      <c r="K333" s="48" t="s">
        <v>670</v>
      </c>
      <c r="L333" s="50">
        <v>4103143</v>
      </c>
      <c r="M333" s="50">
        <f>ROUNDDOWN(J333*L333,-3)</f>
        <v>57444000</v>
      </c>
      <c r="N333" s="247">
        <f>Reviu[[#This Row],[JUMLAH]]-Reviu[[#This Row],[JUMLAH ]]</f>
        <v>0</v>
      </c>
      <c r="O333" s="178"/>
      <c r="P333" s="180"/>
      <c r="Q333" s="180"/>
    </row>
    <row r="334" spans="1:19" ht="13.2" x14ac:dyDescent="0.25">
      <c r="A334" s="1" t="s">
        <v>683</v>
      </c>
      <c r="B334" s="51" t="s">
        <v>684</v>
      </c>
      <c r="C334" s="52" t="s">
        <v>542</v>
      </c>
      <c r="D334" s="51"/>
      <c r="E334" s="51"/>
      <c r="F334" s="53"/>
      <c r="G334" s="123">
        <f>G335</f>
        <v>136220000</v>
      </c>
      <c r="H334" s="151" t="s">
        <v>684</v>
      </c>
      <c r="I334" s="52" t="s">
        <v>542</v>
      </c>
      <c r="J334" s="51"/>
      <c r="K334" s="51"/>
      <c r="L334" s="53"/>
      <c r="M334" s="53">
        <f>M335</f>
        <v>136220000</v>
      </c>
      <c r="N334" s="323">
        <f>N335</f>
        <v>0</v>
      </c>
      <c r="O334" s="209"/>
      <c r="P334" s="180"/>
      <c r="Q334" s="180"/>
      <c r="R334" s="252" t="s">
        <v>1005</v>
      </c>
      <c r="S334" s="223" t="s">
        <v>510</v>
      </c>
    </row>
    <row r="335" spans="1:19" ht="13.2" x14ac:dyDescent="0.25">
      <c r="A335" s="1" t="s">
        <v>685</v>
      </c>
      <c r="B335" s="48"/>
      <c r="C335" s="49" t="s">
        <v>686</v>
      </c>
      <c r="D335" s="48">
        <v>14</v>
      </c>
      <c r="E335" s="48" t="s">
        <v>670</v>
      </c>
      <c r="F335" s="50">
        <v>9730000</v>
      </c>
      <c r="G335" s="122">
        <f>ROUNDDOWN(D335*F335,-3)</f>
        <v>136220000</v>
      </c>
      <c r="H335" s="150"/>
      <c r="I335" s="49" t="s">
        <v>686</v>
      </c>
      <c r="J335" s="48">
        <v>14</v>
      </c>
      <c r="K335" s="48" t="s">
        <v>670</v>
      </c>
      <c r="L335" s="50">
        <v>9730000</v>
      </c>
      <c r="M335" s="50">
        <f>ROUNDDOWN(J335*L335,-3)</f>
        <v>136220000</v>
      </c>
      <c r="N335" s="247">
        <f>Reviu[[#This Row],[JUMLAH]]-Reviu[[#This Row],[JUMLAH ]]</f>
        <v>0</v>
      </c>
      <c r="O335" s="178"/>
      <c r="P335" s="180"/>
      <c r="Q335" s="180"/>
    </row>
    <row r="336" spans="1:19" ht="13.2" x14ac:dyDescent="0.25">
      <c r="A336" s="1" t="s">
        <v>687</v>
      </c>
      <c r="B336" s="51" t="s">
        <v>688</v>
      </c>
      <c r="C336" s="52" t="s">
        <v>543</v>
      </c>
      <c r="D336" s="51"/>
      <c r="E336" s="51"/>
      <c r="F336" s="53"/>
      <c r="G336" s="123">
        <f>G337</f>
        <v>198366000</v>
      </c>
      <c r="H336" s="151" t="s">
        <v>688</v>
      </c>
      <c r="I336" s="52" t="s">
        <v>543</v>
      </c>
      <c r="J336" s="51"/>
      <c r="K336" s="51"/>
      <c r="L336" s="53"/>
      <c r="M336" s="53">
        <f>M337</f>
        <v>198366000</v>
      </c>
      <c r="N336" s="323">
        <f>N337</f>
        <v>0</v>
      </c>
      <c r="O336" s="209"/>
      <c r="P336" s="180"/>
      <c r="Q336" s="180"/>
      <c r="R336" s="252" t="s">
        <v>1005</v>
      </c>
      <c r="S336" s="223" t="s">
        <v>510</v>
      </c>
    </row>
    <row r="337" spans="1:19" ht="13.2" x14ac:dyDescent="0.25">
      <c r="A337" s="1" t="s">
        <v>689</v>
      </c>
      <c r="B337" s="48"/>
      <c r="C337" s="49" t="s">
        <v>690</v>
      </c>
      <c r="D337" s="48">
        <v>14</v>
      </c>
      <c r="E337" s="48" t="s">
        <v>670</v>
      </c>
      <c r="F337" s="50">
        <v>14169000</v>
      </c>
      <c r="G337" s="122">
        <f>ROUNDDOWN(D337*F337,-3)</f>
        <v>198366000</v>
      </c>
      <c r="H337" s="150"/>
      <c r="I337" s="49" t="s">
        <v>690</v>
      </c>
      <c r="J337" s="48">
        <v>14</v>
      </c>
      <c r="K337" s="48" t="s">
        <v>670</v>
      </c>
      <c r="L337" s="50">
        <v>14169000</v>
      </c>
      <c r="M337" s="50">
        <f>ROUNDDOWN(J337*L337,-3)</f>
        <v>198366000</v>
      </c>
      <c r="N337" s="247">
        <f>Reviu[[#This Row],[JUMLAH]]-Reviu[[#This Row],[JUMLAH ]]</f>
        <v>0</v>
      </c>
      <c r="O337" s="178"/>
      <c r="P337" s="180"/>
      <c r="Q337" s="180"/>
    </row>
    <row r="338" spans="1:19" ht="13.2" x14ac:dyDescent="0.25">
      <c r="A338" s="1" t="s">
        <v>691</v>
      </c>
      <c r="B338" s="51" t="s">
        <v>692</v>
      </c>
      <c r="C338" s="52" t="s">
        <v>544</v>
      </c>
      <c r="D338" s="51"/>
      <c r="E338" s="51"/>
      <c r="F338" s="53"/>
      <c r="G338" s="123">
        <f>G339</f>
        <v>13346000</v>
      </c>
      <c r="H338" s="151" t="s">
        <v>692</v>
      </c>
      <c r="I338" s="52" t="s">
        <v>544</v>
      </c>
      <c r="J338" s="51"/>
      <c r="K338" s="51"/>
      <c r="L338" s="53"/>
      <c r="M338" s="53">
        <f>M339</f>
        <v>13346000</v>
      </c>
      <c r="N338" s="323">
        <f>N339</f>
        <v>0</v>
      </c>
      <c r="O338" s="209"/>
      <c r="P338" s="180"/>
      <c r="Q338" s="180"/>
      <c r="R338" s="252" t="s">
        <v>1005</v>
      </c>
      <c r="S338" s="223" t="s">
        <v>510</v>
      </c>
    </row>
    <row r="339" spans="1:19" ht="13.2" x14ac:dyDescent="0.25">
      <c r="A339" s="1" t="s">
        <v>693</v>
      </c>
      <c r="B339" s="48"/>
      <c r="C339" s="49" t="s">
        <v>694</v>
      </c>
      <c r="D339" s="48">
        <v>14</v>
      </c>
      <c r="E339" s="48" t="s">
        <v>670</v>
      </c>
      <c r="F339" s="50">
        <v>953357</v>
      </c>
      <c r="G339" s="122">
        <f>ROUNDDOWN(D339*F339,-3)</f>
        <v>13346000</v>
      </c>
      <c r="H339" s="150"/>
      <c r="I339" s="49" t="s">
        <v>694</v>
      </c>
      <c r="J339" s="48">
        <v>14</v>
      </c>
      <c r="K339" s="48" t="s">
        <v>670</v>
      </c>
      <c r="L339" s="50">
        <v>953357</v>
      </c>
      <c r="M339" s="50">
        <f>ROUNDDOWN(J339*L339,-3)</f>
        <v>13346000</v>
      </c>
      <c r="N339" s="247">
        <f>Reviu[[#This Row],[JUMLAH]]-Reviu[[#This Row],[JUMLAH ]]</f>
        <v>0</v>
      </c>
      <c r="O339" s="178"/>
      <c r="P339" s="180"/>
      <c r="Q339" s="180"/>
    </row>
    <row r="340" spans="1:19" ht="13.2" x14ac:dyDescent="0.25">
      <c r="A340" s="1" t="s">
        <v>695</v>
      </c>
      <c r="B340" s="45" t="s">
        <v>696</v>
      </c>
      <c r="C340" s="46" t="s">
        <v>545</v>
      </c>
      <c r="D340" s="45"/>
      <c r="E340" s="45"/>
      <c r="F340" s="47"/>
      <c r="G340" s="121">
        <f>G341</f>
        <v>113636000</v>
      </c>
      <c r="H340" s="149" t="s">
        <v>696</v>
      </c>
      <c r="I340" s="46" t="s">
        <v>545</v>
      </c>
      <c r="J340" s="45"/>
      <c r="K340" s="45"/>
      <c r="L340" s="47"/>
      <c r="M340" s="47">
        <f>M341</f>
        <v>113636000</v>
      </c>
      <c r="N340" s="322">
        <f>N341</f>
        <v>0</v>
      </c>
      <c r="O340" s="208"/>
      <c r="P340" s="180"/>
      <c r="Q340" s="180"/>
      <c r="R340" s="252" t="s">
        <v>1005</v>
      </c>
      <c r="S340" s="223" t="s">
        <v>510</v>
      </c>
    </row>
    <row r="341" spans="1:19" ht="13.2" x14ac:dyDescent="0.25">
      <c r="A341" s="1" t="s">
        <v>697</v>
      </c>
      <c r="B341" s="48"/>
      <c r="C341" s="49" t="s">
        <v>698</v>
      </c>
      <c r="D341" s="48">
        <v>1</v>
      </c>
      <c r="E341" s="48" t="s">
        <v>388</v>
      </c>
      <c r="F341" s="50">
        <v>113636000</v>
      </c>
      <c r="G341" s="122">
        <f>ROUNDDOWN(D341*F341,-3)</f>
        <v>113636000</v>
      </c>
      <c r="H341" s="150"/>
      <c r="I341" s="49" t="s">
        <v>698</v>
      </c>
      <c r="J341" s="48">
        <v>1</v>
      </c>
      <c r="K341" s="48" t="s">
        <v>388</v>
      </c>
      <c r="L341" s="50">
        <v>113636000</v>
      </c>
      <c r="M341" s="50">
        <f>ROUNDDOWN(J341*L341,-3)</f>
        <v>113636000</v>
      </c>
      <c r="N341" s="247">
        <f>Reviu[[#This Row],[JUMLAH]]-Reviu[[#This Row],[JUMLAH ]]</f>
        <v>0</v>
      </c>
      <c r="O341" s="178"/>
      <c r="P341" s="180"/>
      <c r="Q341" s="180"/>
    </row>
    <row r="342" spans="1:19" ht="13.2" x14ac:dyDescent="0.25">
      <c r="A342" s="1" t="s">
        <v>699</v>
      </c>
      <c r="B342" s="51" t="s">
        <v>700</v>
      </c>
      <c r="C342" s="52" t="s">
        <v>546</v>
      </c>
      <c r="D342" s="51"/>
      <c r="E342" s="51"/>
      <c r="F342" s="53"/>
      <c r="G342" s="123">
        <f>G343</f>
        <v>451220000</v>
      </c>
      <c r="H342" s="151" t="s">
        <v>700</v>
      </c>
      <c r="I342" s="52" t="s">
        <v>546</v>
      </c>
      <c r="J342" s="51"/>
      <c r="K342" s="51"/>
      <c r="L342" s="53"/>
      <c r="M342" s="53">
        <f>M343</f>
        <v>451220000</v>
      </c>
      <c r="N342" s="323">
        <f>N343</f>
        <v>0</v>
      </c>
      <c r="O342" s="209"/>
      <c r="P342" s="180"/>
      <c r="Q342" s="180"/>
      <c r="R342" s="252" t="s">
        <v>1005</v>
      </c>
      <c r="S342" s="223" t="s">
        <v>510</v>
      </c>
    </row>
    <row r="343" spans="1:19" ht="13.2" x14ac:dyDescent="0.25">
      <c r="A343" s="1" t="s">
        <v>701</v>
      </c>
      <c r="B343" s="48"/>
      <c r="C343" s="49" t="s">
        <v>702</v>
      </c>
      <c r="D343" s="48">
        <v>1</v>
      </c>
      <c r="E343" s="48" t="s">
        <v>388</v>
      </c>
      <c r="F343" s="50">
        <v>451220000</v>
      </c>
      <c r="G343" s="122">
        <f>ROUNDDOWN(D343*F343,-3)</f>
        <v>451220000</v>
      </c>
      <c r="H343" s="150"/>
      <c r="I343" s="49" t="s">
        <v>702</v>
      </c>
      <c r="J343" s="48">
        <v>1</v>
      </c>
      <c r="K343" s="48" t="s">
        <v>388</v>
      </c>
      <c r="L343" s="50">
        <v>451220000</v>
      </c>
      <c r="M343" s="50">
        <f>ROUNDDOWN(J343*L343,-3)</f>
        <v>451220000</v>
      </c>
      <c r="N343" s="247">
        <f>Reviu[[#This Row],[JUMLAH]]-Reviu[[#This Row],[JUMLAH ]]</f>
        <v>0</v>
      </c>
      <c r="O343" s="178"/>
      <c r="P343" s="180"/>
      <c r="Q343" s="180"/>
    </row>
    <row r="344" spans="1:19" ht="13.2" x14ac:dyDescent="0.25">
      <c r="A344" s="1" t="s">
        <v>703</v>
      </c>
      <c r="B344" s="45" t="s">
        <v>704</v>
      </c>
      <c r="C344" s="46" t="s">
        <v>547</v>
      </c>
      <c r="D344" s="45"/>
      <c r="E344" s="45"/>
      <c r="F344" s="47"/>
      <c r="G344" s="121">
        <f>G345</f>
        <v>81480000</v>
      </c>
      <c r="H344" s="149" t="s">
        <v>704</v>
      </c>
      <c r="I344" s="46" t="s">
        <v>547</v>
      </c>
      <c r="J344" s="45"/>
      <c r="K344" s="45"/>
      <c r="L344" s="47"/>
      <c r="M344" s="47">
        <f>M345</f>
        <v>81480000</v>
      </c>
      <c r="N344" s="322">
        <f>N345</f>
        <v>0</v>
      </c>
      <c r="O344" s="208"/>
      <c r="P344" s="180"/>
      <c r="Q344" s="180"/>
      <c r="R344" s="252" t="s">
        <v>1005</v>
      </c>
      <c r="S344" s="223" t="s">
        <v>510</v>
      </c>
    </row>
    <row r="345" spans="1:19" ht="13.2" x14ac:dyDescent="0.25">
      <c r="A345" s="1" t="s">
        <v>705</v>
      </c>
      <c r="B345" s="48"/>
      <c r="C345" s="49" t="s">
        <v>706</v>
      </c>
      <c r="D345" s="48">
        <v>14</v>
      </c>
      <c r="E345" s="48" t="s">
        <v>670</v>
      </c>
      <c r="F345" s="50">
        <v>5820000</v>
      </c>
      <c r="G345" s="122">
        <f>ROUNDDOWN(D345*F345,-3)</f>
        <v>81480000</v>
      </c>
      <c r="H345" s="150"/>
      <c r="I345" s="49" t="s">
        <v>706</v>
      </c>
      <c r="J345" s="48">
        <v>14</v>
      </c>
      <c r="K345" s="48" t="s">
        <v>670</v>
      </c>
      <c r="L345" s="50">
        <v>5820000</v>
      </c>
      <c r="M345" s="50">
        <f>ROUNDDOWN(J345*L345,-3)</f>
        <v>81480000</v>
      </c>
      <c r="N345" s="247">
        <f>Reviu[[#This Row],[JUMLAH]]-Reviu[[#This Row],[JUMLAH ]]</f>
        <v>0</v>
      </c>
      <c r="O345" s="178"/>
      <c r="P345" s="180"/>
      <c r="Q345" s="180"/>
    </row>
    <row r="346" spans="1:19" ht="13.2" x14ac:dyDescent="0.25">
      <c r="A346" s="1" t="s">
        <v>707</v>
      </c>
      <c r="B346" s="57" t="s">
        <v>708</v>
      </c>
      <c r="C346" s="58" t="s">
        <v>709</v>
      </c>
      <c r="D346" s="57"/>
      <c r="E346" s="57"/>
      <c r="F346" s="59"/>
      <c r="G346" s="125">
        <f>G347</f>
        <v>173032000</v>
      </c>
      <c r="H346" s="153" t="s">
        <v>708</v>
      </c>
      <c r="I346" s="58" t="s">
        <v>709</v>
      </c>
      <c r="J346" s="57"/>
      <c r="K346" s="57"/>
      <c r="L346" s="59"/>
      <c r="M346" s="59">
        <f>M347</f>
        <v>173032000</v>
      </c>
      <c r="N346" s="324">
        <f>N347</f>
        <v>0</v>
      </c>
      <c r="O346" s="211"/>
      <c r="P346" s="180"/>
      <c r="Q346" s="180"/>
      <c r="R346" s="252" t="s">
        <v>1005</v>
      </c>
      <c r="S346" s="223" t="s">
        <v>510</v>
      </c>
    </row>
    <row r="347" spans="1:19" ht="13.2" x14ac:dyDescent="0.25">
      <c r="A347" s="1" t="s">
        <v>710</v>
      </c>
      <c r="B347" s="48"/>
      <c r="C347" s="49" t="s">
        <v>711</v>
      </c>
      <c r="D347" s="48">
        <v>1</v>
      </c>
      <c r="E347" s="48" t="s">
        <v>388</v>
      </c>
      <c r="F347" s="50">
        <v>173032000</v>
      </c>
      <c r="G347" s="122">
        <f>ROUNDDOWN(D347*F347,-3)</f>
        <v>173032000</v>
      </c>
      <c r="H347" s="150"/>
      <c r="I347" s="49" t="s">
        <v>711</v>
      </c>
      <c r="J347" s="48">
        <v>1</v>
      </c>
      <c r="K347" s="48" t="s">
        <v>388</v>
      </c>
      <c r="L347" s="50">
        <v>173032000</v>
      </c>
      <c r="M347" s="50">
        <f>ROUNDDOWN(J347*L347,-3)</f>
        <v>173032000</v>
      </c>
      <c r="N347" s="247">
        <f>Reviu[[#This Row],[JUMLAH]]-Reviu[[#This Row],[JUMLAH ]]</f>
        <v>0</v>
      </c>
      <c r="O347" s="178"/>
      <c r="P347" s="180"/>
      <c r="Q347" s="180"/>
    </row>
    <row r="348" spans="1:19" ht="13.2" x14ac:dyDescent="0.25">
      <c r="A348" s="1" t="s">
        <v>712</v>
      </c>
      <c r="B348" s="51" t="s">
        <v>713</v>
      </c>
      <c r="C348" s="52" t="s">
        <v>548</v>
      </c>
      <c r="D348" s="51"/>
      <c r="E348" s="51"/>
      <c r="F348" s="53"/>
      <c r="G348" s="123">
        <f>G349</f>
        <v>3257727000</v>
      </c>
      <c r="H348" s="151" t="s">
        <v>713</v>
      </c>
      <c r="I348" s="52" t="s">
        <v>548</v>
      </c>
      <c r="J348" s="51"/>
      <c r="K348" s="51"/>
      <c r="L348" s="53"/>
      <c r="M348" s="53">
        <f>M349</f>
        <v>3257727000</v>
      </c>
      <c r="N348" s="323">
        <f>N349</f>
        <v>0</v>
      </c>
      <c r="O348" s="209"/>
      <c r="P348" s="180"/>
      <c r="Q348" s="180"/>
      <c r="R348" s="252" t="s">
        <v>1005</v>
      </c>
      <c r="S348" s="223" t="s">
        <v>510</v>
      </c>
    </row>
    <row r="349" spans="1:19" ht="13.2" x14ac:dyDescent="0.25">
      <c r="A349" s="1" t="s">
        <v>714</v>
      </c>
      <c r="B349" s="48"/>
      <c r="C349" s="49" t="s">
        <v>715</v>
      </c>
      <c r="D349" s="48">
        <v>14</v>
      </c>
      <c r="E349" s="48" t="s">
        <v>670</v>
      </c>
      <c r="F349" s="50">
        <v>232694790</v>
      </c>
      <c r="G349" s="122">
        <f>ROUNDDOWN(D349*F349,-3)</f>
        <v>3257727000</v>
      </c>
      <c r="H349" s="150"/>
      <c r="I349" s="49" t="s">
        <v>715</v>
      </c>
      <c r="J349" s="48">
        <v>14</v>
      </c>
      <c r="K349" s="48" t="s">
        <v>670</v>
      </c>
      <c r="L349" s="50">
        <v>232694790</v>
      </c>
      <c r="M349" s="50">
        <f>ROUNDDOWN(J349*L349,-3)</f>
        <v>3257727000</v>
      </c>
      <c r="N349" s="247">
        <f>Reviu[[#This Row],[JUMLAH]]-Reviu[[#This Row],[JUMLAH ]]</f>
        <v>0</v>
      </c>
      <c r="O349" s="178"/>
      <c r="P349" s="180"/>
      <c r="Q349" s="180"/>
    </row>
    <row r="350" spans="1:19" ht="13.2" x14ac:dyDescent="0.25">
      <c r="A350" s="1" t="s">
        <v>234</v>
      </c>
      <c r="B350" s="60" t="s">
        <v>235</v>
      </c>
      <c r="C350" s="61" t="s">
        <v>236</v>
      </c>
      <c r="D350" s="60"/>
      <c r="E350" s="60" t="s">
        <v>553</v>
      </c>
      <c r="F350" s="62"/>
      <c r="G350" s="126">
        <f>SUM(G351,G375,G381,G394)</f>
        <v>2195658000</v>
      </c>
      <c r="H350" s="154" t="s">
        <v>235</v>
      </c>
      <c r="I350" s="61" t="s">
        <v>236</v>
      </c>
      <c r="J350" s="60"/>
      <c r="K350" s="60" t="s">
        <v>553</v>
      </c>
      <c r="L350" s="62"/>
      <c r="M350" s="62">
        <f>SUM(M351,M375,M381,M394)</f>
        <v>2195658000</v>
      </c>
      <c r="N350" s="334">
        <f>SUM(N351,N375,N381,N394)</f>
        <v>0</v>
      </c>
      <c r="O350" s="207"/>
      <c r="P350" s="180"/>
      <c r="Q350" s="180"/>
    </row>
    <row r="351" spans="1:19" ht="13.2" x14ac:dyDescent="0.25">
      <c r="A351" s="1" t="s">
        <v>237</v>
      </c>
      <c r="B351" s="63" t="s">
        <v>238</v>
      </c>
      <c r="C351" s="64" t="s">
        <v>239</v>
      </c>
      <c r="D351" s="63"/>
      <c r="E351" s="63"/>
      <c r="F351" s="65"/>
      <c r="G351" s="127">
        <f>SUM(G352,G363,G365)</f>
        <v>1410100000</v>
      </c>
      <c r="H351" s="155" t="s">
        <v>238</v>
      </c>
      <c r="I351" s="64" t="s">
        <v>239</v>
      </c>
      <c r="J351" s="63"/>
      <c r="K351" s="63"/>
      <c r="L351" s="65"/>
      <c r="M351" s="65">
        <f>SUM(M352,M363,M365)</f>
        <v>1552900000</v>
      </c>
      <c r="N351" s="354">
        <f>SUM(N352,N363,N365)</f>
        <v>-142800000</v>
      </c>
      <c r="O351" s="207"/>
      <c r="P351" s="381" t="s">
        <v>505</v>
      </c>
      <c r="Q351" s="381" t="s">
        <v>506</v>
      </c>
      <c r="S351" s="223"/>
    </row>
    <row r="352" spans="1:19" ht="13.2" x14ac:dyDescent="0.25">
      <c r="A352" s="1" t="s">
        <v>240</v>
      </c>
      <c r="B352" s="51" t="s">
        <v>716</v>
      </c>
      <c r="C352" s="52" t="s">
        <v>241</v>
      </c>
      <c r="D352" s="51"/>
      <c r="E352" s="51"/>
      <c r="F352" s="53"/>
      <c r="G352" s="123">
        <f>SUM(G353:G362)</f>
        <v>1099590000</v>
      </c>
      <c r="H352" s="151" t="s">
        <v>716</v>
      </c>
      <c r="I352" s="52" t="s">
        <v>241</v>
      </c>
      <c r="J352" s="51"/>
      <c r="K352" s="51"/>
      <c r="L352" s="53"/>
      <c r="M352" s="53">
        <f>SUM(M353:M362)</f>
        <v>1276040000</v>
      </c>
      <c r="N352" s="351">
        <f>SUM(N353:N362)</f>
        <v>-176450000</v>
      </c>
      <c r="O352" s="207"/>
      <c r="P352" s="180"/>
      <c r="Q352" s="180"/>
      <c r="R352" s="252" t="s">
        <v>236</v>
      </c>
      <c r="S352" s="223" t="s">
        <v>506</v>
      </c>
    </row>
    <row r="353" spans="1:19" ht="13.2" x14ac:dyDescent="0.25">
      <c r="A353" s="1" t="s">
        <v>242</v>
      </c>
      <c r="B353" s="48"/>
      <c r="C353" s="49" t="s">
        <v>717</v>
      </c>
      <c r="D353" s="48">
        <v>60</v>
      </c>
      <c r="E353" s="48" t="s">
        <v>718</v>
      </c>
      <c r="F353" s="50">
        <v>1500000</v>
      </c>
      <c r="G353" s="122">
        <f t="shared" ref="G353:G362" si="7">ROUNDDOWN(D353*F353,-3)</f>
        <v>90000000</v>
      </c>
      <c r="H353" s="150"/>
      <c r="I353" s="201" t="s">
        <v>717</v>
      </c>
      <c r="J353" s="386">
        <v>60</v>
      </c>
      <c r="K353" s="202" t="s">
        <v>718</v>
      </c>
      <c r="L353" s="204">
        <v>1487500</v>
      </c>
      <c r="M353" s="204">
        <f t="shared" ref="M353:M362" si="8">ROUNDDOWN(J353*L353,-3)</f>
        <v>89250000</v>
      </c>
      <c r="N353" s="373">
        <f>Reviu[[#This Row],[JUMLAH]]-Reviu[[#This Row],[JUMLAH ]]</f>
        <v>750000</v>
      </c>
      <c r="O353" s="187"/>
      <c r="P353" s="180"/>
      <c r="Q353" s="180"/>
    </row>
    <row r="354" spans="1:19" ht="13.2" x14ac:dyDescent="0.25">
      <c r="A354" s="1" t="s">
        <v>243</v>
      </c>
      <c r="B354" s="99"/>
      <c r="C354" s="49" t="s">
        <v>719</v>
      </c>
      <c r="D354" s="48">
        <v>1</v>
      </c>
      <c r="E354" s="48" t="s">
        <v>147</v>
      </c>
      <c r="F354" s="50">
        <v>63386000</v>
      </c>
      <c r="G354" s="122">
        <f t="shared" si="7"/>
        <v>63386000</v>
      </c>
      <c r="H354" s="167"/>
      <c r="I354" s="49" t="s">
        <v>719</v>
      </c>
      <c r="J354" s="48">
        <v>1</v>
      </c>
      <c r="K354" s="48" t="s">
        <v>147</v>
      </c>
      <c r="L354" s="50">
        <v>63386000</v>
      </c>
      <c r="M354" s="50">
        <f t="shared" si="8"/>
        <v>63386000</v>
      </c>
      <c r="N354" s="247">
        <f>Reviu[[#This Row],[JUMLAH]]-Reviu[[#This Row],[JUMLAH ]]</f>
        <v>0</v>
      </c>
      <c r="O354" s="207"/>
      <c r="P354" s="180"/>
      <c r="Q354" s="180"/>
    </row>
    <row r="355" spans="1:19" ht="13.2" x14ac:dyDescent="0.25">
      <c r="A355" s="1" t="s">
        <v>244</v>
      </c>
      <c r="B355" s="48"/>
      <c r="C355" s="49" t="s">
        <v>720</v>
      </c>
      <c r="D355" s="48">
        <v>144</v>
      </c>
      <c r="E355" s="48" t="s">
        <v>184</v>
      </c>
      <c r="F355" s="50">
        <v>5100000</v>
      </c>
      <c r="G355" s="122">
        <f t="shared" si="7"/>
        <v>734400000</v>
      </c>
      <c r="H355" s="150"/>
      <c r="I355" s="201" t="s">
        <v>966</v>
      </c>
      <c r="J355" s="386">
        <v>156</v>
      </c>
      <c r="K355" s="202" t="s">
        <v>184</v>
      </c>
      <c r="L355" s="204">
        <v>5100000</v>
      </c>
      <c r="M355" s="204">
        <f t="shared" si="8"/>
        <v>795600000</v>
      </c>
      <c r="N355" s="372">
        <f>Reviu[[#This Row],[JUMLAH]]-Reviu[[#This Row],[JUMLAH ]]</f>
        <v>-61200000</v>
      </c>
      <c r="O355" s="187"/>
      <c r="P355" s="180"/>
      <c r="Q355" s="180"/>
    </row>
    <row r="356" spans="1:19" ht="13.2" x14ac:dyDescent="0.25">
      <c r="A356" s="1" t="s">
        <v>245</v>
      </c>
      <c r="B356" s="48"/>
      <c r="C356" s="49" t="s">
        <v>721</v>
      </c>
      <c r="D356" s="48">
        <v>12</v>
      </c>
      <c r="E356" s="48" t="s">
        <v>184</v>
      </c>
      <c r="F356" s="50">
        <v>5600000</v>
      </c>
      <c r="G356" s="122">
        <f t="shared" si="7"/>
        <v>67200000</v>
      </c>
      <c r="H356" s="150"/>
      <c r="I356" s="201" t="s">
        <v>967</v>
      </c>
      <c r="J356" s="386">
        <v>13</v>
      </c>
      <c r="K356" s="202" t="s">
        <v>184</v>
      </c>
      <c r="L356" s="204">
        <v>5600000</v>
      </c>
      <c r="M356" s="204">
        <f t="shared" si="8"/>
        <v>72800000</v>
      </c>
      <c r="N356" s="372">
        <f>Reviu[[#This Row],[JUMLAH]]-Reviu[[#This Row],[JUMLAH ]]</f>
        <v>-5600000</v>
      </c>
      <c r="O356" s="187"/>
      <c r="P356" s="180"/>
      <c r="Q356" s="180"/>
    </row>
    <row r="357" spans="1:19" ht="13.2" x14ac:dyDescent="0.25">
      <c r="A357" s="1" t="s">
        <v>246</v>
      </c>
      <c r="B357" s="48"/>
      <c r="C357" s="49" t="s">
        <v>722</v>
      </c>
      <c r="D357" s="48">
        <v>11</v>
      </c>
      <c r="E357" s="48" t="s">
        <v>247</v>
      </c>
      <c r="F357" s="50">
        <v>400000</v>
      </c>
      <c r="G357" s="122">
        <f t="shared" si="7"/>
        <v>4400000</v>
      </c>
      <c r="H357" s="150"/>
      <c r="I357" s="201" t="s">
        <v>722</v>
      </c>
      <c r="J357" s="386">
        <v>12</v>
      </c>
      <c r="K357" s="202" t="s">
        <v>247</v>
      </c>
      <c r="L357" s="204">
        <v>400000</v>
      </c>
      <c r="M357" s="204">
        <f t="shared" si="8"/>
        <v>4800000</v>
      </c>
      <c r="N357" s="372">
        <f>Reviu[[#This Row],[JUMLAH]]-Reviu[[#This Row],[JUMLAH ]]</f>
        <v>-400000</v>
      </c>
      <c r="O357" s="187"/>
      <c r="P357" s="180"/>
      <c r="Q357" s="180"/>
    </row>
    <row r="358" spans="1:19" ht="13.2" x14ac:dyDescent="0.25">
      <c r="A358" s="1" t="s">
        <v>248</v>
      </c>
      <c r="B358" s="48"/>
      <c r="C358" s="49" t="s">
        <v>723</v>
      </c>
      <c r="D358" s="48">
        <v>70</v>
      </c>
      <c r="E358" s="48" t="s">
        <v>59</v>
      </c>
      <c r="F358" s="50">
        <v>500000</v>
      </c>
      <c r="G358" s="122">
        <f t="shared" si="7"/>
        <v>35000000</v>
      </c>
      <c r="H358" s="150"/>
      <c r="I358" s="201" t="s">
        <v>965</v>
      </c>
      <c r="J358" s="386">
        <v>1</v>
      </c>
      <c r="K358" s="202" t="s">
        <v>147</v>
      </c>
      <c r="L358" s="204">
        <v>130000000</v>
      </c>
      <c r="M358" s="204">
        <f t="shared" si="8"/>
        <v>130000000</v>
      </c>
      <c r="N358" s="372">
        <f>Reviu[[#This Row],[JUMLAH]]-Reviu[[#This Row],[JUMLAH ]]</f>
        <v>-95000000</v>
      </c>
      <c r="O358" s="187"/>
      <c r="P358" s="180"/>
      <c r="Q358" s="180"/>
    </row>
    <row r="359" spans="1:19" ht="13.2" x14ac:dyDescent="0.25">
      <c r="A359" s="1" t="s">
        <v>249</v>
      </c>
      <c r="B359" s="48"/>
      <c r="C359" s="49" t="s">
        <v>724</v>
      </c>
      <c r="D359" s="48">
        <v>12</v>
      </c>
      <c r="E359" s="48" t="s">
        <v>247</v>
      </c>
      <c r="F359" s="50">
        <v>750000</v>
      </c>
      <c r="G359" s="122">
        <f t="shared" si="7"/>
        <v>9000000</v>
      </c>
      <c r="H359" s="150"/>
      <c r="I359" s="217"/>
      <c r="J359" s="388"/>
      <c r="K359" s="218"/>
      <c r="L359" s="219"/>
      <c r="M359" s="219"/>
      <c r="N359" s="371">
        <f>Reviu[[#This Row],[JUMLAH]]-Reviu[[#This Row],[JUMLAH ]]</f>
        <v>9000000</v>
      </c>
      <c r="O359" s="187"/>
      <c r="P359" s="180"/>
      <c r="Q359" s="180"/>
    </row>
    <row r="360" spans="1:19" ht="13.2" x14ac:dyDescent="0.25">
      <c r="A360" s="1" t="s">
        <v>250</v>
      </c>
      <c r="B360" s="48"/>
      <c r="C360" s="49" t="s">
        <v>725</v>
      </c>
      <c r="D360" s="48">
        <v>12</v>
      </c>
      <c r="E360" s="48" t="s">
        <v>247</v>
      </c>
      <c r="F360" s="50">
        <v>1325000</v>
      </c>
      <c r="G360" s="122">
        <f t="shared" si="7"/>
        <v>15900000</v>
      </c>
      <c r="H360" s="150"/>
      <c r="I360" s="49" t="s">
        <v>725</v>
      </c>
      <c r="J360" s="48">
        <v>12</v>
      </c>
      <c r="K360" s="48" t="s">
        <v>247</v>
      </c>
      <c r="L360" s="50">
        <v>1325000</v>
      </c>
      <c r="M360" s="50">
        <f t="shared" si="8"/>
        <v>15900000</v>
      </c>
      <c r="N360" s="247">
        <f>Reviu[[#This Row],[JUMLAH]]-Reviu[[#This Row],[JUMLAH ]]</f>
        <v>0</v>
      </c>
      <c r="O360" s="207"/>
      <c r="P360" s="180"/>
      <c r="Q360" s="180"/>
    </row>
    <row r="361" spans="1:19" ht="13.2" x14ac:dyDescent="0.25">
      <c r="A361" s="1" t="s">
        <v>251</v>
      </c>
      <c r="B361" s="48"/>
      <c r="C361" s="49" t="s">
        <v>726</v>
      </c>
      <c r="D361" s="48">
        <v>12</v>
      </c>
      <c r="E361" s="48" t="s">
        <v>247</v>
      </c>
      <c r="F361" s="50">
        <v>3000000</v>
      </c>
      <c r="G361" s="122">
        <f t="shared" si="7"/>
        <v>36000000</v>
      </c>
      <c r="H361" s="150"/>
      <c r="I361" s="201" t="s">
        <v>726</v>
      </c>
      <c r="J361" s="386">
        <v>12</v>
      </c>
      <c r="K361" s="202" t="s">
        <v>247</v>
      </c>
      <c r="L361" s="204">
        <v>5000000</v>
      </c>
      <c r="M361" s="204">
        <f t="shared" si="8"/>
        <v>60000000</v>
      </c>
      <c r="N361" s="247">
        <f>Reviu[[#This Row],[JUMLAH]]-Reviu[[#This Row],[JUMLAH ]]</f>
        <v>-24000000</v>
      </c>
      <c r="O361" s="207"/>
      <c r="P361" s="180"/>
      <c r="Q361" s="180"/>
    </row>
    <row r="362" spans="1:19" ht="13.2" x14ac:dyDescent="0.25">
      <c r="A362" s="1" t="s">
        <v>727</v>
      </c>
      <c r="B362" s="48"/>
      <c r="C362" s="49" t="s">
        <v>728</v>
      </c>
      <c r="D362" s="48">
        <v>1</v>
      </c>
      <c r="E362" s="48" t="s">
        <v>88</v>
      </c>
      <c r="F362" s="50">
        <v>44304000</v>
      </c>
      <c r="G362" s="122">
        <f t="shared" si="7"/>
        <v>44304000</v>
      </c>
      <c r="H362" s="150"/>
      <c r="I362" s="49" t="s">
        <v>728</v>
      </c>
      <c r="J362" s="48">
        <v>1</v>
      </c>
      <c r="K362" s="48" t="s">
        <v>88</v>
      </c>
      <c r="L362" s="50">
        <v>44304000</v>
      </c>
      <c r="M362" s="50">
        <f t="shared" si="8"/>
        <v>44304000</v>
      </c>
      <c r="N362" s="247">
        <f>Reviu[[#This Row],[JUMLAH]]-Reviu[[#This Row],[JUMLAH ]]</f>
        <v>0</v>
      </c>
      <c r="O362" s="207"/>
      <c r="P362" s="180"/>
      <c r="Q362" s="180"/>
    </row>
    <row r="363" spans="1:19" ht="26.4" x14ac:dyDescent="0.25">
      <c r="A363" s="1" t="s">
        <v>729</v>
      </c>
      <c r="B363" s="45" t="s">
        <v>730</v>
      </c>
      <c r="C363" s="46" t="s">
        <v>731</v>
      </c>
      <c r="D363" s="45"/>
      <c r="E363" s="45"/>
      <c r="F363" s="47"/>
      <c r="G363" s="121">
        <f>G364</f>
        <v>103250000</v>
      </c>
      <c r="H363" s="149" t="s">
        <v>730</v>
      </c>
      <c r="I363" s="46" t="s">
        <v>731</v>
      </c>
      <c r="J363" s="45"/>
      <c r="K363" s="45"/>
      <c r="L363" s="47"/>
      <c r="M363" s="47">
        <f>M364</f>
        <v>69600000</v>
      </c>
      <c r="N363" s="322">
        <f>N364</f>
        <v>33650000</v>
      </c>
      <c r="O363" s="207"/>
      <c r="P363" s="180"/>
      <c r="Q363" s="180"/>
      <c r="R363" s="252" t="s">
        <v>236</v>
      </c>
      <c r="S363" s="223" t="s">
        <v>506</v>
      </c>
    </row>
    <row r="364" spans="1:19" ht="26.4" x14ac:dyDescent="0.25">
      <c r="A364" s="1" t="s">
        <v>732</v>
      </c>
      <c r="B364" s="48"/>
      <c r="C364" s="49" t="s">
        <v>733</v>
      </c>
      <c r="D364" s="48">
        <v>413</v>
      </c>
      <c r="E364" s="48" t="s">
        <v>26</v>
      </c>
      <c r="F364" s="50">
        <v>250000</v>
      </c>
      <c r="G364" s="122">
        <f>ROUNDDOWN(D364*F364,-3)</f>
        <v>103250000</v>
      </c>
      <c r="H364" s="150"/>
      <c r="I364" s="201" t="s">
        <v>1037</v>
      </c>
      <c r="J364" s="386">
        <f>58*12</f>
        <v>696</v>
      </c>
      <c r="K364" s="202" t="s">
        <v>184</v>
      </c>
      <c r="L364" s="204">
        <v>100000</v>
      </c>
      <c r="M364" s="204">
        <f>ROUNDDOWN(J364*L364,-3)</f>
        <v>69600000</v>
      </c>
      <c r="N364" s="373">
        <f>Reviu[[#This Row],[JUMLAH]]-Reviu[[#This Row],[JUMLAH ]]</f>
        <v>33650000</v>
      </c>
      <c r="O364" s="187"/>
      <c r="P364" s="180"/>
      <c r="Q364" s="180"/>
    </row>
    <row r="365" spans="1:19" ht="13.2" x14ac:dyDescent="0.25">
      <c r="A365" s="1" t="s">
        <v>252</v>
      </c>
      <c r="B365" s="90" t="s">
        <v>734</v>
      </c>
      <c r="C365" s="91" t="s">
        <v>74</v>
      </c>
      <c r="D365" s="90"/>
      <c r="E365" s="90"/>
      <c r="F365" s="92"/>
      <c r="G365" s="136">
        <f>SUM(G366:G374)</f>
        <v>207260000</v>
      </c>
      <c r="H365" s="164" t="s">
        <v>734</v>
      </c>
      <c r="I365" s="91" t="s">
        <v>74</v>
      </c>
      <c r="J365" s="90"/>
      <c r="K365" s="90"/>
      <c r="L365" s="92"/>
      <c r="M365" s="92">
        <f>SUM(M366:M374)</f>
        <v>207260000</v>
      </c>
      <c r="N365" s="335">
        <f>SUM(N366:N374)</f>
        <v>0</v>
      </c>
      <c r="O365" s="207"/>
      <c r="P365" s="180"/>
      <c r="Q365" s="180"/>
      <c r="S365" s="223" t="s">
        <v>506</v>
      </c>
    </row>
    <row r="366" spans="1:19" ht="13.2" x14ac:dyDescent="0.25">
      <c r="A366" s="22" t="s">
        <v>253</v>
      </c>
      <c r="B366" s="48"/>
      <c r="C366" s="49" t="s">
        <v>735</v>
      </c>
      <c r="D366" s="48">
        <v>48</v>
      </c>
      <c r="E366" s="48" t="s">
        <v>120</v>
      </c>
      <c r="F366" s="50">
        <v>1000000</v>
      </c>
      <c r="G366" s="122">
        <f t="shared" ref="G366:G374" si="9">ROUNDDOWN(D366*F366,-3)</f>
        <v>48000000</v>
      </c>
      <c r="H366" s="150"/>
      <c r="I366" s="49" t="s">
        <v>735</v>
      </c>
      <c r="J366" s="48">
        <v>48</v>
      </c>
      <c r="K366" s="48" t="s">
        <v>120</v>
      </c>
      <c r="L366" s="50">
        <v>1000000</v>
      </c>
      <c r="M366" s="50">
        <f t="shared" ref="M366:M374" si="10">ROUNDDOWN(J366*L366,-3)</f>
        <v>48000000</v>
      </c>
      <c r="N366" s="247">
        <f>Reviu[[#This Row],[JUMLAH]]-Reviu[[#This Row],[JUMLAH ]]</f>
        <v>0</v>
      </c>
      <c r="O366" s="178"/>
      <c r="P366" s="180"/>
      <c r="Q366" s="180"/>
    </row>
    <row r="367" spans="1:19" ht="13.2" x14ac:dyDescent="0.25">
      <c r="A367" s="1" t="s">
        <v>254</v>
      </c>
      <c r="B367" s="48"/>
      <c r="C367" s="49" t="s">
        <v>562</v>
      </c>
      <c r="D367" s="48">
        <v>48</v>
      </c>
      <c r="E367" s="48" t="s">
        <v>120</v>
      </c>
      <c r="F367" s="50">
        <v>1500000</v>
      </c>
      <c r="G367" s="122">
        <f t="shared" si="9"/>
        <v>72000000</v>
      </c>
      <c r="H367" s="150"/>
      <c r="I367" s="49" t="s">
        <v>562</v>
      </c>
      <c r="J367" s="48">
        <v>48</v>
      </c>
      <c r="K367" s="48" t="s">
        <v>120</v>
      </c>
      <c r="L367" s="50">
        <v>1500000</v>
      </c>
      <c r="M367" s="50">
        <f t="shared" si="10"/>
        <v>72000000</v>
      </c>
      <c r="N367" s="247">
        <f>Reviu[[#This Row],[JUMLAH]]-Reviu[[#This Row],[JUMLAH ]]</f>
        <v>0</v>
      </c>
      <c r="O367" s="178"/>
      <c r="P367" s="180"/>
      <c r="Q367" s="180"/>
    </row>
    <row r="368" spans="1:19" ht="13.2" x14ac:dyDescent="0.25">
      <c r="A368" s="1" t="s">
        <v>255</v>
      </c>
      <c r="B368" s="48"/>
      <c r="C368" s="49" t="s">
        <v>736</v>
      </c>
      <c r="D368" s="48">
        <v>192</v>
      </c>
      <c r="E368" s="48" t="s">
        <v>120</v>
      </c>
      <c r="F368" s="50">
        <v>50000</v>
      </c>
      <c r="G368" s="122">
        <f t="shared" si="9"/>
        <v>9600000</v>
      </c>
      <c r="H368" s="150"/>
      <c r="I368" s="49" t="s">
        <v>736</v>
      </c>
      <c r="J368" s="48">
        <v>192</v>
      </c>
      <c r="K368" s="48" t="s">
        <v>120</v>
      </c>
      <c r="L368" s="50">
        <v>50000</v>
      </c>
      <c r="M368" s="50">
        <f t="shared" si="10"/>
        <v>9600000</v>
      </c>
      <c r="N368" s="247">
        <f>Reviu[[#This Row],[JUMLAH]]-Reviu[[#This Row],[JUMLAH ]]</f>
        <v>0</v>
      </c>
      <c r="O368" s="178"/>
      <c r="P368" s="180"/>
      <c r="Q368" s="180"/>
    </row>
    <row r="369" spans="1:19" ht="13.2" x14ac:dyDescent="0.25">
      <c r="A369" s="1" t="s">
        <v>256</v>
      </c>
      <c r="B369" s="48"/>
      <c r="C369" s="49" t="s">
        <v>737</v>
      </c>
      <c r="D369" s="48">
        <v>192</v>
      </c>
      <c r="E369" s="48" t="s">
        <v>120</v>
      </c>
      <c r="F369" s="50">
        <v>55000</v>
      </c>
      <c r="G369" s="122">
        <f t="shared" si="9"/>
        <v>10560000</v>
      </c>
      <c r="H369" s="150"/>
      <c r="I369" s="49" t="s">
        <v>737</v>
      </c>
      <c r="J369" s="48">
        <v>192</v>
      </c>
      <c r="K369" s="48" t="s">
        <v>120</v>
      </c>
      <c r="L369" s="50">
        <v>55000</v>
      </c>
      <c r="M369" s="50">
        <f t="shared" si="10"/>
        <v>10560000</v>
      </c>
      <c r="N369" s="247">
        <f>Reviu[[#This Row],[JUMLAH]]-Reviu[[#This Row],[JUMLAH ]]</f>
        <v>0</v>
      </c>
      <c r="O369" s="178"/>
      <c r="P369" s="180"/>
      <c r="Q369" s="180"/>
    </row>
    <row r="370" spans="1:19" ht="13.2" x14ac:dyDescent="0.25">
      <c r="A370" s="1" t="s">
        <v>257</v>
      </c>
      <c r="B370" s="48"/>
      <c r="C370" s="49" t="s">
        <v>738</v>
      </c>
      <c r="D370" s="48">
        <v>60</v>
      </c>
      <c r="E370" s="48" t="s">
        <v>258</v>
      </c>
      <c r="F370" s="50">
        <v>220000</v>
      </c>
      <c r="G370" s="122">
        <f t="shared" si="9"/>
        <v>13200000</v>
      </c>
      <c r="H370" s="150"/>
      <c r="I370" s="49" t="s">
        <v>738</v>
      </c>
      <c r="J370" s="48">
        <v>60</v>
      </c>
      <c r="K370" s="48" t="s">
        <v>258</v>
      </c>
      <c r="L370" s="50">
        <v>220000</v>
      </c>
      <c r="M370" s="50">
        <f t="shared" si="10"/>
        <v>13200000</v>
      </c>
      <c r="N370" s="247">
        <f>Reviu[[#This Row],[JUMLAH]]-Reviu[[#This Row],[JUMLAH ]]</f>
        <v>0</v>
      </c>
      <c r="O370" s="178"/>
      <c r="P370" s="180"/>
      <c r="Q370" s="180"/>
    </row>
    <row r="371" spans="1:19" ht="13.2" x14ac:dyDescent="0.25">
      <c r="A371" s="1" t="s">
        <v>259</v>
      </c>
      <c r="B371" s="48"/>
      <c r="C371" s="49" t="s">
        <v>739</v>
      </c>
      <c r="D371" s="48">
        <v>60</v>
      </c>
      <c r="E371" s="48" t="s">
        <v>258</v>
      </c>
      <c r="F371" s="50">
        <v>240000</v>
      </c>
      <c r="G371" s="122">
        <f t="shared" si="9"/>
        <v>14400000</v>
      </c>
      <c r="H371" s="150"/>
      <c r="I371" s="49" t="s">
        <v>739</v>
      </c>
      <c r="J371" s="48">
        <v>60</v>
      </c>
      <c r="K371" s="48" t="s">
        <v>258</v>
      </c>
      <c r="L371" s="50">
        <v>240000</v>
      </c>
      <c r="M371" s="50">
        <f t="shared" si="10"/>
        <v>14400000</v>
      </c>
      <c r="N371" s="247">
        <f>Reviu[[#This Row],[JUMLAH]]-Reviu[[#This Row],[JUMLAH ]]</f>
        <v>0</v>
      </c>
      <c r="O371" s="178"/>
      <c r="P371" s="180"/>
      <c r="Q371" s="180"/>
    </row>
    <row r="372" spans="1:19" ht="13.2" x14ac:dyDescent="0.25">
      <c r="A372" s="1" t="s">
        <v>260</v>
      </c>
      <c r="B372" s="48"/>
      <c r="C372" s="49" t="s">
        <v>740</v>
      </c>
      <c r="D372" s="48">
        <v>950</v>
      </c>
      <c r="E372" s="48" t="s">
        <v>741</v>
      </c>
      <c r="F372" s="50">
        <v>5000</v>
      </c>
      <c r="G372" s="122">
        <f t="shared" si="9"/>
        <v>4750000</v>
      </c>
      <c r="H372" s="150"/>
      <c r="I372" s="49" t="s">
        <v>740</v>
      </c>
      <c r="J372" s="48">
        <v>950</v>
      </c>
      <c r="K372" s="48" t="s">
        <v>741</v>
      </c>
      <c r="L372" s="50">
        <v>5000</v>
      </c>
      <c r="M372" s="50">
        <f t="shared" si="10"/>
        <v>4750000</v>
      </c>
      <c r="N372" s="247">
        <f>Reviu[[#This Row],[JUMLAH]]-Reviu[[#This Row],[JUMLAH ]]</f>
        <v>0</v>
      </c>
      <c r="O372" s="178"/>
      <c r="P372" s="180"/>
      <c r="Q372" s="180"/>
    </row>
    <row r="373" spans="1:19" ht="13.2" x14ac:dyDescent="0.25">
      <c r="A373" s="1" t="s">
        <v>262</v>
      </c>
      <c r="B373" s="48"/>
      <c r="C373" s="49" t="s">
        <v>742</v>
      </c>
      <c r="D373" s="48">
        <v>50</v>
      </c>
      <c r="E373" s="48" t="s">
        <v>263</v>
      </c>
      <c r="F373" s="50">
        <v>220000</v>
      </c>
      <c r="G373" s="122">
        <f t="shared" si="9"/>
        <v>11000000</v>
      </c>
      <c r="H373" s="150"/>
      <c r="I373" s="49" t="s">
        <v>742</v>
      </c>
      <c r="J373" s="48">
        <v>50</v>
      </c>
      <c r="K373" s="48" t="s">
        <v>263</v>
      </c>
      <c r="L373" s="50">
        <v>220000</v>
      </c>
      <c r="M373" s="50">
        <f t="shared" si="10"/>
        <v>11000000</v>
      </c>
      <c r="N373" s="247">
        <f>Reviu[[#This Row],[JUMLAH]]-Reviu[[#This Row],[JUMLAH ]]</f>
        <v>0</v>
      </c>
      <c r="O373" s="178"/>
      <c r="P373" s="180"/>
      <c r="Q373" s="180"/>
    </row>
    <row r="374" spans="1:19" ht="13.2" x14ac:dyDescent="0.25">
      <c r="A374" s="1" t="s">
        <v>264</v>
      </c>
      <c r="B374" s="48"/>
      <c r="C374" s="49" t="s">
        <v>743</v>
      </c>
      <c r="D374" s="48">
        <v>950</v>
      </c>
      <c r="E374" s="48" t="s">
        <v>261</v>
      </c>
      <c r="F374" s="50">
        <v>25000</v>
      </c>
      <c r="G374" s="122">
        <f t="shared" si="9"/>
        <v>23750000</v>
      </c>
      <c r="H374" s="150"/>
      <c r="I374" s="49" t="s">
        <v>743</v>
      </c>
      <c r="J374" s="48">
        <v>950</v>
      </c>
      <c r="K374" s="48" t="s">
        <v>261</v>
      </c>
      <c r="L374" s="50">
        <v>25000</v>
      </c>
      <c r="M374" s="50">
        <f t="shared" si="10"/>
        <v>23750000</v>
      </c>
      <c r="N374" s="247">
        <f>Reviu[[#This Row],[JUMLAH]]-Reviu[[#This Row],[JUMLAH ]]</f>
        <v>0</v>
      </c>
      <c r="O374" s="178"/>
      <c r="P374" s="180"/>
      <c r="Q374" s="180"/>
    </row>
    <row r="375" spans="1:19" ht="13.2" x14ac:dyDescent="0.25">
      <c r="A375" s="1" t="s">
        <v>265</v>
      </c>
      <c r="B375" s="63" t="s">
        <v>266</v>
      </c>
      <c r="C375" s="64" t="s">
        <v>267</v>
      </c>
      <c r="D375" s="63"/>
      <c r="E375" s="63"/>
      <c r="F375" s="65"/>
      <c r="G375" s="127">
        <f>SUM(G376,G378)</f>
        <v>150000000</v>
      </c>
      <c r="H375" s="155" t="s">
        <v>266</v>
      </c>
      <c r="I375" s="64" t="s">
        <v>267</v>
      </c>
      <c r="J375" s="63"/>
      <c r="K375" s="63"/>
      <c r="L375" s="65"/>
      <c r="M375" s="65">
        <f>SUM(M376,M378)</f>
        <v>119000000</v>
      </c>
      <c r="N375" s="326">
        <f>SUM(N376,N378)</f>
        <v>31000000</v>
      </c>
      <c r="O375" s="207"/>
      <c r="P375" s="381" t="s">
        <v>505</v>
      </c>
      <c r="Q375" s="381" t="s">
        <v>506</v>
      </c>
      <c r="S375" s="223"/>
    </row>
    <row r="376" spans="1:19" ht="13.2" x14ac:dyDescent="0.25">
      <c r="A376" s="1" t="s">
        <v>268</v>
      </c>
      <c r="B376" s="51" t="s">
        <v>744</v>
      </c>
      <c r="C376" s="52" t="s">
        <v>269</v>
      </c>
      <c r="D376" s="51"/>
      <c r="E376" s="51"/>
      <c r="F376" s="53"/>
      <c r="G376" s="123">
        <f>G377</f>
        <v>30000000</v>
      </c>
      <c r="H376" s="151" t="s">
        <v>744</v>
      </c>
      <c r="I376" s="52" t="s">
        <v>269</v>
      </c>
      <c r="J376" s="51"/>
      <c r="K376" s="51"/>
      <c r="L376" s="53"/>
      <c r="M376" s="53">
        <f>M377</f>
        <v>9000000</v>
      </c>
      <c r="N376" s="323">
        <f>N377</f>
        <v>21000000</v>
      </c>
      <c r="O376" s="207"/>
      <c r="P376" s="180"/>
      <c r="Q376" s="180"/>
      <c r="R376" s="252" t="s">
        <v>236</v>
      </c>
      <c r="S376" s="223" t="s">
        <v>506</v>
      </c>
    </row>
    <row r="377" spans="1:19" ht="13.2" x14ac:dyDescent="0.25">
      <c r="A377" s="1" t="s">
        <v>270</v>
      </c>
      <c r="B377" s="48"/>
      <c r="C377" s="49" t="s">
        <v>745</v>
      </c>
      <c r="D377" s="48">
        <v>12</v>
      </c>
      <c r="E377" s="48" t="s">
        <v>247</v>
      </c>
      <c r="F377" s="50">
        <v>2500000</v>
      </c>
      <c r="G377" s="122">
        <f>ROUNDDOWN(D377*F377,-3)</f>
        <v>30000000</v>
      </c>
      <c r="H377" s="150"/>
      <c r="I377" s="201" t="s">
        <v>745</v>
      </c>
      <c r="J377" s="386">
        <v>12</v>
      </c>
      <c r="K377" s="202" t="s">
        <v>247</v>
      </c>
      <c r="L377" s="204">
        <v>750000</v>
      </c>
      <c r="M377" s="204">
        <f>ROUNDDOWN(J377*L377,-3)</f>
        <v>9000000</v>
      </c>
      <c r="N377" s="373">
        <f>Reviu[[#This Row],[JUMLAH]]-Reviu[[#This Row],[JUMLAH ]]</f>
        <v>21000000</v>
      </c>
      <c r="O377" s="187"/>
      <c r="P377" s="180"/>
      <c r="Q377" s="180"/>
    </row>
    <row r="378" spans="1:19" ht="13.2" x14ac:dyDescent="0.25">
      <c r="A378" s="1" t="s">
        <v>271</v>
      </c>
      <c r="B378" s="45" t="s">
        <v>532</v>
      </c>
      <c r="C378" s="46" t="s">
        <v>159</v>
      </c>
      <c r="D378" s="45"/>
      <c r="E378" s="45"/>
      <c r="F378" s="47"/>
      <c r="G378" s="121">
        <f>SUM(G379:G380)</f>
        <v>120000000</v>
      </c>
      <c r="H378" s="149" t="s">
        <v>532</v>
      </c>
      <c r="I378" s="46" t="s">
        <v>159</v>
      </c>
      <c r="J378" s="45"/>
      <c r="K378" s="45"/>
      <c r="L378" s="47"/>
      <c r="M378" s="47">
        <f>SUM(M379:M380)</f>
        <v>110000000</v>
      </c>
      <c r="N378" s="322">
        <f>SUM(N379:N380)</f>
        <v>10000000</v>
      </c>
      <c r="O378" s="207"/>
      <c r="P378" s="180"/>
      <c r="Q378" s="180"/>
      <c r="R378" s="252" t="s">
        <v>236</v>
      </c>
      <c r="S378" s="223" t="s">
        <v>506</v>
      </c>
    </row>
    <row r="379" spans="1:19" ht="13.2" x14ac:dyDescent="0.25">
      <c r="A379" s="1" t="s">
        <v>272</v>
      </c>
      <c r="B379" s="48"/>
      <c r="C379" s="49" t="s">
        <v>746</v>
      </c>
      <c r="D379" s="48">
        <v>12</v>
      </c>
      <c r="E379" s="48" t="s">
        <v>247</v>
      </c>
      <c r="F379" s="50">
        <v>5000000</v>
      </c>
      <c r="G379" s="122">
        <f>ROUNDDOWN(D379*F379,-3)</f>
        <v>60000000</v>
      </c>
      <c r="H379" s="150"/>
      <c r="I379" s="49" t="s">
        <v>746</v>
      </c>
      <c r="J379" s="48">
        <v>12</v>
      </c>
      <c r="K379" s="48" t="s">
        <v>247</v>
      </c>
      <c r="L379" s="50">
        <v>5000000</v>
      </c>
      <c r="M379" s="50">
        <f>ROUNDDOWN(J379*L379,-3)</f>
        <v>60000000</v>
      </c>
      <c r="N379" s="247">
        <f>Reviu[[#This Row],[JUMLAH]]-Reviu[[#This Row],[JUMLAH ]]</f>
        <v>0</v>
      </c>
      <c r="O379" s="207"/>
      <c r="P379" s="180"/>
      <c r="Q379" s="180"/>
    </row>
    <row r="380" spans="1:19" ht="13.2" x14ac:dyDescent="0.25">
      <c r="A380" s="1" t="s">
        <v>273</v>
      </c>
      <c r="B380" s="48"/>
      <c r="C380" s="49" t="s">
        <v>747</v>
      </c>
      <c r="D380" s="48">
        <v>1</v>
      </c>
      <c r="E380" s="48" t="s">
        <v>147</v>
      </c>
      <c r="F380" s="50">
        <v>60000000</v>
      </c>
      <c r="G380" s="122">
        <f>ROUNDDOWN(D380*F380,-3)</f>
        <v>60000000</v>
      </c>
      <c r="H380" s="150"/>
      <c r="I380" s="201" t="s">
        <v>747</v>
      </c>
      <c r="J380" s="386">
        <v>1</v>
      </c>
      <c r="K380" s="202" t="s">
        <v>147</v>
      </c>
      <c r="L380" s="204">
        <v>50000000</v>
      </c>
      <c r="M380" s="204">
        <f>ROUNDDOWN(J380*L380,-3)</f>
        <v>50000000</v>
      </c>
      <c r="N380" s="373">
        <f>Reviu[[#This Row],[JUMLAH]]-Reviu[[#This Row],[JUMLAH ]]</f>
        <v>10000000</v>
      </c>
      <c r="O380" s="187"/>
      <c r="P380" s="180"/>
      <c r="Q380" s="180"/>
    </row>
    <row r="381" spans="1:19" ht="13.2" x14ac:dyDescent="0.25">
      <c r="A381" s="1" t="s">
        <v>274</v>
      </c>
      <c r="B381" s="63" t="s">
        <v>275</v>
      </c>
      <c r="C381" s="64" t="s">
        <v>276</v>
      </c>
      <c r="D381" s="63"/>
      <c r="E381" s="63"/>
      <c r="F381" s="65"/>
      <c r="G381" s="127">
        <f>SUM(G382,G392)</f>
        <v>498162000</v>
      </c>
      <c r="H381" s="155" t="s">
        <v>275</v>
      </c>
      <c r="I381" s="64" t="s">
        <v>276</v>
      </c>
      <c r="J381" s="63"/>
      <c r="K381" s="63"/>
      <c r="L381" s="65"/>
      <c r="M381" s="65">
        <f>SUM(M382,M392)</f>
        <v>386362000</v>
      </c>
      <c r="N381" s="326">
        <f>SUM(N382,N392)</f>
        <v>111800000</v>
      </c>
      <c r="O381" s="207"/>
      <c r="P381" s="381" t="s">
        <v>505</v>
      </c>
      <c r="Q381" s="381" t="s">
        <v>506</v>
      </c>
      <c r="S381" s="223"/>
    </row>
    <row r="382" spans="1:19" ht="13.2" x14ac:dyDescent="0.25">
      <c r="A382" s="1" t="s">
        <v>277</v>
      </c>
      <c r="B382" s="51" t="s">
        <v>748</v>
      </c>
      <c r="C382" s="52" t="s">
        <v>278</v>
      </c>
      <c r="D382" s="51"/>
      <c r="E382" s="51"/>
      <c r="F382" s="53"/>
      <c r="G382" s="123">
        <f>SUM(G383:G391)</f>
        <v>462162000</v>
      </c>
      <c r="H382" s="151" t="s">
        <v>748</v>
      </c>
      <c r="I382" s="52" t="s">
        <v>278</v>
      </c>
      <c r="J382" s="51"/>
      <c r="K382" s="51"/>
      <c r="L382" s="53"/>
      <c r="M382" s="53">
        <f>SUM(M383:M391)</f>
        <v>350362000</v>
      </c>
      <c r="N382" s="323">
        <f>SUM(N383:N391)</f>
        <v>111800000</v>
      </c>
      <c r="O382" s="207"/>
      <c r="P382" s="180"/>
      <c r="Q382" s="180"/>
      <c r="R382" s="252" t="s">
        <v>236</v>
      </c>
      <c r="S382" s="223" t="s">
        <v>506</v>
      </c>
    </row>
    <row r="383" spans="1:19" ht="26.4" x14ac:dyDescent="0.25">
      <c r="A383" s="1" t="s">
        <v>279</v>
      </c>
      <c r="B383" s="48"/>
      <c r="C383" s="49" t="s">
        <v>749</v>
      </c>
      <c r="D383" s="48">
        <v>1</v>
      </c>
      <c r="E383" s="48" t="s">
        <v>111</v>
      </c>
      <c r="F383" s="50">
        <v>38730000</v>
      </c>
      <c r="G383" s="122">
        <f t="shared" ref="G383:G391" si="11">ROUNDDOWN(D383*F383,-3)</f>
        <v>38730000</v>
      </c>
      <c r="H383" s="150"/>
      <c r="I383" s="49" t="s">
        <v>749</v>
      </c>
      <c r="J383" s="48">
        <v>1</v>
      </c>
      <c r="K383" s="48" t="s">
        <v>111</v>
      </c>
      <c r="L383" s="50">
        <v>38730000</v>
      </c>
      <c r="M383" s="50">
        <f t="shared" ref="M383:M391" si="12">ROUNDDOWN(J383*L383,-3)</f>
        <v>38730000</v>
      </c>
      <c r="N383" s="247">
        <f>Reviu[[#This Row],[JUMLAH]]-Reviu[[#This Row],[JUMLAH ]]</f>
        <v>0</v>
      </c>
      <c r="O383" s="207"/>
      <c r="P383" s="180"/>
      <c r="Q383" s="180"/>
    </row>
    <row r="384" spans="1:19" ht="13.2" x14ac:dyDescent="0.25">
      <c r="A384" s="1" t="s">
        <v>280</v>
      </c>
      <c r="B384" s="48"/>
      <c r="C384" s="49" t="s">
        <v>750</v>
      </c>
      <c r="D384" s="48">
        <v>8</v>
      </c>
      <c r="E384" s="48" t="s">
        <v>751</v>
      </c>
      <c r="F384" s="50">
        <v>32850000</v>
      </c>
      <c r="G384" s="122">
        <f t="shared" si="11"/>
        <v>262800000</v>
      </c>
      <c r="H384" s="150"/>
      <c r="I384" s="201" t="s">
        <v>750</v>
      </c>
      <c r="J384" s="386">
        <v>6</v>
      </c>
      <c r="K384" s="202" t="s">
        <v>111</v>
      </c>
      <c r="L384" s="204">
        <v>25000000</v>
      </c>
      <c r="M384" s="204">
        <f t="shared" si="12"/>
        <v>150000000</v>
      </c>
      <c r="N384" s="373">
        <f>Reviu[[#This Row],[JUMLAH]]-Reviu[[#This Row],[JUMLAH ]]</f>
        <v>112800000</v>
      </c>
      <c r="O384" s="187"/>
      <c r="P384" s="180"/>
      <c r="Q384" s="180"/>
    </row>
    <row r="385" spans="1:19" ht="13.2" x14ac:dyDescent="0.25">
      <c r="A385" s="1" t="s">
        <v>281</v>
      </c>
      <c r="B385" s="48"/>
      <c r="C385" s="49" t="s">
        <v>752</v>
      </c>
      <c r="D385" s="48">
        <v>5</v>
      </c>
      <c r="E385" s="48" t="s">
        <v>111</v>
      </c>
      <c r="F385" s="50">
        <v>3640000</v>
      </c>
      <c r="G385" s="122">
        <f t="shared" si="11"/>
        <v>18200000</v>
      </c>
      <c r="H385" s="150"/>
      <c r="I385" s="49" t="s">
        <v>752</v>
      </c>
      <c r="J385" s="48">
        <v>5</v>
      </c>
      <c r="K385" s="48" t="s">
        <v>111</v>
      </c>
      <c r="L385" s="50">
        <v>3640000</v>
      </c>
      <c r="M385" s="50">
        <f t="shared" si="12"/>
        <v>18200000</v>
      </c>
      <c r="N385" s="247">
        <f>Reviu[[#This Row],[JUMLAH]]-Reviu[[#This Row],[JUMLAH ]]</f>
        <v>0</v>
      </c>
      <c r="O385" s="207"/>
      <c r="P385" s="180"/>
      <c r="Q385" s="180"/>
    </row>
    <row r="386" spans="1:19" ht="13.2" x14ac:dyDescent="0.25">
      <c r="A386" s="1" t="s">
        <v>282</v>
      </c>
      <c r="B386" s="48"/>
      <c r="C386" s="49" t="s">
        <v>753</v>
      </c>
      <c r="D386" s="48">
        <v>30</v>
      </c>
      <c r="E386" s="48" t="s">
        <v>111</v>
      </c>
      <c r="F386" s="50">
        <v>730000</v>
      </c>
      <c r="G386" s="122">
        <f t="shared" si="11"/>
        <v>21900000</v>
      </c>
      <c r="H386" s="150"/>
      <c r="I386" s="49" t="s">
        <v>753</v>
      </c>
      <c r="J386" s="48">
        <v>30</v>
      </c>
      <c r="K386" s="48" t="s">
        <v>111</v>
      </c>
      <c r="L386" s="50">
        <v>730000</v>
      </c>
      <c r="M386" s="50">
        <f t="shared" si="12"/>
        <v>21900000</v>
      </c>
      <c r="N386" s="247">
        <f>Reviu[[#This Row],[JUMLAH]]-Reviu[[#This Row],[JUMLAH ]]</f>
        <v>0</v>
      </c>
      <c r="O386" s="207"/>
      <c r="P386" s="180"/>
      <c r="Q386" s="180"/>
    </row>
    <row r="387" spans="1:19" ht="13.2" x14ac:dyDescent="0.25">
      <c r="A387" s="1" t="s">
        <v>283</v>
      </c>
      <c r="B387" s="48"/>
      <c r="C387" s="49" t="s">
        <v>754</v>
      </c>
      <c r="D387" s="48">
        <v>35</v>
      </c>
      <c r="E387" s="48" t="s">
        <v>111</v>
      </c>
      <c r="F387" s="50">
        <v>730000</v>
      </c>
      <c r="G387" s="122">
        <f t="shared" si="11"/>
        <v>25550000</v>
      </c>
      <c r="H387" s="150"/>
      <c r="I387" s="49" t="s">
        <v>754</v>
      </c>
      <c r="J387" s="48">
        <v>35</v>
      </c>
      <c r="K387" s="48" t="s">
        <v>111</v>
      </c>
      <c r="L387" s="50">
        <v>730000</v>
      </c>
      <c r="M387" s="50">
        <f t="shared" si="12"/>
        <v>25550000</v>
      </c>
      <c r="N387" s="247">
        <f>Reviu[[#This Row],[JUMLAH]]-Reviu[[#This Row],[JUMLAH ]]</f>
        <v>0</v>
      </c>
      <c r="O387" s="207"/>
      <c r="P387" s="180"/>
      <c r="Q387" s="180"/>
    </row>
    <row r="388" spans="1:19" ht="13.2" x14ac:dyDescent="0.25">
      <c r="A388" s="1" t="s">
        <v>284</v>
      </c>
      <c r="B388" s="48"/>
      <c r="C388" s="49" t="s">
        <v>755</v>
      </c>
      <c r="D388" s="48">
        <v>40</v>
      </c>
      <c r="E388" s="48" t="s">
        <v>111</v>
      </c>
      <c r="F388" s="50">
        <v>690000</v>
      </c>
      <c r="G388" s="122">
        <f t="shared" si="11"/>
        <v>27600000</v>
      </c>
      <c r="H388" s="150"/>
      <c r="I388" s="49" t="s">
        <v>755</v>
      </c>
      <c r="J388" s="48">
        <v>40</v>
      </c>
      <c r="K388" s="48" t="s">
        <v>111</v>
      </c>
      <c r="L388" s="50">
        <v>690000</v>
      </c>
      <c r="M388" s="50">
        <f t="shared" si="12"/>
        <v>27600000</v>
      </c>
      <c r="N388" s="247">
        <f>Reviu[[#This Row],[JUMLAH]]-Reviu[[#This Row],[JUMLAH ]]</f>
        <v>0</v>
      </c>
      <c r="O388" s="207"/>
      <c r="P388" s="180"/>
      <c r="Q388" s="180"/>
    </row>
    <row r="389" spans="1:19" ht="13.2" x14ac:dyDescent="0.25">
      <c r="A389" s="1" t="s">
        <v>285</v>
      </c>
      <c r="B389" s="48"/>
      <c r="C389" s="49" t="s">
        <v>756</v>
      </c>
      <c r="D389" s="48">
        <v>3</v>
      </c>
      <c r="E389" s="48" t="s">
        <v>111</v>
      </c>
      <c r="F389" s="50">
        <v>3500000</v>
      </c>
      <c r="G389" s="122">
        <f t="shared" si="11"/>
        <v>10500000</v>
      </c>
      <c r="H389" s="150"/>
      <c r="I389" s="49" t="s">
        <v>756</v>
      </c>
      <c r="J389" s="48">
        <v>3</v>
      </c>
      <c r="K389" s="48" t="s">
        <v>111</v>
      </c>
      <c r="L389" s="50">
        <v>3500000</v>
      </c>
      <c r="M389" s="50">
        <f t="shared" si="12"/>
        <v>10500000</v>
      </c>
      <c r="N389" s="247">
        <f>Reviu[[#This Row],[JUMLAH]]-Reviu[[#This Row],[JUMLAH ]]</f>
        <v>0</v>
      </c>
      <c r="O389" s="207"/>
      <c r="P389" s="180"/>
      <c r="Q389" s="180"/>
    </row>
    <row r="390" spans="1:19" ht="13.2" x14ac:dyDescent="0.25">
      <c r="A390" s="1" t="s">
        <v>286</v>
      </c>
      <c r="B390" s="48"/>
      <c r="C390" s="49" t="s">
        <v>757</v>
      </c>
      <c r="D390" s="48">
        <v>6</v>
      </c>
      <c r="E390" s="48" t="s">
        <v>111</v>
      </c>
      <c r="F390" s="50">
        <v>470000</v>
      </c>
      <c r="G390" s="122">
        <f t="shared" si="11"/>
        <v>2820000</v>
      </c>
      <c r="H390" s="150"/>
      <c r="I390" s="49" t="s">
        <v>757</v>
      </c>
      <c r="J390" s="48">
        <v>6</v>
      </c>
      <c r="K390" s="48" t="s">
        <v>111</v>
      </c>
      <c r="L390" s="50">
        <v>470000</v>
      </c>
      <c r="M390" s="50">
        <f t="shared" si="12"/>
        <v>2820000</v>
      </c>
      <c r="N390" s="247">
        <f>Reviu[[#This Row],[JUMLAH]]-Reviu[[#This Row],[JUMLAH ]]</f>
        <v>0</v>
      </c>
      <c r="O390" s="207"/>
      <c r="P390" s="180"/>
      <c r="Q390" s="180"/>
    </row>
    <row r="391" spans="1:19" ht="13.2" x14ac:dyDescent="0.25">
      <c r="A391" s="1" t="s">
        <v>287</v>
      </c>
      <c r="B391" s="48"/>
      <c r="C391" s="49" t="s">
        <v>758</v>
      </c>
      <c r="D391" s="48">
        <v>1</v>
      </c>
      <c r="E391" s="48" t="s">
        <v>147</v>
      </c>
      <c r="F391" s="50">
        <v>54062000</v>
      </c>
      <c r="G391" s="122">
        <f t="shared" si="11"/>
        <v>54062000</v>
      </c>
      <c r="H391" s="150"/>
      <c r="I391" s="201" t="s">
        <v>758</v>
      </c>
      <c r="J391" s="386">
        <v>1</v>
      </c>
      <c r="K391" s="202" t="s">
        <v>147</v>
      </c>
      <c r="L391" s="204">
        <v>55062000</v>
      </c>
      <c r="M391" s="204">
        <f t="shared" si="12"/>
        <v>55062000</v>
      </c>
      <c r="N391" s="247">
        <f>Reviu[[#This Row],[JUMLAH]]-Reviu[[#This Row],[JUMLAH ]]</f>
        <v>-1000000</v>
      </c>
      <c r="O391" s="207"/>
      <c r="P391" s="180"/>
      <c r="Q391" s="180"/>
    </row>
    <row r="392" spans="1:19" ht="13.2" x14ac:dyDescent="0.25">
      <c r="A392" s="1" t="s">
        <v>288</v>
      </c>
      <c r="B392" s="51" t="s">
        <v>759</v>
      </c>
      <c r="C392" s="52" t="s">
        <v>289</v>
      </c>
      <c r="D392" s="51"/>
      <c r="E392" s="51"/>
      <c r="F392" s="53"/>
      <c r="G392" s="123">
        <f>G393</f>
        <v>36000000</v>
      </c>
      <c r="H392" s="151" t="s">
        <v>759</v>
      </c>
      <c r="I392" s="52" t="s">
        <v>289</v>
      </c>
      <c r="J392" s="51"/>
      <c r="K392" s="51"/>
      <c r="L392" s="53"/>
      <c r="M392" s="53">
        <f>M393</f>
        <v>36000000</v>
      </c>
      <c r="N392" s="323">
        <f>N393</f>
        <v>0</v>
      </c>
      <c r="O392" s="207"/>
      <c r="P392" s="180"/>
      <c r="Q392" s="180"/>
      <c r="R392" s="252" t="s">
        <v>236</v>
      </c>
      <c r="S392" s="223" t="s">
        <v>506</v>
      </c>
    </row>
    <row r="393" spans="1:19" ht="13.2" x14ac:dyDescent="0.25">
      <c r="A393" s="1" t="s">
        <v>290</v>
      </c>
      <c r="B393" s="48"/>
      <c r="C393" s="49" t="s">
        <v>760</v>
      </c>
      <c r="D393" s="48">
        <v>24</v>
      </c>
      <c r="E393" s="48" t="s">
        <v>291</v>
      </c>
      <c r="F393" s="50">
        <v>1500000</v>
      </c>
      <c r="G393" s="122">
        <f>ROUNDDOWN(D393*F393,-3)</f>
        <v>36000000</v>
      </c>
      <c r="H393" s="150"/>
      <c r="I393" s="49" t="s">
        <v>760</v>
      </c>
      <c r="J393" s="48">
        <v>24</v>
      </c>
      <c r="K393" s="48" t="s">
        <v>291</v>
      </c>
      <c r="L393" s="50">
        <v>1500000</v>
      </c>
      <c r="M393" s="50">
        <f>ROUNDDOWN(J393*L393,-3)</f>
        <v>36000000</v>
      </c>
      <c r="N393" s="247">
        <f>Reviu[[#This Row],[JUMLAH]]-Reviu[[#This Row],[JUMLAH ]]</f>
        <v>0</v>
      </c>
      <c r="O393" s="178"/>
      <c r="P393" s="180"/>
      <c r="Q393" s="180"/>
    </row>
    <row r="394" spans="1:19" ht="26.4" x14ac:dyDescent="0.25">
      <c r="A394" s="1" t="s">
        <v>292</v>
      </c>
      <c r="B394" s="42" t="s">
        <v>293</v>
      </c>
      <c r="C394" s="43" t="s">
        <v>294</v>
      </c>
      <c r="D394" s="42"/>
      <c r="E394" s="42"/>
      <c r="F394" s="44"/>
      <c r="G394" s="120">
        <f>SUM(G395,G397)</f>
        <v>137396000</v>
      </c>
      <c r="H394" s="148" t="s">
        <v>293</v>
      </c>
      <c r="I394" s="43" t="s">
        <v>294</v>
      </c>
      <c r="J394" s="42"/>
      <c r="K394" s="42"/>
      <c r="L394" s="44"/>
      <c r="M394" s="44">
        <f>SUM(M395,M397)</f>
        <v>137396000</v>
      </c>
      <c r="N394" s="312">
        <f>SUM(N395,N397)</f>
        <v>0</v>
      </c>
      <c r="O394" s="207"/>
      <c r="P394" s="381" t="s">
        <v>505</v>
      </c>
      <c r="Q394" s="381" t="s">
        <v>506</v>
      </c>
      <c r="S394" s="223"/>
    </row>
    <row r="395" spans="1:19" ht="13.2" x14ac:dyDescent="0.25">
      <c r="A395" s="1" t="s">
        <v>295</v>
      </c>
      <c r="B395" s="45" t="s">
        <v>716</v>
      </c>
      <c r="C395" s="46" t="s">
        <v>241</v>
      </c>
      <c r="D395" s="45"/>
      <c r="E395" s="45"/>
      <c r="F395" s="47"/>
      <c r="G395" s="121">
        <f>G396</f>
        <v>79060000</v>
      </c>
      <c r="H395" s="149" t="s">
        <v>716</v>
      </c>
      <c r="I395" s="46" t="s">
        <v>241</v>
      </c>
      <c r="J395" s="45"/>
      <c r="K395" s="45"/>
      <c r="L395" s="47"/>
      <c r="M395" s="47">
        <f>M396</f>
        <v>79060000</v>
      </c>
      <c r="N395" s="322">
        <f>N396</f>
        <v>0</v>
      </c>
      <c r="O395" s="208"/>
      <c r="P395" s="180"/>
      <c r="Q395" s="180"/>
      <c r="R395" s="252" t="s">
        <v>236</v>
      </c>
      <c r="S395" s="223" t="s">
        <v>506</v>
      </c>
    </row>
    <row r="396" spans="1:19" ht="13.2" x14ac:dyDescent="0.25">
      <c r="A396" s="1" t="s">
        <v>296</v>
      </c>
      <c r="B396" s="48"/>
      <c r="C396" s="49" t="s">
        <v>761</v>
      </c>
      <c r="D396" s="48">
        <v>118</v>
      </c>
      <c r="E396" s="48" t="s">
        <v>297</v>
      </c>
      <c r="F396" s="50">
        <v>670000</v>
      </c>
      <c r="G396" s="122">
        <f>ROUNDDOWN(D396*F396,-3)</f>
        <v>79060000</v>
      </c>
      <c r="H396" s="150"/>
      <c r="I396" s="49" t="s">
        <v>761</v>
      </c>
      <c r="J396" s="48">
        <v>118</v>
      </c>
      <c r="K396" s="48" t="s">
        <v>297</v>
      </c>
      <c r="L396" s="50">
        <v>670000</v>
      </c>
      <c r="M396" s="50">
        <f>ROUNDDOWN(J396*L396,-3)</f>
        <v>79060000</v>
      </c>
      <c r="N396" s="247">
        <f>Reviu[[#This Row],[JUMLAH]]-Reviu[[#This Row],[JUMLAH ]]</f>
        <v>0</v>
      </c>
      <c r="O396" s="178"/>
      <c r="P396" s="180"/>
      <c r="Q396" s="180"/>
    </row>
    <row r="397" spans="1:19" ht="13.2" x14ac:dyDescent="0.25">
      <c r="A397" s="1" t="s">
        <v>298</v>
      </c>
      <c r="B397" s="51" t="s">
        <v>762</v>
      </c>
      <c r="C397" s="52" t="s">
        <v>299</v>
      </c>
      <c r="D397" s="51"/>
      <c r="E397" s="51"/>
      <c r="F397" s="53"/>
      <c r="G397" s="123">
        <f>SUM(G398:G407)</f>
        <v>58336000</v>
      </c>
      <c r="H397" s="151" t="s">
        <v>762</v>
      </c>
      <c r="I397" s="52" t="s">
        <v>299</v>
      </c>
      <c r="J397" s="51"/>
      <c r="K397" s="51"/>
      <c r="L397" s="53"/>
      <c r="M397" s="53">
        <f>SUM(M398:M407)</f>
        <v>58336000</v>
      </c>
      <c r="N397" s="323">
        <f>SUM(N398:N407)</f>
        <v>0</v>
      </c>
      <c r="O397" s="209"/>
      <c r="P397" s="180"/>
      <c r="Q397" s="180"/>
      <c r="R397" s="252" t="s">
        <v>236</v>
      </c>
      <c r="S397" s="223" t="s">
        <v>506</v>
      </c>
    </row>
    <row r="398" spans="1:19" ht="13.2" x14ac:dyDescent="0.25">
      <c r="A398" s="1" t="s">
        <v>300</v>
      </c>
      <c r="B398" s="48"/>
      <c r="C398" s="49" t="s">
        <v>763</v>
      </c>
      <c r="D398" s="48">
        <v>12</v>
      </c>
      <c r="E398" s="48" t="s">
        <v>184</v>
      </c>
      <c r="F398" s="50">
        <v>2920000</v>
      </c>
      <c r="G398" s="122">
        <f t="shared" ref="G398:G407" si="13">ROUNDDOWN(D398*F398,-3)</f>
        <v>35040000</v>
      </c>
      <c r="H398" s="150"/>
      <c r="I398" s="49" t="s">
        <v>763</v>
      </c>
      <c r="J398" s="48">
        <v>12</v>
      </c>
      <c r="K398" s="48" t="s">
        <v>184</v>
      </c>
      <c r="L398" s="50">
        <v>2920000</v>
      </c>
      <c r="M398" s="50">
        <f t="shared" ref="M398:M407" si="14">ROUNDDOWN(J398*L398,-3)</f>
        <v>35040000</v>
      </c>
      <c r="N398" s="247">
        <f>Reviu[[#This Row],[JUMLAH]]-Reviu[[#This Row],[JUMLAH ]]</f>
        <v>0</v>
      </c>
      <c r="O398" s="178"/>
      <c r="P398" s="180"/>
      <c r="Q398" s="180"/>
    </row>
    <row r="399" spans="1:19" ht="13.2" x14ac:dyDescent="0.25">
      <c r="A399" s="1" t="s">
        <v>301</v>
      </c>
      <c r="B399" s="48"/>
      <c r="C399" s="49" t="s">
        <v>764</v>
      </c>
      <c r="D399" s="48">
        <v>12</v>
      </c>
      <c r="E399" s="48" t="s">
        <v>184</v>
      </c>
      <c r="F399" s="50">
        <v>324000</v>
      </c>
      <c r="G399" s="122">
        <f t="shared" si="13"/>
        <v>3888000</v>
      </c>
      <c r="H399" s="150"/>
      <c r="I399" s="49" t="s">
        <v>764</v>
      </c>
      <c r="J399" s="48">
        <v>12</v>
      </c>
      <c r="K399" s="48" t="s">
        <v>184</v>
      </c>
      <c r="L399" s="50">
        <v>324000</v>
      </c>
      <c r="M399" s="50">
        <f t="shared" si="14"/>
        <v>3888000</v>
      </c>
      <c r="N399" s="247">
        <f>Reviu[[#This Row],[JUMLAH]]-Reviu[[#This Row],[JUMLAH ]]</f>
        <v>0</v>
      </c>
      <c r="O399" s="178"/>
      <c r="P399" s="180"/>
      <c r="Q399" s="180"/>
    </row>
    <row r="400" spans="1:19" ht="13.2" x14ac:dyDescent="0.25">
      <c r="A400" s="1" t="s">
        <v>302</v>
      </c>
      <c r="B400" s="48"/>
      <c r="C400" s="49" t="s">
        <v>765</v>
      </c>
      <c r="D400" s="48">
        <v>12</v>
      </c>
      <c r="E400" s="48" t="s">
        <v>184</v>
      </c>
      <c r="F400" s="50">
        <v>324000</v>
      </c>
      <c r="G400" s="122">
        <f t="shared" si="13"/>
        <v>3888000</v>
      </c>
      <c r="H400" s="150"/>
      <c r="I400" s="49" t="s">
        <v>765</v>
      </c>
      <c r="J400" s="48">
        <v>12</v>
      </c>
      <c r="K400" s="48" t="s">
        <v>184</v>
      </c>
      <c r="L400" s="50">
        <v>324000</v>
      </c>
      <c r="M400" s="50">
        <f t="shared" si="14"/>
        <v>3888000</v>
      </c>
      <c r="N400" s="247">
        <f>Reviu[[#This Row],[JUMLAH]]-Reviu[[#This Row],[JUMLAH ]]</f>
        <v>0</v>
      </c>
      <c r="O400" s="178"/>
      <c r="P400" s="180"/>
      <c r="Q400" s="180"/>
    </row>
    <row r="401" spans="1:19" ht="13.2" x14ac:dyDescent="0.25">
      <c r="A401" s="1" t="s">
        <v>303</v>
      </c>
      <c r="B401" s="48"/>
      <c r="C401" s="49" t="s">
        <v>766</v>
      </c>
      <c r="D401" s="48">
        <v>12</v>
      </c>
      <c r="E401" s="48" t="s">
        <v>184</v>
      </c>
      <c r="F401" s="50">
        <v>680000</v>
      </c>
      <c r="G401" s="122">
        <f t="shared" si="13"/>
        <v>8160000</v>
      </c>
      <c r="H401" s="150"/>
      <c r="I401" s="49" t="s">
        <v>766</v>
      </c>
      <c r="J401" s="48">
        <v>12</v>
      </c>
      <c r="K401" s="48" t="s">
        <v>184</v>
      </c>
      <c r="L401" s="50">
        <v>680000</v>
      </c>
      <c r="M401" s="50">
        <f t="shared" si="14"/>
        <v>8160000</v>
      </c>
      <c r="N401" s="247">
        <f>Reviu[[#This Row],[JUMLAH]]-Reviu[[#This Row],[JUMLAH ]]</f>
        <v>0</v>
      </c>
      <c r="O401" s="178"/>
      <c r="P401" s="180"/>
      <c r="Q401" s="180"/>
    </row>
    <row r="402" spans="1:19" ht="13.2" x14ac:dyDescent="0.25">
      <c r="A402" s="1" t="s">
        <v>304</v>
      </c>
      <c r="B402" s="48"/>
      <c r="C402" s="49" t="s">
        <v>767</v>
      </c>
      <c r="D402" s="48">
        <v>12</v>
      </c>
      <c r="E402" s="48" t="s">
        <v>184</v>
      </c>
      <c r="F402" s="50">
        <v>200000</v>
      </c>
      <c r="G402" s="122">
        <f t="shared" si="13"/>
        <v>2400000</v>
      </c>
      <c r="H402" s="150"/>
      <c r="I402" s="49" t="s">
        <v>767</v>
      </c>
      <c r="J402" s="48">
        <v>12</v>
      </c>
      <c r="K402" s="48" t="s">
        <v>184</v>
      </c>
      <c r="L402" s="50">
        <v>200000</v>
      </c>
      <c r="M402" s="50">
        <f t="shared" si="14"/>
        <v>2400000</v>
      </c>
      <c r="N402" s="247">
        <f>Reviu[[#This Row],[JUMLAH]]-Reviu[[#This Row],[JUMLAH ]]</f>
        <v>0</v>
      </c>
      <c r="O402" s="178"/>
      <c r="P402" s="180"/>
      <c r="Q402" s="180"/>
    </row>
    <row r="403" spans="1:19" ht="13.2" x14ac:dyDescent="0.25">
      <c r="A403" s="1" t="s">
        <v>305</v>
      </c>
      <c r="B403" s="48"/>
      <c r="C403" s="49" t="s">
        <v>768</v>
      </c>
      <c r="D403" s="48">
        <v>12</v>
      </c>
      <c r="E403" s="48" t="s">
        <v>184</v>
      </c>
      <c r="F403" s="50">
        <v>80000</v>
      </c>
      <c r="G403" s="122">
        <f t="shared" si="13"/>
        <v>960000</v>
      </c>
      <c r="H403" s="150"/>
      <c r="I403" s="49" t="s">
        <v>768</v>
      </c>
      <c r="J403" s="48">
        <v>12</v>
      </c>
      <c r="K403" s="48" t="s">
        <v>184</v>
      </c>
      <c r="L403" s="50">
        <v>80000</v>
      </c>
      <c r="M403" s="50">
        <f t="shared" si="14"/>
        <v>960000</v>
      </c>
      <c r="N403" s="247">
        <f>Reviu[[#This Row],[JUMLAH]]-Reviu[[#This Row],[JUMLAH ]]</f>
        <v>0</v>
      </c>
      <c r="O403" s="178"/>
      <c r="P403" s="180"/>
      <c r="Q403" s="180"/>
    </row>
    <row r="404" spans="1:19" ht="13.2" x14ac:dyDescent="0.25">
      <c r="A404" s="1" t="s">
        <v>306</v>
      </c>
      <c r="B404" s="48"/>
      <c r="C404" s="49" t="s">
        <v>769</v>
      </c>
      <c r="D404" s="48">
        <v>12</v>
      </c>
      <c r="E404" s="48" t="s">
        <v>184</v>
      </c>
      <c r="F404" s="50">
        <v>200000</v>
      </c>
      <c r="G404" s="122">
        <f t="shared" si="13"/>
        <v>2400000</v>
      </c>
      <c r="H404" s="150"/>
      <c r="I404" s="49" t="s">
        <v>769</v>
      </c>
      <c r="J404" s="48">
        <v>12</v>
      </c>
      <c r="K404" s="48" t="s">
        <v>184</v>
      </c>
      <c r="L404" s="50">
        <v>200000</v>
      </c>
      <c r="M404" s="50">
        <f t="shared" si="14"/>
        <v>2400000</v>
      </c>
      <c r="N404" s="247">
        <f>Reviu[[#This Row],[JUMLAH]]-Reviu[[#This Row],[JUMLAH ]]</f>
        <v>0</v>
      </c>
      <c r="O404" s="178"/>
      <c r="P404" s="180"/>
      <c r="Q404" s="180"/>
    </row>
    <row r="405" spans="1:19" ht="13.2" x14ac:dyDescent="0.25">
      <c r="A405" s="1" t="s">
        <v>307</v>
      </c>
      <c r="B405" s="48"/>
      <c r="C405" s="49" t="s">
        <v>770</v>
      </c>
      <c r="D405" s="48">
        <v>1</v>
      </c>
      <c r="E405" s="48" t="s">
        <v>26</v>
      </c>
      <c r="F405" s="50">
        <v>400000</v>
      </c>
      <c r="G405" s="122">
        <f t="shared" si="13"/>
        <v>400000</v>
      </c>
      <c r="H405" s="150"/>
      <c r="I405" s="49" t="s">
        <v>770</v>
      </c>
      <c r="J405" s="48">
        <v>1</v>
      </c>
      <c r="K405" s="48" t="s">
        <v>26</v>
      </c>
      <c r="L405" s="50">
        <v>400000</v>
      </c>
      <c r="M405" s="50">
        <f t="shared" si="14"/>
        <v>400000</v>
      </c>
      <c r="N405" s="247">
        <f>Reviu[[#This Row],[JUMLAH]]-Reviu[[#This Row],[JUMLAH ]]</f>
        <v>0</v>
      </c>
      <c r="O405" s="178"/>
      <c r="P405" s="180"/>
      <c r="Q405" s="180"/>
    </row>
    <row r="406" spans="1:19" ht="13.2" x14ac:dyDescent="0.25">
      <c r="A406" s="1" t="s">
        <v>308</v>
      </c>
      <c r="B406" s="48"/>
      <c r="C406" s="49" t="s">
        <v>771</v>
      </c>
      <c r="D406" s="48">
        <v>1</v>
      </c>
      <c r="E406" s="48" t="s">
        <v>26</v>
      </c>
      <c r="F406" s="50">
        <v>300000</v>
      </c>
      <c r="G406" s="122">
        <f t="shared" si="13"/>
        <v>300000</v>
      </c>
      <c r="H406" s="150"/>
      <c r="I406" s="49" t="s">
        <v>771</v>
      </c>
      <c r="J406" s="48">
        <v>1</v>
      </c>
      <c r="K406" s="48" t="s">
        <v>26</v>
      </c>
      <c r="L406" s="50">
        <v>300000</v>
      </c>
      <c r="M406" s="50">
        <f t="shared" si="14"/>
        <v>300000</v>
      </c>
      <c r="N406" s="247">
        <f>Reviu[[#This Row],[JUMLAH]]-Reviu[[#This Row],[JUMLAH ]]</f>
        <v>0</v>
      </c>
      <c r="O406" s="178"/>
      <c r="P406" s="180"/>
      <c r="Q406" s="180"/>
    </row>
    <row r="407" spans="1:19" ht="13.2" x14ac:dyDescent="0.25">
      <c r="A407" s="1" t="s">
        <v>309</v>
      </c>
      <c r="B407" s="48"/>
      <c r="C407" s="49" t="s">
        <v>772</v>
      </c>
      <c r="D407" s="48">
        <v>3</v>
      </c>
      <c r="E407" s="48" t="s">
        <v>26</v>
      </c>
      <c r="F407" s="50">
        <v>300000</v>
      </c>
      <c r="G407" s="122">
        <f t="shared" si="13"/>
        <v>900000</v>
      </c>
      <c r="H407" s="150"/>
      <c r="I407" s="49" t="s">
        <v>772</v>
      </c>
      <c r="J407" s="48">
        <v>3</v>
      </c>
      <c r="K407" s="48" t="s">
        <v>26</v>
      </c>
      <c r="L407" s="50">
        <v>300000</v>
      </c>
      <c r="M407" s="50">
        <f t="shared" si="14"/>
        <v>900000</v>
      </c>
      <c r="N407" s="247">
        <f>Reviu[[#This Row],[JUMLAH]]-Reviu[[#This Row],[JUMLAH ]]</f>
        <v>0</v>
      </c>
      <c r="O407" s="178"/>
      <c r="P407" s="180"/>
      <c r="Q407" s="180"/>
    </row>
    <row r="408" spans="1:19" ht="13.2" x14ac:dyDescent="0.25">
      <c r="A408" s="1" t="s">
        <v>310</v>
      </c>
      <c r="B408" s="72" t="s">
        <v>311</v>
      </c>
      <c r="C408" s="73" t="s">
        <v>773</v>
      </c>
      <c r="D408" s="72">
        <v>3</v>
      </c>
      <c r="E408" s="72" t="s">
        <v>774</v>
      </c>
      <c r="F408" s="74"/>
      <c r="G408" s="130">
        <f>G409</f>
        <v>200000000</v>
      </c>
      <c r="H408" s="158" t="s">
        <v>311</v>
      </c>
      <c r="I408" s="73" t="s">
        <v>773</v>
      </c>
      <c r="J408" s="72">
        <v>3</v>
      </c>
      <c r="K408" s="360" t="s">
        <v>774</v>
      </c>
      <c r="L408" s="74"/>
      <c r="M408" s="74">
        <f t="shared" ref="M408:N412" si="15">M409</f>
        <v>200000000</v>
      </c>
      <c r="N408" s="329">
        <f t="shared" si="15"/>
        <v>0</v>
      </c>
      <c r="O408" s="207"/>
      <c r="P408" s="180"/>
      <c r="Q408" s="180"/>
    </row>
    <row r="409" spans="1:19" ht="13.2" x14ac:dyDescent="0.25">
      <c r="A409" s="1" t="s">
        <v>312</v>
      </c>
      <c r="B409" s="75" t="s">
        <v>313</v>
      </c>
      <c r="C409" s="76" t="s">
        <v>314</v>
      </c>
      <c r="D409" s="75">
        <v>2</v>
      </c>
      <c r="E409" s="75" t="s">
        <v>111</v>
      </c>
      <c r="F409" s="77"/>
      <c r="G409" s="77">
        <f>G410</f>
        <v>200000000</v>
      </c>
      <c r="H409" s="75" t="s">
        <v>313</v>
      </c>
      <c r="I409" s="76" t="s">
        <v>314</v>
      </c>
      <c r="J409" s="75">
        <v>2</v>
      </c>
      <c r="K409" s="75" t="s">
        <v>111</v>
      </c>
      <c r="L409" s="77"/>
      <c r="M409" s="77">
        <f t="shared" si="15"/>
        <v>200000000</v>
      </c>
      <c r="N409" s="330">
        <f t="shared" si="15"/>
        <v>0</v>
      </c>
      <c r="O409" s="214"/>
      <c r="P409" s="180"/>
      <c r="Q409" s="180"/>
    </row>
    <row r="410" spans="1:19" ht="26.4" x14ac:dyDescent="0.25">
      <c r="A410" s="1" t="s">
        <v>775</v>
      </c>
      <c r="B410" s="286" t="s">
        <v>776</v>
      </c>
      <c r="C410" s="287" t="s">
        <v>777</v>
      </c>
      <c r="D410" s="286"/>
      <c r="E410" s="286" t="s">
        <v>553</v>
      </c>
      <c r="F410" s="288"/>
      <c r="G410" s="289">
        <f>G411</f>
        <v>200000000</v>
      </c>
      <c r="H410" s="290" t="s">
        <v>776</v>
      </c>
      <c r="I410" s="287" t="s">
        <v>777</v>
      </c>
      <c r="J410" s="286"/>
      <c r="K410" s="286" t="s">
        <v>553</v>
      </c>
      <c r="L410" s="288"/>
      <c r="M410" s="288">
        <f t="shared" si="15"/>
        <v>200000000</v>
      </c>
      <c r="N410" s="336">
        <f t="shared" si="15"/>
        <v>0</v>
      </c>
      <c r="O410" s="212"/>
      <c r="P410" s="180"/>
      <c r="Q410" s="180"/>
    </row>
    <row r="411" spans="1:19" ht="26.4" x14ac:dyDescent="0.25">
      <c r="A411" s="1" t="s">
        <v>778</v>
      </c>
      <c r="B411" s="54" t="s">
        <v>21</v>
      </c>
      <c r="C411" s="55" t="s">
        <v>777</v>
      </c>
      <c r="D411" s="54"/>
      <c r="E411" s="54"/>
      <c r="F411" s="56"/>
      <c r="G411" s="124">
        <f>G412</f>
        <v>200000000</v>
      </c>
      <c r="H411" s="152" t="s">
        <v>21</v>
      </c>
      <c r="I411" s="55" t="s">
        <v>777</v>
      </c>
      <c r="J411" s="54"/>
      <c r="K411" s="54"/>
      <c r="L411" s="56"/>
      <c r="M411" s="56">
        <f t="shared" si="15"/>
        <v>200000000</v>
      </c>
      <c r="N411" s="325">
        <f t="shared" si="15"/>
        <v>0</v>
      </c>
      <c r="O411" s="210"/>
      <c r="P411" s="381" t="s">
        <v>505</v>
      </c>
      <c r="Q411" s="381" t="s">
        <v>506</v>
      </c>
      <c r="S411" s="223"/>
    </row>
    <row r="412" spans="1:19" ht="13.2" x14ac:dyDescent="0.25">
      <c r="A412" s="1" t="s">
        <v>779</v>
      </c>
      <c r="B412" s="51" t="s">
        <v>607</v>
      </c>
      <c r="C412" s="52" t="s">
        <v>118</v>
      </c>
      <c r="D412" s="51"/>
      <c r="E412" s="51"/>
      <c r="F412" s="53"/>
      <c r="G412" s="123">
        <f>G413</f>
        <v>200000000</v>
      </c>
      <c r="H412" s="151" t="s">
        <v>607</v>
      </c>
      <c r="I412" s="52" t="s">
        <v>118</v>
      </c>
      <c r="J412" s="51"/>
      <c r="K412" s="51"/>
      <c r="L412" s="53"/>
      <c r="M412" s="53">
        <f t="shared" si="15"/>
        <v>200000000</v>
      </c>
      <c r="N412" s="323">
        <f t="shared" si="15"/>
        <v>0</v>
      </c>
      <c r="O412" s="209"/>
      <c r="P412" s="180"/>
      <c r="Q412" s="180"/>
      <c r="R412" s="252" t="s">
        <v>1004</v>
      </c>
      <c r="S412" s="223" t="s">
        <v>506</v>
      </c>
    </row>
    <row r="413" spans="1:19" ht="13.2" x14ac:dyDescent="0.25">
      <c r="A413" s="1" t="s">
        <v>780</v>
      </c>
      <c r="B413" s="48"/>
      <c r="C413" s="49" t="s">
        <v>781</v>
      </c>
      <c r="D413" s="48">
        <v>1</v>
      </c>
      <c r="E413" s="48" t="s">
        <v>120</v>
      </c>
      <c r="F413" s="50">
        <v>200000000</v>
      </c>
      <c r="G413" s="122">
        <f>ROUNDDOWN(D413*F413,-3)</f>
        <v>200000000</v>
      </c>
      <c r="H413" s="150"/>
      <c r="I413" s="49" t="s">
        <v>781</v>
      </c>
      <c r="J413" s="48">
        <v>1</v>
      </c>
      <c r="K413" s="48" t="s">
        <v>120</v>
      </c>
      <c r="L413" s="50">
        <v>200000000</v>
      </c>
      <c r="M413" s="50">
        <f>ROUNDDOWN(J413*L413,-3)</f>
        <v>200000000</v>
      </c>
      <c r="N413" s="247">
        <f>Reviu[[#This Row],[JUMLAH]]-Reviu[[#This Row],[JUMLAH ]]</f>
        <v>0</v>
      </c>
      <c r="O413" s="178"/>
      <c r="P413" s="180"/>
      <c r="Q413" s="180"/>
    </row>
    <row r="414" spans="1:19" ht="52.8" x14ac:dyDescent="0.25">
      <c r="A414" s="1" t="s">
        <v>315</v>
      </c>
      <c r="B414" s="100" t="s">
        <v>316</v>
      </c>
      <c r="C414" s="101" t="s">
        <v>782</v>
      </c>
      <c r="D414" s="100">
        <v>7</v>
      </c>
      <c r="E414" s="376" t="s">
        <v>783</v>
      </c>
      <c r="F414" s="376"/>
      <c r="G414" s="139">
        <f>SUM(G415,G530,G578)</f>
        <v>2633607000</v>
      </c>
      <c r="H414" s="168" t="s">
        <v>316</v>
      </c>
      <c r="I414" s="101" t="s">
        <v>782</v>
      </c>
      <c r="J414" s="100">
        <v>7</v>
      </c>
      <c r="K414" s="184" t="s">
        <v>783</v>
      </c>
      <c r="L414" s="184"/>
      <c r="M414" s="102">
        <f>SUM(M415,M530,M578)</f>
        <v>2097444000</v>
      </c>
      <c r="N414" s="339">
        <f>SUM(N415,N530,N578)</f>
        <v>536163000</v>
      </c>
      <c r="O414" s="207"/>
      <c r="P414" s="180"/>
      <c r="Q414" s="180"/>
    </row>
    <row r="415" spans="1:19" ht="13.2" x14ac:dyDescent="0.25">
      <c r="A415" s="1" t="s">
        <v>318</v>
      </c>
      <c r="B415" s="75" t="s">
        <v>319</v>
      </c>
      <c r="C415" s="76" t="s">
        <v>320</v>
      </c>
      <c r="D415" s="75">
        <v>2</v>
      </c>
      <c r="E415" s="75" t="s">
        <v>317</v>
      </c>
      <c r="F415" s="77"/>
      <c r="G415" s="131">
        <f>G416</f>
        <v>1331072000</v>
      </c>
      <c r="H415" s="159" t="s">
        <v>319</v>
      </c>
      <c r="I415" s="76" t="s">
        <v>320</v>
      </c>
      <c r="J415" s="75">
        <v>2</v>
      </c>
      <c r="K415" s="75" t="s">
        <v>317</v>
      </c>
      <c r="L415" s="77"/>
      <c r="M415" s="77">
        <f>M416</f>
        <v>1043234000</v>
      </c>
      <c r="N415" s="330">
        <f>N416</f>
        <v>287838000</v>
      </c>
      <c r="O415" s="207"/>
      <c r="P415" s="180"/>
      <c r="Q415" s="180"/>
    </row>
    <row r="416" spans="1:19" ht="26.4" x14ac:dyDescent="0.25">
      <c r="A416" s="1" t="s">
        <v>321</v>
      </c>
      <c r="B416" s="286" t="s">
        <v>605</v>
      </c>
      <c r="C416" s="287" t="s">
        <v>322</v>
      </c>
      <c r="D416" s="286"/>
      <c r="E416" s="286" t="s">
        <v>553</v>
      </c>
      <c r="F416" s="288"/>
      <c r="G416" s="289">
        <f>SUM(G417,G428,G441,G454,G462,G470)</f>
        <v>1331072000</v>
      </c>
      <c r="H416" s="290" t="s">
        <v>605</v>
      </c>
      <c r="I416" s="287" t="s">
        <v>322</v>
      </c>
      <c r="J416" s="286"/>
      <c r="K416" s="286" t="s">
        <v>553</v>
      </c>
      <c r="L416" s="288"/>
      <c r="M416" s="288">
        <f>SUM(M417,M428,M441,M454,M462,M470,M486,M502,M518)</f>
        <v>1043234000</v>
      </c>
      <c r="N416" s="336">
        <f>SUM(N417,N428,N441,N454,N462,N470,N486,N502,N518)</f>
        <v>287838000</v>
      </c>
      <c r="O416" s="207"/>
      <c r="P416" s="180"/>
      <c r="Q416" s="180"/>
    </row>
    <row r="417" spans="1:19" ht="13.2" x14ac:dyDescent="0.25">
      <c r="A417" s="1" t="s">
        <v>323</v>
      </c>
      <c r="B417" s="63" t="s">
        <v>21</v>
      </c>
      <c r="C417" s="64" t="s">
        <v>784</v>
      </c>
      <c r="D417" s="63"/>
      <c r="E417" s="63"/>
      <c r="F417" s="65"/>
      <c r="G417" s="127">
        <f>SUM(G418,G424,G426)</f>
        <v>189750000</v>
      </c>
      <c r="H417" s="155" t="s">
        <v>21</v>
      </c>
      <c r="I417" s="64" t="s">
        <v>784</v>
      </c>
      <c r="J417" s="63"/>
      <c r="K417" s="63"/>
      <c r="L417" s="65"/>
      <c r="M417" s="65">
        <f>SUM(M418,M424,M426)</f>
        <v>83822000</v>
      </c>
      <c r="N417" s="326">
        <f>SUM(N418,N424,N426)</f>
        <v>105928000</v>
      </c>
      <c r="O417" s="207"/>
      <c r="P417" s="381" t="s">
        <v>507</v>
      </c>
      <c r="Q417" s="381" t="s">
        <v>508</v>
      </c>
      <c r="S417" s="223"/>
    </row>
    <row r="418" spans="1:19" ht="13.2" x14ac:dyDescent="0.25">
      <c r="A418" s="1" t="s">
        <v>324</v>
      </c>
      <c r="B418" s="51" t="s">
        <v>523</v>
      </c>
      <c r="C418" s="52" t="s">
        <v>24</v>
      </c>
      <c r="D418" s="51"/>
      <c r="E418" s="51"/>
      <c r="F418" s="53"/>
      <c r="G418" s="123">
        <f>SUM(G419:G423)</f>
        <v>58750000</v>
      </c>
      <c r="H418" s="151" t="s">
        <v>523</v>
      </c>
      <c r="I418" s="52" t="s">
        <v>24</v>
      </c>
      <c r="J418" s="51"/>
      <c r="K418" s="51"/>
      <c r="L418" s="53"/>
      <c r="M418" s="53">
        <f>SUM(M419:M423)</f>
        <v>26000000</v>
      </c>
      <c r="N418" s="323">
        <f>SUM(N419:N423)</f>
        <v>32750000</v>
      </c>
      <c r="O418" s="207"/>
      <c r="P418" s="180"/>
      <c r="Q418" s="180"/>
      <c r="R418" s="4" t="s">
        <v>322</v>
      </c>
      <c r="S418" s="223" t="s">
        <v>508</v>
      </c>
    </row>
    <row r="419" spans="1:19" ht="13.2" x14ac:dyDescent="0.25">
      <c r="A419" s="1" t="s">
        <v>325</v>
      </c>
      <c r="B419" s="48"/>
      <c r="C419" s="49" t="s">
        <v>554</v>
      </c>
      <c r="D419" s="48">
        <v>230</v>
      </c>
      <c r="E419" s="48" t="s">
        <v>26</v>
      </c>
      <c r="F419" s="50">
        <v>75000</v>
      </c>
      <c r="G419" s="122">
        <f>ROUNDDOWN(D419*F419,-3)</f>
        <v>17250000</v>
      </c>
      <c r="H419" s="150"/>
      <c r="I419" s="201" t="s">
        <v>554</v>
      </c>
      <c r="J419" s="386">
        <v>100</v>
      </c>
      <c r="K419" s="202" t="s">
        <v>26</v>
      </c>
      <c r="L419" s="204">
        <v>75000</v>
      </c>
      <c r="M419" s="204">
        <f>ROUNDDOWN(J419*L419,-3)</f>
        <v>7500000</v>
      </c>
      <c r="N419" s="373">
        <f>Reviu[[#This Row],[JUMLAH]]-Reviu[[#This Row],[JUMLAH ]]</f>
        <v>9750000</v>
      </c>
      <c r="O419" s="187"/>
      <c r="P419" s="180"/>
      <c r="Q419" s="180"/>
    </row>
    <row r="420" spans="1:19" ht="13.2" x14ac:dyDescent="0.25">
      <c r="A420" s="1" t="s">
        <v>785</v>
      </c>
      <c r="B420" s="48"/>
      <c r="C420" s="49" t="s">
        <v>555</v>
      </c>
      <c r="D420" s="48">
        <v>8</v>
      </c>
      <c r="E420" s="48" t="s">
        <v>120</v>
      </c>
      <c r="F420" s="50">
        <v>1500000</v>
      </c>
      <c r="G420" s="122">
        <f>ROUNDDOWN(D420*F420,-3)</f>
        <v>12000000</v>
      </c>
      <c r="H420" s="150"/>
      <c r="I420" s="49" t="s">
        <v>555</v>
      </c>
      <c r="J420" s="48">
        <v>4</v>
      </c>
      <c r="K420" s="48" t="s">
        <v>120</v>
      </c>
      <c r="L420" s="50">
        <v>1500000</v>
      </c>
      <c r="M420" s="50">
        <f>ROUNDDOWN(J420*L420,-3)</f>
        <v>6000000</v>
      </c>
      <c r="N420" s="373">
        <f>Reviu[[#This Row],[JUMLAH]]-Reviu[[#This Row],[JUMLAH ]]</f>
        <v>6000000</v>
      </c>
      <c r="O420" s="187"/>
      <c r="P420" s="180"/>
      <c r="Q420" s="180"/>
    </row>
    <row r="421" spans="1:19" ht="13.2" x14ac:dyDescent="0.25">
      <c r="A421" s="1" t="s">
        <v>786</v>
      </c>
      <c r="B421" s="48"/>
      <c r="C421" s="49" t="s">
        <v>556</v>
      </c>
      <c r="D421" s="48">
        <v>8</v>
      </c>
      <c r="E421" s="48" t="s">
        <v>120</v>
      </c>
      <c r="F421" s="50">
        <v>1500000</v>
      </c>
      <c r="G421" s="122">
        <f>ROUNDDOWN(D421*F421,-3)</f>
        <v>12000000</v>
      </c>
      <c r="H421" s="150"/>
      <c r="I421" s="49" t="s">
        <v>556</v>
      </c>
      <c r="J421" s="48">
        <v>4</v>
      </c>
      <c r="K421" s="48" t="s">
        <v>120</v>
      </c>
      <c r="L421" s="50">
        <v>1500000</v>
      </c>
      <c r="M421" s="50">
        <f>ROUNDDOWN(J421*L421,-3)</f>
        <v>6000000</v>
      </c>
      <c r="N421" s="373">
        <f>Reviu[[#This Row],[JUMLAH]]-Reviu[[#This Row],[JUMLAH ]]</f>
        <v>6000000</v>
      </c>
      <c r="O421" s="187"/>
      <c r="P421" s="180"/>
      <c r="Q421" s="180"/>
    </row>
    <row r="422" spans="1:19" ht="13.2" x14ac:dyDescent="0.25">
      <c r="A422" s="1" t="s">
        <v>787</v>
      </c>
      <c r="B422" s="48"/>
      <c r="C422" s="49" t="s">
        <v>557</v>
      </c>
      <c r="D422" s="48">
        <v>8</v>
      </c>
      <c r="E422" s="48" t="s">
        <v>120</v>
      </c>
      <c r="F422" s="50">
        <v>1000000</v>
      </c>
      <c r="G422" s="122">
        <f>ROUNDDOWN(D422*F422,-3)</f>
        <v>8000000</v>
      </c>
      <c r="H422" s="150"/>
      <c r="I422" s="49" t="s">
        <v>557</v>
      </c>
      <c r="J422" s="48">
        <v>4</v>
      </c>
      <c r="K422" s="48" t="s">
        <v>120</v>
      </c>
      <c r="L422" s="50">
        <v>1000000</v>
      </c>
      <c r="M422" s="50">
        <f>ROUNDDOWN(J422*L422,-3)</f>
        <v>4000000</v>
      </c>
      <c r="N422" s="373">
        <f>Reviu[[#This Row],[JUMLAH]]-Reviu[[#This Row],[JUMLAH ]]</f>
        <v>4000000</v>
      </c>
      <c r="O422" s="187"/>
      <c r="P422" s="180"/>
      <c r="Q422" s="180"/>
    </row>
    <row r="423" spans="1:19" ht="13.2" x14ac:dyDescent="0.25">
      <c r="A423" s="1" t="s">
        <v>788</v>
      </c>
      <c r="B423" s="48"/>
      <c r="C423" s="49" t="s">
        <v>789</v>
      </c>
      <c r="D423" s="48">
        <v>38</v>
      </c>
      <c r="E423" s="48" t="s">
        <v>59</v>
      </c>
      <c r="F423" s="50">
        <v>250000</v>
      </c>
      <c r="G423" s="122">
        <f>ROUNDDOWN(D423*F423,-3)</f>
        <v>9500000</v>
      </c>
      <c r="H423" s="150"/>
      <c r="I423" s="201" t="s">
        <v>789</v>
      </c>
      <c r="J423" s="386">
        <v>10</v>
      </c>
      <c r="K423" s="202" t="s">
        <v>59</v>
      </c>
      <c r="L423" s="204">
        <v>250000</v>
      </c>
      <c r="M423" s="204">
        <f>ROUNDDOWN(J423*L423,-3)</f>
        <v>2500000</v>
      </c>
      <c r="N423" s="373">
        <f>Reviu[[#This Row],[JUMLAH]]-Reviu[[#This Row],[JUMLAH ]]</f>
        <v>7000000</v>
      </c>
      <c r="O423" s="187"/>
      <c r="P423" s="180"/>
      <c r="Q423" s="180"/>
    </row>
    <row r="424" spans="1:19" ht="13.2" x14ac:dyDescent="0.25">
      <c r="A424" s="1" t="s">
        <v>326</v>
      </c>
      <c r="B424" s="51" t="s">
        <v>524</v>
      </c>
      <c r="C424" s="52" t="s">
        <v>73</v>
      </c>
      <c r="D424" s="51"/>
      <c r="E424" s="51"/>
      <c r="F424" s="53"/>
      <c r="G424" s="123">
        <f>G425</f>
        <v>1000000</v>
      </c>
      <c r="H424" s="151" t="s">
        <v>524</v>
      </c>
      <c r="I424" s="52" t="s">
        <v>73</v>
      </c>
      <c r="J424" s="51"/>
      <c r="K424" s="51"/>
      <c r="L424" s="53"/>
      <c r="M424" s="53">
        <f>M425</f>
        <v>1000000</v>
      </c>
      <c r="N424" s="323">
        <f>N425</f>
        <v>0</v>
      </c>
      <c r="O424" s="207"/>
      <c r="P424" s="180"/>
      <c r="Q424" s="180"/>
      <c r="R424" s="4" t="s">
        <v>322</v>
      </c>
      <c r="S424" s="223" t="s">
        <v>508</v>
      </c>
    </row>
    <row r="425" spans="1:19" ht="13.2" x14ac:dyDescent="0.25">
      <c r="A425" s="1" t="s">
        <v>327</v>
      </c>
      <c r="B425" s="48"/>
      <c r="C425" s="49" t="s">
        <v>621</v>
      </c>
      <c r="D425" s="48">
        <v>4</v>
      </c>
      <c r="E425" s="48" t="s">
        <v>120</v>
      </c>
      <c r="F425" s="50">
        <v>250000</v>
      </c>
      <c r="G425" s="122">
        <f>ROUNDDOWN(D425*F425,-3)</f>
        <v>1000000</v>
      </c>
      <c r="H425" s="150"/>
      <c r="I425" s="49" t="s">
        <v>621</v>
      </c>
      <c r="J425" s="48">
        <v>4</v>
      </c>
      <c r="K425" s="48" t="s">
        <v>120</v>
      </c>
      <c r="L425" s="50">
        <v>250000</v>
      </c>
      <c r="M425" s="50">
        <f>ROUNDDOWN(J425*L425,-3)</f>
        <v>1000000</v>
      </c>
      <c r="N425" s="247">
        <f>Reviu[[#This Row],[JUMLAH]]-Reviu[[#This Row],[JUMLAH ]]</f>
        <v>0</v>
      </c>
      <c r="O425" s="178"/>
      <c r="P425" s="180"/>
      <c r="Q425" s="180"/>
    </row>
    <row r="426" spans="1:19" ht="13.2" x14ac:dyDescent="0.25">
      <c r="A426" s="1" t="s">
        <v>328</v>
      </c>
      <c r="B426" s="51" t="s">
        <v>525</v>
      </c>
      <c r="C426" s="52" t="s">
        <v>35</v>
      </c>
      <c r="D426" s="51"/>
      <c r="E426" s="51"/>
      <c r="F426" s="53"/>
      <c r="G426" s="123">
        <f>G427</f>
        <v>130000000</v>
      </c>
      <c r="H426" s="151" t="s">
        <v>525</v>
      </c>
      <c r="I426" s="52" t="s">
        <v>35</v>
      </c>
      <c r="J426" s="51"/>
      <c r="K426" s="51"/>
      <c r="L426" s="53"/>
      <c r="M426" s="53">
        <f>M427</f>
        <v>56822000</v>
      </c>
      <c r="N426" s="323">
        <f>N427</f>
        <v>73178000</v>
      </c>
      <c r="O426" s="207"/>
      <c r="P426" s="180"/>
      <c r="Q426" s="180"/>
      <c r="R426" s="4" t="s">
        <v>322</v>
      </c>
      <c r="S426" s="223" t="s">
        <v>508</v>
      </c>
    </row>
    <row r="427" spans="1:19" ht="26.4" x14ac:dyDescent="0.25">
      <c r="A427" s="1" t="s">
        <v>329</v>
      </c>
      <c r="B427" s="48"/>
      <c r="C427" s="49" t="s">
        <v>790</v>
      </c>
      <c r="D427" s="48">
        <v>25</v>
      </c>
      <c r="E427" s="48" t="s">
        <v>26</v>
      </c>
      <c r="F427" s="50">
        <v>5200000</v>
      </c>
      <c r="G427" s="122">
        <f>ROUNDDOWN(D427*F427,-3)</f>
        <v>130000000</v>
      </c>
      <c r="H427" s="150"/>
      <c r="I427" s="201" t="s">
        <v>790</v>
      </c>
      <c r="J427" s="386">
        <v>10</v>
      </c>
      <c r="K427" s="202" t="s">
        <v>26</v>
      </c>
      <c r="L427" s="204">
        <v>5682200</v>
      </c>
      <c r="M427" s="204">
        <f>ROUNDDOWN(J427*L427,-3)</f>
        <v>56822000</v>
      </c>
      <c r="N427" s="373">
        <f>Reviu[[#This Row],[JUMLAH]]-Reviu[[#This Row],[JUMLAH ]]</f>
        <v>73178000</v>
      </c>
      <c r="O427" s="187"/>
      <c r="P427" s="180"/>
      <c r="Q427" s="180"/>
    </row>
    <row r="428" spans="1:19" ht="13.2" x14ac:dyDescent="0.25">
      <c r="A428" s="1" t="s">
        <v>330</v>
      </c>
      <c r="B428" s="54" t="s">
        <v>38</v>
      </c>
      <c r="C428" s="55" t="s">
        <v>331</v>
      </c>
      <c r="D428" s="54"/>
      <c r="E428" s="54"/>
      <c r="F428" s="56"/>
      <c r="G428" s="124">
        <f>SUM(G429,G435,G437,G439)</f>
        <v>190250000</v>
      </c>
      <c r="H428" s="152" t="s">
        <v>38</v>
      </c>
      <c r="I428" s="55" t="s">
        <v>331</v>
      </c>
      <c r="J428" s="54"/>
      <c r="K428" s="54"/>
      <c r="L428" s="56"/>
      <c r="M428" s="56">
        <f>SUM(M429,M435,M437,M439)</f>
        <v>107500000</v>
      </c>
      <c r="N428" s="325">
        <f>SUM(N429,N435,N437,N439)</f>
        <v>82750000</v>
      </c>
      <c r="O428" s="207"/>
      <c r="P428" s="381" t="s">
        <v>507</v>
      </c>
      <c r="Q428" s="381" t="s">
        <v>508</v>
      </c>
      <c r="S428" s="223"/>
    </row>
    <row r="429" spans="1:19" ht="13.2" x14ac:dyDescent="0.25">
      <c r="A429" s="1" t="s">
        <v>332</v>
      </c>
      <c r="B429" s="51" t="s">
        <v>523</v>
      </c>
      <c r="C429" s="52" t="s">
        <v>24</v>
      </c>
      <c r="D429" s="51"/>
      <c r="E429" s="51"/>
      <c r="F429" s="53"/>
      <c r="G429" s="123">
        <f>SUM(G430:G434)</f>
        <v>68250000</v>
      </c>
      <c r="H429" s="151" t="s">
        <v>523</v>
      </c>
      <c r="I429" s="52" t="s">
        <v>24</v>
      </c>
      <c r="J429" s="51"/>
      <c r="K429" s="51"/>
      <c r="L429" s="53"/>
      <c r="M429" s="53">
        <f>SUM(M430:M434)</f>
        <v>24500000</v>
      </c>
      <c r="N429" s="323">
        <f>SUM(N430:N434)</f>
        <v>43750000</v>
      </c>
      <c r="O429" s="207"/>
      <c r="P429" s="180"/>
      <c r="Q429" s="180"/>
      <c r="R429" s="4" t="s">
        <v>322</v>
      </c>
      <c r="S429" s="223" t="s">
        <v>508</v>
      </c>
    </row>
    <row r="430" spans="1:19" ht="13.2" x14ac:dyDescent="0.25">
      <c r="A430" s="1" t="s">
        <v>333</v>
      </c>
      <c r="B430" s="48"/>
      <c r="C430" s="49" t="s">
        <v>554</v>
      </c>
      <c r="D430" s="48">
        <v>350</v>
      </c>
      <c r="E430" s="48" t="s">
        <v>26</v>
      </c>
      <c r="F430" s="50">
        <v>75000</v>
      </c>
      <c r="G430" s="122">
        <f>ROUNDDOWN(D430*F430,-3)</f>
        <v>26250000</v>
      </c>
      <c r="H430" s="150"/>
      <c r="I430" s="201" t="s">
        <v>554</v>
      </c>
      <c r="J430" s="386">
        <v>80</v>
      </c>
      <c r="K430" s="202" t="s">
        <v>26</v>
      </c>
      <c r="L430" s="204">
        <v>75000</v>
      </c>
      <c r="M430" s="204">
        <f>ROUNDDOWN(J430*L430,-3)</f>
        <v>6000000</v>
      </c>
      <c r="N430" s="247">
        <f>Reviu[[#This Row],[JUMLAH]]-Reviu[[#This Row],[JUMLAH ]]</f>
        <v>20250000</v>
      </c>
      <c r="O430" s="207"/>
      <c r="P430" s="180"/>
      <c r="Q430" s="180"/>
    </row>
    <row r="431" spans="1:19" ht="13.2" x14ac:dyDescent="0.25">
      <c r="A431" s="1" t="s">
        <v>334</v>
      </c>
      <c r="B431" s="48"/>
      <c r="C431" s="49" t="s">
        <v>555</v>
      </c>
      <c r="D431" s="48">
        <v>8</v>
      </c>
      <c r="E431" s="48" t="s">
        <v>120</v>
      </c>
      <c r="F431" s="50">
        <v>1500000</v>
      </c>
      <c r="G431" s="122">
        <f>ROUNDDOWN(D431*F431,-3)</f>
        <v>12000000</v>
      </c>
      <c r="H431" s="150"/>
      <c r="I431" s="49" t="s">
        <v>555</v>
      </c>
      <c r="J431" s="48">
        <v>4</v>
      </c>
      <c r="K431" s="48" t="s">
        <v>120</v>
      </c>
      <c r="L431" s="50">
        <v>1500000</v>
      </c>
      <c r="M431" s="50">
        <f>ROUNDDOWN(J431*L431,-3)</f>
        <v>6000000</v>
      </c>
      <c r="N431" s="373">
        <f>Reviu[[#This Row],[JUMLAH]]-Reviu[[#This Row],[JUMLAH ]]</f>
        <v>6000000</v>
      </c>
      <c r="O431" s="187"/>
      <c r="P431" s="180"/>
      <c r="Q431" s="180"/>
    </row>
    <row r="432" spans="1:19" ht="13.2" x14ac:dyDescent="0.25">
      <c r="A432" s="1" t="s">
        <v>791</v>
      </c>
      <c r="B432" s="48"/>
      <c r="C432" s="49" t="s">
        <v>556</v>
      </c>
      <c r="D432" s="48">
        <v>8</v>
      </c>
      <c r="E432" s="48" t="s">
        <v>120</v>
      </c>
      <c r="F432" s="50">
        <v>1500000</v>
      </c>
      <c r="G432" s="122">
        <f>ROUNDDOWN(D432*F432,-3)</f>
        <v>12000000</v>
      </c>
      <c r="H432" s="150"/>
      <c r="I432" s="49" t="s">
        <v>556</v>
      </c>
      <c r="J432" s="48">
        <v>4</v>
      </c>
      <c r="K432" s="48" t="s">
        <v>120</v>
      </c>
      <c r="L432" s="50">
        <v>1500000</v>
      </c>
      <c r="M432" s="50">
        <f>ROUNDDOWN(J432*L432,-3)</f>
        <v>6000000</v>
      </c>
      <c r="N432" s="373">
        <f>Reviu[[#This Row],[JUMLAH]]-Reviu[[#This Row],[JUMLAH ]]</f>
        <v>6000000</v>
      </c>
      <c r="O432" s="187"/>
      <c r="P432" s="180"/>
      <c r="Q432" s="180"/>
    </row>
    <row r="433" spans="1:19" ht="13.2" x14ac:dyDescent="0.25">
      <c r="A433" s="1" t="s">
        <v>792</v>
      </c>
      <c r="B433" s="48"/>
      <c r="C433" s="49" t="s">
        <v>557</v>
      </c>
      <c r="D433" s="48">
        <v>8</v>
      </c>
      <c r="E433" s="48" t="s">
        <v>120</v>
      </c>
      <c r="F433" s="50">
        <v>1000000</v>
      </c>
      <c r="G433" s="122">
        <f>ROUNDDOWN(D433*F433,-3)</f>
        <v>8000000</v>
      </c>
      <c r="H433" s="150"/>
      <c r="I433" s="49" t="s">
        <v>557</v>
      </c>
      <c r="J433" s="48">
        <v>4</v>
      </c>
      <c r="K433" s="48" t="s">
        <v>120</v>
      </c>
      <c r="L433" s="50">
        <v>1000000</v>
      </c>
      <c r="M433" s="50">
        <f>ROUNDDOWN(J433*L433,-3)</f>
        <v>4000000</v>
      </c>
      <c r="N433" s="373">
        <f>Reviu[[#This Row],[JUMLAH]]-Reviu[[#This Row],[JUMLAH ]]</f>
        <v>4000000</v>
      </c>
      <c r="O433" s="187"/>
      <c r="P433" s="180"/>
      <c r="Q433" s="180"/>
    </row>
    <row r="434" spans="1:19" ht="13.2" x14ac:dyDescent="0.25">
      <c r="A434" s="1" t="s">
        <v>793</v>
      </c>
      <c r="B434" s="48"/>
      <c r="C434" s="49" t="s">
        <v>789</v>
      </c>
      <c r="D434" s="48">
        <v>40</v>
      </c>
      <c r="E434" s="48" t="s">
        <v>59</v>
      </c>
      <c r="F434" s="50">
        <v>250000</v>
      </c>
      <c r="G434" s="122">
        <f>ROUNDDOWN(D434*F434,-3)</f>
        <v>10000000</v>
      </c>
      <c r="H434" s="150"/>
      <c r="I434" s="201" t="s">
        <v>789</v>
      </c>
      <c r="J434" s="386">
        <v>10</v>
      </c>
      <c r="K434" s="202" t="s">
        <v>59</v>
      </c>
      <c r="L434" s="204">
        <v>250000</v>
      </c>
      <c r="M434" s="204">
        <f>ROUNDDOWN(J434*L434,-3)</f>
        <v>2500000</v>
      </c>
      <c r="N434" s="373">
        <f>Reviu[[#This Row],[JUMLAH]]-Reviu[[#This Row],[JUMLAH ]]</f>
        <v>7500000</v>
      </c>
      <c r="O434" s="187"/>
      <c r="P434" s="180"/>
      <c r="Q434" s="180"/>
    </row>
    <row r="435" spans="1:19" ht="13.2" x14ac:dyDescent="0.25">
      <c r="A435" s="1" t="s">
        <v>335</v>
      </c>
      <c r="B435" s="51" t="s">
        <v>524</v>
      </c>
      <c r="C435" s="52" t="s">
        <v>73</v>
      </c>
      <c r="D435" s="51"/>
      <c r="E435" s="51"/>
      <c r="F435" s="53"/>
      <c r="G435" s="123">
        <f>G436</f>
        <v>1000000</v>
      </c>
      <c r="H435" s="151" t="s">
        <v>524</v>
      </c>
      <c r="I435" s="52" t="s">
        <v>73</v>
      </c>
      <c r="J435" s="51"/>
      <c r="K435" s="51"/>
      <c r="L435" s="53"/>
      <c r="M435" s="53">
        <f>M436</f>
        <v>1000000</v>
      </c>
      <c r="N435" s="323">
        <f>N436</f>
        <v>0</v>
      </c>
      <c r="O435" s="207"/>
      <c r="P435" s="180"/>
      <c r="Q435" s="180"/>
      <c r="R435" s="4" t="s">
        <v>322</v>
      </c>
      <c r="S435" s="223" t="s">
        <v>508</v>
      </c>
    </row>
    <row r="436" spans="1:19" ht="13.2" x14ac:dyDescent="0.25">
      <c r="A436" s="1" t="s">
        <v>336</v>
      </c>
      <c r="B436" s="48"/>
      <c r="C436" s="49" t="s">
        <v>621</v>
      </c>
      <c r="D436" s="48">
        <v>4</v>
      </c>
      <c r="E436" s="48" t="s">
        <v>120</v>
      </c>
      <c r="F436" s="50">
        <v>250000</v>
      </c>
      <c r="G436" s="122">
        <f>ROUNDDOWN(D436*F436,-3)</f>
        <v>1000000</v>
      </c>
      <c r="H436" s="150"/>
      <c r="I436" s="49" t="s">
        <v>621</v>
      </c>
      <c r="J436" s="48">
        <v>4</v>
      </c>
      <c r="K436" s="48" t="s">
        <v>120</v>
      </c>
      <c r="L436" s="50">
        <v>250000</v>
      </c>
      <c r="M436" s="50">
        <f>ROUNDDOWN(J436*L436,-3)</f>
        <v>1000000</v>
      </c>
      <c r="N436" s="247">
        <f>Reviu[[#This Row],[JUMLAH]]-Reviu[[#This Row],[JUMLAH ]]</f>
        <v>0</v>
      </c>
      <c r="O436" s="178"/>
      <c r="P436" s="180"/>
      <c r="Q436" s="180"/>
    </row>
    <row r="437" spans="1:19" ht="13.2" x14ac:dyDescent="0.25">
      <c r="A437" s="1" t="s">
        <v>337</v>
      </c>
      <c r="B437" s="51" t="s">
        <v>528</v>
      </c>
      <c r="C437" s="52" t="s">
        <v>31</v>
      </c>
      <c r="D437" s="51"/>
      <c r="E437" s="51"/>
      <c r="F437" s="53"/>
      <c r="G437" s="123">
        <f>G438</f>
        <v>4000000</v>
      </c>
      <c r="H437" s="151" t="s">
        <v>528</v>
      </c>
      <c r="I437" s="52" t="s">
        <v>31</v>
      </c>
      <c r="J437" s="51"/>
      <c r="K437" s="51"/>
      <c r="L437" s="53"/>
      <c r="M437" s="53">
        <f>M438</f>
        <v>4000000</v>
      </c>
      <c r="N437" s="323">
        <f>N438</f>
        <v>0</v>
      </c>
      <c r="O437" s="207"/>
      <c r="P437" s="180"/>
      <c r="Q437" s="180"/>
      <c r="R437" s="4" t="s">
        <v>322</v>
      </c>
      <c r="S437" s="223" t="s">
        <v>508</v>
      </c>
    </row>
    <row r="438" spans="1:19" ht="13.2" x14ac:dyDescent="0.25">
      <c r="A438" s="1" t="s">
        <v>338</v>
      </c>
      <c r="B438" s="48"/>
      <c r="C438" s="49" t="s">
        <v>558</v>
      </c>
      <c r="D438" s="48">
        <v>4</v>
      </c>
      <c r="E438" s="48" t="s">
        <v>33</v>
      </c>
      <c r="F438" s="50">
        <v>1000000</v>
      </c>
      <c r="G438" s="122">
        <f>ROUNDDOWN(D438*F438,-3)</f>
        <v>4000000</v>
      </c>
      <c r="H438" s="150"/>
      <c r="I438" s="49" t="s">
        <v>558</v>
      </c>
      <c r="J438" s="48">
        <v>4</v>
      </c>
      <c r="K438" s="48" t="s">
        <v>33</v>
      </c>
      <c r="L438" s="50">
        <v>1000000</v>
      </c>
      <c r="M438" s="50">
        <f>ROUNDDOWN(J438*L438,-3)</f>
        <v>4000000</v>
      </c>
      <c r="N438" s="247">
        <f>Reviu[[#This Row],[JUMLAH]]-Reviu[[#This Row],[JUMLAH ]]</f>
        <v>0</v>
      </c>
      <c r="O438" s="178"/>
      <c r="P438" s="180"/>
      <c r="Q438" s="180"/>
    </row>
    <row r="439" spans="1:19" ht="13.2" x14ac:dyDescent="0.25">
      <c r="A439" s="1" t="s">
        <v>339</v>
      </c>
      <c r="B439" s="103" t="s">
        <v>525</v>
      </c>
      <c r="C439" s="104" t="s">
        <v>35</v>
      </c>
      <c r="D439" s="103"/>
      <c r="E439" s="103"/>
      <c r="F439" s="105"/>
      <c r="G439" s="140">
        <f>G440</f>
        <v>117000000</v>
      </c>
      <c r="H439" s="169" t="s">
        <v>525</v>
      </c>
      <c r="I439" s="104" t="s">
        <v>35</v>
      </c>
      <c r="J439" s="103"/>
      <c r="K439" s="103"/>
      <c r="L439" s="105"/>
      <c r="M439" s="105">
        <f>M440</f>
        <v>78000000</v>
      </c>
      <c r="N439" s="337">
        <f>N440</f>
        <v>39000000</v>
      </c>
      <c r="O439" s="207"/>
      <c r="P439" s="180"/>
      <c r="Q439" s="180"/>
      <c r="R439" s="4" t="s">
        <v>322</v>
      </c>
      <c r="S439" s="223" t="s">
        <v>508</v>
      </c>
    </row>
    <row r="440" spans="1:19" ht="13.2" x14ac:dyDescent="0.25">
      <c r="A440" s="1" t="s">
        <v>340</v>
      </c>
      <c r="B440" s="48"/>
      <c r="C440" s="49" t="s">
        <v>794</v>
      </c>
      <c r="D440" s="48">
        <v>18</v>
      </c>
      <c r="E440" s="48" t="s">
        <v>26</v>
      </c>
      <c r="F440" s="50">
        <v>6500000</v>
      </c>
      <c r="G440" s="122">
        <f>ROUNDDOWN(D440*F440,-3)</f>
        <v>117000000</v>
      </c>
      <c r="H440" s="150"/>
      <c r="I440" s="201" t="s">
        <v>794</v>
      </c>
      <c r="J440" s="386">
        <v>12</v>
      </c>
      <c r="K440" s="202" t="s">
        <v>26</v>
      </c>
      <c r="L440" s="204">
        <v>6500000</v>
      </c>
      <c r="M440" s="204">
        <f>ROUNDDOWN(J440*L440,-3)</f>
        <v>78000000</v>
      </c>
      <c r="N440" s="247">
        <f>Reviu[[#This Row],[JUMLAH]]-Reviu[[#This Row],[JUMLAH ]]</f>
        <v>39000000</v>
      </c>
      <c r="O440" s="178"/>
      <c r="P440" s="180"/>
      <c r="Q440" s="180"/>
    </row>
    <row r="441" spans="1:19" ht="13.2" x14ac:dyDescent="0.25">
      <c r="A441" s="1" t="s">
        <v>341</v>
      </c>
      <c r="B441" s="93" t="s">
        <v>91</v>
      </c>
      <c r="C441" s="94" t="s">
        <v>795</v>
      </c>
      <c r="D441" s="93"/>
      <c r="E441" s="93"/>
      <c r="F441" s="95"/>
      <c r="G441" s="137">
        <f>SUM(G442,G448,G450,G452)</f>
        <v>178435000</v>
      </c>
      <c r="H441" s="165" t="s">
        <v>91</v>
      </c>
      <c r="I441" s="94" t="s">
        <v>795</v>
      </c>
      <c r="J441" s="93"/>
      <c r="K441" s="93"/>
      <c r="L441" s="95"/>
      <c r="M441" s="95">
        <f>SUM(M442,M448,M450,M452)</f>
        <v>73082000</v>
      </c>
      <c r="N441" s="344">
        <f>SUM(N442,N448,N450,N452)</f>
        <v>105353000</v>
      </c>
      <c r="O441" s="207"/>
      <c r="P441" s="381" t="s">
        <v>507</v>
      </c>
      <c r="Q441" s="381" t="s">
        <v>508</v>
      </c>
      <c r="S441" s="223"/>
    </row>
    <row r="442" spans="1:19" ht="13.2" x14ac:dyDescent="0.25">
      <c r="A442" s="1" t="s">
        <v>342</v>
      </c>
      <c r="B442" s="57" t="s">
        <v>523</v>
      </c>
      <c r="C442" s="58" t="s">
        <v>24</v>
      </c>
      <c r="D442" s="57"/>
      <c r="E442" s="57"/>
      <c r="F442" s="59"/>
      <c r="G442" s="125">
        <f>SUM(G443:G447)</f>
        <v>52000000</v>
      </c>
      <c r="H442" s="153" t="s">
        <v>523</v>
      </c>
      <c r="I442" s="58" t="s">
        <v>24</v>
      </c>
      <c r="J442" s="57"/>
      <c r="K442" s="57"/>
      <c r="L442" s="59"/>
      <c r="M442" s="59">
        <f>SUM(M443:M447)</f>
        <v>26000000</v>
      </c>
      <c r="N442" s="324">
        <f>SUM(N443:N447)</f>
        <v>26000000</v>
      </c>
      <c r="O442" s="207"/>
      <c r="P442" s="180"/>
      <c r="Q442" s="180"/>
      <c r="R442" s="4" t="s">
        <v>322</v>
      </c>
      <c r="S442" s="223" t="s">
        <v>508</v>
      </c>
    </row>
    <row r="443" spans="1:19" ht="13.2" x14ac:dyDescent="0.25">
      <c r="A443" s="1" t="s">
        <v>343</v>
      </c>
      <c r="B443" s="48"/>
      <c r="C443" s="49" t="s">
        <v>554</v>
      </c>
      <c r="D443" s="48">
        <v>200</v>
      </c>
      <c r="E443" s="48" t="s">
        <v>26</v>
      </c>
      <c r="F443" s="50">
        <v>75000</v>
      </c>
      <c r="G443" s="122">
        <f>ROUNDDOWN(D443*F443,-3)</f>
        <v>15000000</v>
      </c>
      <c r="H443" s="150"/>
      <c r="I443" s="201" t="s">
        <v>554</v>
      </c>
      <c r="J443" s="386">
        <v>100</v>
      </c>
      <c r="K443" s="202" t="s">
        <v>26</v>
      </c>
      <c r="L443" s="204">
        <v>75000</v>
      </c>
      <c r="M443" s="204">
        <f>ROUNDDOWN(J443*L443,-3)</f>
        <v>7500000</v>
      </c>
      <c r="N443" s="373">
        <f>Reviu[[#This Row],[JUMLAH]]-Reviu[[#This Row],[JUMLAH ]]</f>
        <v>7500000</v>
      </c>
      <c r="O443" s="187"/>
      <c r="P443" s="180"/>
      <c r="Q443" s="180"/>
    </row>
    <row r="444" spans="1:19" ht="13.2" x14ac:dyDescent="0.25">
      <c r="A444" s="1" t="s">
        <v>344</v>
      </c>
      <c r="B444" s="48"/>
      <c r="C444" s="49" t="s">
        <v>555</v>
      </c>
      <c r="D444" s="48">
        <v>8</v>
      </c>
      <c r="E444" s="48" t="s">
        <v>120</v>
      </c>
      <c r="F444" s="50">
        <v>1500000</v>
      </c>
      <c r="G444" s="122">
        <f>ROUNDDOWN(D444*F444,-3)</f>
        <v>12000000</v>
      </c>
      <c r="H444" s="150"/>
      <c r="I444" s="49" t="s">
        <v>555</v>
      </c>
      <c r="J444" s="48">
        <v>4</v>
      </c>
      <c r="K444" s="48" t="s">
        <v>120</v>
      </c>
      <c r="L444" s="50">
        <v>1500000</v>
      </c>
      <c r="M444" s="50">
        <f>ROUNDDOWN(J444*L444,-3)</f>
        <v>6000000</v>
      </c>
      <c r="N444" s="373">
        <f>Reviu[[#This Row],[JUMLAH]]-Reviu[[#This Row],[JUMLAH ]]</f>
        <v>6000000</v>
      </c>
      <c r="O444" s="187"/>
      <c r="P444" s="180"/>
      <c r="Q444" s="180"/>
    </row>
    <row r="445" spans="1:19" ht="13.2" x14ac:dyDescent="0.25">
      <c r="A445" s="1" t="s">
        <v>796</v>
      </c>
      <c r="B445" s="48"/>
      <c r="C445" s="49" t="s">
        <v>556</v>
      </c>
      <c r="D445" s="48">
        <v>8</v>
      </c>
      <c r="E445" s="48" t="s">
        <v>120</v>
      </c>
      <c r="F445" s="50">
        <v>1500000</v>
      </c>
      <c r="G445" s="122">
        <f>ROUNDDOWN(D445*F445,-3)</f>
        <v>12000000</v>
      </c>
      <c r="H445" s="150"/>
      <c r="I445" s="49" t="s">
        <v>556</v>
      </c>
      <c r="J445" s="48">
        <v>4</v>
      </c>
      <c r="K445" s="48" t="s">
        <v>120</v>
      </c>
      <c r="L445" s="50">
        <v>1500000</v>
      </c>
      <c r="M445" s="50">
        <f>ROUNDDOWN(J445*L445,-3)</f>
        <v>6000000</v>
      </c>
      <c r="N445" s="373">
        <f>Reviu[[#This Row],[JUMLAH]]-Reviu[[#This Row],[JUMLAH ]]</f>
        <v>6000000</v>
      </c>
      <c r="O445" s="187"/>
      <c r="P445" s="180"/>
      <c r="Q445" s="180"/>
    </row>
    <row r="446" spans="1:19" ht="13.2" x14ac:dyDescent="0.25">
      <c r="A446" s="1" t="s">
        <v>797</v>
      </c>
      <c r="B446" s="48"/>
      <c r="C446" s="49" t="s">
        <v>557</v>
      </c>
      <c r="D446" s="48">
        <v>8</v>
      </c>
      <c r="E446" s="48" t="s">
        <v>120</v>
      </c>
      <c r="F446" s="50">
        <v>1000000</v>
      </c>
      <c r="G446" s="122">
        <f>ROUNDDOWN(D446*F446,-3)</f>
        <v>8000000</v>
      </c>
      <c r="H446" s="150"/>
      <c r="I446" s="49" t="s">
        <v>557</v>
      </c>
      <c r="J446" s="48">
        <v>4</v>
      </c>
      <c r="K446" s="48" t="s">
        <v>120</v>
      </c>
      <c r="L446" s="50">
        <v>1000000</v>
      </c>
      <c r="M446" s="50">
        <f>ROUNDDOWN(J446*L446,-3)</f>
        <v>4000000</v>
      </c>
      <c r="N446" s="373">
        <f>Reviu[[#This Row],[JUMLAH]]-Reviu[[#This Row],[JUMLAH ]]</f>
        <v>4000000</v>
      </c>
      <c r="O446" s="187"/>
      <c r="P446" s="180"/>
      <c r="Q446" s="180"/>
    </row>
    <row r="447" spans="1:19" ht="13.2" x14ac:dyDescent="0.25">
      <c r="A447" s="1" t="s">
        <v>798</v>
      </c>
      <c r="B447" s="48"/>
      <c r="C447" s="49" t="s">
        <v>789</v>
      </c>
      <c r="D447" s="48">
        <v>20</v>
      </c>
      <c r="E447" s="48" t="s">
        <v>59</v>
      </c>
      <c r="F447" s="50">
        <v>250000</v>
      </c>
      <c r="G447" s="122">
        <f>ROUNDDOWN(D447*F447,-3)</f>
        <v>5000000</v>
      </c>
      <c r="H447" s="150"/>
      <c r="I447" s="49" t="s">
        <v>789</v>
      </c>
      <c r="J447" s="48">
        <v>10</v>
      </c>
      <c r="K447" s="48" t="s">
        <v>59</v>
      </c>
      <c r="L447" s="50">
        <v>250000</v>
      </c>
      <c r="M447" s="50">
        <f>ROUNDDOWN(J447*L447,-3)</f>
        <v>2500000</v>
      </c>
      <c r="N447" s="247">
        <f>Reviu[[#This Row],[JUMLAH]]-Reviu[[#This Row],[JUMLAH ]]</f>
        <v>2500000</v>
      </c>
      <c r="O447" s="207"/>
      <c r="P447" s="180"/>
      <c r="Q447" s="180"/>
    </row>
    <row r="448" spans="1:19" ht="13.2" x14ac:dyDescent="0.25">
      <c r="A448" s="1" t="s">
        <v>799</v>
      </c>
      <c r="B448" s="103" t="s">
        <v>524</v>
      </c>
      <c r="C448" s="104" t="s">
        <v>73</v>
      </c>
      <c r="D448" s="103"/>
      <c r="E448" s="103"/>
      <c r="F448" s="105"/>
      <c r="G448" s="140">
        <f>G449</f>
        <v>1000000</v>
      </c>
      <c r="H448" s="169" t="s">
        <v>524</v>
      </c>
      <c r="I448" s="104" t="s">
        <v>73</v>
      </c>
      <c r="J448" s="103"/>
      <c r="K448" s="103"/>
      <c r="L448" s="105"/>
      <c r="M448" s="105">
        <f>M449</f>
        <v>1000000</v>
      </c>
      <c r="N448" s="337">
        <f>N449</f>
        <v>0</v>
      </c>
      <c r="O448" s="207"/>
      <c r="P448" s="180"/>
      <c r="Q448" s="180"/>
      <c r="R448" s="4" t="s">
        <v>322</v>
      </c>
      <c r="S448" s="223" t="s">
        <v>508</v>
      </c>
    </row>
    <row r="449" spans="1:19" ht="13.2" x14ac:dyDescent="0.25">
      <c r="A449" s="1" t="s">
        <v>800</v>
      </c>
      <c r="B449" s="48"/>
      <c r="C449" s="49" t="s">
        <v>621</v>
      </c>
      <c r="D449" s="48">
        <v>4</v>
      </c>
      <c r="E449" s="48" t="s">
        <v>120</v>
      </c>
      <c r="F449" s="50">
        <v>250000</v>
      </c>
      <c r="G449" s="122">
        <f>ROUNDDOWN(D449*F449,-3)</f>
        <v>1000000</v>
      </c>
      <c r="H449" s="150"/>
      <c r="I449" s="49" t="s">
        <v>621</v>
      </c>
      <c r="J449" s="48">
        <v>4</v>
      </c>
      <c r="K449" s="48" t="s">
        <v>120</v>
      </c>
      <c r="L449" s="50">
        <v>250000</v>
      </c>
      <c r="M449" s="50">
        <f>ROUNDDOWN(J449*L449,-3)</f>
        <v>1000000</v>
      </c>
      <c r="N449" s="247">
        <f>Reviu[[#This Row],[JUMLAH]]-Reviu[[#This Row],[JUMLAH ]]</f>
        <v>0</v>
      </c>
      <c r="O449" s="178"/>
      <c r="P449" s="180"/>
      <c r="Q449" s="180"/>
    </row>
    <row r="450" spans="1:19" ht="13.2" x14ac:dyDescent="0.25">
      <c r="A450" s="1" t="s">
        <v>801</v>
      </c>
      <c r="B450" s="87" t="s">
        <v>528</v>
      </c>
      <c r="C450" s="88" t="s">
        <v>31</v>
      </c>
      <c r="D450" s="87"/>
      <c r="E450" s="87"/>
      <c r="F450" s="89"/>
      <c r="G450" s="135">
        <f>G451</f>
        <v>8000000</v>
      </c>
      <c r="H450" s="163" t="s">
        <v>528</v>
      </c>
      <c r="I450" s="88" t="s">
        <v>31</v>
      </c>
      <c r="J450" s="87"/>
      <c r="K450" s="87"/>
      <c r="L450" s="89"/>
      <c r="M450" s="89">
        <f>M451</f>
        <v>4000000</v>
      </c>
      <c r="N450" s="343">
        <f>N451</f>
        <v>4000000</v>
      </c>
      <c r="O450" s="207"/>
      <c r="P450" s="180"/>
      <c r="Q450" s="180"/>
      <c r="R450" s="4" t="s">
        <v>322</v>
      </c>
      <c r="S450" s="223" t="s">
        <v>508</v>
      </c>
    </row>
    <row r="451" spans="1:19" ht="13.2" x14ac:dyDescent="0.25">
      <c r="A451" s="1" t="s">
        <v>802</v>
      </c>
      <c r="B451" s="48"/>
      <c r="C451" s="49" t="s">
        <v>558</v>
      </c>
      <c r="D451" s="48">
        <v>8</v>
      </c>
      <c r="E451" s="48" t="s">
        <v>33</v>
      </c>
      <c r="F451" s="50">
        <v>1000000</v>
      </c>
      <c r="G451" s="122">
        <f>ROUNDDOWN(D451*F451,-3)</f>
        <v>8000000</v>
      </c>
      <c r="H451" s="150"/>
      <c r="I451" s="49" t="s">
        <v>558</v>
      </c>
      <c r="J451" s="48">
        <v>4</v>
      </c>
      <c r="K451" s="48" t="s">
        <v>33</v>
      </c>
      <c r="L451" s="50">
        <v>1000000</v>
      </c>
      <c r="M451" s="50">
        <f>ROUNDDOWN(J451*L451,-3)</f>
        <v>4000000</v>
      </c>
      <c r="N451" s="373">
        <f>Reviu[[#This Row],[JUMLAH]]-Reviu[[#This Row],[JUMLAH ]]</f>
        <v>4000000</v>
      </c>
      <c r="O451" s="187"/>
      <c r="P451" s="180"/>
      <c r="Q451" s="180"/>
    </row>
    <row r="452" spans="1:19" ht="13.2" x14ac:dyDescent="0.25">
      <c r="A452" s="1" t="s">
        <v>345</v>
      </c>
      <c r="B452" s="45" t="s">
        <v>525</v>
      </c>
      <c r="C452" s="46" t="s">
        <v>35</v>
      </c>
      <c r="D452" s="45"/>
      <c r="E452" s="45"/>
      <c r="F452" s="47"/>
      <c r="G452" s="121">
        <f>G453</f>
        <v>117435000</v>
      </c>
      <c r="H452" s="149" t="s">
        <v>525</v>
      </c>
      <c r="I452" s="46" t="s">
        <v>35</v>
      </c>
      <c r="J452" s="45"/>
      <c r="K452" s="45"/>
      <c r="L452" s="47"/>
      <c r="M452" s="47">
        <f>M453</f>
        <v>42082000</v>
      </c>
      <c r="N452" s="322">
        <f>N453</f>
        <v>75353000</v>
      </c>
      <c r="O452" s="207"/>
      <c r="P452" s="180"/>
      <c r="Q452" s="180"/>
      <c r="R452" s="4" t="s">
        <v>322</v>
      </c>
      <c r="S452" s="223" t="s">
        <v>508</v>
      </c>
    </row>
    <row r="453" spans="1:19" ht="13.2" x14ac:dyDescent="0.25">
      <c r="A453" s="1" t="s">
        <v>346</v>
      </c>
      <c r="B453" s="48"/>
      <c r="C453" s="49" t="s">
        <v>803</v>
      </c>
      <c r="D453" s="48">
        <v>20</v>
      </c>
      <c r="E453" s="48" t="s">
        <v>26</v>
      </c>
      <c r="F453" s="50">
        <v>5871750</v>
      </c>
      <c r="G453" s="122">
        <f>ROUNDDOWN(D453*F453,-3)</f>
        <v>117435000</v>
      </c>
      <c r="H453" s="150"/>
      <c r="I453" s="201" t="s">
        <v>803</v>
      </c>
      <c r="J453" s="386">
        <v>10</v>
      </c>
      <c r="K453" s="202" t="s">
        <v>26</v>
      </c>
      <c r="L453" s="204">
        <v>4208250</v>
      </c>
      <c r="M453" s="204">
        <f>ROUNDDOWN(J453*L453,-3)</f>
        <v>42082000</v>
      </c>
      <c r="N453" s="373">
        <f>Reviu[[#This Row],[JUMLAH]]-Reviu[[#This Row],[JUMLAH ]]</f>
        <v>75353000</v>
      </c>
      <c r="O453" s="187"/>
      <c r="P453" s="180"/>
      <c r="Q453" s="180"/>
    </row>
    <row r="454" spans="1:19" ht="13.2" x14ac:dyDescent="0.25">
      <c r="A454" s="1" t="s">
        <v>347</v>
      </c>
      <c r="B454" s="54" t="s">
        <v>167</v>
      </c>
      <c r="C454" s="55" t="s">
        <v>804</v>
      </c>
      <c r="D454" s="54"/>
      <c r="E454" s="54"/>
      <c r="F454" s="56"/>
      <c r="G454" s="124">
        <f>SUM(G455,G460)</f>
        <v>186750000</v>
      </c>
      <c r="H454" s="152" t="s">
        <v>167</v>
      </c>
      <c r="I454" s="55" t="s">
        <v>804</v>
      </c>
      <c r="J454" s="54"/>
      <c r="K454" s="54"/>
      <c r="L454" s="56"/>
      <c r="M454" s="56">
        <f>SUM(M455,M460)</f>
        <v>47750000</v>
      </c>
      <c r="N454" s="325">
        <f>SUM(N455,N460)</f>
        <v>139000000</v>
      </c>
      <c r="O454" s="207"/>
      <c r="P454" s="381" t="s">
        <v>507</v>
      </c>
      <c r="Q454" s="381" t="s">
        <v>508</v>
      </c>
      <c r="S454" s="223"/>
    </row>
    <row r="455" spans="1:19" ht="13.2" x14ac:dyDescent="0.25">
      <c r="A455" s="1" t="s">
        <v>805</v>
      </c>
      <c r="B455" s="51" t="s">
        <v>523</v>
      </c>
      <c r="C455" s="52" t="s">
        <v>24</v>
      </c>
      <c r="D455" s="51"/>
      <c r="E455" s="51"/>
      <c r="F455" s="53"/>
      <c r="G455" s="123">
        <f>SUM(G456:G459)</f>
        <v>49250000</v>
      </c>
      <c r="H455" s="151" t="s">
        <v>523</v>
      </c>
      <c r="I455" s="52" t="s">
        <v>24</v>
      </c>
      <c r="J455" s="51"/>
      <c r="K455" s="51"/>
      <c r="L455" s="53"/>
      <c r="M455" s="53">
        <f>SUM(M456:M459)</f>
        <v>19750000</v>
      </c>
      <c r="N455" s="323">
        <f>SUM(N456:N459)</f>
        <v>29500000</v>
      </c>
      <c r="O455" s="207"/>
      <c r="P455" s="180"/>
      <c r="Q455" s="180"/>
      <c r="R455" s="4" t="s">
        <v>322</v>
      </c>
      <c r="S455" s="223" t="s">
        <v>508</v>
      </c>
    </row>
    <row r="456" spans="1:19" ht="13.2" x14ac:dyDescent="0.25">
      <c r="A456" s="1" t="s">
        <v>806</v>
      </c>
      <c r="B456" s="48"/>
      <c r="C456" s="49" t="s">
        <v>554</v>
      </c>
      <c r="D456" s="48">
        <v>230</v>
      </c>
      <c r="E456" s="48" t="s">
        <v>26</v>
      </c>
      <c r="F456" s="50">
        <v>75000</v>
      </c>
      <c r="G456" s="122">
        <f>ROUNDDOWN(D456*F456,-3)</f>
        <v>17250000</v>
      </c>
      <c r="H456" s="150"/>
      <c r="I456" s="201" t="s">
        <v>554</v>
      </c>
      <c r="J456" s="386">
        <v>50</v>
      </c>
      <c r="K456" s="202" t="s">
        <v>26</v>
      </c>
      <c r="L456" s="204">
        <v>75000</v>
      </c>
      <c r="M456" s="204">
        <f>ROUNDDOWN(J456*L456,-3)</f>
        <v>3750000</v>
      </c>
      <c r="N456" s="373">
        <f>Reviu[[#This Row],[JUMLAH]]-Reviu[[#This Row],[JUMLAH ]]</f>
        <v>13500000</v>
      </c>
      <c r="O456" s="187"/>
      <c r="P456" s="180"/>
      <c r="Q456" s="180"/>
    </row>
    <row r="457" spans="1:19" ht="13.2" x14ac:dyDescent="0.25">
      <c r="A457" s="1" t="s">
        <v>807</v>
      </c>
      <c r="B457" s="48"/>
      <c r="C457" s="49" t="s">
        <v>555</v>
      </c>
      <c r="D457" s="48">
        <v>8</v>
      </c>
      <c r="E457" s="48" t="s">
        <v>120</v>
      </c>
      <c r="F457" s="50">
        <v>1500000</v>
      </c>
      <c r="G457" s="122">
        <f>ROUNDDOWN(D457*F457,-3)</f>
        <v>12000000</v>
      </c>
      <c r="H457" s="150"/>
      <c r="I457" s="201" t="s">
        <v>555</v>
      </c>
      <c r="J457" s="386">
        <v>4</v>
      </c>
      <c r="K457" s="202" t="s">
        <v>120</v>
      </c>
      <c r="L457" s="204">
        <v>1500000</v>
      </c>
      <c r="M457" s="204">
        <f>ROUNDDOWN(J457*L457,-3)</f>
        <v>6000000</v>
      </c>
      <c r="N457" s="373">
        <f>Reviu[[#This Row],[JUMLAH]]-Reviu[[#This Row],[JUMLAH ]]</f>
        <v>6000000</v>
      </c>
      <c r="O457" s="187"/>
      <c r="P457" s="180"/>
      <c r="Q457" s="180"/>
    </row>
    <row r="458" spans="1:19" ht="13.2" x14ac:dyDescent="0.25">
      <c r="A458" s="1" t="s">
        <v>808</v>
      </c>
      <c r="B458" s="48"/>
      <c r="C458" s="49" t="s">
        <v>556</v>
      </c>
      <c r="D458" s="48">
        <v>8</v>
      </c>
      <c r="E458" s="48" t="s">
        <v>120</v>
      </c>
      <c r="F458" s="50">
        <v>1500000</v>
      </c>
      <c r="G458" s="122">
        <f>ROUNDDOWN(D458*F458,-3)</f>
        <v>12000000</v>
      </c>
      <c r="H458" s="150"/>
      <c r="I458" s="201" t="s">
        <v>556</v>
      </c>
      <c r="J458" s="386">
        <v>4</v>
      </c>
      <c r="K458" s="202" t="s">
        <v>120</v>
      </c>
      <c r="L458" s="204">
        <v>1500000</v>
      </c>
      <c r="M458" s="204">
        <f>ROUNDDOWN(J458*L458,-3)</f>
        <v>6000000</v>
      </c>
      <c r="N458" s="373">
        <f>Reviu[[#This Row],[JUMLAH]]-Reviu[[#This Row],[JUMLAH ]]</f>
        <v>6000000</v>
      </c>
      <c r="O458" s="187"/>
      <c r="P458" s="180"/>
      <c r="Q458" s="180"/>
    </row>
    <row r="459" spans="1:19" ht="13.2" x14ac:dyDescent="0.25">
      <c r="A459" s="1" t="s">
        <v>809</v>
      </c>
      <c r="B459" s="48"/>
      <c r="C459" s="49" t="s">
        <v>557</v>
      </c>
      <c r="D459" s="48">
        <v>8</v>
      </c>
      <c r="E459" s="48" t="s">
        <v>120</v>
      </c>
      <c r="F459" s="50">
        <v>1000000</v>
      </c>
      <c r="G459" s="122">
        <f>ROUNDDOWN(D459*F459,-3)</f>
        <v>8000000</v>
      </c>
      <c r="H459" s="150"/>
      <c r="I459" s="201" t="s">
        <v>557</v>
      </c>
      <c r="J459" s="386">
        <v>4</v>
      </c>
      <c r="K459" s="202" t="s">
        <v>120</v>
      </c>
      <c r="L459" s="204">
        <v>1000000</v>
      </c>
      <c r="M459" s="204">
        <f>ROUNDDOWN(J459*L459,-3)</f>
        <v>4000000</v>
      </c>
      <c r="N459" s="373">
        <f>Reviu[[#This Row],[JUMLAH]]-Reviu[[#This Row],[JUMLAH ]]</f>
        <v>4000000</v>
      </c>
      <c r="O459" s="187"/>
      <c r="P459" s="180"/>
      <c r="Q459" s="180"/>
    </row>
    <row r="460" spans="1:19" ht="13.2" x14ac:dyDescent="0.25">
      <c r="A460" s="1" t="s">
        <v>348</v>
      </c>
      <c r="B460" s="51" t="s">
        <v>525</v>
      </c>
      <c r="C460" s="52" t="s">
        <v>35</v>
      </c>
      <c r="D460" s="51"/>
      <c r="E460" s="51"/>
      <c r="F460" s="53"/>
      <c r="G460" s="123">
        <f>G461</f>
        <v>137500000</v>
      </c>
      <c r="H460" s="151" t="s">
        <v>525</v>
      </c>
      <c r="I460" s="52" t="s">
        <v>35</v>
      </c>
      <c r="J460" s="51"/>
      <c r="K460" s="51"/>
      <c r="L460" s="53"/>
      <c r="M460" s="53">
        <f>M461</f>
        <v>28000000</v>
      </c>
      <c r="N460" s="323">
        <f>N461</f>
        <v>109500000</v>
      </c>
      <c r="O460" s="207"/>
      <c r="P460" s="180"/>
      <c r="Q460" s="180"/>
      <c r="R460" s="4" t="s">
        <v>322</v>
      </c>
      <c r="S460" s="223" t="s">
        <v>508</v>
      </c>
    </row>
    <row r="461" spans="1:19" ht="13.2" x14ac:dyDescent="0.25">
      <c r="A461" s="1" t="s">
        <v>349</v>
      </c>
      <c r="B461" s="48"/>
      <c r="C461" s="49" t="s">
        <v>810</v>
      </c>
      <c r="D461" s="48">
        <v>25</v>
      </c>
      <c r="E461" s="48" t="s">
        <v>26</v>
      </c>
      <c r="F461" s="50">
        <v>5500000</v>
      </c>
      <c r="G461" s="122">
        <f>ROUNDDOWN(D461*F461,-3)</f>
        <v>137500000</v>
      </c>
      <c r="H461" s="150"/>
      <c r="I461" s="201" t="s">
        <v>810</v>
      </c>
      <c r="J461" s="386">
        <v>8</v>
      </c>
      <c r="K461" s="202" t="s">
        <v>26</v>
      </c>
      <c r="L461" s="204">
        <v>3500000</v>
      </c>
      <c r="M461" s="204">
        <f>ROUNDDOWN(J461*L461,-3)</f>
        <v>28000000</v>
      </c>
      <c r="N461" s="373">
        <f>Reviu[[#This Row],[JUMLAH]]-Reviu[[#This Row],[JUMLAH ]]</f>
        <v>109500000</v>
      </c>
      <c r="O461" s="187"/>
      <c r="P461" s="180"/>
      <c r="Q461" s="180"/>
    </row>
    <row r="462" spans="1:19" ht="13.2" x14ac:dyDescent="0.25">
      <c r="A462" s="1" t="s">
        <v>811</v>
      </c>
      <c r="B462" s="54" t="s">
        <v>177</v>
      </c>
      <c r="C462" s="55" t="s">
        <v>812</v>
      </c>
      <c r="D462" s="54"/>
      <c r="E462" s="54"/>
      <c r="F462" s="56"/>
      <c r="G462" s="124">
        <f>SUM(G463,G468)</f>
        <v>165187000</v>
      </c>
      <c r="H462" s="152" t="s">
        <v>177</v>
      </c>
      <c r="I462" s="55" t="s">
        <v>812</v>
      </c>
      <c r="J462" s="54"/>
      <c r="K462" s="54"/>
      <c r="L462" s="56"/>
      <c r="M462" s="56">
        <f>SUM(M463,M468)</f>
        <v>39296000</v>
      </c>
      <c r="N462" s="325">
        <f>SUM(N463,N468)</f>
        <v>125891000</v>
      </c>
      <c r="O462" s="207"/>
      <c r="P462" s="381" t="s">
        <v>507</v>
      </c>
      <c r="Q462" s="381" t="s">
        <v>508</v>
      </c>
      <c r="S462" s="223"/>
    </row>
    <row r="463" spans="1:19" ht="13.2" x14ac:dyDescent="0.25">
      <c r="A463" s="1" t="s">
        <v>813</v>
      </c>
      <c r="B463" s="51" t="s">
        <v>523</v>
      </c>
      <c r="C463" s="52" t="s">
        <v>24</v>
      </c>
      <c r="D463" s="51"/>
      <c r="E463" s="51"/>
      <c r="F463" s="53"/>
      <c r="G463" s="123">
        <f>SUM(G464:G467)</f>
        <v>29250000</v>
      </c>
      <c r="H463" s="151" t="s">
        <v>523</v>
      </c>
      <c r="I463" s="52" t="s">
        <v>24</v>
      </c>
      <c r="J463" s="51"/>
      <c r="K463" s="51"/>
      <c r="L463" s="53"/>
      <c r="M463" s="53">
        <f>SUM(M464:M467)</f>
        <v>19000000</v>
      </c>
      <c r="N463" s="323">
        <f>SUM(N464:N467)</f>
        <v>10250000</v>
      </c>
      <c r="O463" s="207"/>
      <c r="P463" s="180"/>
      <c r="Q463" s="180"/>
      <c r="R463" s="4" t="s">
        <v>322</v>
      </c>
      <c r="S463" s="223" t="s">
        <v>508</v>
      </c>
    </row>
    <row r="464" spans="1:19" ht="13.2" x14ac:dyDescent="0.25">
      <c r="A464" s="1" t="s">
        <v>814</v>
      </c>
      <c r="B464" s="48"/>
      <c r="C464" s="49" t="s">
        <v>554</v>
      </c>
      <c r="D464" s="48">
        <v>70</v>
      </c>
      <c r="E464" s="48" t="s">
        <v>26</v>
      </c>
      <c r="F464" s="50">
        <v>75000</v>
      </c>
      <c r="G464" s="122">
        <f>ROUNDDOWN(D464*F464,-3)</f>
        <v>5250000</v>
      </c>
      <c r="H464" s="150"/>
      <c r="I464" s="201" t="s">
        <v>554</v>
      </c>
      <c r="J464" s="386">
        <v>40</v>
      </c>
      <c r="K464" s="202" t="s">
        <v>26</v>
      </c>
      <c r="L464" s="204">
        <v>75000</v>
      </c>
      <c r="M464" s="204">
        <f>ROUNDDOWN(J464*L464,-3)</f>
        <v>3000000</v>
      </c>
      <c r="N464" s="373">
        <f>Reviu[[#This Row],[JUMLAH]]-Reviu[[#This Row],[JUMLAH ]]</f>
        <v>2250000</v>
      </c>
      <c r="O464" s="187"/>
      <c r="P464" s="180"/>
      <c r="Q464" s="180"/>
    </row>
    <row r="465" spans="1:19" ht="13.2" x14ac:dyDescent="0.25">
      <c r="A465" s="1" t="s">
        <v>815</v>
      </c>
      <c r="B465" s="48"/>
      <c r="C465" s="49" t="s">
        <v>555</v>
      </c>
      <c r="D465" s="48">
        <v>6</v>
      </c>
      <c r="E465" s="48" t="s">
        <v>120</v>
      </c>
      <c r="F465" s="50">
        <v>1500000</v>
      </c>
      <c r="G465" s="122">
        <f>ROUNDDOWN(D465*F465,-3)</f>
        <v>9000000</v>
      </c>
      <c r="H465" s="150"/>
      <c r="I465" s="49" t="s">
        <v>555</v>
      </c>
      <c r="J465" s="48">
        <v>4</v>
      </c>
      <c r="K465" s="48" t="s">
        <v>120</v>
      </c>
      <c r="L465" s="50">
        <v>1500000</v>
      </c>
      <c r="M465" s="50">
        <f>ROUNDDOWN(J465*L465,-3)</f>
        <v>6000000</v>
      </c>
      <c r="N465" s="373">
        <f>Reviu[[#This Row],[JUMLAH]]-Reviu[[#This Row],[JUMLAH ]]</f>
        <v>3000000</v>
      </c>
      <c r="O465" s="187"/>
      <c r="P465" s="180"/>
      <c r="Q465" s="180"/>
    </row>
    <row r="466" spans="1:19" ht="13.2" x14ac:dyDescent="0.25">
      <c r="A466" s="1" t="s">
        <v>816</v>
      </c>
      <c r="B466" s="48"/>
      <c r="C466" s="49" t="s">
        <v>556</v>
      </c>
      <c r="D466" s="48">
        <v>6</v>
      </c>
      <c r="E466" s="48" t="s">
        <v>120</v>
      </c>
      <c r="F466" s="50">
        <v>1500000</v>
      </c>
      <c r="G466" s="122">
        <f>ROUNDDOWN(D466*F466,-3)</f>
        <v>9000000</v>
      </c>
      <c r="H466" s="150"/>
      <c r="I466" s="49" t="s">
        <v>556</v>
      </c>
      <c r="J466" s="48">
        <v>4</v>
      </c>
      <c r="K466" s="48" t="s">
        <v>120</v>
      </c>
      <c r="L466" s="50">
        <v>1500000</v>
      </c>
      <c r="M466" s="50">
        <f>ROUNDDOWN(J466*L466,-3)</f>
        <v>6000000</v>
      </c>
      <c r="N466" s="373">
        <f>Reviu[[#This Row],[JUMLAH]]-Reviu[[#This Row],[JUMLAH ]]</f>
        <v>3000000</v>
      </c>
      <c r="O466" s="187"/>
      <c r="P466" s="180"/>
      <c r="Q466" s="180"/>
    </row>
    <row r="467" spans="1:19" ht="13.2" x14ac:dyDescent="0.25">
      <c r="A467" s="1" t="s">
        <v>817</v>
      </c>
      <c r="B467" s="48"/>
      <c r="C467" s="49" t="s">
        <v>557</v>
      </c>
      <c r="D467" s="48">
        <v>6</v>
      </c>
      <c r="E467" s="48" t="s">
        <v>120</v>
      </c>
      <c r="F467" s="50">
        <v>1000000</v>
      </c>
      <c r="G467" s="122">
        <f>ROUNDDOWN(D467*F467,-3)</f>
        <v>6000000</v>
      </c>
      <c r="H467" s="150"/>
      <c r="I467" s="49" t="s">
        <v>557</v>
      </c>
      <c r="J467" s="48">
        <v>4</v>
      </c>
      <c r="K467" s="48" t="s">
        <v>120</v>
      </c>
      <c r="L467" s="50">
        <v>1000000</v>
      </c>
      <c r="M467" s="50">
        <f>ROUNDDOWN(J467*L467,-3)</f>
        <v>4000000</v>
      </c>
      <c r="N467" s="373">
        <f>Reviu[[#This Row],[JUMLAH]]-Reviu[[#This Row],[JUMLAH ]]</f>
        <v>2000000</v>
      </c>
      <c r="O467" s="187"/>
      <c r="P467" s="180"/>
      <c r="Q467" s="180"/>
    </row>
    <row r="468" spans="1:19" ht="13.2" x14ac:dyDescent="0.25">
      <c r="A468" s="1" t="s">
        <v>818</v>
      </c>
      <c r="B468" s="51" t="s">
        <v>525</v>
      </c>
      <c r="C468" s="52" t="s">
        <v>35</v>
      </c>
      <c r="D468" s="51"/>
      <c r="E468" s="51"/>
      <c r="F468" s="53"/>
      <c r="G468" s="123">
        <f>G469</f>
        <v>135937000</v>
      </c>
      <c r="H468" s="151" t="s">
        <v>525</v>
      </c>
      <c r="I468" s="52" t="s">
        <v>35</v>
      </c>
      <c r="J468" s="51"/>
      <c r="K468" s="51"/>
      <c r="L468" s="53"/>
      <c r="M468" s="53">
        <f>M469</f>
        <v>20296000</v>
      </c>
      <c r="N468" s="323">
        <f>N469</f>
        <v>115641000</v>
      </c>
      <c r="O468" s="207"/>
      <c r="P468" s="180"/>
      <c r="Q468" s="180"/>
      <c r="R468" s="4" t="s">
        <v>322</v>
      </c>
      <c r="S468" s="223" t="s">
        <v>508</v>
      </c>
    </row>
    <row r="469" spans="1:19" ht="13.2" x14ac:dyDescent="0.25">
      <c r="A469" s="1" t="s">
        <v>819</v>
      </c>
      <c r="B469" s="48"/>
      <c r="C469" s="49" t="s">
        <v>820</v>
      </c>
      <c r="D469" s="48">
        <v>25</v>
      </c>
      <c r="E469" s="48" t="s">
        <v>26</v>
      </c>
      <c r="F469" s="50">
        <v>5437480</v>
      </c>
      <c r="G469" s="122">
        <f>ROUNDDOWN(D469*F469,-3)</f>
        <v>135937000</v>
      </c>
      <c r="H469" s="150"/>
      <c r="I469" s="201" t="s">
        <v>820</v>
      </c>
      <c r="J469" s="386">
        <v>8</v>
      </c>
      <c r="K469" s="202" t="s">
        <v>26</v>
      </c>
      <c r="L469" s="204">
        <v>2537000</v>
      </c>
      <c r="M469" s="204">
        <f>ROUNDDOWN(J469*L469,-3)</f>
        <v>20296000</v>
      </c>
      <c r="N469" s="373">
        <f>Reviu[[#This Row],[JUMLAH]]-Reviu[[#This Row],[JUMLAH ]]</f>
        <v>115641000</v>
      </c>
      <c r="O469" s="187"/>
      <c r="P469" s="180"/>
      <c r="Q469" s="180"/>
    </row>
    <row r="470" spans="1:19" ht="13.2" x14ac:dyDescent="0.25">
      <c r="A470" s="1" t="s">
        <v>821</v>
      </c>
      <c r="B470" s="54" t="s">
        <v>191</v>
      </c>
      <c r="C470" s="55" t="s">
        <v>822</v>
      </c>
      <c r="D470" s="54"/>
      <c r="E470" s="54"/>
      <c r="F470" s="56"/>
      <c r="G470" s="124">
        <f>SUM(G471,G478,G480,G482)</f>
        <v>420700000</v>
      </c>
      <c r="H470" s="152" t="s">
        <v>191</v>
      </c>
      <c r="I470" s="55" t="s">
        <v>822</v>
      </c>
      <c r="J470" s="54"/>
      <c r="K470" s="54"/>
      <c r="L470" s="56"/>
      <c r="M470" s="56">
        <f>SUM(M471,M478,M480,M482)</f>
        <v>420700000</v>
      </c>
      <c r="N470" s="325">
        <f>SUM(N471,N478,N480,N482)</f>
        <v>0</v>
      </c>
      <c r="O470" s="207"/>
      <c r="P470" s="381" t="s">
        <v>507</v>
      </c>
      <c r="Q470" s="381" t="s">
        <v>508</v>
      </c>
      <c r="S470" s="223"/>
    </row>
    <row r="471" spans="1:19" ht="13.2" x14ac:dyDescent="0.25">
      <c r="A471" s="1" t="s">
        <v>823</v>
      </c>
      <c r="B471" s="51" t="s">
        <v>523</v>
      </c>
      <c r="C471" s="52" t="s">
        <v>24</v>
      </c>
      <c r="D471" s="51"/>
      <c r="E471" s="51"/>
      <c r="F471" s="53"/>
      <c r="G471" s="123">
        <f>SUM(G472:G477)</f>
        <v>42900000</v>
      </c>
      <c r="H471" s="151" t="s">
        <v>523</v>
      </c>
      <c r="I471" s="52" t="s">
        <v>24</v>
      </c>
      <c r="J471" s="51"/>
      <c r="K471" s="51"/>
      <c r="L471" s="53"/>
      <c r="M471" s="53">
        <f>SUM(M472:M477)</f>
        <v>42900000</v>
      </c>
      <c r="N471" s="323">
        <f>SUM(N472:N477)</f>
        <v>0</v>
      </c>
      <c r="O471" s="207"/>
      <c r="P471" s="180"/>
      <c r="Q471" s="180"/>
      <c r="R471" s="4" t="s">
        <v>322</v>
      </c>
      <c r="S471" s="223" t="s">
        <v>508</v>
      </c>
    </row>
    <row r="472" spans="1:19" ht="13.2" x14ac:dyDescent="0.25">
      <c r="A472" s="1" t="s">
        <v>824</v>
      </c>
      <c r="B472" s="48"/>
      <c r="C472" s="49" t="s">
        <v>554</v>
      </c>
      <c r="D472" s="48">
        <v>100</v>
      </c>
      <c r="E472" s="48" t="s">
        <v>26</v>
      </c>
      <c r="F472" s="50">
        <v>75000</v>
      </c>
      <c r="G472" s="122">
        <f t="shared" ref="G472:G477" si="16">ROUNDDOWN(D472*F472,-3)</f>
        <v>7500000</v>
      </c>
      <c r="H472" s="150"/>
      <c r="I472" s="49" t="s">
        <v>554</v>
      </c>
      <c r="J472" s="48">
        <v>100</v>
      </c>
      <c r="K472" s="48" t="s">
        <v>26</v>
      </c>
      <c r="L472" s="50">
        <v>75000</v>
      </c>
      <c r="M472" s="50">
        <f t="shared" ref="M472:M477" si="17">ROUNDDOWN(J472*L472,-3)</f>
        <v>7500000</v>
      </c>
      <c r="N472" s="247">
        <f>Reviu[[#This Row],[JUMLAH]]-Reviu[[#This Row],[JUMLAH ]]</f>
        <v>0</v>
      </c>
      <c r="O472" s="178"/>
      <c r="P472" s="180"/>
      <c r="Q472" s="180"/>
    </row>
    <row r="473" spans="1:19" ht="13.2" x14ac:dyDescent="0.25">
      <c r="A473" s="1" t="s">
        <v>825</v>
      </c>
      <c r="B473" s="48"/>
      <c r="C473" s="49" t="s">
        <v>555</v>
      </c>
      <c r="D473" s="48">
        <v>2</v>
      </c>
      <c r="E473" s="48" t="s">
        <v>120</v>
      </c>
      <c r="F473" s="50">
        <v>1500000</v>
      </c>
      <c r="G473" s="122">
        <f t="shared" si="16"/>
        <v>3000000</v>
      </c>
      <c r="H473" s="150"/>
      <c r="I473" s="49" t="s">
        <v>555</v>
      </c>
      <c r="J473" s="48">
        <v>2</v>
      </c>
      <c r="K473" s="48" t="s">
        <v>120</v>
      </c>
      <c r="L473" s="50">
        <v>1500000</v>
      </c>
      <c r="M473" s="50">
        <f t="shared" si="17"/>
        <v>3000000</v>
      </c>
      <c r="N473" s="247">
        <f>Reviu[[#This Row],[JUMLAH]]-Reviu[[#This Row],[JUMLAH ]]</f>
        <v>0</v>
      </c>
      <c r="O473" s="178"/>
      <c r="P473" s="180"/>
      <c r="Q473" s="180"/>
    </row>
    <row r="474" spans="1:19" ht="13.2" x14ac:dyDescent="0.25">
      <c r="A474" s="1" t="s">
        <v>826</v>
      </c>
      <c r="B474" s="48"/>
      <c r="C474" s="49" t="s">
        <v>556</v>
      </c>
      <c r="D474" s="48">
        <v>2</v>
      </c>
      <c r="E474" s="48" t="s">
        <v>120</v>
      </c>
      <c r="F474" s="50">
        <v>1500000</v>
      </c>
      <c r="G474" s="122">
        <f t="shared" si="16"/>
        <v>3000000</v>
      </c>
      <c r="H474" s="150"/>
      <c r="I474" s="49" t="s">
        <v>556</v>
      </c>
      <c r="J474" s="48">
        <v>2</v>
      </c>
      <c r="K474" s="48" t="s">
        <v>120</v>
      </c>
      <c r="L474" s="50">
        <v>1500000</v>
      </c>
      <c r="M474" s="50">
        <f t="shared" si="17"/>
        <v>3000000</v>
      </c>
      <c r="N474" s="247">
        <f>Reviu[[#This Row],[JUMLAH]]-Reviu[[#This Row],[JUMLAH ]]</f>
        <v>0</v>
      </c>
      <c r="O474" s="178"/>
      <c r="P474" s="180"/>
      <c r="Q474" s="180"/>
    </row>
    <row r="475" spans="1:19" ht="13.2" x14ac:dyDescent="0.25">
      <c r="A475" s="1" t="s">
        <v>827</v>
      </c>
      <c r="B475" s="48"/>
      <c r="C475" s="49" t="s">
        <v>557</v>
      </c>
      <c r="D475" s="48">
        <v>2</v>
      </c>
      <c r="E475" s="48" t="s">
        <v>120</v>
      </c>
      <c r="F475" s="50">
        <v>1000000</v>
      </c>
      <c r="G475" s="122">
        <f t="shared" si="16"/>
        <v>2000000</v>
      </c>
      <c r="H475" s="150"/>
      <c r="I475" s="49" t="s">
        <v>557</v>
      </c>
      <c r="J475" s="48">
        <v>2</v>
      </c>
      <c r="K475" s="48" t="s">
        <v>120</v>
      </c>
      <c r="L475" s="50">
        <v>1000000</v>
      </c>
      <c r="M475" s="50">
        <f t="shared" si="17"/>
        <v>2000000</v>
      </c>
      <c r="N475" s="247">
        <f>Reviu[[#This Row],[JUMLAH]]-Reviu[[#This Row],[JUMLAH ]]</f>
        <v>0</v>
      </c>
      <c r="O475" s="178"/>
      <c r="P475" s="180"/>
      <c r="Q475" s="180"/>
    </row>
    <row r="476" spans="1:19" ht="13.2" x14ac:dyDescent="0.25">
      <c r="A476" s="1" t="s">
        <v>828</v>
      </c>
      <c r="B476" s="48"/>
      <c r="C476" s="49" t="s">
        <v>829</v>
      </c>
      <c r="D476" s="48">
        <v>20</v>
      </c>
      <c r="E476" s="48" t="s">
        <v>59</v>
      </c>
      <c r="F476" s="50">
        <v>250000</v>
      </c>
      <c r="G476" s="122">
        <f t="shared" si="16"/>
        <v>5000000</v>
      </c>
      <c r="H476" s="150"/>
      <c r="I476" s="49" t="s">
        <v>829</v>
      </c>
      <c r="J476" s="48">
        <v>20</v>
      </c>
      <c r="K476" s="48" t="s">
        <v>59</v>
      </c>
      <c r="L476" s="50">
        <v>250000</v>
      </c>
      <c r="M476" s="50">
        <f t="shared" si="17"/>
        <v>5000000</v>
      </c>
      <c r="N476" s="247">
        <f>Reviu[[#This Row],[JUMLAH]]-Reviu[[#This Row],[JUMLAH ]]</f>
        <v>0</v>
      </c>
      <c r="O476" s="178"/>
      <c r="P476" s="180"/>
      <c r="Q476" s="180"/>
    </row>
    <row r="477" spans="1:19" ht="13.2" x14ac:dyDescent="0.25">
      <c r="A477" s="1" t="s">
        <v>830</v>
      </c>
      <c r="B477" s="48"/>
      <c r="C477" s="49" t="s">
        <v>831</v>
      </c>
      <c r="D477" s="48">
        <v>80</v>
      </c>
      <c r="E477" s="48" t="s">
        <v>26</v>
      </c>
      <c r="F477" s="50">
        <v>280000</v>
      </c>
      <c r="G477" s="122">
        <f t="shared" si="16"/>
        <v>22400000</v>
      </c>
      <c r="H477" s="150"/>
      <c r="I477" s="49" t="s">
        <v>831</v>
      </c>
      <c r="J477" s="48">
        <v>80</v>
      </c>
      <c r="K477" s="48" t="s">
        <v>26</v>
      </c>
      <c r="L477" s="50">
        <v>280000</v>
      </c>
      <c r="M477" s="50">
        <f t="shared" si="17"/>
        <v>22400000</v>
      </c>
      <c r="N477" s="247">
        <f>Reviu[[#This Row],[JUMLAH]]-Reviu[[#This Row],[JUMLAH ]]</f>
        <v>0</v>
      </c>
      <c r="O477" s="178"/>
      <c r="P477" s="180"/>
      <c r="Q477" s="180"/>
    </row>
    <row r="478" spans="1:19" ht="13.2" x14ac:dyDescent="0.25">
      <c r="A478" s="1" t="s">
        <v>832</v>
      </c>
      <c r="B478" s="45" t="s">
        <v>528</v>
      </c>
      <c r="C478" s="46" t="s">
        <v>31</v>
      </c>
      <c r="D478" s="45"/>
      <c r="E478" s="45"/>
      <c r="F478" s="47"/>
      <c r="G478" s="121">
        <f>G479</f>
        <v>16000000</v>
      </c>
      <c r="H478" s="149" t="s">
        <v>528</v>
      </c>
      <c r="I478" s="46" t="s">
        <v>31</v>
      </c>
      <c r="J478" s="45"/>
      <c r="K478" s="45"/>
      <c r="L478" s="47"/>
      <c r="M478" s="47">
        <f>M479</f>
        <v>16000000</v>
      </c>
      <c r="N478" s="322">
        <f>N479</f>
        <v>0</v>
      </c>
      <c r="O478" s="207"/>
      <c r="P478" s="180"/>
      <c r="Q478" s="180"/>
      <c r="R478" s="4" t="s">
        <v>322</v>
      </c>
      <c r="S478" s="223" t="s">
        <v>508</v>
      </c>
    </row>
    <row r="479" spans="1:19" ht="13.2" x14ac:dyDescent="0.25">
      <c r="A479" s="1" t="s">
        <v>833</v>
      </c>
      <c r="B479" s="48"/>
      <c r="C479" s="49" t="s">
        <v>558</v>
      </c>
      <c r="D479" s="48">
        <v>16</v>
      </c>
      <c r="E479" s="48" t="s">
        <v>33</v>
      </c>
      <c r="F479" s="50">
        <v>1000000</v>
      </c>
      <c r="G479" s="122">
        <f>ROUNDDOWN(D479*F479,-3)</f>
        <v>16000000</v>
      </c>
      <c r="H479" s="150"/>
      <c r="I479" s="49" t="s">
        <v>558</v>
      </c>
      <c r="J479" s="48">
        <v>16</v>
      </c>
      <c r="K479" s="48" t="s">
        <v>33</v>
      </c>
      <c r="L479" s="50">
        <v>1000000</v>
      </c>
      <c r="M479" s="50">
        <f>ROUNDDOWN(J479*L479,-3)</f>
        <v>16000000</v>
      </c>
      <c r="N479" s="406">
        <f>Reviu[[#This Row],[JUMLAH]]-Reviu[[#This Row],[JUMLAH ]]</f>
        <v>0</v>
      </c>
      <c r="O479" s="187"/>
      <c r="P479" s="180"/>
      <c r="Q479" s="180"/>
    </row>
    <row r="480" spans="1:19" ht="13.2" x14ac:dyDescent="0.25">
      <c r="A480" s="1" t="s">
        <v>834</v>
      </c>
      <c r="B480" s="51" t="s">
        <v>525</v>
      </c>
      <c r="C480" s="52" t="s">
        <v>35</v>
      </c>
      <c r="D480" s="51"/>
      <c r="E480" s="51"/>
      <c r="F480" s="53"/>
      <c r="G480" s="123">
        <f>G481</f>
        <v>15000000</v>
      </c>
      <c r="H480" s="151" t="s">
        <v>525</v>
      </c>
      <c r="I480" s="52" t="s">
        <v>35</v>
      </c>
      <c r="J480" s="51"/>
      <c r="K480" s="51"/>
      <c r="L480" s="53"/>
      <c r="M480" s="53">
        <f>M481</f>
        <v>15000000</v>
      </c>
      <c r="N480" s="323">
        <f>N481</f>
        <v>0</v>
      </c>
      <c r="O480" s="207"/>
      <c r="P480" s="180"/>
      <c r="Q480" s="180"/>
      <c r="R480" s="4" t="s">
        <v>322</v>
      </c>
      <c r="S480" s="223" t="s">
        <v>508</v>
      </c>
    </row>
    <row r="481" spans="1:19" ht="13.2" x14ac:dyDescent="0.25">
      <c r="A481" s="1" t="s">
        <v>835</v>
      </c>
      <c r="B481" s="48"/>
      <c r="C481" s="49" t="s">
        <v>836</v>
      </c>
      <c r="D481" s="48">
        <v>2</v>
      </c>
      <c r="E481" s="48" t="s">
        <v>26</v>
      </c>
      <c r="F481" s="50">
        <v>7500000</v>
      </c>
      <c r="G481" s="122">
        <f>ROUNDDOWN(D481*F481,-3)</f>
        <v>15000000</v>
      </c>
      <c r="H481" s="150"/>
      <c r="I481" s="49" t="s">
        <v>836</v>
      </c>
      <c r="J481" s="48">
        <v>2</v>
      </c>
      <c r="K481" s="48" t="s">
        <v>26</v>
      </c>
      <c r="L481" s="50">
        <v>7500000</v>
      </c>
      <c r="M481" s="50">
        <f>ROUNDDOWN(J481*L481,-3)</f>
        <v>15000000</v>
      </c>
      <c r="N481" s="247">
        <f>Reviu[[#This Row],[JUMLAH]]-Reviu[[#This Row],[JUMLAH ]]</f>
        <v>0</v>
      </c>
      <c r="O481" s="178"/>
      <c r="P481" s="180"/>
      <c r="Q481" s="180"/>
    </row>
    <row r="482" spans="1:19" ht="13.2" x14ac:dyDescent="0.25">
      <c r="A482" s="1" t="s">
        <v>837</v>
      </c>
      <c r="B482" s="51" t="s">
        <v>529</v>
      </c>
      <c r="C482" s="52" t="s">
        <v>477</v>
      </c>
      <c r="D482" s="51"/>
      <c r="E482" s="51"/>
      <c r="F482" s="53"/>
      <c r="G482" s="123">
        <f>SUM(G483:G485)</f>
        <v>346800000</v>
      </c>
      <c r="H482" s="151" t="s">
        <v>529</v>
      </c>
      <c r="I482" s="52" t="s">
        <v>477</v>
      </c>
      <c r="J482" s="51"/>
      <c r="K482" s="51"/>
      <c r="L482" s="53"/>
      <c r="M482" s="53">
        <f>SUM(M483:M485)</f>
        <v>346800000</v>
      </c>
      <c r="N482" s="323">
        <f>SUM(N483:N485)</f>
        <v>0</v>
      </c>
      <c r="O482" s="207"/>
      <c r="P482" s="180"/>
      <c r="Q482" s="180"/>
      <c r="R482" s="4" t="s">
        <v>322</v>
      </c>
      <c r="S482" s="223" t="s">
        <v>508</v>
      </c>
    </row>
    <row r="483" spans="1:19" ht="13.2" x14ac:dyDescent="0.25">
      <c r="A483" s="1" t="s">
        <v>838</v>
      </c>
      <c r="B483" s="48"/>
      <c r="C483" s="49" t="s">
        <v>839</v>
      </c>
      <c r="D483" s="48">
        <v>160</v>
      </c>
      <c r="E483" s="48" t="s">
        <v>479</v>
      </c>
      <c r="F483" s="50">
        <v>825000</v>
      </c>
      <c r="G483" s="122">
        <f>ROUNDDOWN(D483*F483,-3)</f>
        <v>132000000</v>
      </c>
      <c r="H483" s="150"/>
      <c r="I483" s="201" t="s">
        <v>839</v>
      </c>
      <c r="J483" s="386">
        <v>160</v>
      </c>
      <c r="K483" s="202" t="s">
        <v>479</v>
      </c>
      <c r="L483" s="204">
        <v>933000</v>
      </c>
      <c r="M483" s="204">
        <f>ROUNDDOWN(J483*L483,-3)</f>
        <v>149280000</v>
      </c>
      <c r="N483" s="247">
        <f>Reviu[[#This Row],[JUMLAH]]-Reviu[[#This Row],[JUMLAH ]]</f>
        <v>-17280000</v>
      </c>
      <c r="O483" s="178"/>
      <c r="P483" s="180"/>
      <c r="Q483" s="180"/>
    </row>
    <row r="484" spans="1:19" ht="13.2" x14ac:dyDescent="0.25">
      <c r="A484" s="1" t="s">
        <v>840</v>
      </c>
      <c r="B484" s="48"/>
      <c r="C484" s="49" t="s">
        <v>841</v>
      </c>
      <c r="D484" s="48">
        <v>240</v>
      </c>
      <c r="E484" s="48" t="s">
        <v>479</v>
      </c>
      <c r="F484" s="50">
        <v>145000</v>
      </c>
      <c r="G484" s="122">
        <f>ROUNDDOWN(D484*F484,-3)</f>
        <v>34800000</v>
      </c>
      <c r="H484" s="150"/>
      <c r="I484" s="201" t="s">
        <v>841</v>
      </c>
      <c r="J484" s="386">
        <v>0</v>
      </c>
      <c r="K484" s="202" t="s">
        <v>479</v>
      </c>
      <c r="L484" s="204">
        <v>145000</v>
      </c>
      <c r="M484" s="204">
        <f>ROUNDDOWN(J484*L484,-3)</f>
        <v>0</v>
      </c>
      <c r="N484" s="247">
        <f>Reviu[[#This Row],[JUMLAH]]-Reviu[[#This Row],[JUMLAH ]]</f>
        <v>34800000</v>
      </c>
      <c r="O484" s="178"/>
      <c r="P484" s="180"/>
      <c r="Q484" s="180"/>
    </row>
    <row r="485" spans="1:19" ht="13.2" x14ac:dyDescent="0.25">
      <c r="A485" s="1" t="s">
        <v>842</v>
      </c>
      <c r="B485" s="48"/>
      <c r="C485" s="49" t="s">
        <v>843</v>
      </c>
      <c r="D485" s="48">
        <v>30</v>
      </c>
      <c r="E485" s="48" t="s">
        <v>26</v>
      </c>
      <c r="F485" s="50">
        <v>6000000</v>
      </c>
      <c r="G485" s="122">
        <f>ROUNDDOWN(D485*F485,-3)</f>
        <v>180000000</v>
      </c>
      <c r="H485" s="150"/>
      <c r="I485" s="201" t="s">
        <v>843</v>
      </c>
      <c r="J485" s="386">
        <v>35</v>
      </c>
      <c r="K485" s="202" t="s">
        <v>26</v>
      </c>
      <c r="L485" s="204">
        <v>5643429</v>
      </c>
      <c r="M485" s="204">
        <f>ROUNDDOWN(J485*L485,-3)</f>
        <v>197520000</v>
      </c>
      <c r="N485" s="247">
        <f>Reviu[[#This Row],[JUMLAH]]-Reviu[[#This Row],[JUMLAH ]]</f>
        <v>-17520000</v>
      </c>
      <c r="O485" s="178"/>
      <c r="P485" s="180"/>
      <c r="Q485" s="180"/>
    </row>
    <row r="486" spans="1:19" ht="13.2" x14ac:dyDescent="0.25">
      <c r="A486" s="1" t="s">
        <v>1151</v>
      </c>
      <c r="B486" s="48"/>
      <c r="C486" s="49"/>
      <c r="D486" s="48"/>
      <c r="E486" s="48"/>
      <c r="F486" s="50"/>
      <c r="G486" s="122"/>
      <c r="H486" s="152" t="s">
        <v>203</v>
      </c>
      <c r="I486" s="55" t="s">
        <v>1073</v>
      </c>
      <c r="J486" s="54"/>
      <c r="K486" s="54"/>
      <c r="L486" s="56"/>
      <c r="M486" s="56">
        <f>SUM(M487,M494,M496,M498)</f>
        <v>45400000</v>
      </c>
      <c r="N486" s="325">
        <f>SUM(N487,N494,N496,N498)</f>
        <v>-45400000</v>
      </c>
      <c r="O486" s="207"/>
      <c r="P486" s="381" t="s">
        <v>507</v>
      </c>
      <c r="Q486" s="381" t="s">
        <v>508</v>
      </c>
      <c r="S486" s="223"/>
    </row>
    <row r="487" spans="1:19" ht="13.2" x14ac:dyDescent="0.25">
      <c r="A487" s="1" t="s">
        <v>1082</v>
      </c>
      <c r="B487" s="48"/>
      <c r="C487" s="49"/>
      <c r="D487" s="48"/>
      <c r="E487" s="48"/>
      <c r="F487" s="50"/>
      <c r="G487" s="122"/>
      <c r="H487" s="151" t="s">
        <v>523</v>
      </c>
      <c r="I487" s="52" t="s">
        <v>24</v>
      </c>
      <c r="J487" s="51"/>
      <c r="K487" s="51"/>
      <c r="L487" s="53"/>
      <c r="M487" s="53">
        <f>SUM(M488:M493)</f>
        <v>4000000</v>
      </c>
      <c r="N487" s="323">
        <f>SUM(N488:N493)</f>
        <v>-4000000</v>
      </c>
      <c r="O487" s="207"/>
      <c r="P487" s="180"/>
      <c r="Q487" s="180"/>
      <c r="R487" s="4" t="s">
        <v>322</v>
      </c>
      <c r="S487" s="223" t="s">
        <v>508</v>
      </c>
    </row>
    <row r="488" spans="1:19" ht="13.2" x14ac:dyDescent="0.25">
      <c r="A488" s="1" t="s">
        <v>1083</v>
      </c>
      <c r="B488" s="48"/>
      <c r="C488" s="49"/>
      <c r="D488" s="48"/>
      <c r="E488" s="48"/>
      <c r="F488" s="50"/>
      <c r="G488" s="122"/>
      <c r="H488" s="150"/>
      <c r="I488" s="49" t="s">
        <v>554</v>
      </c>
      <c r="J488" s="48">
        <v>0</v>
      </c>
      <c r="K488" s="48" t="s">
        <v>26</v>
      </c>
      <c r="L488" s="50">
        <v>75000</v>
      </c>
      <c r="M488" s="50">
        <f t="shared" ref="M488:M493" si="18">ROUNDDOWN(J488*L488,-3)</f>
        <v>0</v>
      </c>
      <c r="N488" s="247">
        <f>Reviu[[#This Row],[JUMLAH]]-Reviu[[#This Row],[JUMLAH ]]</f>
        <v>0</v>
      </c>
      <c r="O488" s="187" t="s">
        <v>1221</v>
      </c>
      <c r="P488" s="180"/>
      <c r="Q488" s="180"/>
    </row>
    <row r="489" spans="1:19" ht="13.2" x14ac:dyDescent="0.25">
      <c r="A489" s="1" t="s">
        <v>1084</v>
      </c>
      <c r="B489" s="48"/>
      <c r="C489" s="49"/>
      <c r="D489" s="48"/>
      <c r="E489" s="48"/>
      <c r="F489" s="50"/>
      <c r="G489" s="122"/>
      <c r="H489" s="150"/>
      <c r="I489" s="201" t="s">
        <v>555</v>
      </c>
      <c r="J489" s="386">
        <v>1</v>
      </c>
      <c r="K489" s="202" t="s">
        <v>120</v>
      </c>
      <c r="L489" s="204">
        <v>1500000</v>
      </c>
      <c r="M489" s="204">
        <f t="shared" si="18"/>
        <v>1500000</v>
      </c>
      <c r="N489" s="247">
        <f>Reviu[[#This Row],[JUMLAH]]-Reviu[[#This Row],[JUMLAH ]]</f>
        <v>-1500000</v>
      </c>
      <c r="O489" s="178"/>
      <c r="P489" s="180"/>
      <c r="Q489" s="180"/>
    </row>
    <row r="490" spans="1:19" ht="13.2" x14ac:dyDescent="0.25">
      <c r="A490" s="1" t="s">
        <v>1085</v>
      </c>
      <c r="B490" s="48"/>
      <c r="C490" s="49"/>
      <c r="D490" s="48"/>
      <c r="E490" s="48"/>
      <c r="F490" s="50"/>
      <c r="G490" s="122"/>
      <c r="H490" s="150"/>
      <c r="I490" s="201" t="s">
        <v>556</v>
      </c>
      <c r="J490" s="386">
        <v>1</v>
      </c>
      <c r="K490" s="202" t="s">
        <v>120</v>
      </c>
      <c r="L490" s="204">
        <v>1500000</v>
      </c>
      <c r="M490" s="204">
        <f t="shared" si="18"/>
        <v>1500000</v>
      </c>
      <c r="N490" s="247">
        <f>Reviu[[#This Row],[JUMLAH]]-Reviu[[#This Row],[JUMLAH ]]</f>
        <v>-1500000</v>
      </c>
      <c r="O490" s="178"/>
      <c r="P490" s="180"/>
      <c r="Q490" s="180"/>
    </row>
    <row r="491" spans="1:19" ht="13.2" x14ac:dyDescent="0.25">
      <c r="A491" s="1" t="s">
        <v>1086</v>
      </c>
      <c r="B491" s="48"/>
      <c r="C491" s="49"/>
      <c r="D491" s="48"/>
      <c r="E491" s="48"/>
      <c r="F491" s="50"/>
      <c r="G491" s="122"/>
      <c r="H491" s="150"/>
      <c r="I491" s="201" t="s">
        <v>557</v>
      </c>
      <c r="J491" s="386">
        <v>1</v>
      </c>
      <c r="K491" s="202" t="s">
        <v>120</v>
      </c>
      <c r="L491" s="204">
        <v>1000000</v>
      </c>
      <c r="M491" s="204">
        <f t="shared" si="18"/>
        <v>1000000</v>
      </c>
      <c r="N491" s="247">
        <f>Reviu[[#This Row],[JUMLAH]]-Reviu[[#This Row],[JUMLAH ]]</f>
        <v>-1000000</v>
      </c>
      <c r="O491" s="178"/>
      <c r="P491" s="180"/>
      <c r="Q491" s="180"/>
    </row>
    <row r="492" spans="1:19" ht="13.2" x14ac:dyDescent="0.25">
      <c r="A492" s="1" t="s">
        <v>1087</v>
      </c>
      <c r="B492" s="48"/>
      <c r="C492" s="49"/>
      <c r="D492" s="48"/>
      <c r="E492" s="48"/>
      <c r="F492" s="50"/>
      <c r="G492" s="122"/>
      <c r="H492" s="150"/>
      <c r="I492" s="49" t="s">
        <v>829</v>
      </c>
      <c r="J492" s="48">
        <v>0</v>
      </c>
      <c r="K492" s="48" t="s">
        <v>59</v>
      </c>
      <c r="L492" s="50">
        <v>250000</v>
      </c>
      <c r="M492" s="50">
        <f t="shared" si="18"/>
        <v>0</v>
      </c>
      <c r="N492" s="247">
        <f>Reviu[[#This Row],[JUMLAH]]-Reviu[[#This Row],[JUMLAH ]]</f>
        <v>0</v>
      </c>
      <c r="O492" s="187" t="s">
        <v>1221</v>
      </c>
      <c r="P492" s="180"/>
      <c r="Q492" s="180"/>
    </row>
    <row r="493" spans="1:19" ht="13.2" x14ac:dyDescent="0.25">
      <c r="A493" s="1" t="s">
        <v>1088</v>
      </c>
      <c r="B493" s="48"/>
      <c r="C493" s="49"/>
      <c r="D493" s="48"/>
      <c r="E493" s="48"/>
      <c r="F493" s="50"/>
      <c r="G493" s="122"/>
      <c r="H493" s="150"/>
      <c r="I493" s="49" t="s">
        <v>831</v>
      </c>
      <c r="J493" s="48">
        <v>0</v>
      </c>
      <c r="K493" s="48" t="s">
        <v>26</v>
      </c>
      <c r="L493" s="50">
        <v>280000</v>
      </c>
      <c r="M493" s="50">
        <f t="shared" si="18"/>
        <v>0</v>
      </c>
      <c r="N493" s="247">
        <f>Reviu[[#This Row],[JUMLAH]]-Reviu[[#This Row],[JUMLAH ]]</f>
        <v>0</v>
      </c>
      <c r="O493" s="187" t="s">
        <v>1221</v>
      </c>
      <c r="P493" s="180"/>
      <c r="Q493" s="180"/>
    </row>
    <row r="494" spans="1:19" ht="13.2" x14ac:dyDescent="0.25">
      <c r="A494" s="1" t="s">
        <v>1089</v>
      </c>
      <c r="B494" s="48"/>
      <c r="C494" s="49"/>
      <c r="D494" s="48"/>
      <c r="E494" s="48"/>
      <c r="F494" s="50"/>
      <c r="G494" s="122"/>
      <c r="H494" s="149" t="s">
        <v>528</v>
      </c>
      <c r="I494" s="46" t="s">
        <v>31</v>
      </c>
      <c r="J494" s="45"/>
      <c r="K494" s="45"/>
      <c r="L494" s="47"/>
      <c r="M494" s="47">
        <f>M495</f>
        <v>0</v>
      </c>
      <c r="N494" s="322">
        <f>N495</f>
        <v>0</v>
      </c>
      <c r="O494" s="207"/>
      <c r="P494" s="180"/>
      <c r="Q494" s="180"/>
      <c r="R494" s="4" t="s">
        <v>322</v>
      </c>
      <c r="S494" s="223" t="s">
        <v>508</v>
      </c>
    </row>
    <row r="495" spans="1:19" ht="13.2" x14ac:dyDescent="0.25">
      <c r="A495" s="1" t="s">
        <v>1090</v>
      </c>
      <c r="B495" s="48"/>
      <c r="C495" s="49"/>
      <c r="D495" s="48"/>
      <c r="E495" s="48"/>
      <c r="F495" s="50"/>
      <c r="G495" s="122"/>
      <c r="H495" s="150"/>
      <c r="I495" s="49" t="s">
        <v>558</v>
      </c>
      <c r="J495" s="48">
        <v>0</v>
      </c>
      <c r="K495" s="48" t="s">
        <v>33</v>
      </c>
      <c r="L495" s="50">
        <v>1000000</v>
      </c>
      <c r="M495" s="50">
        <f>ROUNDDOWN(J495*L495,-3)</f>
        <v>0</v>
      </c>
      <c r="N495" s="406">
        <f>Reviu[[#This Row],[JUMLAH]]-Reviu[[#This Row],[JUMLAH ]]</f>
        <v>0</v>
      </c>
      <c r="O495" s="187" t="s">
        <v>1221</v>
      </c>
      <c r="P495" s="180"/>
      <c r="Q495" s="180"/>
    </row>
    <row r="496" spans="1:19" ht="13.2" x14ac:dyDescent="0.25">
      <c r="A496" s="1" t="s">
        <v>1091</v>
      </c>
      <c r="B496" s="48"/>
      <c r="C496" s="49"/>
      <c r="D496" s="48"/>
      <c r="E496" s="48"/>
      <c r="F496" s="50"/>
      <c r="G496" s="122"/>
      <c r="H496" s="151" t="s">
        <v>525</v>
      </c>
      <c r="I496" s="52" t="s">
        <v>35</v>
      </c>
      <c r="J496" s="51"/>
      <c r="K496" s="51"/>
      <c r="L496" s="53"/>
      <c r="M496" s="53">
        <f>M497</f>
        <v>41400000</v>
      </c>
      <c r="N496" s="323">
        <f>N497</f>
        <v>-41400000</v>
      </c>
      <c r="O496" s="207"/>
      <c r="P496" s="180"/>
      <c r="Q496" s="180"/>
      <c r="R496" s="4" t="s">
        <v>322</v>
      </c>
      <c r="S496" s="223" t="s">
        <v>508</v>
      </c>
    </row>
    <row r="497" spans="1:19" ht="13.2" x14ac:dyDescent="0.25">
      <c r="A497" s="1" t="s">
        <v>1092</v>
      </c>
      <c r="B497" s="48"/>
      <c r="C497" s="49"/>
      <c r="D497" s="48"/>
      <c r="E497" s="48"/>
      <c r="F497" s="50"/>
      <c r="G497" s="122"/>
      <c r="H497" s="150"/>
      <c r="I497" s="201" t="s">
        <v>1078</v>
      </c>
      <c r="J497" s="386">
        <v>6</v>
      </c>
      <c r="K497" s="202" t="s">
        <v>26</v>
      </c>
      <c r="L497" s="204">
        <v>6900000</v>
      </c>
      <c r="M497" s="204">
        <f>ROUNDDOWN(J497*L497,-3)</f>
        <v>41400000</v>
      </c>
      <c r="N497" s="247">
        <f>Reviu[[#This Row],[JUMLAH]]-Reviu[[#This Row],[JUMLAH ]]</f>
        <v>-41400000</v>
      </c>
      <c r="O497" s="178"/>
      <c r="P497" s="180"/>
      <c r="Q497" s="180"/>
    </row>
    <row r="498" spans="1:19" ht="13.2" x14ac:dyDescent="0.25">
      <c r="A498" s="1" t="s">
        <v>1093</v>
      </c>
      <c r="B498" s="48"/>
      <c r="C498" s="49"/>
      <c r="D498" s="48"/>
      <c r="E498" s="48"/>
      <c r="F498" s="50"/>
      <c r="G498" s="122"/>
      <c r="H498" s="151" t="s">
        <v>529</v>
      </c>
      <c r="I498" s="52" t="s">
        <v>477</v>
      </c>
      <c r="J498" s="51"/>
      <c r="K498" s="51"/>
      <c r="L498" s="53"/>
      <c r="M498" s="53">
        <f>SUM(M499:M501)</f>
        <v>0</v>
      </c>
      <c r="N498" s="323">
        <f>SUM(N499:N501)</f>
        <v>0</v>
      </c>
      <c r="O498" s="207"/>
      <c r="P498" s="180"/>
      <c r="Q498" s="180"/>
      <c r="R498" s="4" t="s">
        <v>322</v>
      </c>
      <c r="S498" s="223" t="s">
        <v>508</v>
      </c>
    </row>
    <row r="499" spans="1:19" ht="13.2" x14ac:dyDescent="0.25">
      <c r="A499" s="1" t="s">
        <v>1094</v>
      </c>
      <c r="B499" s="48"/>
      <c r="C499" s="49"/>
      <c r="D499" s="48"/>
      <c r="E499" s="48"/>
      <c r="F499" s="50"/>
      <c r="G499" s="122"/>
      <c r="H499" s="150"/>
      <c r="I499" s="49" t="s">
        <v>839</v>
      </c>
      <c r="J499" s="48">
        <v>0</v>
      </c>
      <c r="K499" s="48" t="s">
        <v>479</v>
      </c>
      <c r="L499" s="50">
        <v>933000</v>
      </c>
      <c r="M499" s="50">
        <f>ROUNDDOWN(J499*L499,-3)</f>
        <v>0</v>
      </c>
      <c r="N499" s="247">
        <f>Reviu[[#This Row],[JUMLAH]]-Reviu[[#This Row],[JUMLAH ]]</f>
        <v>0</v>
      </c>
      <c r="O499" s="187" t="s">
        <v>1221</v>
      </c>
      <c r="P499" s="180"/>
      <c r="Q499" s="180"/>
    </row>
    <row r="500" spans="1:19" ht="13.2" x14ac:dyDescent="0.25">
      <c r="A500" s="1" t="s">
        <v>1095</v>
      </c>
      <c r="B500" s="48"/>
      <c r="C500" s="49"/>
      <c r="D500" s="48"/>
      <c r="E500" s="48"/>
      <c r="F500" s="50"/>
      <c r="G500" s="122"/>
      <c r="H500" s="150"/>
      <c r="I500" s="49" t="s">
        <v>841</v>
      </c>
      <c r="J500" s="48">
        <v>0</v>
      </c>
      <c r="K500" s="48" t="s">
        <v>479</v>
      </c>
      <c r="L500" s="50">
        <v>145000</v>
      </c>
      <c r="M500" s="50">
        <f>ROUNDDOWN(J500*L500,-3)</f>
        <v>0</v>
      </c>
      <c r="N500" s="247">
        <f>Reviu[[#This Row],[JUMLAH]]-Reviu[[#This Row],[JUMLAH ]]</f>
        <v>0</v>
      </c>
      <c r="O500" s="187" t="s">
        <v>1221</v>
      </c>
      <c r="P500" s="180"/>
      <c r="Q500" s="180"/>
    </row>
    <row r="501" spans="1:19" ht="13.2" x14ac:dyDescent="0.25">
      <c r="A501" s="1" t="s">
        <v>1096</v>
      </c>
      <c r="B501" s="48"/>
      <c r="C501" s="49"/>
      <c r="D501" s="48"/>
      <c r="E501" s="48"/>
      <c r="F501" s="50"/>
      <c r="G501" s="122"/>
      <c r="H501" s="150"/>
      <c r="I501" s="49" t="s">
        <v>843</v>
      </c>
      <c r="J501" s="48">
        <v>0</v>
      </c>
      <c r="K501" s="48" t="s">
        <v>26</v>
      </c>
      <c r="L501" s="50">
        <v>5643429</v>
      </c>
      <c r="M501" s="50">
        <f>ROUNDDOWN(J501*L501,-3)</f>
        <v>0</v>
      </c>
      <c r="N501" s="247">
        <f>Reviu[[#This Row],[JUMLAH]]-Reviu[[#This Row],[JUMLAH ]]</f>
        <v>0</v>
      </c>
      <c r="O501" s="187" t="s">
        <v>1221</v>
      </c>
      <c r="P501" s="180"/>
      <c r="Q501" s="180"/>
    </row>
    <row r="502" spans="1:19" ht="13.2" x14ac:dyDescent="0.25">
      <c r="A502" s="1" t="s">
        <v>1152</v>
      </c>
      <c r="B502" s="48"/>
      <c r="C502" s="49"/>
      <c r="D502" s="48"/>
      <c r="E502" s="48"/>
      <c r="F502" s="50"/>
      <c r="G502" s="122"/>
      <c r="H502" s="152" t="s">
        <v>214</v>
      </c>
      <c r="I502" s="55" t="s">
        <v>1074</v>
      </c>
      <c r="J502" s="54"/>
      <c r="K502" s="54"/>
      <c r="L502" s="56"/>
      <c r="M502" s="56">
        <f>SUM(M503,M510,M512,M514)</f>
        <v>192004000</v>
      </c>
      <c r="N502" s="325">
        <f>SUM(N503,N510,N512,N514)</f>
        <v>-192004000</v>
      </c>
      <c r="O502" s="207"/>
      <c r="P502" s="381" t="s">
        <v>507</v>
      </c>
      <c r="Q502" s="381" t="s">
        <v>508</v>
      </c>
      <c r="S502" s="223"/>
    </row>
    <row r="503" spans="1:19" ht="13.2" x14ac:dyDescent="0.25">
      <c r="A503" s="1" t="s">
        <v>1153</v>
      </c>
      <c r="B503" s="48"/>
      <c r="C503" s="49"/>
      <c r="D503" s="48"/>
      <c r="E503" s="48"/>
      <c r="F503" s="50"/>
      <c r="G503" s="122"/>
      <c r="H503" s="151" t="s">
        <v>523</v>
      </c>
      <c r="I503" s="52" t="s">
        <v>24</v>
      </c>
      <c r="J503" s="51"/>
      <c r="K503" s="51"/>
      <c r="L503" s="53"/>
      <c r="M503" s="53">
        <f>SUM(M504:M509)</f>
        <v>18380000</v>
      </c>
      <c r="N503" s="323">
        <f>SUM(N504:N509)</f>
        <v>-18380000</v>
      </c>
      <c r="O503" s="207"/>
      <c r="P503" s="180"/>
      <c r="Q503" s="180"/>
      <c r="R503" s="4" t="s">
        <v>322</v>
      </c>
      <c r="S503" s="223" t="s">
        <v>508</v>
      </c>
    </row>
    <row r="504" spans="1:19" ht="13.2" x14ac:dyDescent="0.25">
      <c r="A504" s="1" t="s">
        <v>1154</v>
      </c>
      <c r="B504" s="48"/>
      <c r="C504" s="49"/>
      <c r="D504" s="48"/>
      <c r="E504" s="48"/>
      <c r="F504" s="50"/>
      <c r="G504" s="122"/>
      <c r="H504" s="150"/>
      <c r="I504" s="201" t="s">
        <v>554</v>
      </c>
      <c r="J504" s="386">
        <v>20</v>
      </c>
      <c r="K504" s="202" t="s">
        <v>26</v>
      </c>
      <c r="L504" s="204">
        <v>75000</v>
      </c>
      <c r="M504" s="204">
        <f t="shared" ref="M504:M509" si="19">ROUNDDOWN(J504*L504,-3)</f>
        <v>1500000</v>
      </c>
      <c r="N504" s="247">
        <f>Reviu[[#This Row],[JUMLAH]]-Reviu[[#This Row],[JUMLAH ]]</f>
        <v>-1500000</v>
      </c>
      <c r="O504" s="178"/>
      <c r="P504" s="180"/>
      <c r="Q504" s="180"/>
    </row>
    <row r="505" spans="1:19" ht="13.2" x14ac:dyDescent="0.25">
      <c r="A505" s="1" t="s">
        <v>1155</v>
      </c>
      <c r="B505" s="48"/>
      <c r="C505" s="49"/>
      <c r="D505" s="48"/>
      <c r="E505" s="48"/>
      <c r="F505" s="50"/>
      <c r="G505" s="122"/>
      <c r="H505" s="150"/>
      <c r="I505" s="201" t="s">
        <v>555</v>
      </c>
      <c r="J505" s="386">
        <v>1</v>
      </c>
      <c r="K505" s="202" t="s">
        <v>120</v>
      </c>
      <c r="L505" s="204">
        <v>1500000</v>
      </c>
      <c r="M505" s="204">
        <f t="shared" si="19"/>
        <v>1500000</v>
      </c>
      <c r="N505" s="247">
        <f>Reviu[[#This Row],[JUMLAH]]-Reviu[[#This Row],[JUMLAH ]]</f>
        <v>-1500000</v>
      </c>
      <c r="O505" s="178"/>
      <c r="P505" s="180"/>
      <c r="Q505" s="180"/>
    </row>
    <row r="506" spans="1:19" ht="13.2" x14ac:dyDescent="0.25">
      <c r="A506" s="1" t="s">
        <v>1156</v>
      </c>
      <c r="B506" s="48"/>
      <c r="C506" s="49"/>
      <c r="D506" s="48"/>
      <c r="E506" s="48"/>
      <c r="F506" s="50"/>
      <c r="G506" s="122"/>
      <c r="H506" s="150"/>
      <c r="I506" s="201" t="s">
        <v>556</v>
      </c>
      <c r="J506" s="386">
        <v>1</v>
      </c>
      <c r="K506" s="202" t="s">
        <v>120</v>
      </c>
      <c r="L506" s="204">
        <v>1500000</v>
      </c>
      <c r="M506" s="204">
        <f t="shared" si="19"/>
        <v>1500000</v>
      </c>
      <c r="N506" s="247">
        <f>Reviu[[#This Row],[JUMLAH]]-Reviu[[#This Row],[JUMLAH ]]</f>
        <v>-1500000</v>
      </c>
      <c r="O506" s="178"/>
      <c r="P506" s="180"/>
      <c r="Q506" s="180"/>
    </row>
    <row r="507" spans="1:19" ht="13.2" x14ac:dyDescent="0.25">
      <c r="A507" s="1" t="s">
        <v>1157</v>
      </c>
      <c r="B507" s="48"/>
      <c r="C507" s="49"/>
      <c r="D507" s="48"/>
      <c r="E507" s="48"/>
      <c r="F507" s="50"/>
      <c r="G507" s="122"/>
      <c r="H507" s="150"/>
      <c r="I507" s="201" t="s">
        <v>557</v>
      </c>
      <c r="J507" s="386">
        <v>1</v>
      </c>
      <c r="K507" s="202" t="s">
        <v>120</v>
      </c>
      <c r="L507" s="204">
        <v>1000000</v>
      </c>
      <c r="M507" s="204">
        <f t="shared" si="19"/>
        <v>1000000</v>
      </c>
      <c r="N507" s="247">
        <f>Reviu[[#This Row],[JUMLAH]]-Reviu[[#This Row],[JUMLAH ]]</f>
        <v>-1000000</v>
      </c>
      <c r="O507" s="178"/>
      <c r="P507" s="180"/>
      <c r="Q507" s="180"/>
    </row>
    <row r="508" spans="1:19" ht="13.2" x14ac:dyDescent="0.25">
      <c r="A508" s="1" t="s">
        <v>1158</v>
      </c>
      <c r="B508" s="48"/>
      <c r="C508" s="49"/>
      <c r="D508" s="48"/>
      <c r="E508" s="48"/>
      <c r="F508" s="50"/>
      <c r="G508" s="122"/>
      <c r="H508" s="150"/>
      <c r="I508" s="49" t="s">
        <v>829</v>
      </c>
      <c r="J508" s="48">
        <v>0</v>
      </c>
      <c r="K508" s="48" t="s">
        <v>59</v>
      </c>
      <c r="L508" s="50">
        <v>250000</v>
      </c>
      <c r="M508" s="50">
        <f t="shared" si="19"/>
        <v>0</v>
      </c>
      <c r="N508" s="247">
        <f>Reviu[[#This Row],[JUMLAH]]-Reviu[[#This Row],[JUMLAH ]]</f>
        <v>0</v>
      </c>
      <c r="O508" s="187" t="s">
        <v>1221</v>
      </c>
      <c r="P508" s="180"/>
      <c r="Q508" s="180"/>
    </row>
    <row r="509" spans="1:19" ht="13.2" x14ac:dyDescent="0.25">
      <c r="A509" s="1" t="s">
        <v>1159</v>
      </c>
      <c r="B509" s="48"/>
      <c r="C509" s="49"/>
      <c r="D509" s="48"/>
      <c r="E509" s="48"/>
      <c r="F509" s="50"/>
      <c r="G509" s="122"/>
      <c r="H509" s="150"/>
      <c r="I509" s="201" t="s">
        <v>831</v>
      </c>
      <c r="J509" s="386">
        <v>46</v>
      </c>
      <c r="K509" s="202" t="s">
        <v>26</v>
      </c>
      <c r="L509" s="204">
        <v>280000</v>
      </c>
      <c r="M509" s="204">
        <f t="shared" si="19"/>
        <v>12880000</v>
      </c>
      <c r="N509" s="247">
        <f>Reviu[[#This Row],[JUMLAH]]-Reviu[[#This Row],[JUMLAH ]]</f>
        <v>-12880000</v>
      </c>
      <c r="O509" s="178"/>
      <c r="P509" s="180"/>
      <c r="Q509" s="180"/>
    </row>
    <row r="510" spans="1:19" ht="13.2" x14ac:dyDescent="0.25">
      <c r="A510" s="1" t="s">
        <v>1160</v>
      </c>
      <c r="B510" s="48"/>
      <c r="C510" s="49"/>
      <c r="D510" s="48"/>
      <c r="E510" s="48"/>
      <c r="F510" s="50"/>
      <c r="G510" s="122"/>
      <c r="H510" s="149" t="s">
        <v>528</v>
      </c>
      <c r="I510" s="46" t="s">
        <v>31</v>
      </c>
      <c r="J510" s="45"/>
      <c r="K510" s="45"/>
      <c r="L510" s="47"/>
      <c r="M510" s="47">
        <f>M511</f>
        <v>8000000</v>
      </c>
      <c r="N510" s="322">
        <f>N511</f>
        <v>-8000000</v>
      </c>
      <c r="O510" s="207"/>
      <c r="P510" s="180"/>
      <c r="Q510" s="180"/>
      <c r="R510" s="4" t="s">
        <v>322</v>
      </c>
      <c r="S510" s="223" t="s">
        <v>508</v>
      </c>
    </row>
    <row r="511" spans="1:19" ht="13.2" x14ac:dyDescent="0.25">
      <c r="A511" s="1" t="s">
        <v>1161</v>
      </c>
      <c r="B511" s="48"/>
      <c r="C511" s="49"/>
      <c r="D511" s="48"/>
      <c r="E511" s="48"/>
      <c r="F511" s="50"/>
      <c r="G511" s="122"/>
      <c r="H511" s="150"/>
      <c r="I511" s="201" t="s">
        <v>558</v>
      </c>
      <c r="J511" s="386">
        <v>8</v>
      </c>
      <c r="K511" s="202" t="s">
        <v>33</v>
      </c>
      <c r="L511" s="204">
        <v>1000000</v>
      </c>
      <c r="M511" s="204">
        <f>ROUNDDOWN(J511*L511,-3)</f>
        <v>8000000</v>
      </c>
      <c r="N511" s="373">
        <f>Reviu[[#This Row],[JUMLAH]]-Reviu[[#This Row],[JUMLAH ]]</f>
        <v>-8000000</v>
      </c>
      <c r="O511" s="187"/>
      <c r="P511" s="180"/>
      <c r="Q511" s="180"/>
    </row>
    <row r="512" spans="1:19" ht="13.2" x14ac:dyDescent="0.25">
      <c r="A512" s="1" t="s">
        <v>1162</v>
      </c>
      <c r="B512" s="48"/>
      <c r="C512" s="49"/>
      <c r="D512" s="48"/>
      <c r="E512" s="48"/>
      <c r="F512" s="50"/>
      <c r="G512" s="122"/>
      <c r="H512" s="151" t="s">
        <v>525</v>
      </c>
      <c r="I512" s="52" t="s">
        <v>35</v>
      </c>
      <c r="J512" s="51"/>
      <c r="K512" s="51"/>
      <c r="L512" s="53"/>
      <c r="M512" s="53">
        <f>M513</f>
        <v>0</v>
      </c>
      <c r="N512" s="323">
        <f>N513</f>
        <v>0</v>
      </c>
      <c r="O512" s="207"/>
      <c r="P512" s="180"/>
      <c r="Q512" s="180"/>
      <c r="R512" s="4" t="s">
        <v>322</v>
      </c>
      <c r="S512" s="223" t="s">
        <v>508</v>
      </c>
    </row>
    <row r="513" spans="1:19" ht="13.2" x14ac:dyDescent="0.25">
      <c r="A513" s="1" t="s">
        <v>1163</v>
      </c>
      <c r="B513" s="48"/>
      <c r="C513" s="49"/>
      <c r="D513" s="48"/>
      <c r="E513" s="48"/>
      <c r="F513" s="50"/>
      <c r="G513" s="122"/>
      <c r="H513" s="150"/>
      <c r="I513" s="49" t="s">
        <v>836</v>
      </c>
      <c r="J513" s="48">
        <v>0</v>
      </c>
      <c r="K513" s="48" t="s">
        <v>26</v>
      </c>
      <c r="L513" s="50">
        <v>7500000</v>
      </c>
      <c r="M513" s="50">
        <f>ROUNDDOWN(J513*L513,-3)</f>
        <v>0</v>
      </c>
      <c r="N513" s="247">
        <f>Reviu[[#This Row],[JUMLAH]]-Reviu[[#This Row],[JUMLAH ]]</f>
        <v>0</v>
      </c>
      <c r="O513" s="187" t="s">
        <v>1221</v>
      </c>
      <c r="P513" s="180"/>
      <c r="Q513" s="180"/>
    </row>
    <row r="514" spans="1:19" ht="13.2" x14ac:dyDescent="0.25">
      <c r="A514" s="1" t="s">
        <v>1164</v>
      </c>
      <c r="B514" s="48"/>
      <c r="C514" s="49"/>
      <c r="D514" s="48"/>
      <c r="E514" s="48"/>
      <c r="F514" s="50"/>
      <c r="G514" s="122"/>
      <c r="H514" s="151" t="s">
        <v>529</v>
      </c>
      <c r="I514" s="52" t="s">
        <v>477</v>
      </c>
      <c r="J514" s="51"/>
      <c r="K514" s="51"/>
      <c r="L514" s="53"/>
      <c r="M514" s="53">
        <f>SUM(M515:M517)</f>
        <v>165624000</v>
      </c>
      <c r="N514" s="323">
        <f>SUM(N515:N517)</f>
        <v>-165624000</v>
      </c>
      <c r="O514" s="207"/>
      <c r="P514" s="180"/>
      <c r="Q514" s="180"/>
      <c r="R514" s="4" t="s">
        <v>322</v>
      </c>
      <c r="S514" s="223" t="s">
        <v>508</v>
      </c>
    </row>
    <row r="515" spans="1:19" ht="13.2" x14ac:dyDescent="0.25">
      <c r="A515" s="1" t="s">
        <v>1165</v>
      </c>
      <c r="B515" s="48"/>
      <c r="C515" s="49"/>
      <c r="D515" s="48"/>
      <c r="E515" s="48"/>
      <c r="F515" s="50"/>
      <c r="G515" s="122"/>
      <c r="H515" s="150"/>
      <c r="I515" s="201" t="s">
        <v>1077</v>
      </c>
      <c r="J515" s="386">
        <f>46*2</f>
        <v>92</v>
      </c>
      <c r="K515" s="202" t="s">
        <v>479</v>
      </c>
      <c r="L515" s="204">
        <v>822000</v>
      </c>
      <c r="M515" s="204">
        <f>ROUNDDOWN(J515*L515,-3)</f>
        <v>75624000</v>
      </c>
      <c r="N515" s="247">
        <f>Reviu[[#This Row],[JUMLAH]]-Reviu[[#This Row],[JUMLAH ]]</f>
        <v>-75624000</v>
      </c>
      <c r="O515" s="178"/>
      <c r="P515" s="180"/>
      <c r="Q515" s="180"/>
    </row>
    <row r="516" spans="1:19" ht="13.2" x14ac:dyDescent="0.25">
      <c r="A516" s="1" t="s">
        <v>1166</v>
      </c>
      <c r="B516" s="48"/>
      <c r="C516" s="49"/>
      <c r="D516" s="48"/>
      <c r="E516" s="48"/>
      <c r="F516" s="50"/>
      <c r="G516" s="122"/>
      <c r="H516" s="150"/>
      <c r="I516" s="49" t="s">
        <v>841</v>
      </c>
      <c r="J516" s="48">
        <v>0</v>
      </c>
      <c r="K516" s="48" t="s">
        <v>479</v>
      </c>
      <c r="L516" s="50">
        <v>145000</v>
      </c>
      <c r="M516" s="50">
        <f>ROUNDDOWN(J516*L516,-3)</f>
        <v>0</v>
      </c>
      <c r="N516" s="247">
        <f>Reviu[[#This Row],[JUMLAH]]-Reviu[[#This Row],[JUMLAH ]]</f>
        <v>0</v>
      </c>
      <c r="O516" s="187" t="s">
        <v>1221</v>
      </c>
      <c r="P516" s="180"/>
      <c r="Q516" s="180"/>
    </row>
    <row r="517" spans="1:19" ht="13.2" x14ac:dyDescent="0.25">
      <c r="A517" s="1" t="s">
        <v>1168</v>
      </c>
      <c r="B517" s="48"/>
      <c r="C517" s="49"/>
      <c r="D517" s="48"/>
      <c r="E517" s="48"/>
      <c r="F517" s="50"/>
      <c r="G517" s="122"/>
      <c r="H517" s="150"/>
      <c r="I517" s="201" t="s">
        <v>843</v>
      </c>
      <c r="J517" s="386">
        <v>30</v>
      </c>
      <c r="K517" s="202" t="s">
        <v>26</v>
      </c>
      <c r="L517" s="204">
        <v>3000000</v>
      </c>
      <c r="M517" s="204">
        <f>ROUNDDOWN(J517*L517,-3)</f>
        <v>90000000</v>
      </c>
      <c r="N517" s="247">
        <f>Reviu[[#This Row],[JUMLAH]]-Reviu[[#This Row],[JUMLAH ]]</f>
        <v>-90000000</v>
      </c>
      <c r="O517" s="178"/>
      <c r="P517" s="180"/>
      <c r="Q517" s="180"/>
    </row>
    <row r="518" spans="1:19" ht="13.2" x14ac:dyDescent="0.25">
      <c r="A518" s="1" t="s">
        <v>1167</v>
      </c>
      <c r="B518" s="48"/>
      <c r="C518" s="49"/>
      <c r="D518" s="48"/>
      <c r="E518" s="48"/>
      <c r="F518" s="50"/>
      <c r="G518" s="122"/>
      <c r="H518" s="152" t="s">
        <v>223</v>
      </c>
      <c r="I518" s="55" t="s">
        <v>1075</v>
      </c>
      <c r="J518" s="54"/>
      <c r="K518" s="54"/>
      <c r="L518" s="56"/>
      <c r="M518" s="56">
        <f>SUM(M519,M526,M528)</f>
        <v>33680000</v>
      </c>
      <c r="N518" s="325">
        <f>SUM(N519,N526,N528)</f>
        <v>-33680000</v>
      </c>
      <c r="O518" s="207"/>
      <c r="P518" s="381" t="s">
        <v>507</v>
      </c>
      <c r="Q518" s="381" t="s">
        <v>508</v>
      </c>
      <c r="S518" s="223"/>
    </row>
    <row r="519" spans="1:19" ht="13.2" x14ac:dyDescent="0.25">
      <c r="A519" s="1" t="s">
        <v>1169</v>
      </c>
      <c r="B519" s="48"/>
      <c r="C519" s="49"/>
      <c r="D519" s="48"/>
      <c r="E519" s="48"/>
      <c r="F519" s="50"/>
      <c r="G519" s="122"/>
      <c r="H519" s="151" t="s">
        <v>523</v>
      </c>
      <c r="I519" s="52" t="s">
        <v>24</v>
      </c>
      <c r="J519" s="51"/>
      <c r="K519" s="51"/>
      <c r="L519" s="53"/>
      <c r="M519" s="53">
        <f>SUM(M520:M525)</f>
        <v>9500000</v>
      </c>
      <c r="N519" s="323">
        <f>SUM(N520:N525)</f>
        <v>-9500000</v>
      </c>
      <c r="O519" s="207"/>
      <c r="P519" s="180"/>
      <c r="Q519" s="180"/>
      <c r="R519" s="4" t="s">
        <v>322</v>
      </c>
      <c r="S519" s="223" t="s">
        <v>508</v>
      </c>
    </row>
    <row r="520" spans="1:19" ht="13.2" x14ac:dyDescent="0.25">
      <c r="A520" s="1" t="s">
        <v>1170</v>
      </c>
      <c r="B520" s="48"/>
      <c r="C520" s="49"/>
      <c r="D520" s="48"/>
      <c r="E520" s="48"/>
      <c r="F520" s="50"/>
      <c r="G520" s="122"/>
      <c r="H520" s="150"/>
      <c r="I520" s="201" t="s">
        <v>554</v>
      </c>
      <c r="J520" s="386">
        <v>20</v>
      </c>
      <c r="K520" s="202" t="s">
        <v>26</v>
      </c>
      <c r="L520" s="204">
        <v>75000</v>
      </c>
      <c r="M520" s="204">
        <f t="shared" ref="M520:M525" si="20">ROUNDDOWN(J520*L520,-3)</f>
        <v>1500000</v>
      </c>
      <c r="N520" s="247">
        <f>Reviu[[#This Row],[JUMLAH]]-Reviu[[#This Row],[JUMLAH ]]</f>
        <v>-1500000</v>
      </c>
      <c r="O520" s="178"/>
      <c r="P520" s="180"/>
      <c r="Q520" s="180"/>
    </row>
    <row r="521" spans="1:19" ht="13.2" x14ac:dyDescent="0.25">
      <c r="A521" s="1" t="s">
        <v>1171</v>
      </c>
      <c r="B521" s="48"/>
      <c r="C521" s="49"/>
      <c r="D521" s="48"/>
      <c r="E521" s="48"/>
      <c r="F521" s="50"/>
      <c r="G521" s="122"/>
      <c r="H521" s="150"/>
      <c r="I521" s="201" t="s">
        <v>555</v>
      </c>
      <c r="J521" s="386">
        <v>1</v>
      </c>
      <c r="K521" s="202" t="s">
        <v>120</v>
      </c>
      <c r="L521" s="204">
        <v>1500000</v>
      </c>
      <c r="M521" s="204">
        <f t="shared" si="20"/>
        <v>1500000</v>
      </c>
      <c r="N521" s="247">
        <f>Reviu[[#This Row],[JUMLAH]]-Reviu[[#This Row],[JUMLAH ]]</f>
        <v>-1500000</v>
      </c>
      <c r="O521" s="178"/>
      <c r="P521" s="180"/>
      <c r="Q521" s="180"/>
    </row>
    <row r="522" spans="1:19" ht="13.2" x14ac:dyDescent="0.25">
      <c r="A522" s="1" t="s">
        <v>1172</v>
      </c>
      <c r="B522" s="48"/>
      <c r="C522" s="49"/>
      <c r="D522" s="48"/>
      <c r="E522" s="48"/>
      <c r="F522" s="50"/>
      <c r="G522" s="122"/>
      <c r="H522" s="150"/>
      <c r="I522" s="201" t="s">
        <v>556</v>
      </c>
      <c r="J522" s="386">
        <v>1</v>
      </c>
      <c r="K522" s="202" t="s">
        <v>120</v>
      </c>
      <c r="L522" s="204">
        <v>1500000</v>
      </c>
      <c r="M522" s="204">
        <f t="shared" si="20"/>
        <v>1500000</v>
      </c>
      <c r="N522" s="247">
        <f>Reviu[[#This Row],[JUMLAH]]-Reviu[[#This Row],[JUMLAH ]]</f>
        <v>-1500000</v>
      </c>
      <c r="O522" s="178"/>
      <c r="P522" s="180"/>
      <c r="Q522" s="180"/>
    </row>
    <row r="523" spans="1:19" ht="13.2" x14ac:dyDescent="0.25">
      <c r="A523" s="1" t="s">
        <v>1173</v>
      </c>
      <c r="B523" s="48"/>
      <c r="C523" s="49"/>
      <c r="D523" s="48"/>
      <c r="E523" s="48"/>
      <c r="F523" s="50"/>
      <c r="G523" s="122"/>
      <c r="H523" s="150"/>
      <c r="I523" s="201" t="s">
        <v>557</v>
      </c>
      <c r="J523" s="386">
        <v>1</v>
      </c>
      <c r="K523" s="202" t="s">
        <v>120</v>
      </c>
      <c r="L523" s="204">
        <v>1000000</v>
      </c>
      <c r="M523" s="204">
        <f t="shared" si="20"/>
        <v>1000000</v>
      </c>
      <c r="N523" s="247">
        <f>Reviu[[#This Row],[JUMLAH]]-Reviu[[#This Row],[JUMLAH ]]</f>
        <v>-1000000</v>
      </c>
      <c r="O523" s="178"/>
      <c r="P523" s="180"/>
      <c r="Q523" s="180"/>
    </row>
    <row r="524" spans="1:19" ht="13.2" x14ac:dyDescent="0.25">
      <c r="A524" s="1" t="s">
        <v>1174</v>
      </c>
      <c r="B524" s="48"/>
      <c r="C524" s="49"/>
      <c r="D524" s="48"/>
      <c r="E524" s="48"/>
      <c r="F524" s="50"/>
      <c r="G524" s="122"/>
      <c r="H524" s="150"/>
      <c r="I524" s="201" t="s">
        <v>829</v>
      </c>
      <c r="J524" s="386">
        <v>20</v>
      </c>
      <c r="K524" s="202" t="s">
        <v>59</v>
      </c>
      <c r="L524" s="204">
        <v>200000</v>
      </c>
      <c r="M524" s="204">
        <f t="shared" si="20"/>
        <v>4000000</v>
      </c>
      <c r="N524" s="247">
        <f>Reviu[[#This Row],[JUMLAH]]-Reviu[[#This Row],[JUMLAH ]]</f>
        <v>-4000000</v>
      </c>
      <c r="O524" s="178"/>
      <c r="P524" s="180"/>
      <c r="Q524" s="180"/>
    </row>
    <row r="525" spans="1:19" ht="13.2" x14ac:dyDescent="0.25">
      <c r="A525" s="1" t="s">
        <v>1175</v>
      </c>
      <c r="B525" s="48"/>
      <c r="C525" s="49"/>
      <c r="D525" s="48"/>
      <c r="E525" s="48"/>
      <c r="F525" s="50"/>
      <c r="G525" s="122"/>
      <c r="H525" s="150"/>
      <c r="I525" s="49" t="s">
        <v>831</v>
      </c>
      <c r="J525" s="48">
        <v>0</v>
      </c>
      <c r="K525" s="48" t="s">
        <v>26</v>
      </c>
      <c r="L525" s="50">
        <v>280000</v>
      </c>
      <c r="M525" s="50">
        <f t="shared" si="20"/>
        <v>0</v>
      </c>
      <c r="N525" s="247">
        <f>Reviu[[#This Row],[JUMLAH]]-Reviu[[#This Row],[JUMLAH ]]</f>
        <v>0</v>
      </c>
      <c r="O525" s="187" t="s">
        <v>1221</v>
      </c>
      <c r="P525" s="180"/>
      <c r="Q525" s="180"/>
    </row>
    <row r="526" spans="1:19" ht="13.2" x14ac:dyDescent="0.25">
      <c r="A526" s="1" t="s">
        <v>1176</v>
      </c>
      <c r="B526" s="48"/>
      <c r="C526" s="49"/>
      <c r="D526" s="48"/>
      <c r="E526" s="48"/>
      <c r="F526" s="50"/>
      <c r="G526" s="122"/>
      <c r="H526" s="149" t="s">
        <v>528</v>
      </c>
      <c r="I526" s="46" t="s">
        <v>31</v>
      </c>
      <c r="J526" s="45"/>
      <c r="K526" s="45"/>
      <c r="L526" s="47"/>
      <c r="M526" s="47">
        <f>M527</f>
        <v>0</v>
      </c>
      <c r="N526" s="322">
        <f>N527</f>
        <v>0</v>
      </c>
      <c r="O526" s="207"/>
      <c r="P526" s="180"/>
      <c r="Q526" s="180"/>
      <c r="R526" s="4" t="s">
        <v>322</v>
      </c>
      <c r="S526" s="223" t="s">
        <v>508</v>
      </c>
    </row>
    <row r="527" spans="1:19" ht="13.2" x14ac:dyDescent="0.25">
      <c r="A527" s="1" t="s">
        <v>1177</v>
      </c>
      <c r="B527" s="48"/>
      <c r="C527" s="49"/>
      <c r="D527" s="48"/>
      <c r="E527" s="48"/>
      <c r="F527" s="50"/>
      <c r="G527" s="122"/>
      <c r="H527" s="150"/>
      <c r="I527" s="49" t="s">
        <v>558</v>
      </c>
      <c r="J527" s="48">
        <v>0</v>
      </c>
      <c r="K527" s="48" t="s">
        <v>33</v>
      </c>
      <c r="L527" s="50">
        <v>1000000</v>
      </c>
      <c r="M527" s="50">
        <f>ROUNDDOWN(J527*L527,-3)</f>
        <v>0</v>
      </c>
      <c r="N527" s="406">
        <f>Reviu[[#This Row],[JUMLAH]]-Reviu[[#This Row],[JUMLAH ]]</f>
        <v>0</v>
      </c>
      <c r="O527" s="187" t="s">
        <v>1221</v>
      </c>
      <c r="P527" s="180"/>
      <c r="Q527" s="180"/>
    </row>
    <row r="528" spans="1:19" ht="13.2" x14ac:dyDescent="0.25">
      <c r="A528" s="1" t="s">
        <v>1178</v>
      </c>
      <c r="B528" s="48"/>
      <c r="C528" s="49"/>
      <c r="D528" s="48"/>
      <c r="E528" s="48"/>
      <c r="F528" s="50"/>
      <c r="G528" s="122"/>
      <c r="H528" s="151" t="s">
        <v>525</v>
      </c>
      <c r="I528" s="52" t="s">
        <v>35</v>
      </c>
      <c r="J528" s="51"/>
      <c r="K528" s="51"/>
      <c r="L528" s="53"/>
      <c r="M528" s="53">
        <f>M529</f>
        <v>24180000</v>
      </c>
      <c r="N528" s="323">
        <f>N529</f>
        <v>-24180000</v>
      </c>
      <c r="O528" s="207"/>
      <c r="P528" s="180"/>
      <c r="Q528" s="180"/>
      <c r="R528" s="4" t="s">
        <v>322</v>
      </c>
      <c r="S528" s="223" t="s">
        <v>508</v>
      </c>
    </row>
    <row r="529" spans="1:19" ht="13.2" x14ac:dyDescent="0.25">
      <c r="A529" s="1" t="s">
        <v>1179</v>
      </c>
      <c r="B529" s="48"/>
      <c r="C529" s="49"/>
      <c r="D529" s="48"/>
      <c r="E529" s="48"/>
      <c r="F529" s="50"/>
      <c r="G529" s="122"/>
      <c r="H529" s="150"/>
      <c r="I529" s="201" t="s">
        <v>1076</v>
      </c>
      <c r="J529" s="386">
        <v>12</v>
      </c>
      <c r="K529" s="202" t="s">
        <v>26</v>
      </c>
      <c r="L529" s="204">
        <v>2015000</v>
      </c>
      <c r="M529" s="204">
        <f>ROUNDDOWN(J529*L529,-3)</f>
        <v>24180000</v>
      </c>
      <c r="N529" s="247">
        <f>Reviu[[#This Row],[JUMLAH]]-Reviu[[#This Row],[JUMLAH ]]</f>
        <v>-24180000</v>
      </c>
      <c r="O529" s="178"/>
      <c r="P529" s="180"/>
      <c r="Q529" s="180"/>
    </row>
    <row r="530" spans="1:19" ht="13.2" x14ac:dyDescent="0.25">
      <c r="A530" s="1" t="s">
        <v>350</v>
      </c>
      <c r="B530" s="36" t="s">
        <v>351</v>
      </c>
      <c r="C530" s="37" t="s">
        <v>352</v>
      </c>
      <c r="D530" s="36">
        <v>2</v>
      </c>
      <c r="E530" s="36" t="s">
        <v>317</v>
      </c>
      <c r="F530" s="38"/>
      <c r="G530" s="118">
        <f>SUM(G531,G568)</f>
        <v>773732000</v>
      </c>
      <c r="H530" s="146" t="s">
        <v>351</v>
      </c>
      <c r="I530" s="37" t="s">
        <v>352</v>
      </c>
      <c r="J530" s="36">
        <v>2</v>
      </c>
      <c r="K530" s="36" t="s">
        <v>317</v>
      </c>
      <c r="L530" s="38"/>
      <c r="M530" s="38">
        <f>SUM(M531,M568)</f>
        <v>520689000</v>
      </c>
      <c r="N530" s="321">
        <f>SUM(N531,N568)</f>
        <v>253043000</v>
      </c>
      <c r="O530" s="207"/>
      <c r="P530" s="180"/>
      <c r="Q530" s="180"/>
    </row>
    <row r="531" spans="1:19" ht="26.4" x14ac:dyDescent="0.25">
      <c r="A531" s="1" t="s">
        <v>353</v>
      </c>
      <c r="B531" s="271" t="s">
        <v>605</v>
      </c>
      <c r="C531" s="272" t="s">
        <v>354</v>
      </c>
      <c r="D531" s="271"/>
      <c r="E531" s="271" t="s">
        <v>553</v>
      </c>
      <c r="F531" s="273"/>
      <c r="G531" s="274">
        <f>SUM(G532,G543,G557)</f>
        <v>669421000</v>
      </c>
      <c r="H531" s="275" t="s">
        <v>605</v>
      </c>
      <c r="I531" s="272" t="s">
        <v>354</v>
      </c>
      <c r="J531" s="271"/>
      <c r="K531" s="271" t="s">
        <v>553</v>
      </c>
      <c r="L531" s="273"/>
      <c r="M531" s="273">
        <f>SUM(M532,M543,M557)</f>
        <v>427378000</v>
      </c>
      <c r="N531" s="345">
        <f>SUM(N532,N543,N557)</f>
        <v>242043000</v>
      </c>
      <c r="O531" s="207"/>
      <c r="P531" s="180"/>
      <c r="Q531" s="180"/>
    </row>
    <row r="532" spans="1:19" ht="13.2" x14ac:dyDescent="0.25">
      <c r="A532" s="1" t="s">
        <v>355</v>
      </c>
      <c r="B532" s="42" t="s">
        <v>21</v>
      </c>
      <c r="C532" s="43" t="s">
        <v>844</v>
      </c>
      <c r="D532" s="42"/>
      <c r="E532" s="42"/>
      <c r="F532" s="44"/>
      <c r="G532" s="120">
        <f>SUM(G533,G539,G541)</f>
        <v>150075000</v>
      </c>
      <c r="H532" s="148" t="s">
        <v>21</v>
      </c>
      <c r="I532" s="43" t="s">
        <v>844</v>
      </c>
      <c r="J532" s="42"/>
      <c r="K532" s="42"/>
      <c r="L532" s="44"/>
      <c r="M532" s="44">
        <f>SUM(M533,M539,M541)</f>
        <v>84097000</v>
      </c>
      <c r="N532" s="312">
        <f>SUM(N533,N539,N541)</f>
        <v>65978000</v>
      </c>
      <c r="O532" s="207"/>
      <c r="P532" s="381" t="s">
        <v>507</v>
      </c>
      <c r="Q532" s="381" t="s">
        <v>509</v>
      </c>
      <c r="S532" s="223"/>
    </row>
    <row r="533" spans="1:19" ht="13.2" x14ac:dyDescent="0.25">
      <c r="A533" s="1" t="s">
        <v>356</v>
      </c>
      <c r="B533" s="45" t="s">
        <v>523</v>
      </c>
      <c r="C533" s="46" t="s">
        <v>24</v>
      </c>
      <c r="D533" s="45"/>
      <c r="E533" s="45"/>
      <c r="F533" s="47"/>
      <c r="G533" s="121">
        <f>SUM(G534:G538)</f>
        <v>40000000</v>
      </c>
      <c r="H533" s="149" t="s">
        <v>523</v>
      </c>
      <c r="I533" s="46" t="s">
        <v>24</v>
      </c>
      <c r="J533" s="45"/>
      <c r="K533" s="45"/>
      <c r="L533" s="47"/>
      <c r="M533" s="47">
        <f>SUM(M534:M538)</f>
        <v>22500000</v>
      </c>
      <c r="N533" s="322">
        <f>SUM(N534:N538)</f>
        <v>17500000</v>
      </c>
      <c r="O533" s="207"/>
      <c r="P533" s="180"/>
      <c r="Q533" s="180"/>
      <c r="S533" s="223" t="s">
        <v>509</v>
      </c>
    </row>
    <row r="534" spans="1:19" ht="13.2" x14ac:dyDescent="0.25">
      <c r="A534" s="1" t="s">
        <v>357</v>
      </c>
      <c r="B534" s="48"/>
      <c r="C534" s="49" t="s">
        <v>554</v>
      </c>
      <c r="D534" s="48">
        <v>280</v>
      </c>
      <c r="E534" s="48" t="s">
        <v>26</v>
      </c>
      <c r="F534" s="50">
        <v>75000</v>
      </c>
      <c r="G534" s="122">
        <f>ROUNDDOWN(D534*F534,-3)</f>
        <v>21000000</v>
      </c>
      <c r="H534" s="150"/>
      <c r="I534" s="201" t="s">
        <v>554</v>
      </c>
      <c r="J534" s="386">
        <v>100</v>
      </c>
      <c r="K534" s="202" t="s">
        <v>26</v>
      </c>
      <c r="L534" s="204">
        <v>75000</v>
      </c>
      <c r="M534" s="204">
        <f>ROUNDDOWN(J534*L534,-3)</f>
        <v>7500000</v>
      </c>
      <c r="N534" s="373">
        <f>Reviu[[#This Row],[JUMLAH]]-Reviu[[#This Row],[JUMLAH ]]</f>
        <v>13500000</v>
      </c>
      <c r="O534" s="187"/>
      <c r="P534" s="180"/>
      <c r="Q534" s="180"/>
    </row>
    <row r="535" spans="1:19" ht="13.2" x14ac:dyDescent="0.25">
      <c r="A535" s="1" t="s">
        <v>358</v>
      </c>
      <c r="B535" s="48"/>
      <c r="C535" s="49" t="s">
        <v>555</v>
      </c>
      <c r="D535" s="48">
        <v>4</v>
      </c>
      <c r="E535" s="48" t="s">
        <v>120</v>
      </c>
      <c r="F535" s="50">
        <v>1500000</v>
      </c>
      <c r="G535" s="122">
        <f>ROUNDDOWN(D535*F535,-3)</f>
        <v>6000000</v>
      </c>
      <c r="H535" s="150"/>
      <c r="I535" s="201" t="s">
        <v>555</v>
      </c>
      <c r="J535" s="386">
        <v>3</v>
      </c>
      <c r="K535" s="202" t="s">
        <v>120</v>
      </c>
      <c r="L535" s="204">
        <v>1500000</v>
      </c>
      <c r="M535" s="204">
        <f>ROUNDDOWN(J535*L535,-3)</f>
        <v>4500000</v>
      </c>
      <c r="N535" s="373">
        <f>Reviu[[#This Row],[JUMLAH]]-Reviu[[#This Row],[JUMLAH ]]</f>
        <v>1500000</v>
      </c>
      <c r="O535" s="187"/>
      <c r="P535" s="180"/>
      <c r="Q535" s="180"/>
    </row>
    <row r="536" spans="1:19" ht="13.2" x14ac:dyDescent="0.25">
      <c r="A536" s="1" t="s">
        <v>359</v>
      </c>
      <c r="B536" s="48"/>
      <c r="C536" s="49" t="s">
        <v>556</v>
      </c>
      <c r="D536" s="48">
        <v>4</v>
      </c>
      <c r="E536" s="48" t="s">
        <v>120</v>
      </c>
      <c r="F536" s="50">
        <v>1500000</v>
      </c>
      <c r="G536" s="122">
        <f>ROUNDDOWN(D536*F536,-3)</f>
        <v>6000000</v>
      </c>
      <c r="H536" s="150"/>
      <c r="I536" s="201" t="s">
        <v>556</v>
      </c>
      <c r="J536" s="386">
        <v>3</v>
      </c>
      <c r="K536" s="202" t="s">
        <v>120</v>
      </c>
      <c r="L536" s="204">
        <v>1500000</v>
      </c>
      <c r="M536" s="204">
        <f>ROUNDDOWN(J536*L536,-3)</f>
        <v>4500000</v>
      </c>
      <c r="N536" s="373">
        <f>Reviu[[#This Row],[JUMLAH]]-Reviu[[#This Row],[JUMLAH ]]</f>
        <v>1500000</v>
      </c>
      <c r="O536" s="187"/>
      <c r="P536" s="180"/>
      <c r="Q536" s="180"/>
    </row>
    <row r="537" spans="1:19" ht="13.2" x14ac:dyDescent="0.25">
      <c r="A537" s="1" t="s">
        <v>360</v>
      </c>
      <c r="B537" s="48"/>
      <c r="C537" s="49" t="s">
        <v>557</v>
      </c>
      <c r="D537" s="48">
        <v>4</v>
      </c>
      <c r="E537" s="48" t="s">
        <v>120</v>
      </c>
      <c r="F537" s="50">
        <v>1000000</v>
      </c>
      <c r="G537" s="122">
        <f>ROUNDDOWN(D537*F537,-3)</f>
        <v>4000000</v>
      </c>
      <c r="H537" s="150"/>
      <c r="I537" s="201" t="s">
        <v>557</v>
      </c>
      <c r="J537" s="386">
        <v>3</v>
      </c>
      <c r="K537" s="202" t="s">
        <v>120</v>
      </c>
      <c r="L537" s="204">
        <v>1000000</v>
      </c>
      <c r="M537" s="204">
        <f>ROUNDDOWN(J537*L537,-3)</f>
        <v>3000000</v>
      </c>
      <c r="N537" s="373">
        <f>Reviu[[#This Row],[JUMLAH]]-Reviu[[#This Row],[JUMLAH ]]</f>
        <v>1000000</v>
      </c>
      <c r="O537" s="187"/>
      <c r="P537" s="180"/>
      <c r="Q537" s="180"/>
    </row>
    <row r="538" spans="1:19" ht="13.2" x14ac:dyDescent="0.25">
      <c r="A538" s="1" t="s">
        <v>845</v>
      </c>
      <c r="B538" s="48"/>
      <c r="C538" s="49" t="s">
        <v>789</v>
      </c>
      <c r="D538" s="48">
        <v>12</v>
      </c>
      <c r="E538" s="48" t="s">
        <v>59</v>
      </c>
      <c r="F538" s="50">
        <v>250000</v>
      </c>
      <c r="G538" s="122">
        <f>ROUNDDOWN(D538*F538,-3)</f>
        <v>3000000</v>
      </c>
      <c r="H538" s="150"/>
      <c r="I538" s="49" t="s">
        <v>789</v>
      </c>
      <c r="J538" s="48">
        <v>12</v>
      </c>
      <c r="K538" s="48" t="s">
        <v>59</v>
      </c>
      <c r="L538" s="50">
        <v>250000</v>
      </c>
      <c r="M538" s="50">
        <f>ROUNDDOWN(J538*L538,-3)</f>
        <v>3000000</v>
      </c>
      <c r="N538" s="247">
        <f>Reviu[[#This Row],[JUMLAH]]-Reviu[[#This Row],[JUMLAH ]]</f>
        <v>0</v>
      </c>
      <c r="O538" s="207"/>
      <c r="P538" s="180"/>
      <c r="Q538" s="180"/>
    </row>
    <row r="539" spans="1:19" ht="13.2" x14ac:dyDescent="0.25">
      <c r="A539" s="1" t="s">
        <v>361</v>
      </c>
      <c r="B539" s="51" t="s">
        <v>524</v>
      </c>
      <c r="C539" s="52" t="s">
        <v>73</v>
      </c>
      <c r="D539" s="51"/>
      <c r="E539" s="51"/>
      <c r="F539" s="53"/>
      <c r="G539" s="123">
        <f>G540</f>
        <v>1000000</v>
      </c>
      <c r="H539" s="151" t="s">
        <v>524</v>
      </c>
      <c r="I539" s="52" t="s">
        <v>73</v>
      </c>
      <c r="J539" s="51"/>
      <c r="K539" s="51"/>
      <c r="L539" s="53"/>
      <c r="M539" s="53">
        <f>M540</f>
        <v>1000000</v>
      </c>
      <c r="N539" s="323">
        <f>N540</f>
        <v>0</v>
      </c>
      <c r="O539" s="207"/>
      <c r="P539" s="180"/>
      <c r="Q539" s="180"/>
      <c r="S539" s="223" t="s">
        <v>509</v>
      </c>
    </row>
    <row r="540" spans="1:19" ht="16.8" customHeight="1" x14ac:dyDescent="0.25">
      <c r="A540" s="1" t="s">
        <v>362</v>
      </c>
      <c r="B540" s="48"/>
      <c r="C540" s="49" t="s">
        <v>846</v>
      </c>
      <c r="D540" s="48">
        <v>4</v>
      </c>
      <c r="E540" s="48" t="s">
        <v>120</v>
      </c>
      <c r="F540" s="50">
        <v>250000</v>
      </c>
      <c r="G540" s="122">
        <f>ROUNDDOWN(D540*F540,-3)</f>
        <v>1000000</v>
      </c>
      <c r="H540" s="150"/>
      <c r="I540" s="49" t="s">
        <v>1071</v>
      </c>
      <c r="J540" s="48">
        <v>4</v>
      </c>
      <c r="K540" s="48" t="s">
        <v>120</v>
      </c>
      <c r="L540" s="50">
        <v>250000</v>
      </c>
      <c r="M540" s="50">
        <f>ROUNDDOWN(J540*L540,-3)</f>
        <v>1000000</v>
      </c>
      <c r="N540" s="247">
        <f>Reviu[[#This Row],[JUMLAH]]-Reviu[[#This Row],[JUMLAH ]]</f>
        <v>0</v>
      </c>
      <c r="O540" s="178"/>
      <c r="P540" s="180"/>
      <c r="Q540" s="180"/>
    </row>
    <row r="541" spans="1:19" ht="13.2" x14ac:dyDescent="0.25">
      <c r="A541" s="1" t="s">
        <v>363</v>
      </c>
      <c r="B541" s="51" t="s">
        <v>525</v>
      </c>
      <c r="C541" s="52" t="s">
        <v>35</v>
      </c>
      <c r="D541" s="51"/>
      <c r="E541" s="51"/>
      <c r="F541" s="53"/>
      <c r="G541" s="123">
        <f>G542</f>
        <v>109075000</v>
      </c>
      <c r="H541" s="151" t="s">
        <v>525</v>
      </c>
      <c r="I541" s="52" t="s">
        <v>35</v>
      </c>
      <c r="J541" s="51"/>
      <c r="K541" s="51"/>
      <c r="L541" s="53"/>
      <c r="M541" s="53">
        <f>M542</f>
        <v>60597000</v>
      </c>
      <c r="N541" s="323">
        <f>N542</f>
        <v>48478000</v>
      </c>
      <c r="O541" s="207"/>
      <c r="P541" s="180"/>
      <c r="Q541" s="180"/>
      <c r="S541" s="223" t="s">
        <v>509</v>
      </c>
    </row>
    <row r="542" spans="1:19" ht="13.2" x14ac:dyDescent="0.25">
      <c r="A542" s="1" t="s">
        <v>364</v>
      </c>
      <c r="B542" s="48"/>
      <c r="C542" s="49" t="s">
        <v>847</v>
      </c>
      <c r="D542" s="48">
        <v>18</v>
      </c>
      <c r="E542" s="48" t="s">
        <v>26</v>
      </c>
      <c r="F542" s="50">
        <v>6059723</v>
      </c>
      <c r="G542" s="122">
        <f>ROUNDDOWN(D542*F542,-3)</f>
        <v>109075000</v>
      </c>
      <c r="H542" s="150"/>
      <c r="I542" s="201" t="s">
        <v>847</v>
      </c>
      <c r="J542" s="386">
        <v>10</v>
      </c>
      <c r="K542" s="202" t="s">
        <v>26</v>
      </c>
      <c r="L542" s="204">
        <v>6059723</v>
      </c>
      <c r="M542" s="204">
        <f>ROUNDDOWN(J542*L542,-3)</f>
        <v>60597000</v>
      </c>
      <c r="N542" s="373">
        <f>Reviu[[#This Row],[JUMLAH]]-Reviu[[#This Row],[JUMLAH ]]</f>
        <v>48478000</v>
      </c>
      <c r="O542" s="187"/>
      <c r="P542" s="180"/>
      <c r="Q542" s="180"/>
    </row>
    <row r="543" spans="1:19" ht="26.4" x14ac:dyDescent="0.25">
      <c r="A543" s="1" t="s">
        <v>365</v>
      </c>
      <c r="B543" s="54" t="s">
        <v>38</v>
      </c>
      <c r="C543" s="55" t="s">
        <v>848</v>
      </c>
      <c r="D543" s="54"/>
      <c r="E543" s="54"/>
      <c r="F543" s="56"/>
      <c r="G543" s="124">
        <f>SUM(G544,G550,G553,G555)</f>
        <v>188806000</v>
      </c>
      <c r="H543" s="152" t="s">
        <v>38</v>
      </c>
      <c r="I543" s="55" t="s">
        <v>848</v>
      </c>
      <c r="J543" s="54"/>
      <c r="K543" s="54"/>
      <c r="L543" s="56"/>
      <c r="M543" s="56">
        <f>SUM(M544,M550,M553,M555)</f>
        <v>117153000</v>
      </c>
      <c r="N543" s="325">
        <f>SUM(N544,N550,N553,N555)</f>
        <v>71653000</v>
      </c>
      <c r="O543" s="207"/>
      <c r="P543" s="381" t="s">
        <v>507</v>
      </c>
      <c r="Q543" s="381" t="s">
        <v>509</v>
      </c>
      <c r="S543" s="223"/>
    </row>
    <row r="544" spans="1:19" ht="13.2" x14ac:dyDescent="0.25">
      <c r="A544" s="1" t="s">
        <v>366</v>
      </c>
      <c r="B544" s="51" t="s">
        <v>523</v>
      </c>
      <c r="C544" s="52" t="s">
        <v>24</v>
      </c>
      <c r="D544" s="51"/>
      <c r="E544" s="51"/>
      <c r="F544" s="53"/>
      <c r="G544" s="123">
        <f>SUM(G545:G549)</f>
        <v>33500000</v>
      </c>
      <c r="H544" s="151" t="s">
        <v>523</v>
      </c>
      <c r="I544" s="52" t="s">
        <v>24</v>
      </c>
      <c r="J544" s="51"/>
      <c r="K544" s="51"/>
      <c r="L544" s="53"/>
      <c r="M544" s="53">
        <f>SUM(M545:M549)</f>
        <v>23000000</v>
      </c>
      <c r="N544" s="323">
        <f>SUM(N545:N549)</f>
        <v>10500000</v>
      </c>
      <c r="O544" s="207"/>
      <c r="P544" s="180"/>
      <c r="Q544" s="180"/>
      <c r="S544" s="223" t="s">
        <v>509</v>
      </c>
    </row>
    <row r="545" spans="1:19" ht="13.2" x14ac:dyDescent="0.25">
      <c r="A545" s="1" t="s">
        <v>367</v>
      </c>
      <c r="B545" s="48"/>
      <c r="C545" s="49" t="s">
        <v>554</v>
      </c>
      <c r="D545" s="48">
        <v>180</v>
      </c>
      <c r="E545" s="48" t="s">
        <v>26</v>
      </c>
      <c r="F545" s="50">
        <v>75000</v>
      </c>
      <c r="G545" s="122">
        <f>ROUNDDOWN(D545*F545,-3)</f>
        <v>13500000</v>
      </c>
      <c r="H545" s="150"/>
      <c r="I545" s="201" t="s">
        <v>554</v>
      </c>
      <c r="J545" s="386">
        <v>100</v>
      </c>
      <c r="K545" s="202" t="s">
        <v>26</v>
      </c>
      <c r="L545" s="204">
        <v>75000</v>
      </c>
      <c r="M545" s="204">
        <f>ROUNDDOWN(J545*L545,-3)</f>
        <v>7500000</v>
      </c>
      <c r="N545" s="373">
        <f>Reviu[[#This Row],[JUMLAH]]-Reviu[[#This Row],[JUMLAH ]]</f>
        <v>6000000</v>
      </c>
      <c r="O545" s="187"/>
      <c r="P545" s="180"/>
      <c r="Q545" s="180"/>
    </row>
    <row r="546" spans="1:19" ht="13.2" x14ac:dyDescent="0.25">
      <c r="A546" s="1" t="s">
        <v>368</v>
      </c>
      <c r="B546" s="48"/>
      <c r="C546" s="49" t="s">
        <v>555</v>
      </c>
      <c r="D546" s="48">
        <v>4</v>
      </c>
      <c r="E546" s="48" t="s">
        <v>120</v>
      </c>
      <c r="F546" s="50">
        <v>1500000</v>
      </c>
      <c r="G546" s="122">
        <f>ROUNDDOWN(D546*F546,-3)</f>
        <v>6000000</v>
      </c>
      <c r="H546" s="150"/>
      <c r="I546" s="201" t="s">
        <v>555</v>
      </c>
      <c r="J546" s="386">
        <v>3</v>
      </c>
      <c r="K546" s="202" t="s">
        <v>120</v>
      </c>
      <c r="L546" s="204">
        <v>1500000</v>
      </c>
      <c r="M546" s="204">
        <f>ROUNDDOWN(J546*L546,-3)</f>
        <v>4500000</v>
      </c>
      <c r="N546" s="373">
        <f>Reviu[[#This Row],[JUMLAH]]-Reviu[[#This Row],[JUMLAH ]]</f>
        <v>1500000</v>
      </c>
      <c r="O546" s="187"/>
      <c r="P546" s="180"/>
      <c r="Q546" s="180"/>
    </row>
    <row r="547" spans="1:19" ht="13.2" x14ac:dyDescent="0.25">
      <c r="A547" s="1" t="s">
        <v>369</v>
      </c>
      <c r="B547" s="48"/>
      <c r="C547" s="49" t="s">
        <v>556</v>
      </c>
      <c r="D547" s="48">
        <v>4</v>
      </c>
      <c r="E547" s="48" t="s">
        <v>120</v>
      </c>
      <c r="F547" s="50">
        <v>1500000</v>
      </c>
      <c r="G547" s="122">
        <f>ROUNDDOWN(D547*F547,-3)</f>
        <v>6000000</v>
      </c>
      <c r="H547" s="150"/>
      <c r="I547" s="201" t="s">
        <v>556</v>
      </c>
      <c r="J547" s="386">
        <v>3</v>
      </c>
      <c r="K547" s="202" t="s">
        <v>120</v>
      </c>
      <c r="L547" s="204">
        <v>1500000</v>
      </c>
      <c r="M547" s="204">
        <f>ROUNDDOWN(J547*L547,-3)</f>
        <v>4500000</v>
      </c>
      <c r="N547" s="373">
        <f>Reviu[[#This Row],[JUMLAH]]-Reviu[[#This Row],[JUMLAH ]]</f>
        <v>1500000</v>
      </c>
      <c r="O547" s="187"/>
      <c r="P547" s="180"/>
      <c r="Q547" s="180"/>
    </row>
    <row r="548" spans="1:19" ht="13.2" x14ac:dyDescent="0.25">
      <c r="A548" s="1" t="s">
        <v>370</v>
      </c>
      <c r="B548" s="48"/>
      <c r="C548" s="49" t="s">
        <v>557</v>
      </c>
      <c r="D548" s="48">
        <v>4</v>
      </c>
      <c r="E548" s="48" t="s">
        <v>120</v>
      </c>
      <c r="F548" s="50">
        <v>1000000</v>
      </c>
      <c r="G548" s="122">
        <f>ROUNDDOWN(D548*F548,-3)</f>
        <v>4000000</v>
      </c>
      <c r="H548" s="150"/>
      <c r="I548" s="201" t="s">
        <v>557</v>
      </c>
      <c r="J548" s="386">
        <v>3</v>
      </c>
      <c r="K548" s="202" t="s">
        <v>120</v>
      </c>
      <c r="L548" s="204">
        <v>1000000</v>
      </c>
      <c r="M548" s="204">
        <f>ROUNDDOWN(J548*L548,-3)</f>
        <v>3000000</v>
      </c>
      <c r="N548" s="373">
        <f>Reviu[[#This Row],[JUMLAH]]-Reviu[[#This Row],[JUMLAH ]]</f>
        <v>1000000</v>
      </c>
      <c r="O548" s="187"/>
      <c r="P548" s="180"/>
      <c r="Q548" s="180"/>
    </row>
    <row r="549" spans="1:19" ht="13.2" x14ac:dyDescent="0.25">
      <c r="A549" s="1" t="s">
        <v>371</v>
      </c>
      <c r="B549" s="48"/>
      <c r="C549" s="49" t="s">
        <v>849</v>
      </c>
      <c r="D549" s="48">
        <v>8</v>
      </c>
      <c r="E549" s="48" t="s">
        <v>59</v>
      </c>
      <c r="F549" s="50">
        <v>500000</v>
      </c>
      <c r="G549" s="122">
        <f>ROUNDDOWN(D549*F549,-3)</f>
        <v>4000000</v>
      </c>
      <c r="H549" s="150"/>
      <c r="I549" s="201" t="s">
        <v>849</v>
      </c>
      <c r="J549" s="386">
        <v>7</v>
      </c>
      <c r="K549" s="202" t="s">
        <v>59</v>
      </c>
      <c r="L549" s="204">
        <v>500000</v>
      </c>
      <c r="M549" s="204">
        <f>ROUNDDOWN(J549*L549,-3)</f>
        <v>3500000</v>
      </c>
      <c r="N549" s="373">
        <f>Reviu[[#This Row],[JUMLAH]]-Reviu[[#This Row],[JUMLAH ]]</f>
        <v>500000</v>
      </c>
      <c r="O549" s="187"/>
      <c r="P549" s="180"/>
      <c r="Q549" s="180"/>
    </row>
    <row r="550" spans="1:19" ht="13.2" x14ac:dyDescent="0.25">
      <c r="A550" s="1" t="s">
        <v>372</v>
      </c>
      <c r="B550" s="51" t="s">
        <v>524</v>
      </c>
      <c r="C550" s="52" t="s">
        <v>73</v>
      </c>
      <c r="D550" s="51"/>
      <c r="E550" s="51"/>
      <c r="F550" s="53"/>
      <c r="G550" s="123">
        <f>SUM(G551:G552)</f>
        <v>31000000</v>
      </c>
      <c r="H550" s="151" t="s">
        <v>524</v>
      </c>
      <c r="I550" s="52" t="s">
        <v>73</v>
      </c>
      <c r="J550" s="51"/>
      <c r="K550" s="51"/>
      <c r="L550" s="53"/>
      <c r="M550" s="53">
        <f>SUM(M551:M552)</f>
        <v>31000000</v>
      </c>
      <c r="N550" s="323">
        <f>SUM(N551:N552)</f>
        <v>0</v>
      </c>
      <c r="O550" s="207"/>
      <c r="P550" s="180"/>
      <c r="Q550" s="180"/>
      <c r="S550" s="223" t="s">
        <v>509</v>
      </c>
    </row>
    <row r="551" spans="1:19" ht="26.4" x14ac:dyDescent="0.25">
      <c r="A551" s="1" t="s">
        <v>373</v>
      </c>
      <c r="B551" s="48"/>
      <c r="C551" s="49" t="s">
        <v>846</v>
      </c>
      <c r="D551" s="48">
        <v>4</v>
      </c>
      <c r="E551" s="48" t="s">
        <v>120</v>
      </c>
      <c r="F551" s="50">
        <v>250000</v>
      </c>
      <c r="G551" s="122">
        <f>ROUNDDOWN(D551*F551,-3)</f>
        <v>1000000</v>
      </c>
      <c r="H551" s="150"/>
      <c r="I551" s="49" t="s">
        <v>1071</v>
      </c>
      <c r="J551" s="48">
        <v>4</v>
      </c>
      <c r="K551" s="48" t="s">
        <v>120</v>
      </c>
      <c r="L551" s="50">
        <v>250000</v>
      </c>
      <c r="M551" s="50">
        <f>ROUNDDOWN(J551*L551,-3)</f>
        <v>1000000</v>
      </c>
      <c r="N551" s="247">
        <f>Reviu[[#This Row],[JUMLAH]]-Reviu[[#This Row],[JUMLAH ]]</f>
        <v>0</v>
      </c>
      <c r="O551" s="178"/>
      <c r="P551" s="180"/>
      <c r="Q551" s="180"/>
    </row>
    <row r="552" spans="1:19" ht="13.2" x14ac:dyDescent="0.25">
      <c r="A552" s="1" t="s">
        <v>850</v>
      </c>
      <c r="B552" s="48"/>
      <c r="C552" s="49" t="s">
        <v>851</v>
      </c>
      <c r="D552" s="48">
        <v>2</v>
      </c>
      <c r="E552" s="48" t="s">
        <v>120</v>
      </c>
      <c r="F552" s="50">
        <v>15000000</v>
      </c>
      <c r="G552" s="122">
        <f>ROUNDDOWN(D552*F552,-3)</f>
        <v>30000000</v>
      </c>
      <c r="H552" s="150"/>
      <c r="I552" s="49" t="s">
        <v>1072</v>
      </c>
      <c r="J552" s="48">
        <v>2</v>
      </c>
      <c r="K552" s="48" t="s">
        <v>120</v>
      </c>
      <c r="L552" s="50">
        <v>15000000</v>
      </c>
      <c r="M552" s="50">
        <f>ROUNDDOWN(J552*L552,-3)</f>
        <v>30000000</v>
      </c>
      <c r="N552" s="247">
        <f>Reviu[[#This Row],[JUMLAH]]-Reviu[[#This Row],[JUMLAH ]]</f>
        <v>0</v>
      </c>
      <c r="O552" s="178"/>
      <c r="P552" s="180"/>
      <c r="Q552" s="180"/>
    </row>
    <row r="553" spans="1:19" ht="13.2" x14ac:dyDescent="0.25">
      <c r="A553" s="1" t="s">
        <v>852</v>
      </c>
      <c r="B553" s="57" t="s">
        <v>528</v>
      </c>
      <c r="C553" s="58" t="s">
        <v>31</v>
      </c>
      <c r="D553" s="57"/>
      <c r="E553" s="57"/>
      <c r="F553" s="59"/>
      <c r="G553" s="125">
        <f>G554</f>
        <v>10000000</v>
      </c>
      <c r="H553" s="153" t="s">
        <v>528</v>
      </c>
      <c r="I553" s="58" t="s">
        <v>31</v>
      </c>
      <c r="J553" s="57"/>
      <c r="K553" s="57"/>
      <c r="L553" s="59"/>
      <c r="M553" s="59">
        <f>M554</f>
        <v>6000000</v>
      </c>
      <c r="N553" s="324">
        <f>N554</f>
        <v>4000000</v>
      </c>
      <c r="O553" s="207"/>
      <c r="P553" s="180"/>
      <c r="Q553" s="180"/>
      <c r="S553" s="223" t="s">
        <v>509</v>
      </c>
    </row>
    <row r="554" spans="1:19" ht="13.2" x14ac:dyDescent="0.25">
      <c r="A554" s="1" t="s">
        <v>853</v>
      </c>
      <c r="B554" s="48"/>
      <c r="C554" s="49" t="s">
        <v>558</v>
      </c>
      <c r="D554" s="48">
        <v>10</v>
      </c>
      <c r="E554" s="48" t="s">
        <v>33</v>
      </c>
      <c r="F554" s="50">
        <v>1000000</v>
      </c>
      <c r="G554" s="122">
        <f>ROUNDDOWN(D554*F554,-3)</f>
        <v>10000000</v>
      </c>
      <c r="H554" s="150"/>
      <c r="I554" s="201" t="s">
        <v>558</v>
      </c>
      <c r="J554" s="386">
        <v>6</v>
      </c>
      <c r="K554" s="202" t="s">
        <v>33</v>
      </c>
      <c r="L554" s="204">
        <v>1000000</v>
      </c>
      <c r="M554" s="204">
        <f>ROUNDDOWN(J554*L554,-3)</f>
        <v>6000000</v>
      </c>
      <c r="N554" s="373">
        <f>Reviu[[#This Row],[JUMLAH]]-Reviu[[#This Row],[JUMLAH ]]</f>
        <v>4000000</v>
      </c>
      <c r="O554" s="187"/>
      <c r="P554" s="180"/>
      <c r="Q554" s="180"/>
    </row>
    <row r="555" spans="1:19" ht="13.2" x14ac:dyDescent="0.25">
      <c r="A555" s="1" t="s">
        <v>374</v>
      </c>
      <c r="B555" s="51" t="s">
        <v>525</v>
      </c>
      <c r="C555" s="52" t="s">
        <v>35</v>
      </c>
      <c r="D555" s="51"/>
      <c r="E555" s="51"/>
      <c r="F555" s="53"/>
      <c r="G555" s="123">
        <f>G556</f>
        <v>114306000</v>
      </c>
      <c r="H555" s="151" t="s">
        <v>525</v>
      </c>
      <c r="I555" s="52" t="s">
        <v>35</v>
      </c>
      <c r="J555" s="51"/>
      <c r="K555" s="51"/>
      <c r="L555" s="53"/>
      <c r="M555" s="53">
        <f>M556</f>
        <v>57153000</v>
      </c>
      <c r="N555" s="323">
        <f>N556</f>
        <v>57153000</v>
      </c>
      <c r="O555" s="207"/>
      <c r="P555" s="180"/>
      <c r="Q555" s="180"/>
      <c r="S555" s="223" t="s">
        <v>509</v>
      </c>
    </row>
    <row r="556" spans="1:19" ht="26.4" x14ac:dyDescent="0.25">
      <c r="A556" s="1" t="s">
        <v>375</v>
      </c>
      <c r="B556" s="48"/>
      <c r="C556" s="49" t="s">
        <v>854</v>
      </c>
      <c r="D556" s="48">
        <v>20</v>
      </c>
      <c r="E556" s="48" t="s">
        <v>26</v>
      </c>
      <c r="F556" s="50">
        <v>5715300</v>
      </c>
      <c r="G556" s="122">
        <f>ROUNDDOWN(D556*F556,-3)</f>
        <v>114306000</v>
      </c>
      <c r="H556" s="150"/>
      <c r="I556" s="201" t="s">
        <v>854</v>
      </c>
      <c r="J556" s="386">
        <v>10</v>
      </c>
      <c r="K556" s="202" t="s">
        <v>26</v>
      </c>
      <c r="L556" s="204">
        <v>5715300</v>
      </c>
      <c r="M556" s="204">
        <f>ROUNDDOWN(J556*L556,-3)</f>
        <v>57153000</v>
      </c>
      <c r="N556" s="373">
        <f>Reviu[[#This Row],[JUMLAH]]-Reviu[[#This Row],[JUMLAH ]]</f>
        <v>57153000</v>
      </c>
      <c r="O556" s="187"/>
      <c r="P556" s="180"/>
      <c r="Q556" s="180"/>
    </row>
    <row r="557" spans="1:19" ht="13.2" x14ac:dyDescent="0.25">
      <c r="A557" s="1" t="s">
        <v>376</v>
      </c>
      <c r="B557" s="42" t="s">
        <v>91</v>
      </c>
      <c r="C557" s="43" t="s">
        <v>855</v>
      </c>
      <c r="D557" s="42"/>
      <c r="E557" s="42"/>
      <c r="F557" s="44"/>
      <c r="G557" s="120">
        <f>SUM(G558,G564,G566)</f>
        <v>330540000</v>
      </c>
      <c r="H557" s="148" t="s">
        <v>91</v>
      </c>
      <c r="I557" s="43" t="s">
        <v>855</v>
      </c>
      <c r="J557" s="42"/>
      <c r="K557" s="42"/>
      <c r="L557" s="44"/>
      <c r="M557" s="44">
        <f>SUM(M558,M564,M566)</f>
        <v>226128000</v>
      </c>
      <c r="N557" s="312">
        <f>SUM(N558,N564,N566)</f>
        <v>104412000</v>
      </c>
      <c r="O557" s="207"/>
      <c r="P557" s="381" t="s">
        <v>507</v>
      </c>
      <c r="Q557" s="381" t="s">
        <v>509</v>
      </c>
      <c r="S557" s="223"/>
    </row>
    <row r="558" spans="1:19" ht="13.2" x14ac:dyDescent="0.25">
      <c r="A558" s="1" t="s">
        <v>856</v>
      </c>
      <c r="B558" s="45" t="s">
        <v>523</v>
      </c>
      <c r="C558" s="46" t="s">
        <v>24</v>
      </c>
      <c r="D558" s="45"/>
      <c r="E558" s="45"/>
      <c r="F558" s="47"/>
      <c r="G558" s="121">
        <f>SUM(G559:G563)</f>
        <v>46000000</v>
      </c>
      <c r="H558" s="149" t="s">
        <v>523</v>
      </c>
      <c r="I558" s="46" t="s">
        <v>24</v>
      </c>
      <c r="J558" s="45"/>
      <c r="K558" s="45"/>
      <c r="L558" s="47"/>
      <c r="M558" s="47">
        <f>SUM(M559:M563)</f>
        <v>23500000</v>
      </c>
      <c r="N558" s="322">
        <f>SUM(N559:N563)</f>
        <v>22500000</v>
      </c>
      <c r="O558" s="207"/>
      <c r="P558" s="180"/>
      <c r="Q558" s="180"/>
      <c r="S558" s="223" t="s">
        <v>509</v>
      </c>
    </row>
    <row r="559" spans="1:19" ht="13.2" x14ac:dyDescent="0.25">
      <c r="A559" s="1" t="s">
        <v>857</v>
      </c>
      <c r="B559" s="48"/>
      <c r="C559" s="49" t="s">
        <v>554</v>
      </c>
      <c r="D559" s="48">
        <v>280</v>
      </c>
      <c r="E559" s="48" t="s">
        <v>26</v>
      </c>
      <c r="F559" s="50">
        <v>75000</v>
      </c>
      <c r="G559" s="122">
        <f>ROUNDDOWN(D559*F559,-3)</f>
        <v>21000000</v>
      </c>
      <c r="H559" s="150"/>
      <c r="I559" s="201" t="s">
        <v>554</v>
      </c>
      <c r="J559" s="386">
        <v>100</v>
      </c>
      <c r="K559" s="202" t="s">
        <v>26</v>
      </c>
      <c r="L559" s="204">
        <v>75000</v>
      </c>
      <c r="M559" s="204">
        <f>ROUNDDOWN(J559*L559,-3)</f>
        <v>7500000</v>
      </c>
      <c r="N559" s="373">
        <f>Reviu[[#This Row],[JUMLAH]]-Reviu[[#This Row],[JUMLAH ]]</f>
        <v>13500000</v>
      </c>
      <c r="O559" s="187"/>
      <c r="P559" s="180"/>
      <c r="Q559" s="180"/>
    </row>
    <row r="560" spans="1:19" ht="13.2" x14ac:dyDescent="0.25">
      <c r="A560" s="1" t="s">
        <v>858</v>
      </c>
      <c r="B560" s="48"/>
      <c r="C560" s="49" t="s">
        <v>555</v>
      </c>
      <c r="D560" s="48">
        <v>5</v>
      </c>
      <c r="E560" s="48" t="s">
        <v>120</v>
      </c>
      <c r="F560" s="50">
        <v>1500000</v>
      </c>
      <c r="G560" s="122">
        <f>ROUNDDOWN(D560*F560,-3)</f>
        <v>7500000</v>
      </c>
      <c r="H560" s="150"/>
      <c r="I560" s="201" t="s">
        <v>555</v>
      </c>
      <c r="J560" s="386">
        <v>3</v>
      </c>
      <c r="K560" s="202" t="s">
        <v>120</v>
      </c>
      <c r="L560" s="204">
        <v>1500000</v>
      </c>
      <c r="M560" s="204">
        <f>ROUNDDOWN(J560*L560,-3)</f>
        <v>4500000</v>
      </c>
      <c r="N560" s="373">
        <f>Reviu[[#This Row],[JUMLAH]]-Reviu[[#This Row],[JUMLAH ]]</f>
        <v>3000000</v>
      </c>
      <c r="O560" s="187"/>
      <c r="P560" s="180"/>
      <c r="Q560" s="180"/>
    </row>
    <row r="561" spans="1:19" ht="13.2" x14ac:dyDescent="0.25">
      <c r="A561" s="1" t="s">
        <v>859</v>
      </c>
      <c r="B561" s="48"/>
      <c r="C561" s="49" t="s">
        <v>556</v>
      </c>
      <c r="D561" s="48">
        <v>4</v>
      </c>
      <c r="E561" s="48" t="s">
        <v>120</v>
      </c>
      <c r="F561" s="50">
        <v>1500000</v>
      </c>
      <c r="G561" s="122">
        <f>ROUNDDOWN(D561*F561,-3)</f>
        <v>6000000</v>
      </c>
      <c r="H561" s="150"/>
      <c r="I561" s="201" t="s">
        <v>556</v>
      </c>
      <c r="J561" s="386">
        <v>3</v>
      </c>
      <c r="K561" s="202" t="s">
        <v>120</v>
      </c>
      <c r="L561" s="204">
        <v>1500000</v>
      </c>
      <c r="M561" s="204">
        <f>ROUNDDOWN(J561*L561,-3)</f>
        <v>4500000</v>
      </c>
      <c r="N561" s="373">
        <f>Reviu[[#This Row],[JUMLAH]]-Reviu[[#This Row],[JUMLAH ]]</f>
        <v>1500000</v>
      </c>
      <c r="O561" s="187"/>
      <c r="P561" s="180"/>
      <c r="Q561" s="180"/>
    </row>
    <row r="562" spans="1:19" ht="13.2" x14ac:dyDescent="0.25">
      <c r="A562" s="1" t="s">
        <v>860</v>
      </c>
      <c r="B562" s="48"/>
      <c r="C562" s="49" t="s">
        <v>557</v>
      </c>
      <c r="D562" s="48">
        <v>4</v>
      </c>
      <c r="E562" s="48" t="s">
        <v>120</v>
      </c>
      <c r="F562" s="50">
        <v>1000000</v>
      </c>
      <c r="G562" s="122">
        <f>ROUNDDOWN(D562*F562,-3)</f>
        <v>4000000</v>
      </c>
      <c r="H562" s="150"/>
      <c r="I562" s="201" t="s">
        <v>557</v>
      </c>
      <c r="J562" s="386">
        <v>3</v>
      </c>
      <c r="K562" s="202" t="s">
        <v>120</v>
      </c>
      <c r="L562" s="204">
        <v>1000000</v>
      </c>
      <c r="M562" s="204">
        <f>ROUNDDOWN(J562*L562,-3)</f>
        <v>3000000</v>
      </c>
      <c r="N562" s="373">
        <f>Reviu[[#This Row],[JUMLAH]]-Reviu[[#This Row],[JUMLAH ]]</f>
        <v>1000000</v>
      </c>
      <c r="O562" s="187"/>
      <c r="P562" s="180"/>
      <c r="Q562" s="180"/>
    </row>
    <row r="563" spans="1:19" ht="13.2" x14ac:dyDescent="0.25">
      <c r="A563" s="1" t="s">
        <v>861</v>
      </c>
      <c r="B563" s="48"/>
      <c r="C563" s="49" t="s">
        <v>789</v>
      </c>
      <c r="D563" s="48">
        <v>30</v>
      </c>
      <c r="E563" s="48" t="s">
        <v>59</v>
      </c>
      <c r="F563" s="50">
        <v>250000</v>
      </c>
      <c r="G563" s="122">
        <f>ROUNDDOWN(D563*F563,-3)</f>
        <v>7500000</v>
      </c>
      <c r="H563" s="150"/>
      <c r="I563" s="201" t="s">
        <v>789</v>
      </c>
      <c r="J563" s="386">
        <v>16</v>
      </c>
      <c r="K563" s="202" t="s">
        <v>59</v>
      </c>
      <c r="L563" s="204">
        <v>250000</v>
      </c>
      <c r="M563" s="204">
        <f>ROUNDDOWN(J563*L563,-3)</f>
        <v>4000000</v>
      </c>
      <c r="N563" s="373">
        <f>Reviu[[#This Row],[JUMLAH]]-Reviu[[#This Row],[JUMLAH ]]</f>
        <v>3500000</v>
      </c>
      <c r="O563" s="187"/>
      <c r="P563" s="180"/>
      <c r="Q563" s="180"/>
    </row>
    <row r="564" spans="1:19" ht="13.2" x14ac:dyDescent="0.25">
      <c r="A564" s="1" t="s">
        <v>862</v>
      </c>
      <c r="B564" s="45" t="s">
        <v>524</v>
      </c>
      <c r="C564" s="46" t="s">
        <v>73</v>
      </c>
      <c r="D564" s="45"/>
      <c r="E564" s="45"/>
      <c r="F564" s="47"/>
      <c r="G564" s="121">
        <f>G565</f>
        <v>1000000</v>
      </c>
      <c r="H564" s="149" t="s">
        <v>524</v>
      </c>
      <c r="I564" s="46" t="s">
        <v>73</v>
      </c>
      <c r="J564" s="45"/>
      <c r="K564" s="45"/>
      <c r="L564" s="47"/>
      <c r="M564" s="47">
        <f>M565</f>
        <v>1000000</v>
      </c>
      <c r="N564" s="322">
        <f>N565</f>
        <v>0</v>
      </c>
      <c r="O564" s="207"/>
      <c r="P564" s="180"/>
      <c r="Q564" s="180"/>
      <c r="S564" s="223" t="s">
        <v>509</v>
      </c>
    </row>
    <row r="565" spans="1:19" ht="26.4" x14ac:dyDescent="0.25">
      <c r="A565" s="1" t="s">
        <v>863</v>
      </c>
      <c r="B565" s="48"/>
      <c r="C565" s="49" t="s">
        <v>846</v>
      </c>
      <c r="D565" s="48">
        <v>4</v>
      </c>
      <c r="E565" s="48" t="s">
        <v>120</v>
      </c>
      <c r="F565" s="50">
        <v>250000</v>
      </c>
      <c r="G565" s="122">
        <f>ROUNDDOWN(D565*F565,-3)</f>
        <v>1000000</v>
      </c>
      <c r="H565" s="150"/>
      <c r="I565" s="49" t="s">
        <v>1071</v>
      </c>
      <c r="J565" s="48">
        <v>4</v>
      </c>
      <c r="K565" s="48" t="s">
        <v>120</v>
      </c>
      <c r="L565" s="50">
        <v>250000</v>
      </c>
      <c r="M565" s="50">
        <f>ROUNDDOWN(J565*L565,-3)</f>
        <v>1000000</v>
      </c>
      <c r="N565" s="247">
        <f>Reviu[[#This Row],[JUMLAH]]-Reviu[[#This Row],[JUMLAH ]]</f>
        <v>0</v>
      </c>
      <c r="O565" s="178"/>
      <c r="P565" s="180"/>
      <c r="Q565" s="180"/>
    </row>
    <row r="566" spans="1:19" ht="13.2" x14ac:dyDescent="0.25">
      <c r="A566" s="1" t="s">
        <v>377</v>
      </c>
      <c r="B566" s="45" t="s">
        <v>525</v>
      </c>
      <c r="C566" s="46" t="s">
        <v>35</v>
      </c>
      <c r="D566" s="45"/>
      <c r="E566" s="45"/>
      <c r="F566" s="47"/>
      <c r="G566" s="121">
        <f>G567</f>
        <v>283540000</v>
      </c>
      <c r="H566" s="149" t="s">
        <v>525</v>
      </c>
      <c r="I566" s="46" t="s">
        <v>35</v>
      </c>
      <c r="J566" s="45"/>
      <c r="K566" s="45"/>
      <c r="L566" s="47"/>
      <c r="M566" s="47">
        <f>M567</f>
        <v>201628000</v>
      </c>
      <c r="N566" s="322">
        <f>N567</f>
        <v>81912000</v>
      </c>
      <c r="O566" s="207"/>
      <c r="P566" s="180"/>
      <c r="Q566" s="180"/>
      <c r="S566" s="223" t="s">
        <v>509</v>
      </c>
    </row>
    <row r="567" spans="1:19" ht="13.2" x14ac:dyDescent="0.25">
      <c r="A567" s="1" t="s">
        <v>378</v>
      </c>
      <c r="B567" s="48"/>
      <c r="C567" s="49" t="s">
        <v>864</v>
      </c>
      <c r="D567" s="48">
        <v>45</v>
      </c>
      <c r="E567" s="48" t="s">
        <v>26</v>
      </c>
      <c r="F567" s="50">
        <v>6300889</v>
      </c>
      <c r="G567" s="122">
        <f>ROUNDDOWN(D567*F567,-3)</f>
        <v>283540000</v>
      </c>
      <c r="H567" s="150"/>
      <c r="I567" s="201" t="s">
        <v>864</v>
      </c>
      <c r="J567" s="386">
        <v>32</v>
      </c>
      <c r="K567" s="202" t="s">
        <v>26</v>
      </c>
      <c r="L567" s="204">
        <v>6300889</v>
      </c>
      <c r="M567" s="204">
        <f>ROUNDDOWN(J567*L567,-3)</f>
        <v>201628000</v>
      </c>
      <c r="N567" s="373">
        <f>Reviu[[#This Row],[JUMLAH]]-Reviu[[#This Row],[JUMLAH ]]</f>
        <v>81912000</v>
      </c>
      <c r="O567" s="187"/>
      <c r="P567" s="180"/>
      <c r="Q567" s="180"/>
    </row>
    <row r="568" spans="1:19" ht="26.4" x14ac:dyDescent="0.25">
      <c r="A568" s="1" t="s">
        <v>379</v>
      </c>
      <c r="B568" s="106" t="s">
        <v>865</v>
      </c>
      <c r="C568" s="107" t="s">
        <v>380</v>
      </c>
      <c r="D568" s="106"/>
      <c r="E568" s="106" t="s">
        <v>553</v>
      </c>
      <c r="F568" s="108"/>
      <c r="G568" s="141">
        <f>G569</f>
        <v>104311000</v>
      </c>
      <c r="H568" s="170" t="s">
        <v>865</v>
      </c>
      <c r="I568" s="107" t="s">
        <v>380</v>
      </c>
      <c r="J568" s="106"/>
      <c r="K568" s="106" t="s">
        <v>553</v>
      </c>
      <c r="L568" s="108"/>
      <c r="M568" s="108">
        <f>M569</f>
        <v>93311000</v>
      </c>
      <c r="N568" s="346">
        <f>N569</f>
        <v>11000000</v>
      </c>
      <c r="O568" s="207"/>
      <c r="P568" s="180"/>
      <c r="Q568" s="180"/>
    </row>
    <row r="569" spans="1:19" ht="13.2" x14ac:dyDescent="0.25">
      <c r="A569" s="1" t="s">
        <v>381</v>
      </c>
      <c r="B569" s="54" t="s">
        <v>21</v>
      </c>
      <c r="C569" s="55" t="s">
        <v>866</v>
      </c>
      <c r="D569" s="54"/>
      <c r="E569" s="54"/>
      <c r="F569" s="56"/>
      <c r="G569" s="124">
        <f>SUM(G570,G576)</f>
        <v>104311000</v>
      </c>
      <c r="H569" s="152" t="s">
        <v>21</v>
      </c>
      <c r="I569" s="55" t="s">
        <v>866</v>
      </c>
      <c r="J569" s="54"/>
      <c r="K569" s="54"/>
      <c r="L569" s="56"/>
      <c r="M569" s="56">
        <f>SUM(M570,M576)</f>
        <v>93311000</v>
      </c>
      <c r="N569" s="325">
        <f>SUM(N570,N576)</f>
        <v>11000000</v>
      </c>
      <c r="O569" s="207"/>
      <c r="P569" s="381" t="s">
        <v>507</v>
      </c>
      <c r="Q569" s="381" t="s">
        <v>509</v>
      </c>
      <c r="S569" s="223"/>
    </row>
    <row r="570" spans="1:19" ht="13.2" x14ac:dyDescent="0.25">
      <c r="A570" s="1" t="s">
        <v>382</v>
      </c>
      <c r="B570" s="51" t="s">
        <v>523</v>
      </c>
      <c r="C570" s="52" t="s">
        <v>24</v>
      </c>
      <c r="D570" s="51"/>
      <c r="E570" s="51"/>
      <c r="F570" s="53"/>
      <c r="G570" s="123">
        <f>SUM(G571:G575)</f>
        <v>35500000</v>
      </c>
      <c r="H570" s="151" t="s">
        <v>523</v>
      </c>
      <c r="I570" s="52" t="s">
        <v>24</v>
      </c>
      <c r="J570" s="51"/>
      <c r="K570" s="51"/>
      <c r="L570" s="53"/>
      <c r="M570" s="53">
        <f>SUM(M571:M575)</f>
        <v>24500000</v>
      </c>
      <c r="N570" s="323">
        <f>SUM(N571:N575)</f>
        <v>11000000</v>
      </c>
      <c r="O570" s="207"/>
      <c r="P570" s="180"/>
      <c r="Q570" s="180"/>
      <c r="S570" s="223" t="s">
        <v>509</v>
      </c>
    </row>
    <row r="571" spans="1:19" ht="13.2" x14ac:dyDescent="0.25">
      <c r="A571" s="1" t="s">
        <v>383</v>
      </c>
      <c r="B571" s="48"/>
      <c r="C571" s="49" t="s">
        <v>554</v>
      </c>
      <c r="D571" s="48">
        <v>180</v>
      </c>
      <c r="E571" s="48" t="s">
        <v>26</v>
      </c>
      <c r="F571" s="50">
        <v>75000</v>
      </c>
      <c r="G571" s="122">
        <f>ROUNDDOWN(D571*F571,-3)</f>
        <v>13500000</v>
      </c>
      <c r="H571" s="150"/>
      <c r="I571" s="201" t="s">
        <v>554</v>
      </c>
      <c r="J571" s="386">
        <v>100</v>
      </c>
      <c r="K571" s="202" t="s">
        <v>26</v>
      </c>
      <c r="L571" s="204">
        <v>75000</v>
      </c>
      <c r="M571" s="204">
        <f>ROUNDDOWN(J571*L571,-3)</f>
        <v>7500000</v>
      </c>
      <c r="N571" s="373">
        <f>Reviu[[#This Row],[JUMLAH]]-Reviu[[#This Row],[JUMLAH ]]</f>
        <v>6000000</v>
      </c>
      <c r="O571" s="187"/>
      <c r="P571" s="180"/>
      <c r="Q571" s="180"/>
    </row>
    <row r="572" spans="1:19" ht="13.2" x14ac:dyDescent="0.25">
      <c r="A572" s="22" t="s">
        <v>384</v>
      </c>
      <c r="B572" s="48"/>
      <c r="C572" s="49" t="s">
        <v>555</v>
      </c>
      <c r="D572" s="48">
        <v>4</v>
      </c>
      <c r="E572" s="48" t="s">
        <v>120</v>
      </c>
      <c r="F572" s="50">
        <v>1500000</v>
      </c>
      <c r="G572" s="122">
        <f>ROUNDDOWN(D572*F572,-3)</f>
        <v>6000000</v>
      </c>
      <c r="H572" s="150"/>
      <c r="I572" s="201" t="s">
        <v>555</v>
      </c>
      <c r="J572" s="386">
        <v>3</v>
      </c>
      <c r="K572" s="202" t="s">
        <v>120</v>
      </c>
      <c r="L572" s="204">
        <v>1500000</v>
      </c>
      <c r="M572" s="204">
        <f>ROUNDDOWN(J572*L572,-3)</f>
        <v>4500000</v>
      </c>
      <c r="N572" s="373">
        <f>Reviu[[#This Row],[JUMLAH]]-Reviu[[#This Row],[JUMLAH ]]</f>
        <v>1500000</v>
      </c>
      <c r="O572" s="187"/>
      <c r="P572" s="180"/>
      <c r="Q572" s="180"/>
    </row>
    <row r="573" spans="1:19" ht="13.2" x14ac:dyDescent="0.25">
      <c r="A573" s="1" t="s">
        <v>385</v>
      </c>
      <c r="B573" s="48"/>
      <c r="C573" s="49" t="s">
        <v>556</v>
      </c>
      <c r="D573" s="48">
        <v>4</v>
      </c>
      <c r="E573" s="48" t="s">
        <v>120</v>
      </c>
      <c r="F573" s="50">
        <v>1500000</v>
      </c>
      <c r="G573" s="122">
        <f>ROUNDDOWN(D573*F573,-3)</f>
        <v>6000000</v>
      </c>
      <c r="H573" s="150"/>
      <c r="I573" s="201" t="s">
        <v>556</v>
      </c>
      <c r="J573" s="386">
        <v>3</v>
      </c>
      <c r="K573" s="202" t="s">
        <v>120</v>
      </c>
      <c r="L573" s="204">
        <v>1500000</v>
      </c>
      <c r="M573" s="204">
        <f>ROUNDDOWN(J573*L573,-3)</f>
        <v>4500000</v>
      </c>
      <c r="N573" s="373">
        <f>Reviu[[#This Row],[JUMLAH]]-Reviu[[#This Row],[JUMLAH ]]</f>
        <v>1500000</v>
      </c>
      <c r="O573" s="187"/>
      <c r="P573" s="180"/>
      <c r="Q573" s="180"/>
    </row>
    <row r="574" spans="1:19" ht="13.2" x14ac:dyDescent="0.25">
      <c r="A574" s="1" t="s">
        <v>386</v>
      </c>
      <c r="B574" s="48"/>
      <c r="C574" s="49" t="s">
        <v>557</v>
      </c>
      <c r="D574" s="48">
        <v>4</v>
      </c>
      <c r="E574" s="48" t="s">
        <v>120</v>
      </c>
      <c r="F574" s="50">
        <v>1000000</v>
      </c>
      <c r="G574" s="122">
        <f>ROUNDDOWN(D574*F574,-3)</f>
        <v>4000000</v>
      </c>
      <c r="H574" s="150"/>
      <c r="I574" s="201" t="s">
        <v>557</v>
      </c>
      <c r="J574" s="386">
        <v>3</v>
      </c>
      <c r="K574" s="202" t="s">
        <v>120</v>
      </c>
      <c r="L574" s="204">
        <v>1000000</v>
      </c>
      <c r="M574" s="204">
        <f>ROUNDDOWN(J574*L574,-3)</f>
        <v>3000000</v>
      </c>
      <c r="N574" s="373">
        <f>Reviu[[#This Row],[JUMLAH]]-Reviu[[#This Row],[JUMLAH ]]</f>
        <v>1000000</v>
      </c>
      <c r="O574" s="187"/>
      <c r="P574" s="180"/>
      <c r="Q574" s="180"/>
    </row>
    <row r="575" spans="1:19" ht="13.2" x14ac:dyDescent="0.25">
      <c r="A575" s="1" t="s">
        <v>387</v>
      </c>
      <c r="B575" s="48"/>
      <c r="C575" s="49" t="s">
        <v>829</v>
      </c>
      <c r="D575" s="48">
        <v>12</v>
      </c>
      <c r="E575" s="48" t="s">
        <v>59</v>
      </c>
      <c r="F575" s="50">
        <v>500000</v>
      </c>
      <c r="G575" s="122">
        <f>ROUNDDOWN(D575*F575,-3)</f>
        <v>6000000</v>
      </c>
      <c r="H575" s="150"/>
      <c r="I575" s="201" t="s">
        <v>829</v>
      </c>
      <c r="J575" s="386">
        <v>10</v>
      </c>
      <c r="K575" s="202" t="s">
        <v>59</v>
      </c>
      <c r="L575" s="204">
        <v>500000</v>
      </c>
      <c r="M575" s="204">
        <f>ROUNDDOWN(J575*L575,-3)</f>
        <v>5000000</v>
      </c>
      <c r="N575" s="373">
        <f>Reviu[[#This Row],[JUMLAH]]-Reviu[[#This Row],[JUMLAH ]]</f>
        <v>1000000</v>
      </c>
      <c r="O575" s="187"/>
      <c r="P575" s="180"/>
      <c r="Q575" s="180"/>
    </row>
    <row r="576" spans="1:19" ht="13.2" x14ac:dyDescent="0.25">
      <c r="A576" s="1" t="s">
        <v>389</v>
      </c>
      <c r="B576" s="51" t="s">
        <v>525</v>
      </c>
      <c r="C576" s="52" t="s">
        <v>35</v>
      </c>
      <c r="D576" s="51"/>
      <c r="E576" s="51"/>
      <c r="F576" s="53"/>
      <c r="G576" s="123">
        <f>G577</f>
        <v>68811000</v>
      </c>
      <c r="H576" s="151" t="s">
        <v>525</v>
      </c>
      <c r="I576" s="52" t="s">
        <v>35</v>
      </c>
      <c r="J576" s="51"/>
      <c r="K576" s="51"/>
      <c r="L576" s="53"/>
      <c r="M576" s="53">
        <f>M577</f>
        <v>68811000</v>
      </c>
      <c r="N576" s="323">
        <f>N577</f>
        <v>0</v>
      </c>
      <c r="O576" s="207"/>
      <c r="P576" s="180"/>
      <c r="Q576" s="180"/>
      <c r="S576" s="223" t="s">
        <v>509</v>
      </c>
    </row>
    <row r="577" spans="1:19" ht="13.2" x14ac:dyDescent="0.25">
      <c r="A577" s="1" t="s">
        <v>390</v>
      </c>
      <c r="B577" s="48"/>
      <c r="C577" s="49" t="s">
        <v>867</v>
      </c>
      <c r="D577" s="48">
        <v>15</v>
      </c>
      <c r="E577" s="48" t="s">
        <v>26</v>
      </c>
      <c r="F577" s="50">
        <v>4587400</v>
      </c>
      <c r="G577" s="122">
        <f>ROUNDDOWN(D577*F577,-3)</f>
        <v>68811000</v>
      </c>
      <c r="H577" s="150"/>
      <c r="I577" s="49" t="s">
        <v>867</v>
      </c>
      <c r="J577" s="48">
        <v>15</v>
      </c>
      <c r="K577" s="48" t="s">
        <v>26</v>
      </c>
      <c r="L577" s="50">
        <v>4587400</v>
      </c>
      <c r="M577" s="50">
        <f>ROUNDDOWN(J577*L577,-3)</f>
        <v>68811000</v>
      </c>
      <c r="N577" s="247">
        <f>Reviu[[#This Row],[JUMLAH]]-Reviu[[#This Row],[JUMLAH ]]</f>
        <v>0</v>
      </c>
      <c r="O577" s="178"/>
      <c r="P577" s="180"/>
      <c r="Q577" s="180"/>
    </row>
    <row r="578" spans="1:19" ht="13.2" x14ac:dyDescent="0.25">
      <c r="A578" s="1" t="s">
        <v>391</v>
      </c>
      <c r="B578" s="75" t="s">
        <v>392</v>
      </c>
      <c r="C578" s="76" t="s">
        <v>393</v>
      </c>
      <c r="D578" s="75">
        <v>1</v>
      </c>
      <c r="E578" s="75" t="s">
        <v>317</v>
      </c>
      <c r="F578" s="77"/>
      <c r="G578" s="131">
        <f>G579</f>
        <v>528803000</v>
      </c>
      <c r="H578" s="159" t="s">
        <v>392</v>
      </c>
      <c r="I578" s="76" t="s">
        <v>393</v>
      </c>
      <c r="J578" s="75">
        <v>1</v>
      </c>
      <c r="K578" s="75" t="s">
        <v>317</v>
      </c>
      <c r="L578" s="77"/>
      <c r="M578" s="77">
        <f>M579</f>
        <v>533521000</v>
      </c>
      <c r="N578" s="355">
        <f>N579</f>
        <v>-4718000</v>
      </c>
      <c r="O578" s="207"/>
      <c r="P578" s="180"/>
      <c r="Q578" s="180"/>
    </row>
    <row r="579" spans="1:19" ht="13.2" x14ac:dyDescent="0.25">
      <c r="A579" s="1" t="s">
        <v>394</v>
      </c>
      <c r="B579" s="276" t="s">
        <v>605</v>
      </c>
      <c r="C579" s="277" t="s">
        <v>395</v>
      </c>
      <c r="D579" s="276"/>
      <c r="E579" s="276" t="s">
        <v>553</v>
      </c>
      <c r="F579" s="278"/>
      <c r="G579" s="279">
        <f>SUM(G580,G590,G600,G611,G621,G631,G641)</f>
        <v>528803000</v>
      </c>
      <c r="H579" s="280" t="s">
        <v>605</v>
      </c>
      <c r="I579" s="277" t="s">
        <v>395</v>
      </c>
      <c r="J579" s="276"/>
      <c r="K579" s="276" t="s">
        <v>553</v>
      </c>
      <c r="L579" s="278"/>
      <c r="M579" s="278">
        <f>SUM(M580,M590,M600,M611,M621,M631,M641,M651)</f>
        <v>533521000</v>
      </c>
      <c r="N579" s="315">
        <f>SUM(N580,N590,N600,N611,N621,N631,N641,N651)</f>
        <v>-4718000</v>
      </c>
      <c r="O579" s="207"/>
      <c r="P579" s="180"/>
      <c r="Q579" s="180"/>
    </row>
    <row r="580" spans="1:19" ht="13.2" x14ac:dyDescent="0.25">
      <c r="A580" s="1" t="s">
        <v>396</v>
      </c>
      <c r="B580" s="63" t="s">
        <v>21</v>
      </c>
      <c r="C580" s="64" t="s">
        <v>868</v>
      </c>
      <c r="D580" s="63"/>
      <c r="E580" s="63"/>
      <c r="F580" s="65"/>
      <c r="G580" s="127">
        <f>SUM(G581,G586,G588)</f>
        <v>60878000</v>
      </c>
      <c r="H580" s="155" t="s">
        <v>21</v>
      </c>
      <c r="I580" s="64" t="s">
        <v>868</v>
      </c>
      <c r="J580" s="63"/>
      <c r="K580" s="63"/>
      <c r="L580" s="65"/>
      <c r="M580" s="65">
        <f>SUM(M581,M586,M588)</f>
        <v>42660000</v>
      </c>
      <c r="N580" s="326">
        <f>SUM(N581,N586,N588)</f>
        <v>18218000</v>
      </c>
      <c r="O580" s="207"/>
      <c r="P580" s="381" t="s">
        <v>505</v>
      </c>
      <c r="Q580" s="381" t="s">
        <v>510</v>
      </c>
      <c r="S580" s="223"/>
    </row>
    <row r="581" spans="1:19" ht="13.2" x14ac:dyDescent="0.25">
      <c r="A581" s="1" t="s">
        <v>397</v>
      </c>
      <c r="B581" s="57" t="s">
        <v>523</v>
      </c>
      <c r="C581" s="58" t="s">
        <v>24</v>
      </c>
      <c r="D581" s="57"/>
      <c r="E581" s="57"/>
      <c r="F581" s="59"/>
      <c r="G581" s="125">
        <f>SUM(G582:G585)</f>
        <v>19750000</v>
      </c>
      <c r="H581" s="153" t="s">
        <v>523</v>
      </c>
      <c r="I581" s="58" t="s">
        <v>24</v>
      </c>
      <c r="J581" s="57"/>
      <c r="K581" s="57"/>
      <c r="L581" s="59"/>
      <c r="M581" s="59">
        <f>SUM(M582:M585)</f>
        <v>14250000</v>
      </c>
      <c r="N581" s="324">
        <f>SUM(N582:N585)</f>
        <v>5500000</v>
      </c>
      <c r="O581" s="207"/>
      <c r="P581" s="180"/>
      <c r="Q581" s="180"/>
      <c r="R581" s="252" t="s">
        <v>393</v>
      </c>
      <c r="S581" s="223" t="s">
        <v>510</v>
      </c>
    </row>
    <row r="582" spans="1:19" ht="13.2" x14ac:dyDescent="0.25">
      <c r="A582" s="1" t="s">
        <v>398</v>
      </c>
      <c r="B582" s="48"/>
      <c r="C582" s="49" t="s">
        <v>554</v>
      </c>
      <c r="D582" s="48">
        <v>50</v>
      </c>
      <c r="E582" s="48" t="s">
        <v>26</v>
      </c>
      <c r="F582" s="50">
        <v>75000</v>
      </c>
      <c r="G582" s="122">
        <f>ROUNDDOWN(D582*F582,-3)</f>
        <v>3750000</v>
      </c>
      <c r="H582" s="150"/>
      <c r="I582" s="201" t="s">
        <v>554</v>
      </c>
      <c r="J582" s="386">
        <v>30</v>
      </c>
      <c r="K582" s="202" t="s">
        <v>26</v>
      </c>
      <c r="L582" s="204">
        <v>75000</v>
      </c>
      <c r="M582" s="204">
        <f>ROUNDDOWN(J582*L582,-3)</f>
        <v>2250000</v>
      </c>
      <c r="N582" s="373">
        <f>Reviu[[#This Row],[JUMLAH]]-Reviu[[#This Row],[JUMLAH ]]</f>
        <v>1500000</v>
      </c>
      <c r="O582" s="187"/>
      <c r="P582" s="180"/>
      <c r="Q582" s="180"/>
    </row>
    <row r="583" spans="1:19" ht="13.2" x14ac:dyDescent="0.25">
      <c r="A583" s="1" t="s">
        <v>399</v>
      </c>
      <c r="B583" s="48"/>
      <c r="C583" s="49" t="s">
        <v>555</v>
      </c>
      <c r="D583" s="48">
        <v>4</v>
      </c>
      <c r="E583" s="48" t="s">
        <v>120</v>
      </c>
      <c r="F583" s="50">
        <v>1500000</v>
      </c>
      <c r="G583" s="122">
        <f>ROUNDDOWN(D583*F583,-3)</f>
        <v>6000000</v>
      </c>
      <c r="H583" s="150"/>
      <c r="I583" s="49" t="s">
        <v>555</v>
      </c>
      <c r="J583" s="48">
        <v>3</v>
      </c>
      <c r="K583" s="48" t="s">
        <v>120</v>
      </c>
      <c r="L583" s="50">
        <v>1500000</v>
      </c>
      <c r="M583" s="50">
        <f>ROUNDDOWN(J583*L583,-3)</f>
        <v>4500000</v>
      </c>
      <c r="N583" s="247">
        <f>Reviu[[#This Row],[JUMLAH]]-Reviu[[#This Row],[JUMLAH ]]</f>
        <v>1500000</v>
      </c>
      <c r="O583" s="207"/>
      <c r="P583" s="180"/>
      <c r="Q583" s="180"/>
    </row>
    <row r="584" spans="1:19" ht="13.2" x14ac:dyDescent="0.25">
      <c r="A584" s="1" t="s">
        <v>400</v>
      </c>
      <c r="B584" s="48"/>
      <c r="C584" s="49" t="s">
        <v>556</v>
      </c>
      <c r="D584" s="48">
        <v>4</v>
      </c>
      <c r="E584" s="48" t="s">
        <v>120</v>
      </c>
      <c r="F584" s="50">
        <v>1500000</v>
      </c>
      <c r="G584" s="122">
        <f>ROUNDDOWN(D584*F584,-3)</f>
        <v>6000000</v>
      </c>
      <c r="H584" s="150"/>
      <c r="I584" s="49" t="s">
        <v>556</v>
      </c>
      <c r="J584" s="48">
        <v>3</v>
      </c>
      <c r="K584" s="48" t="s">
        <v>120</v>
      </c>
      <c r="L584" s="50">
        <v>1500000</v>
      </c>
      <c r="M584" s="50">
        <f>ROUNDDOWN(J584*L584,-3)</f>
        <v>4500000</v>
      </c>
      <c r="N584" s="247">
        <f>Reviu[[#This Row],[JUMLAH]]-Reviu[[#This Row],[JUMLAH ]]</f>
        <v>1500000</v>
      </c>
      <c r="O584" s="207"/>
      <c r="P584" s="180"/>
      <c r="Q584" s="180"/>
    </row>
    <row r="585" spans="1:19" ht="13.2" x14ac:dyDescent="0.25">
      <c r="A585" s="1" t="s">
        <v>401</v>
      </c>
      <c r="B585" s="48"/>
      <c r="C585" s="49" t="s">
        <v>557</v>
      </c>
      <c r="D585" s="48">
        <v>4</v>
      </c>
      <c r="E585" s="48" t="s">
        <v>120</v>
      </c>
      <c r="F585" s="50">
        <v>1000000</v>
      </c>
      <c r="G585" s="122">
        <f>ROUNDDOWN(D585*F585,-3)</f>
        <v>4000000</v>
      </c>
      <c r="H585" s="150"/>
      <c r="I585" s="49" t="s">
        <v>557</v>
      </c>
      <c r="J585" s="48">
        <v>3</v>
      </c>
      <c r="K585" s="48" t="s">
        <v>120</v>
      </c>
      <c r="L585" s="50">
        <v>1000000</v>
      </c>
      <c r="M585" s="50">
        <f>ROUNDDOWN(J585*L585,-3)</f>
        <v>3000000</v>
      </c>
      <c r="N585" s="247">
        <f>Reviu[[#This Row],[JUMLAH]]-Reviu[[#This Row],[JUMLAH ]]</f>
        <v>1000000</v>
      </c>
      <c r="O585" s="207"/>
      <c r="P585" s="180"/>
      <c r="Q585" s="180"/>
    </row>
    <row r="586" spans="1:19" ht="13.2" x14ac:dyDescent="0.25">
      <c r="A586" s="1" t="s">
        <v>402</v>
      </c>
      <c r="B586" s="51" t="s">
        <v>525</v>
      </c>
      <c r="C586" s="52" t="s">
        <v>35</v>
      </c>
      <c r="D586" s="51"/>
      <c r="E586" s="51"/>
      <c r="F586" s="53"/>
      <c r="G586" s="123">
        <f>G587</f>
        <v>37528000</v>
      </c>
      <c r="H586" s="151" t="s">
        <v>525</v>
      </c>
      <c r="I586" s="52" t="s">
        <v>35</v>
      </c>
      <c r="J586" s="51"/>
      <c r="K586" s="51"/>
      <c r="L586" s="53"/>
      <c r="M586" s="53">
        <f>M587</f>
        <v>24810000</v>
      </c>
      <c r="N586" s="323">
        <f>N587</f>
        <v>12718000</v>
      </c>
      <c r="O586" s="207"/>
      <c r="P586" s="180"/>
      <c r="Q586" s="180"/>
      <c r="R586" s="252" t="s">
        <v>393</v>
      </c>
      <c r="S586" s="223" t="s">
        <v>510</v>
      </c>
    </row>
    <row r="587" spans="1:19" ht="13.2" x14ac:dyDescent="0.25">
      <c r="A587" s="1" t="s">
        <v>403</v>
      </c>
      <c r="B587" s="48"/>
      <c r="C587" s="49" t="s">
        <v>869</v>
      </c>
      <c r="D587" s="48">
        <v>10</v>
      </c>
      <c r="E587" s="48" t="s">
        <v>26</v>
      </c>
      <c r="F587" s="50">
        <v>3752800</v>
      </c>
      <c r="G587" s="122">
        <f>ROUNDDOWN(D587*F587,-3)</f>
        <v>37528000</v>
      </c>
      <c r="H587" s="150"/>
      <c r="I587" s="201" t="s">
        <v>971</v>
      </c>
      <c r="J587" s="386">
        <v>6</v>
      </c>
      <c r="K587" s="202" t="s">
        <v>26</v>
      </c>
      <c r="L587" s="204">
        <v>4135000</v>
      </c>
      <c r="M587" s="204">
        <f>ROUNDDOWN(J587*L587,-3)</f>
        <v>24810000</v>
      </c>
      <c r="N587" s="373">
        <f>Reviu[[#This Row],[JUMLAH]]-Reviu[[#This Row],[JUMLAH ]]</f>
        <v>12718000</v>
      </c>
      <c r="O587" s="187"/>
      <c r="P587" s="180"/>
      <c r="Q587" s="180"/>
    </row>
    <row r="588" spans="1:19" ht="13.2" x14ac:dyDescent="0.25">
      <c r="A588" s="1" t="s">
        <v>870</v>
      </c>
      <c r="B588" s="45" t="s">
        <v>582</v>
      </c>
      <c r="C588" s="46" t="s">
        <v>80</v>
      </c>
      <c r="D588" s="45"/>
      <c r="E588" s="45"/>
      <c r="F588" s="47"/>
      <c r="G588" s="121">
        <f>G589</f>
        <v>3600000</v>
      </c>
      <c r="H588" s="149" t="s">
        <v>582</v>
      </c>
      <c r="I588" s="46" t="s">
        <v>80</v>
      </c>
      <c r="J588" s="45"/>
      <c r="K588" s="45"/>
      <c r="L588" s="47"/>
      <c r="M588" s="47">
        <f>M589</f>
        <v>3600000</v>
      </c>
      <c r="N588" s="322">
        <f>N589</f>
        <v>0</v>
      </c>
      <c r="O588" s="207"/>
      <c r="P588" s="180"/>
      <c r="Q588" s="180"/>
      <c r="R588" s="252" t="s">
        <v>393</v>
      </c>
      <c r="S588" s="223" t="s">
        <v>510</v>
      </c>
    </row>
    <row r="589" spans="1:19" ht="13.2" x14ac:dyDescent="0.25">
      <c r="A589" s="1" t="s">
        <v>871</v>
      </c>
      <c r="B589" s="48"/>
      <c r="C589" s="49" t="s">
        <v>872</v>
      </c>
      <c r="D589" s="48">
        <v>24</v>
      </c>
      <c r="E589" s="48" t="s">
        <v>26</v>
      </c>
      <c r="F589" s="50">
        <v>150000</v>
      </c>
      <c r="G589" s="122">
        <f>ROUNDDOWN(D589*F589,-3)</f>
        <v>3600000</v>
      </c>
      <c r="H589" s="150"/>
      <c r="I589" s="49" t="s">
        <v>872</v>
      </c>
      <c r="J589" s="48">
        <v>24</v>
      </c>
      <c r="K589" s="48" t="s">
        <v>26</v>
      </c>
      <c r="L589" s="50">
        <v>150000</v>
      </c>
      <c r="M589" s="50">
        <f>ROUNDDOWN(J589*L589,-3)</f>
        <v>3600000</v>
      </c>
      <c r="N589" s="247">
        <f>Reviu[[#This Row],[JUMLAH]]-Reviu[[#This Row],[JUMLAH ]]</f>
        <v>0</v>
      </c>
      <c r="O589" s="178"/>
      <c r="P589" s="180"/>
      <c r="Q589" s="180"/>
    </row>
    <row r="590" spans="1:19" ht="13.2" x14ac:dyDescent="0.25">
      <c r="A590" s="1" t="s">
        <v>404</v>
      </c>
      <c r="B590" s="63" t="s">
        <v>38</v>
      </c>
      <c r="C590" s="64" t="s">
        <v>873</v>
      </c>
      <c r="D590" s="63"/>
      <c r="E590" s="63"/>
      <c r="F590" s="65"/>
      <c r="G590" s="127">
        <f>SUM(G591,G596,G598)</f>
        <v>52320000</v>
      </c>
      <c r="H590" s="155" t="s">
        <v>38</v>
      </c>
      <c r="I590" s="64" t="s">
        <v>873</v>
      </c>
      <c r="J590" s="63"/>
      <c r="K590" s="63"/>
      <c r="L590" s="65"/>
      <c r="M590" s="65">
        <f>SUM(M591,M596,M598)</f>
        <v>47600000</v>
      </c>
      <c r="N590" s="326">
        <f>SUM(N591,N596,N598)</f>
        <v>4720000</v>
      </c>
      <c r="O590" s="207"/>
      <c r="P590" s="381" t="s">
        <v>505</v>
      </c>
      <c r="Q590" s="381" t="s">
        <v>510</v>
      </c>
      <c r="S590" s="223"/>
    </row>
    <row r="591" spans="1:19" ht="13.2" x14ac:dyDescent="0.25">
      <c r="A591" s="1" t="s">
        <v>405</v>
      </c>
      <c r="B591" s="57" t="s">
        <v>523</v>
      </c>
      <c r="C591" s="58" t="s">
        <v>24</v>
      </c>
      <c r="D591" s="57"/>
      <c r="E591" s="57"/>
      <c r="F591" s="59"/>
      <c r="G591" s="125">
        <f>SUM(G592:G595)</f>
        <v>19000000</v>
      </c>
      <c r="H591" s="153" t="s">
        <v>523</v>
      </c>
      <c r="I591" s="58" t="s">
        <v>24</v>
      </c>
      <c r="J591" s="57"/>
      <c r="K591" s="57"/>
      <c r="L591" s="59"/>
      <c r="M591" s="59">
        <f>SUM(M592:M595)</f>
        <v>19000000</v>
      </c>
      <c r="N591" s="324">
        <f>SUM(N592:N595)</f>
        <v>0</v>
      </c>
      <c r="O591" s="207"/>
      <c r="P591" s="180"/>
      <c r="Q591" s="180"/>
      <c r="R591" s="252" t="s">
        <v>393</v>
      </c>
      <c r="S591" s="223" t="s">
        <v>510</v>
      </c>
    </row>
    <row r="592" spans="1:19" ht="13.2" x14ac:dyDescent="0.25">
      <c r="A592" s="1" t="s">
        <v>406</v>
      </c>
      <c r="B592" s="48"/>
      <c r="C592" s="49" t="s">
        <v>554</v>
      </c>
      <c r="D592" s="48">
        <v>40</v>
      </c>
      <c r="E592" s="48" t="s">
        <v>26</v>
      </c>
      <c r="F592" s="50">
        <v>75000</v>
      </c>
      <c r="G592" s="122">
        <f>ROUNDDOWN(D592*F592,-3)</f>
        <v>3000000</v>
      </c>
      <c r="H592" s="150"/>
      <c r="I592" s="49" t="s">
        <v>554</v>
      </c>
      <c r="J592" s="407">
        <v>40</v>
      </c>
      <c r="K592" s="48" t="s">
        <v>26</v>
      </c>
      <c r="L592" s="50">
        <v>75000</v>
      </c>
      <c r="M592" s="50">
        <f>ROUNDDOWN(J592*L592,-3)</f>
        <v>3000000</v>
      </c>
      <c r="N592" s="406">
        <f>Reviu[[#This Row],[JUMLAH]]-Reviu[[#This Row],[JUMLAH ]]</f>
        <v>0</v>
      </c>
      <c r="O592" s="178"/>
      <c r="P592" s="180"/>
      <c r="Q592" s="180"/>
    </row>
    <row r="593" spans="1:19" ht="13.2" x14ac:dyDescent="0.25">
      <c r="A593" s="1" t="s">
        <v>407</v>
      </c>
      <c r="B593" s="48"/>
      <c r="C593" s="49" t="s">
        <v>555</v>
      </c>
      <c r="D593" s="48">
        <v>4</v>
      </c>
      <c r="E593" s="48" t="s">
        <v>120</v>
      </c>
      <c r="F593" s="50">
        <v>1500000</v>
      </c>
      <c r="G593" s="122">
        <f>ROUNDDOWN(D593*F593,-3)</f>
        <v>6000000</v>
      </c>
      <c r="H593" s="150"/>
      <c r="I593" s="49" t="s">
        <v>555</v>
      </c>
      <c r="J593" s="48">
        <v>4</v>
      </c>
      <c r="K593" s="48" t="s">
        <v>120</v>
      </c>
      <c r="L593" s="50">
        <v>1500000</v>
      </c>
      <c r="M593" s="50">
        <f>ROUNDDOWN(J593*L593,-3)</f>
        <v>6000000</v>
      </c>
      <c r="N593" s="247">
        <f>Reviu[[#This Row],[JUMLAH]]-Reviu[[#This Row],[JUMLAH ]]</f>
        <v>0</v>
      </c>
      <c r="O593" s="178"/>
      <c r="P593" s="180"/>
      <c r="Q593" s="180"/>
    </row>
    <row r="594" spans="1:19" ht="13.2" x14ac:dyDescent="0.25">
      <c r="A594" s="1" t="s">
        <v>874</v>
      </c>
      <c r="B594" s="48"/>
      <c r="C594" s="49" t="s">
        <v>556</v>
      </c>
      <c r="D594" s="48">
        <v>4</v>
      </c>
      <c r="E594" s="48" t="s">
        <v>120</v>
      </c>
      <c r="F594" s="50">
        <v>1500000</v>
      </c>
      <c r="G594" s="122">
        <f>ROUNDDOWN(D594*F594,-3)</f>
        <v>6000000</v>
      </c>
      <c r="H594" s="150"/>
      <c r="I594" s="49" t="s">
        <v>556</v>
      </c>
      <c r="J594" s="48">
        <v>4</v>
      </c>
      <c r="K594" s="48" t="s">
        <v>120</v>
      </c>
      <c r="L594" s="50">
        <v>1500000</v>
      </c>
      <c r="M594" s="50">
        <f>ROUNDDOWN(J594*L594,-3)</f>
        <v>6000000</v>
      </c>
      <c r="N594" s="247">
        <f>Reviu[[#This Row],[JUMLAH]]-Reviu[[#This Row],[JUMLAH ]]</f>
        <v>0</v>
      </c>
      <c r="O594" s="178"/>
      <c r="P594" s="180"/>
      <c r="Q594" s="180"/>
    </row>
    <row r="595" spans="1:19" ht="13.2" x14ac:dyDescent="0.25">
      <c r="A595" s="1" t="s">
        <v>875</v>
      </c>
      <c r="B595" s="48"/>
      <c r="C595" s="49" t="s">
        <v>557</v>
      </c>
      <c r="D595" s="48">
        <v>4</v>
      </c>
      <c r="E595" s="48" t="s">
        <v>120</v>
      </c>
      <c r="F595" s="50">
        <v>1000000</v>
      </c>
      <c r="G595" s="122">
        <f>ROUNDDOWN(D595*F595,-3)</f>
        <v>4000000</v>
      </c>
      <c r="H595" s="150"/>
      <c r="I595" s="49" t="s">
        <v>557</v>
      </c>
      <c r="J595" s="48">
        <v>4</v>
      </c>
      <c r="K595" s="48" t="s">
        <v>120</v>
      </c>
      <c r="L595" s="50">
        <v>1000000</v>
      </c>
      <c r="M595" s="50">
        <f>ROUNDDOWN(J595*L595,-3)</f>
        <v>4000000</v>
      </c>
      <c r="N595" s="247">
        <f>Reviu[[#This Row],[JUMLAH]]-Reviu[[#This Row],[JUMLAH ]]</f>
        <v>0</v>
      </c>
      <c r="O595" s="178"/>
      <c r="P595" s="180"/>
      <c r="Q595" s="180"/>
    </row>
    <row r="596" spans="1:19" ht="13.2" x14ac:dyDescent="0.25">
      <c r="A596" s="1" t="s">
        <v>408</v>
      </c>
      <c r="B596" s="45" t="s">
        <v>525</v>
      </c>
      <c r="C596" s="46" t="s">
        <v>35</v>
      </c>
      <c r="D596" s="45"/>
      <c r="E596" s="45"/>
      <c r="F596" s="47"/>
      <c r="G596" s="121">
        <f>G597</f>
        <v>32120000</v>
      </c>
      <c r="H596" s="149" t="s">
        <v>525</v>
      </c>
      <c r="I596" s="46" t="s">
        <v>35</v>
      </c>
      <c r="J596" s="45"/>
      <c r="K596" s="45"/>
      <c r="L596" s="47"/>
      <c r="M596" s="47">
        <f>M597</f>
        <v>28000000</v>
      </c>
      <c r="N596" s="322">
        <f>N597</f>
        <v>4120000</v>
      </c>
      <c r="O596" s="207"/>
      <c r="P596" s="180"/>
      <c r="Q596" s="180"/>
      <c r="R596" s="252" t="s">
        <v>393</v>
      </c>
      <c r="S596" s="223" t="s">
        <v>510</v>
      </c>
    </row>
    <row r="597" spans="1:19" ht="13.2" x14ac:dyDescent="0.25">
      <c r="A597" s="1" t="s">
        <v>409</v>
      </c>
      <c r="B597" s="48"/>
      <c r="C597" s="49" t="s">
        <v>876</v>
      </c>
      <c r="D597" s="48">
        <v>10</v>
      </c>
      <c r="E597" s="48" t="s">
        <v>26</v>
      </c>
      <c r="F597" s="50">
        <v>3212000</v>
      </c>
      <c r="G597" s="122">
        <f>ROUNDDOWN(D597*F597,-3)</f>
        <v>32120000</v>
      </c>
      <c r="H597" s="150"/>
      <c r="I597" s="201" t="s">
        <v>1018</v>
      </c>
      <c r="J597" s="386">
        <v>16</v>
      </c>
      <c r="K597" s="202" t="s">
        <v>26</v>
      </c>
      <c r="L597" s="204">
        <v>1750000</v>
      </c>
      <c r="M597" s="204">
        <f>ROUNDDOWN(J597*L597,-3)</f>
        <v>28000000</v>
      </c>
      <c r="N597" s="373">
        <f>Reviu[[#This Row],[JUMLAH]]-Reviu[[#This Row],[JUMLAH ]]</f>
        <v>4120000</v>
      </c>
      <c r="O597" s="187"/>
      <c r="P597" s="180"/>
      <c r="Q597" s="180"/>
    </row>
    <row r="598" spans="1:19" ht="13.2" x14ac:dyDescent="0.25">
      <c r="A598" s="1" t="s">
        <v>877</v>
      </c>
      <c r="B598" s="57" t="s">
        <v>582</v>
      </c>
      <c r="C598" s="58" t="s">
        <v>80</v>
      </c>
      <c r="D598" s="57"/>
      <c r="E598" s="57"/>
      <c r="F598" s="59"/>
      <c r="G598" s="125">
        <f>G599</f>
        <v>1200000</v>
      </c>
      <c r="H598" s="153" t="s">
        <v>582</v>
      </c>
      <c r="I598" s="58" t="s">
        <v>80</v>
      </c>
      <c r="J598" s="57"/>
      <c r="K598" s="57"/>
      <c r="L598" s="59"/>
      <c r="M598" s="59">
        <f>M599</f>
        <v>600000</v>
      </c>
      <c r="N598" s="324">
        <f>N599</f>
        <v>600000</v>
      </c>
      <c r="O598" s="207"/>
      <c r="P598" s="180"/>
      <c r="Q598" s="180"/>
      <c r="R598" s="252" t="s">
        <v>393</v>
      </c>
      <c r="S598" s="223" t="s">
        <v>510</v>
      </c>
    </row>
    <row r="599" spans="1:19" ht="13.2" x14ac:dyDescent="0.25">
      <c r="A599" s="1" t="s">
        <v>878</v>
      </c>
      <c r="B599" s="48"/>
      <c r="C599" s="49" t="s">
        <v>872</v>
      </c>
      <c r="D599" s="48">
        <v>8</v>
      </c>
      <c r="E599" s="48" t="s">
        <v>26</v>
      </c>
      <c r="F599" s="50">
        <v>150000</v>
      </c>
      <c r="G599" s="122">
        <f>ROUNDDOWN(D599*F599,-3)</f>
        <v>1200000</v>
      </c>
      <c r="H599" s="150"/>
      <c r="I599" s="49" t="s">
        <v>872</v>
      </c>
      <c r="J599" s="48">
        <v>4</v>
      </c>
      <c r="K599" s="48" t="s">
        <v>26</v>
      </c>
      <c r="L599" s="50">
        <v>150000</v>
      </c>
      <c r="M599" s="50">
        <f>ROUNDDOWN(J599*L599,-3)</f>
        <v>600000</v>
      </c>
      <c r="N599" s="247">
        <f>Reviu[[#This Row],[JUMLAH]]-Reviu[[#This Row],[JUMLAH ]]</f>
        <v>600000</v>
      </c>
      <c r="O599" s="178"/>
      <c r="P599" s="180"/>
      <c r="Q599" s="180"/>
    </row>
    <row r="600" spans="1:19" ht="13.2" x14ac:dyDescent="0.25">
      <c r="A600" s="1" t="s">
        <v>410</v>
      </c>
      <c r="B600" s="63" t="s">
        <v>91</v>
      </c>
      <c r="C600" s="64" t="s">
        <v>426</v>
      </c>
      <c r="D600" s="63"/>
      <c r="E600" s="63"/>
      <c r="F600" s="65"/>
      <c r="G600" s="127">
        <f>SUM(G601,G607,G609)</f>
        <v>70870000</v>
      </c>
      <c r="H600" s="155" t="s">
        <v>91</v>
      </c>
      <c r="I600" s="64" t="s">
        <v>426</v>
      </c>
      <c r="J600" s="63"/>
      <c r="K600" s="63"/>
      <c r="L600" s="65"/>
      <c r="M600" s="65">
        <f>SUM(M601,M607,M609)</f>
        <v>74300000</v>
      </c>
      <c r="N600" s="354">
        <f>SUM(N601,N607,N609)</f>
        <v>-3430000</v>
      </c>
      <c r="O600" s="207"/>
      <c r="P600" s="381" t="s">
        <v>505</v>
      </c>
      <c r="Q600" s="381" t="s">
        <v>510</v>
      </c>
      <c r="S600" s="223"/>
    </row>
    <row r="601" spans="1:19" ht="13.2" x14ac:dyDescent="0.25">
      <c r="A601" s="1" t="s">
        <v>411</v>
      </c>
      <c r="B601" s="51" t="s">
        <v>523</v>
      </c>
      <c r="C601" s="52" t="s">
        <v>24</v>
      </c>
      <c r="D601" s="51"/>
      <c r="E601" s="51"/>
      <c r="F601" s="53"/>
      <c r="G601" s="123">
        <f>SUM(G602:G606)</f>
        <v>28750000</v>
      </c>
      <c r="H601" s="151" t="s">
        <v>523</v>
      </c>
      <c r="I601" s="52" t="s">
        <v>24</v>
      </c>
      <c r="J601" s="51"/>
      <c r="K601" s="51"/>
      <c r="L601" s="53"/>
      <c r="M601" s="53">
        <f>SUM(M602:M606)</f>
        <v>28750000</v>
      </c>
      <c r="N601" s="323">
        <f>SUM(N602:N606)</f>
        <v>0</v>
      </c>
      <c r="O601" s="207"/>
      <c r="P601" s="180"/>
      <c r="Q601" s="180"/>
      <c r="R601" s="252" t="s">
        <v>393</v>
      </c>
      <c r="S601" s="223" t="s">
        <v>510</v>
      </c>
    </row>
    <row r="602" spans="1:19" ht="13.2" x14ac:dyDescent="0.25">
      <c r="A602" s="1" t="s">
        <v>412</v>
      </c>
      <c r="B602" s="48"/>
      <c r="C602" s="49" t="s">
        <v>554</v>
      </c>
      <c r="D602" s="48">
        <v>50</v>
      </c>
      <c r="E602" s="48" t="s">
        <v>26</v>
      </c>
      <c r="F602" s="50">
        <v>75000</v>
      </c>
      <c r="G602" s="122">
        <f>ROUNDDOWN(D602*F602,-3)</f>
        <v>3750000</v>
      </c>
      <c r="H602" s="150"/>
      <c r="I602" s="49" t="s">
        <v>554</v>
      </c>
      <c r="J602" s="407">
        <v>50</v>
      </c>
      <c r="K602" s="48" t="s">
        <v>26</v>
      </c>
      <c r="L602" s="50">
        <v>75000</v>
      </c>
      <c r="M602" s="50">
        <f>ROUNDDOWN(J602*L602,-3)</f>
        <v>3750000</v>
      </c>
      <c r="N602" s="406">
        <f>Reviu[[#This Row],[JUMLAH]]-Reviu[[#This Row],[JUMLAH ]]</f>
        <v>0</v>
      </c>
      <c r="O602" s="178"/>
      <c r="P602" s="180"/>
      <c r="Q602" s="181"/>
    </row>
    <row r="603" spans="1:19" ht="13.2" x14ac:dyDescent="0.25">
      <c r="A603" s="1" t="s">
        <v>413</v>
      </c>
      <c r="B603" s="48"/>
      <c r="C603" s="49" t="s">
        <v>879</v>
      </c>
      <c r="D603" s="48">
        <v>6</v>
      </c>
      <c r="E603" s="48" t="s">
        <v>59</v>
      </c>
      <c r="F603" s="50">
        <v>1500000</v>
      </c>
      <c r="G603" s="122">
        <f>ROUNDDOWN(D603*F603,-3)</f>
        <v>9000000</v>
      </c>
      <c r="H603" s="150"/>
      <c r="I603" s="49" t="s">
        <v>879</v>
      </c>
      <c r="J603" s="48">
        <v>6</v>
      </c>
      <c r="K603" s="48" t="s">
        <v>120</v>
      </c>
      <c r="L603" s="50">
        <v>1500000</v>
      </c>
      <c r="M603" s="50">
        <f>ROUNDDOWN(J603*L603,-3)</f>
        <v>9000000</v>
      </c>
      <c r="N603" s="247">
        <f>Reviu[[#This Row],[JUMLAH]]-Reviu[[#This Row],[JUMLAH ]]</f>
        <v>0</v>
      </c>
      <c r="O603" s="178"/>
      <c r="P603" s="180"/>
      <c r="Q603" s="181"/>
    </row>
    <row r="604" spans="1:19" ht="13.2" x14ac:dyDescent="0.25">
      <c r="A604" s="1" t="s">
        <v>880</v>
      </c>
      <c r="B604" s="48"/>
      <c r="C604" s="49" t="s">
        <v>881</v>
      </c>
      <c r="D604" s="48">
        <v>4</v>
      </c>
      <c r="E604" s="48" t="s">
        <v>120</v>
      </c>
      <c r="F604" s="50">
        <v>1500000</v>
      </c>
      <c r="G604" s="122">
        <f>ROUNDDOWN(D604*F604,-3)</f>
        <v>6000000</v>
      </c>
      <c r="H604" s="150"/>
      <c r="I604" s="49" t="s">
        <v>881</v>
      </c>
      <c r="J604" s="48">
        <v>4</v>
      </c>
      <c r="K604" s="48" t="s">
        <v>120</v>
      </c>
      <c r="L604" s="50">
        <v>1500000</v>
      </c>
      <c r="M604" s="50">
        <f>ROUNDDOWN(J604*L604,-3)</f>
        <v>6000000</v>
      </c>
      <c r="N604" s="247">
        <f>Reviu[[#This Row],[JUMLAH]]-Reviu[[#This Row],[JUMLAH ]]</f>
        <v>0</v>
      </c>
      <c r="O604" s="178"/>
      <c r="P604" s="180"/>
      <c r="Q604" s="180"/>
    </row>
    <row r="605" spans="1:19" ht="13.2" x14ac:dyDescent="0.25">
      <c r="A605" s="1" t="s">
        <v>882</v>
      </c>
      <c r="B605" s="48"/>
      <c r="C605" s="49" t="s">
        <v>883</v>
      </c>
      <c r="D605" s="48">
        <v>4</v>
      </c>
      <c r="E605" s="48" t="s">
        <v>120</v>
      </c>
      <c r="F605" s="50">
        <v>1500000</v>
      </c>
      <c r="G605" s="122">
        <f>ROUNDDOWN(D605*F605,-3)</f>
        <v>6000000</v>
      </c>
      <c r="H605" s="150"/>
      <c r="I605" s="49" t="s">
        <v>883</v>
      </c>
      <c r="J605" s="48">
        <v>4</v>
      </c>
      <c r="K605" s="48" t="s">
        <v>120</v>
      </c>
      <c r="L605" s="50">
        <v>1500000</v>
      </c>
      <c r="M605" s="50">
        <f>ROUNDDOWN(J605*L605,-3)</f>
        <v>6000000</v>
      </c>
      <c r="N605" s="247">
        <f>Reviu[[#This Row],[JUMLAH]]-Reviu[[#This Row],[JUMLAH ]]</f>
        <v>0</v>
      </c>
      <c r="O605" s="178"/>
      <c r="P605" s="180"/>
      <c r="Q605" s="180"/>
    </row>
    <row r="606" spans="1:19" ht="13.2" x14ac:dyDescent="0.25">
      <c r="A606" s="1" t="s">
        <v>884</v>
      </c>
      <c r="B606" s="48"/>
      <c r="C606" s="49" t="s">
        <v>885</v>
      </c>
      <c r="D606" s="48">
        <v>4</v>
      </c>
      <c r="E606" s="48" t="s">
        <v>120</v>
      </c>
      <c r="F606" s="50">
        <v>1000000</v>
      </c>
      <c r="G606" s="122">
        <f>ROUNDDOWN(D606*F606,-3)</f>
        <v>4000000</v>
      </c>
      <c r="H606" s="150"/>
      <c r="I606" s="49" t="s">
        <v>885</v>
      </c>
      <c r="J606" s="48">
        <v>4</v>
      </c>
      <c r="K606" s="48" t="s">
        <v>120</v>
      </c>
      <c r="L606" s="50">
        <v>1000000</v>
      </c>
      <c r="M606" s="50">
        <f>ROUNDDOWN(J606*L606,-3)</f>
        <v>4000000</v>
      </c>
      <c r="N606" s="247">
        <f>Reviu[[#This Row],[JUMLAH]]-Reviu[[#This Row],[JUMLAH ]]</f>
        <v>0</v>
      </c>
      <c r="O606" s="178"/>
      <c r="P606" s="180"/>
      <c r="Q606" s="180"/>
    </row>
    <row r="607" spans="1:19" ht="13.2" x14ac:dyDescent="0.25">
      <c r="A607" s="1" t="s">
        <v>886</v>
      </c>
      <c r="B607" s="51" t="s">
        <v>525</v>
      </c>
      <c r="C607" s="52" t="s">
        <v>35</v>
      </c>
      <c r="D607" s="51"/>
      <c r="E607" s="51"/>
      <c r="F607" s="53"/>
      <c r="G607" s="123">
        <f>G608</f>
        <v>40320000</v>
      </c>
      <c r="H607" s="151" t="s">
        <v>525</v>
      </c>
      <c r="I607" s="52" t="s">
        <v>35</v>
      </c>
      <c r="J607" s="51"/>
      <c r="K607" s="51"/>
      <c r="L607" s="53"/>
      <c r="M607" s="53">
        <f>M608</f>
        <v>43750000</v>
      </c>
      <c r="N607" s="351">
        <f>N608</f>
        <v>-3430000</v>
      </c>
      <c r="O607" s="207"/>
      <c r="P607" s="180"/>
      <c r="Q607" s="180"/>
      <c r="R607" s="252" t="s">
        <v>393</v>
      </c>
      <c r="S607" s="223" t="s">
        <v>510</v>
      </c>
    </row>
    <row r="608" spans="1:19" ht="26.4" x14ac:dyDescent="0.25">
      <c r="A608" s="1" t="s">
        <v>887</v>
      </c>
      <c r="B608" s="48"/>
      <c r="C608" s="49" t="s">
        <v>888</v>
      </c>
      <c r="D608" s="48">
        <v>10</v>
      </c>
      <c r="E608" s="48" t="s">
        <v>26</v>
      </c>
      <c r="F608" s="50">
        <v>4032000</v>
      </c>
      <c r="G608" s="122">
        <f>ROUNDDOWN(D608*F608,-3)</f>
        <v>40320000</v>
      </c>
      <c r="H608" s="150"/>
      <c r="I608" s="201" t="s">
        <v>888</v>
      </c>
      <c r="J608" s="386">
        <v>25</v>
      </c>
      <c r="K608" s="202" t="s">
        <v>26</v>
      </c>
      <c r="L608" s="204">
        <v>1750000</v>
      </c>
      <c r="M608" s="204">
        <f>ROUNDDOWN(J608*L608,-3)</f>
        <v>43750000</v>
      </c>
      <c r="N608" s="372">
        <f>Reviu[[#This Row],[JUMLAH]]-Reviu[[#This Row],[JUMLAH ]]</f>
        <v>-3430000</v>
      </c>
      <c r="O608" s="187"/>
      <c r="P608" s="180"/>
      <c r="Q608" s="180"/>
    </row>
    <row r="609" spans="1:19" ht="13.2" x14ac:dyDescent="0.25">
      <c r="A609" s="1" t="s">
        <v>889</v>
      </c>
      <c r="B609" s="51" t="s">
        <v>582</v>
      </c>
      <c r="C609" s="52" t="s">
        <v>80</v>
      </c>
      <c r="D609" s="51"/>
      <c r="E609" s="51"/>
      <c r="F609" s="53"/>
      <c r="G609" s="123">
        <f>G610</f>
        <v>1800000</v>
      </c>
      <c r="H609" s="151" t="s">
        <v>582</v>
      </c>
      <c r="I609" s="52" t="s">
        <v>80</v>
      </c>
      <c r="J609" s="51"/>
      <c r="K609" s="51"/>
      <c r="L609" s="53"/>
      <c r="M609" s="53">
        <f>M610</f>
        <v>1800000</v>
      </c>
      <c r="N609" s="323">
        <f>N610</f>
        <v>0</v>
      </c>
      <c r="O609" s="207"/>
      <c r="P609" s="180"/>
      <c r="Q609" s="180"/>
      <c r="R609" s="252" t="s">
        <v>393</v>
      </c>
      <c r="S609" s="223" t="s">
        <v>510</v>
      </c>
    </row>
    <row r="610" spans="1:19" ht="13.2" x14ac:dyDescent="0.25">
      <c r="A610" s="1" t="s">
        <v>890</v>
      </c>
      <c r="B610" s="48"/>
      <c r="C610" s="49" t="s">
        <v>872</v>
      </c>
      <c r="D610" s="48">
        <v>12</v>
      </c>
      <c r="E610" s="48" t="s">
        <v>26</v>
      </c>
      <c r="F610" s="50">
        <v>150000</v>
      </c>
      <c r="G610" s="122">
        <f>ROUNDDOWN(D610*F610,-3)</f>
        <v>1800000</v>
      </c>
      <c r="H610" s="150"/>
      <c r="I610" s="49" t="s">
        <v>872</v>
      </c>
      <c r="J610" s="48">
        <v>12</v>
      </c>
      <c r="K610" s="48" t="s">
        <v>26</v>
      </c>
      <c r="L610" s="50">
        <v>150000</v>
      </c>
      <c r="M610" s="50">
        <f>ROUNDDOWN(J610*L610,-3)</f>
        <v>1800000</v>
      </c>
      <c r="N610" s="247">
        <f>Reviu[[#This Row],[JUMLAH]]-Reviu[[#This Row],[JUMLAH ]]</f>
        <v>0</v>
      </c>
      <c r="O610" s="178"/>
      <c r="P610" s="180"/>
      <c r="Q610" s="180"/>
    </row>
    <row r="611" spans="1:19" ht="13.2" x14ac:dyDescent="0.25">
      <c r="A611" s="1" t="s">
        <v>414</v>
      </c>
      <c r="B611" s="54" t="s">
        <v>167</v>
      </c>
      <c r="C611" s="55" t="s">
        <v>891</v>
      </c>
      <c r="D611" s="54"/>
      <c r="E611" s="54"/>
      <c r="F611" s="56"/>
      <c r="G611" s="124">
        <f>SUM(G612,G617,G619)</f>
        <v>51379000</v>
      </c>
      <c r="H611" s="152" t="s">
        <v>167</v>
      </c>
      <c r="I611" s="55" t="s">
        <v>891</v>
      </c>
      <c r="J611" s="54"/>
      <c r="K611" s="54"/>
      <c r="L611" s="56"/>
      <c r="M611" s="56">
        <f>SUM(M612,M617,M619)</f>
        <v>64008000</v>
      </c>
      <c r="N611" s="350">
        <f>SUM(N612,N617,N619)</f>
        <v>-12629000</v>
      </c>
      <c r="O611" s="207"/>
      <c r="P611" s="381" t="s">
        <v>505</v>
      </c>
      <c r="Q611" s="381" t="s">
        <v>510</v>
      </c>
      <c r="S611" s="223"/>
    </row>
    <row r="612" spans="1:19" ht="13.2" x14ac:dyDescent="0.25">
      <c r="A612" s="1" t="s">
        <v>415</v>
      </c>
      <c r="B612" s="51" t="s">
        <v>523</v>
      </c>
      <c r="C612" s="52" t="s">
        <v>24</v>
      </c>
      <c r="D612" s="51"/>
      <c r="E612" s="51"/>
      <c r="F612" s="53"/>
      <c r="G612" s="123">
        <f>SUM(G613:G616)</f>
        <v>28500000</v>
      </c>
      <c r="H612" s="151" t="s">
        <v>523</v>
      </c>
      <c r="I612" s="52" t="s">
        <v>24</v>
      </c>
      <c r="J612" s="51"/>
      <c r="K612" s="51"/>
      <c r="L612" s="53"/>
      <c r="M612" s="53">
        <f>SUM(M613:M616)</f>
        <v>20500000</v>
      </c>
      <c r="N612" s="323">
        <f>SUM(N613:N616)</f>
        <v>8000000</v>
      </c>
      <c r="O612" s="207"/>
      <c r="P612" s="180"/>
      <c r="Q612" s="180"/>
      <c r="R612" s="252" t="s">
        <v>393</v>
      </c>
      <c r="S612" s="223" t="s">
        <v>510</v>
      </c>
    </row>
    <row r="613" spans="1:19" ht="13.2" x14ac:dyDescent="0.25">
      <c r="A613" s="22" t="s">
        <v>416</v>
      </c>
      <c r="B613" s="48"/>
      <c r="C613" s="49" t="s">
        <v>554</v>
      </c>
      <c r="D613" s="48">
        <v>60</v>
      </c>
      <c r="E613" s="48" t="s">
        <v>26</v>
      </c>
      <c r="F613" s="50">
        <v>75000</v>
      </c>
      <c r="G613" s="122">
        <f>ROUNDDOWN(D613*F613,-3)</f>
        <v>4500000</v>
      </c>
      <c r="H613" s="150"/>
      <c r="I613" s="49" t="s">
        <v>554</v>
      </c>
      <c r="J613" s="407">
        <v>60</v>
      </c>
      <c r="K613" s="48" t="s">
        <v>26</v>
      </c>
      <c r="L613" s="50">
        <v>75000</v>
      </c>
      <c r="M613" s="50">
        <f>ROUNDDOWN(J613*L613,-3)</f>
        <v>4500000</v>
      </c>
      <c r="N613" s="406">
        <f>Reviu[[#This Row],[JUMLAH]]-Reviu[[#This Row],[JUMLAH ]]</f>
        <v>0</v>
      </c>
      <c r="O613" s="187"/>
      <c r="P613" s="180"/>
      <c r="Q613" s="180"/>
    </row>
    <row r="614" spans="1:19" ht="13.2" x14ac:dyDescent="0.25">
      <c r="A614" s="22" t="s">
        <v>417</v>
      </c>
      <c r="B614" s="48"/>
      <c r="C614" s="49" t="s">
        <v>892</v>
      </c>
      <c r="D614" s="48">
        <v>6</v>
      </c>
      <c r="E614" s="48" t="s">
        <v>120</v>
      </c>
      <c r="F614" s="50">
        <v>1500000</v>
      </c>
      <c r="G614" s="122">
        <f>ROUNDDOWN(D614*F614,-3)</f>
        <v>9000000</v>
      </c>
      <c r="H614" s="150"/>
      <c r="I614" s="201" t="s">
        <v>892</v>
      </c>
      <c r="J614" s="386">
        <v>4</v>
      </c>
      <c r="K614" s="202" t="s">
        <v>120</v>
      </c>
      <c r="L614" s="204">
        <v>1500000</v>
      </c>
      <c r="M614" s="204">
        <f>ROUNDDOWN(J614*L614,-3)</f>
        <v>6000000</v>
      </c>
      <c r="N614" s="373">
        <f>Reviu[[#This Row],[JUMLAH]]-Reviu[[#This Row],[JUMLAH ]]</f>
        <v>3000000</v>
      </c>
      <c r="O614" s="187"/>
      <c r="P614" s="180"/>
      <c r="Q614" s="180"/>
    </row>
    <row r="615" spans="1:19" ht="13.2" x14ac:dyDescent="0.25">
      <c r="A615" s="22" t="s">
        <v>418</v>
      </c>
      <c r="B615" s="48"/>
      <c r="C615" s="49" t="s">
        <v>556</v>
      </c>
      <c r="D615" s="48">
        <v>6</v>
      </c>
      <c r="E615" s="48" t="s">
        <v>120</v>
      </c>
      <c r="F615" s="50">
        <v>1500000</v>
      </c>
      <c r="G615" s="122">
        <f>ROUNDDOWN(D615*F615,-3)</f>
        <v>9000000</v>
      </c>
      <c r="H615" s="150"/>
      <c r="I615" s="201" t="s">
        <v>556</v>
      </c>
      <c r="J615" s="386">
        <v>4</v>
      </c>
      <c r="K615" s="202" t="s">
        <v>120</v>
      </c>
      <c r="L615" s="204">
        <v>1500000</v>
      </c>
      <c r="M615" s="204">
        <f>ROUNDDOWN(J615*L615,-3)</f>
        <v>6000000</v>
      </c>
      <c r="N615" s="373">
        <f>Reviu[[#This Row],[JUMLAH]]-Reviu[[#This Row],[JUMLAH ]]</f>
        <v>3000000</v>
      </c>
      <c r="O615" s="187"/>
      <c r="P615" s="180"/>
      <c r="Q615" s="180"/>
    </row>
    <row r="616" spans="1:19" ht="13.2" x14ac:dyDescent="0.25">
      <c r="A616" s="22" t="s">
        <v>893</v>
      </c>
      <c r="B616" s="48"/>
      <c r="C616" s="49" t="s">
        <v>557</v>
      </c>
      <c r="D616" s="48">
        <v>6</v>
      </c>
      <c r="E616" s="48" t="s">
        <v>120</v>
      </c>
      <c r="F616" s="50">
        <v>1000000</v>
      </c>
      <c r="G616" s="122">
        <f>ROUNDDOWN(D616*F616,-3)</f>
        <v>6000000</v>
      </c>
      <c r="H616" s="150"/>
      <c r="I616" s="201" t="s">
        <v>557</v>
      </c>
      <c r="J616" s="386">
        <v>4</v>
      </c>
      <c r="K616" s="202" t="s">
        <v>120</v>
      </c>
      <c r="L616" s="204">
        <v>1000000</v>
      </c>
      <c r="M616" s="204">
        <f>ROUNDDOWN(J616*L616,-3)</f>
        <v>4000000</v>
      </c>
      <c r="N616" s="373">
        <f>Reviu[[#This Row],[JUMLAH]]-Reviu[[#This Row],[JUMLAH ]]</f>
        <v>2000000</v>
      </c>
      <c r="O616" s="187"/>
      <c r="P616" s="180"/>
      <c r="Q616" s="180"/>
    </row>
    <row r="617" spans="1:19" ht="13.2" x14ac:dyDescent="0.25">
      <c r="A617" s="1" t="s">
        <v>419</v>
      </c>
      <c r="B617" s="57" t="s">
        <v>525</v>
      </c>
      <c r="C617" s="58" t="s">
        <v>35</v>
      </c>
      <c r="D617" s="57"/>
      <c r="E617" s="57"/>
      <c r="F617" s="59"/>
      <c r="G617" s="125">
        <f>G618</f>
        <v>21379000</v>
      </c>
      <c r="H617" s="153" t="s">
        <v>525</v>
      </c>
      <c r="I617" s="58" t="s">
        <v>35</v>
      </c>
      <c r="J617" s="57"/>
      <c r="K617" s="57"/>
      <c r="L617" s="59"/>
      <c r="M617" s="59">
        <f>M618</f>
        <v>42758000</v>
      </c>
      <c r="N617" s="353">
        <f>N618</f>
        <v>-21379000</v>
      </c>
      <c r="O617" s="207"/>
      <c r="P617" s="180"/>
      <c r="Q617" s="180"/>
      <c r="R617" s="252" t="s">
        <v>393</v>
      </c>
      <c r="S617" s="223" t="s">
        <v>510</v>
      </c>
    </row>
    <row r="618" spans="1:19" ht="26.4" x14ac:dyDescent="0.25">
      <c r="A618" s="1" t="s">
        <v>420</v>
      </c>
      <c r="B618" s="48"/>
      <c r="C618" s="49" t="s">
        <v>894</v>
      </c>
      <c r="D618" s="48">
        <v>4</v>
      </c>
      <c r="E618" s="48" t="s">
        <v>26</v>
      </c>
      <c r="F618" s="50">
        <v>5344800</v>
      </c>
      <c r="G618" s="122">
        <f>ROUNDDOWN(D618*F618,-3)</f>
        <v>21379000</v>
      </c>
      <c r="H618" s="150"/>
      <c r="I618" s="201" t="s">
        <v>894</v>
      </c>
      <c r="J618" s="386">
        <v>8</v>
      </c>
      <c r="K618" s="202" t="s">
        <v>26</v>
      </c>
      <c r="L618" s="204">
        <v>5344800</v>
      </c>
      <c r="M618" s="204">
        <f>ROUNDDOWN(J618*L618,-3)</f>
        <v>42758000</v>
      </c>
      <c r="N618" s="372">
        <f>Reviu[[#This Row],[JUMLAH]]-Reviu[[#This Row],[JUMLAH ]]</f>
        <v>-21379000</v>
      </c>
      <c r="O618" s="187"/>
      <c r="P618" s="180"/>
      <c r="Q618" s="180"/>
    </row>
    <row r="619" spans="1:19" ht="13.2" x14ac:dyDescent="0.25">
      <c r="A619" s="1" t="s">
        <v>895</v>
      </c>
      <c r="B619" s="51" t="s">
        <v>582</v>
      </c>
      <c r="C619" s="52" t="s">
        <v>80</v>
      </c>
      <c r="D619" s="51"/>
      <c r="E619" s="51"/>
      <c r="F619" s="53"/>
      <c r="G619" s="123">
        <f>G620</f>
        <v>1500000</v>
      </c>
      <c r="H619" s="151" t="s">
        <v>582</v>
      </c>
      <c r="I619" s="52" t="s">
        <v>80</v>
      </c>
      <c r="J619" s="51"/>
      <c r="K619" s="51"/>
      <c r="L619" s="53"/>
      <c r="M619" s="53">
        <f>M620</f>
        <v>750000</v>
      </c>
      <c r="N619" s="323">
        <f>N620</f>
        <v>750000</v>
      </c>
      <c r="O619" s="207"/>
      <c r="P619" s="180"/>
      <c r="Q619" s="180"/>
      <c r="R619" s="252" t="s">
        <v>393</v>
      </c>
      <c r="S619" s="223" t="s">
        <v>510</v>
      </c>
    </row>
    <row r="620" spans="1:19" ht="13.2" x14ac:dyDescent="0.25">
      <c r="A620" s="1" t="s">
        <v>896</v>
      </c>
      <c r="B620" s="48"/>
      <c r="C620" s="49" t="s">
        <v>872</v>
      </c>
      <c r="D620" s="48">
        <v>10</v>
      </c>
      <c r="E620" s="48" t="s">
        <v>26</v>
      </c>
      <c r="F620" s="50">
        <v>150000</v>
      </c>
      <c r="G620" s="122">
        <f>ROUNDDOWN(D620*F620,-3)</f>
        <v>1500000</v>
      </c>
      <c r="H620" s="150"/>
      <c r="I620" s="49" t="s">
        <v>872</v>
      </c>
      <c r="J620" s="48">
        <v>5</v>
      </c>
      <c r="K620" s="48" t="s">
        <v>26</v>
      </c>
      <c r="L620" s="50">
        <v>150000</v>
      </c>
      <c r="M620" s="50">
        <f>ROUNDDOWN(J620*L620,-3)</f>
        <v>750000</v>
      </c>
      <c r="N620" s="247">
        <f>Reviu[[#This Row],[JUMLAH]]-Reviu[[#This Row],[JUMLAH ]]</f>
        <v>750000</v>
      </c>
      <c r="O620" s="178"/>
      <c r="P620" s="180"/>
      <c r="Q620" s="180"/>
    </row>
    <row r="621" spans="1:19" ht="13.2" x14ac:dyDescent="0.25">
      <c r="A621" s="1" t="s">
        <v>421</v>
      </c>
      <c r="B621" s="63" t="s">
        <v>177</v>
      </c>
      <c r="C621" s="64" t="s">
        <v>897</v>
      </c>
      <c r="D621" s="63"/>
      <c r="E621" s="63"/>
      <c r="F621" s="65"/>
      <c r="G621" s="127">
        <f>SUM(G622,G627,G629)</f>
        <v>64553000</v>
      </c>
      <c r="H621" s="155" t="s">
        <v>177</v>
      </c>
      <c r="I621" s="64" t="s">
        <v>897</v>
      </c>
      <c r="J621" s="63"/>
      <c r="K621" s="63"/>
      <c r="L621" s="65"/>
      <c r="M621" s="65">
        <f>SUM(M622,M627,M629)</f>
        <v>49250000</v>
      </c>
      <c r="N621" s="326">
        <f>SUM(N622,N627,N629)</f>
        <v>15303000</v>
      </c>
      <c r="O621" s="207"/>
      <c r="P621" s="381" t="s">
        <v>505</v>
      </c>
      <c r="Q621" s="381" t="s">
        <v>510</v>
      </c>
      <c r="S621" s="223"/>
    </row>
    <row r="622" spans="1:19" ht="13.2" x14ac:dyDescent="0.25">
      <c r="A622" s="1" t="s">
        <v>422</v>
      </c>
      <c r="B622" s="51" t="s">
        <v>523</v>
      </c>
      <c r="C622" s="52" t="s">
        <v>24</v>
      </c>
      <c r="D622" s="51"/>
      <c r="E622" s="51"/>
      <c r="F622" s="53"/>
      <c r="G622" s="123">
        <f>SUM(G623:G626)</f>
        <v>27750000</v>
      </c>
      <c r="H622" s="151" t="s">
        <v>523</v>
      </c>
      <c r="I622" s="52" t="s">
        <v>24</v>
      </c>
      <c r="J622" s="51"/>
      <c r="K622" s="51"/>
      <c r="L622" s="53"/>
      <c r="M622" s="53">
        <f>SUM(M623:M626)</f>
        <v>17750000</v>
      </c>
      <c r="N622" s="323">
        <f>SUM(N623:N626)</f>
        <v>10000000</v>
      </c>
      <c r="O622" s="207"/>
      <c r="P622" s="180"/>
      <c r="Q622" s="180"/>
      <c r="R622" s="252" t="s">
        <v>393</v>
      </c>
      <c r="S622" s="223" t="s">
        <v>510</v>
      </c>
    </row>
    <row r="623" spans="1:19" ht="13.2" x14ac:dyDescent="0.25">
      <c r="A623" s="1" t="s">
        <v>423</v>
      </c>
      <c r="B623" s="48"/>
      <c r="C623" s="49" t="s">
        <v>554</v>
      </c>
      <c r="D623" s="48">
        <v>50</v>
      </c>
      <c r="E623" s="48" t="s">
        <v>26</v>
      </c>
      <c r="F623" s="50">
        <v>75000</v>
      </c>
      <c r="G623" s="122">
        <f>ROUNDDOWN(D623*F623,-3)</f>
        <v>3750000</v>
      </c>
      <c r="H623" s="150"/>
      <c r="I623" s="49" t="s">
        <v>554</v>
      </c>
      <c r="J623" s="407">
        <v>50</v>
      </c>
      <c r="K623" s="48" t="s">
        <v>26</v>
      </c>
      <c r="L623" s="50">
        <v>75000</v>
      </c>
      <c r="M623" s="50">
        <f>ROUNDDOWN(J623*L623,-3)</f>
        <v>3750000</v>
      </c>
      <c r="N623" s="406">
        <f>Reviu[[#This Row],[JUMLAH]]-Reviu[[#This Row],[JUMLAH ]]</f>
        <v>0</v>
      </c>
      <c r="O623" s="207"/>
      <c r="P623" s="180"/>
      <c r="Q623" s="180"/>
    </row>
    <row r="624" spans="1:19" ht="13.2" x14ac:dyDescent="0.25">
      <c r="A624" s="1" t="s">
        <v>424</v>
      </c>
      <c r="B624" s="48"/>
      <c r="C624" s="49" t="s">
        <v>892</v>
      </c>
      <c r="D624" s="48">
        <v>6</v>
      </c>
      <c r="E624" s="48" t="s">
        <v>120</v>
      </c>
      <c r="F624" s="50">
        <v>1500000</v>
      </c>
      <c r="G624" s="122">
        <f>ROUNDDOWN(D624*F624,-3)</f>
        <v>9000000</v>
      </c>
      <c r="H624" s="150"/>
      <c r="I624" s="201" t="s">
        <v>892</v>
      </c>
      <c r="J624" s="386">
        <v>4</v>
      </c>
      <c r="K624" s="202" t="s">
        <v>120</v>
      </c>
      <c r="L624" s="204">
        <v>1500000</v>
      </c>
      <c r="M624" s="204">
        <f>ROUNDDOWN(J624*L624,-3)</f>
        <v>6000000</v>
      </c>
      <c r="N624" s="373">
        <f>Reviu[[#This Row],[JUMLAH]]-Reviu[[#This Row],[JUMLAH ]]</f>
        <v>3000000</v>
      </c>
      <c r="O624" s="187"/>
      <c r="P624" s="180"/>
      <c r="Q624" s="180"/>
    </row>
    <row r="625" spans="1:19" ht="13.2" x14ac:dyDescent="0.25">
      <c r="A625" s="1" t="s">
        <v>898</v>
      </c>
      <c r="B625" s="48"/>
      <c r="C625" s="49" t="s">
        <v>556</v>
      </c>
      <c r="D625" s="48">
        <v>6</v>
      </c>
      <c r="E625" s="48" t="s">
        <v>120</v>
      </c>
      <c r="F625" s="50">
        <v>1500000</v>
      </c>
      <c r="G625" s="122">
        <f>ROUNDDOWN(D625*F625,-3)</f>
        <v>9000000</v>
      </c>
      <c r="H625" s="150"/>
      <c r="I625" s="201" t="s">
        <v>556</v>
      </c>
      <c r="J625" s="386">
        <v>4</v>
      </c>
      <c r="K625" s="202" t="s">
        <v>120</v>
      </c>
      <c r="L625" s="204">
        <v>1500000</v>
      </c>
      <c r="M625" s="204">
        <f>ROUNDDOWN(J625*L625,-3)</f>
        <v>6000000</v>
      </c>
      <c r="N625" s="373">
        <f>Reviu[[#This Row],[JUMLAH]]-Reviu[[#This Row],[JUMLAH ]]</f>
        <v>3000000</v>
      </c>
      <c r="O625" s="187"/>
      <c r="P625" s="180"/>
      <c r="Q625" s="180"/>
    </row>
    <row r="626" spans="1:19" ht="13.2" x14ac:dyDescent="0.25">
      <c r="A626" s="1" t="s">
        <v>899</v>
      </c>
      <c r="B626" s="48"/>
      <c r="C626" s="49" t="s">
        <v>557</v>
      </c>
      <c r="D626" s="48">
        <v>6</v>
      </c>
      <c r="E626" s="48" t="s">
        <v>120</v>
      </c>
      <c r="F626" s="50">
        <v>1000000</v>
      </c>
      <c r="G626" s="122">
        <f>ROUNDDOWN(D626*F626,-3)</f>
        <v>6000000</v>
      </c>
      <c r="H626" s="150"/>
      <c r="I626" s="201" t="s">
        <v>557</v>
      </c>
      <c r="J626" s="386">
        <v>2</v>
      </c>
      <c r="K626" s="202" t="s">
        <v>120</v>
      </c>
      <c r="L626" s="204">
        <v>1000000</v>
      </c>
      <c r="M626" s="204">
        <f>ROUNDDOWN(J626*L626,-3)</f>
        <v>2000000</v>
      </c>
      <c r="N626" s="373">
        <f>Reviu[[#This Row],[JUMLAH]]-Reviu[[#This Row],[JUMLAH ]]</f>
        <v>4000000</v>
      </c>
      <c r="O626" s="187"/>
      <c r="P626" s="180"/>
      <c r="Q626" s="180"/>
    </row>
    <row r="627" spans="1:19" ht="13.2" x14ac:dyDescent="0.25">
      <c r="A627" s="1" t="s">
        <v>900</v>
      </c>
      <c r="B627" s="45" t="s">
        <v>525</v>
      </c>
      <c r="C627" s="46" t="s">
        <v>35</v>
      </c>
      <c r="D627" s="45"/>
      <c r="E627" s="45"/>
      <c r="F627" s="47"/>
      <c r="G627" s="121">
        <f>G628</f>
        <v>35003000</v>
      </c>
      <c r="H627" s="149" t="s">
        <v>525</v>
      </c>
      <c r="I627" s="46" t="s">
        <v>35</v>
      </c>
      <c r="J627" s="45"/>
      <c r="K627" s="45"/>
      <c r="L627" s="47"/>
      <c r="M627" s="47">
        <f>M628</f>
        <v>31500000</v>
      </c>
      <c r="N627" s="322">
        <f>N628</f>
        <v>3503000</v>
      </c>
      <c r="O627" s="207"/>
      <c r="P627" s="180"/>
      <c r="Q627" s="180"/>
      <c r="R627" s="252" t="s">
        <v>393</v>
      </c>
      <c r="S627" s="223" t="s">
        <v>510</v>
      </c>
    </row>
    <row r="628" spans="1:19" ht="13.2" x14ac:dyDescent="0.25">
      <c r="A628" s="1" t="s">
        <v>901</v>
      </c>
      <c r="B628" s="48"/>
      <c r="C628" s="49" t="s">
        <v>902</v>
      </c>
      <c r="D628" s="48">
        <v>10</v>
      </c>
      <c r="E628" s="48" t="s">
        <v>26</v>
      </c>
      <c r="F628" s="50">
        <v>3500333</v>
      </c>
      <c r="G628" s="122">
        <f>ROUNDDOWN(D628*F628,-3)</f>
        <v>35003000</v>
      </c>
      <c r="H628" s="150"/>
      <c r="I628" s="201" t="s">
        <v>902</v>
      </c>
      <c r="J628" s="386">
        <v>18</v>
      </c>
      <c r="K628" s="202" t="s">
        <v>26</v>
      </c>
      <c r="L628" s="204">
        <v>1750000</v>
      </c>
      <c r="M628" s="204">
        <f>ROUNDDOWN(J628*L628,-3)</f>
        <v>31500000</v>
      </c>
      <c r="N628" s="373">
        <f>Reviu[[#This Row],[JUMLAH]]-Reviu[[#This Row],[JUMLAH ]]</f>
        <v>3503000</v>
      </c>
      <c r="O628" s="187"/>
      <c r="P628" s="180"/>
      <c r="Q628" s="180"/>
    </row>
    <row r="629" spans="1:19" ht="13.2" x14ac:dyDescent="0.25">
      <c r="A629" s="1" t="s">
        <v>903</v>
      </c>
      <c r="B629" s="51" t="s">
        <v>582</v>
      </c>
      <c r="C629" s="52" t="s">
        <v>80</v>
      </c>
      <c r="D629" s="51"/>
      <c r="E629" s="51"/>
      <c r="F629" s="53"/>
      <c r="G629" s="123">
        <f>G630</f>
        <v>1800000</v>
      </c>
      <c r="H629" s="151" t="s">
        <v>582</v>
      </c>
      <c r="I629" s="52" t="s">
        <v>80</v>
      </c>
      <c r="J629" s="51"/>
      <c r="K629" s="51"/>
      <c r="L629" s="53"/>
      <c r="M629" s="53">
        <f>M630</f>
        <v>0</v>
      </c>
      <c r="N629" s="323">
        <f>N630</f>
        <v>1800000</v>
      </c>
      <c r="O629" s="207"/>
      <c r="P629" s="180"/>
      <c r="Q629" s="180"/>
      <c r="R629" s="252" t="s">
        <v>393</v>
      </c>
      <c r="S629" s="223" t="s">
        <v>510</v>
      </c>
    </row>
    <row r="630" spans="1:19" ht="13.2" x14ac:dyDescent="0.25">
      <c r="A630" s="1" t="s">
        <v>904</v>
      </c>
      <c r="B630" s="48"/>
      <c r="C630" s="49" t="s">
        <v>872</v>
      </c>
      <c r="D630" s="48">
        <v>12</v>
      </c>
      <c r="E630" s="48" t="s">
        <v>26</v>
      </c>
      <c r="F630" s="50">
        <v>150000</v>
      </c>
      <c r="G630" s="122">
        <f>ROUNDDOWN(D630*F630,-3)</f>
        <v>1800000</v>
      </c>
      <c r="H630" s="150"/>
      <c r="I630" s="201" t="s">
        <v>872</v>
      </c>
      <c r="J630" s="386">
        <v>0</v>
      </c>
      <c r="K630" s="202" t="s">
        <v>26</v>
      </c>
      <c r="L630" s="204">
        <v>150000</v>
      </c>
      <c r="M630" s="204">
        <f>ROUNDDOWN(J630*L630,-3)</f>
        <v>0</v>
      </c>
      <c r="N630" s="373">
        <f>Reviu[[#This Row],[JUMLAH]]-Reviu[[#This Row],[JUMLAH ]]</f>
        <v>1800000</v>
      </c>
      <c r="O630" s="187"/>
      <c r="P630" s="180"/>
      <c r="Q630" s="180"/>
    </row>
    <row r="631" spans="1:19" ht="13.2" x14ac:dyDescent="0.25">
      <c r="A631" s="1" t="s">
        <v>425</v>
      </c>
      <c r="B631" s="63" t="s">
        <v>191</v>
      </c>
      <c r="C631" s="64" t="s">
        <v>905</v>
      </c>
      <c r="D631" s="63"/>
      <c r="E631" s="63"/>
      <c r="F631" s="65"/>
      <c r="G631" s="127">
        <f>SUM(G632,G637,G639)</f>
        <v>150000000</v>
      </c>
      <c r="H631" s="155" t="s">
        <v>191</v>
      </c>
      <c r="I631" s="64" t="s">
        <v>905</v>
      </c>
      <c r="J631" s="63"/>
      <c r="K631" s="63"/>
      <c r="L631" s="65"/>
      <c r="M631" s="65">
        <f>SUM(M632,M637,M639)</f>
        <v>150000000</v>
      </c>
      <c r="N631" s="326">
        <f>SUM(N632,N637,N639)</f>
        <v>0</v>
      </c>
      <c r="O631" s="207"/>
      <c r="P631" s="381" t="s">
        <v>505</v>
      </c>
      <c r="Q631" s="381" t="s">
        <v>510</v>
      </c>
      <c r="S631" s="223"/>
    </row>
    <row r="632" spans="1:19" ht="13.2" x14ac:dyDescent="0.25">
      <c r="A632" s="1" t="s">
        <v>427</v>
      </c>
      <c r="B632" s="45" t="s">
        <v>523</v>
      </c>
      <c r="C632" s="46" t="s">
        <v>24</v>
      </c>
      <c r="D632" s="45"/>
      <c r="E632" s="45"/>
      <c r="F632" s="47"/>
      <c r="G632" s="121">
        <f>SUM(G633:G636)</f>
        <v>13000000</v>
      </c>
      <c r="H632" s="149" t="s">
        <v>523</v>
      </c>
      <c r="I632" s="46" t="s">
        <v>24</v>
      </c>
      <c r="J632" s="45"/>
      <c r="K632" s="45"/>
      <c r="L632" s="47"/>
      <c r="M632" s="47">
        <f>SUM(M633:M636)</f>
        <v>13000000</v>
      </c>
      <c r="N632" s="322">
        <f>SUM(N633:N636)</f>
        <v>0</v>
      </c>
      <c r="O632" s="208"/>
      <c r="P632" s="180"/>
      <c r="Q632" s="180"/>
      <c r="R632" s="252" t="s">
        <v>393</v>
      </c>
      <c r="S632" s="223" t="s">
        <v>510</v>
      </c>
    </row>
    <row r="633" spans="1:19" ht="13.2" x14ac:dyDescent="0.25">
      <c r="A633" s="1" t="s">
        <v>428</v>
      </c>
      <c r="B633" s="48"/>
      <c r="C633" s="49" t="s">
        <v>554</v>
      </c>
      <c r="D633" s="48">
        <v>120</v>
      </c>
      <c r="E633" s="48" t="s">
        <v>26</v>
      </c>
      <c r="F633" s="50">
        <v>75000</v>
      </c>
      <c r="G633" s="122">
        <f>ROUNDDOWN(D633*F633,-3)</f>
        <v>9000000</v>
      </c>
      <c r="H633" s="150"/>
      <c r="I633" s="49" t="s">
        <v>554</v>
      </c>
      <c r="J633" s="48">
        <v>120</v>
      </c>
      <c r="K633" s="48" t="s">
        <v>26</v>
      </c>
      <c r="L633" s="50">
        <v>75000</v>
      </c>
      <c r="M633" s="50">
        <f>ROUNDDOWN(J633*L633,-3)</f>
        <v>9000000</v>
      </c>
      <c r="N633" s="247">
        <f>Reviu[[#This Row],[JUMLAH]]-Reviu[[#This Row],[JUMLAH ]]</f>
        <v>0</v>
      </c>
      <c r="O633" s="178"/>
      <c r="P633" s="180"/>
      <c r="Q633" s="180"/>
    </row>
    <row r="634" spans="1:19" ht="13.2" x14ac:dyDescent="0.25">
      <c r="A634" s="1" t="s">
        <v>906</v>
      </c>
      <c r="B634" s="48"/>
      <c r="C634" s="49" t="s">
        <v>892</v>
      </c>
      <c r="D634" s="48">
        <v>1</v>
      </c>
      <c r="E634" s="48" t="s">
        <v>120</v>
      </c>
      <c r="F634" s="50">
        <v>1500000</v>
      </c>
      <c r="G634" s="122">
        <f>ROUNDDOWN(D634*F634,-3)</f>
        <v>1500000</v>
      </c>
      <c r="H634" s="150"/>
      <c r="I634" s="49" t="s">
        <v>892</v>
      </c>
      <c r="J634" s="48">
        <v>1</v>
      </c>
      <c r="K634" s="48" t="s">
        <v>120</v>
      </c>
      <c r="L634" s="50">
        <v>1500000</v>
      </c>
      <c r="M634" s="50">
        <f>ROUNDDOWN(J634*L634,-3)</f>
        <v>1500000</v>
      </c>
      <c r="N634" s="247">
        <f>Reviu[[#This Row],[JUMLAH]]-Reviu[[#This Row],[JUMLAH ]]</f>
        <v>0</v>
      </c>
      <c r="O634" s="178"/>
      <c r="P634" s="180"/>
      <c r="Q634" s="180"/>
    </row>
    <row r="635" spans="1:19" ht="13.2" x14ac:dyDescent="0.25">
      <c r="A635" s="1" t="s">
        <v>907</v>
      </c>
      <c r="B635" s="48"/>
      <c r="C635" s="49" t="s">
        <v>556</v>
      </c>
      <c r="D635" s="48">
        <v>1</v>
      </c>
      <c r="E635" s="48" t="s">
        <v>120</v>
      </c>
      <c r="F635" s="50">
        <v>1500000</v>
      </c>
      <c r="G635" s="122">
        <f>ROUNDDOWN(D635*F635,-3)</f>
        <v>1500000</v>
      </c>
      <c r="H635" s="150"/>
      <c r="I635" s="49" t="s">
        <v>556</v>
      </c>
      <c r="J635" s="48">
        <v>1</v>
      </c>
      <c r="K635" s="48" t="s">
        <v>120</v>
      </c>
      <c r="L635" s="50">
        <v>1500000</v>
      </c>
      <c r="M635" s="50">
        <f>ROUNDDOWN(J635*L635,-3)</f>
        <v>1500000</v>
      </c>
      <c r="N635" s="247">
        <f>Reviu[[#This Row],[JUMLAH]]-Reviu[[#This Row],[JUMLAH ]]</f>
        <v>0</v>
      </c>
      <c r="O635" s="178"/>
      <c r="P635" s="180"/>
      <c r="Q635" s="180"/>
    </row>
    <row r="636" spans="1:19" ht="13.2" x14ac:dyDescent="0.25">
      <c r="A636" s="1" t="s">
        <v>908</v>
      </c>
      <c r="B636" s="48"/>
      <c r="C636" s="49" t="s">
        <v>557</v>
      </c>
      <c r="D636" s="48">
        <v>1</v>
      </c>
      <c r="E636" s="48" t="s">
        <v>120</v>
      </c>
      <c r="F636" s="50">
        <v>1000000</v>
      </c>
      <c r="G636" s="122">
        <f>ROUNDDOWN(D636*F636,-3)</f>
        <v>1000000</v>
      </c>
      <c r="H636" s="150"/>
      <c r="I636" s="49" t="s">
        <v>557</v>
      </c>
      <c r="J636" s="48">
        <v>1</v>
      </c>
      <c r="K636" s="48" t="s">
        <v>120</v>
      </c>
      <c r="L636" s="50">
        <v>1000000</v>
      </c>
      <c r="M636" s="50">
        <f>ROUNDDOWN(J636*L636,-3)</f>
        <v>1000000</v>
      </c>
      <c r="N636" s="247">
        <f>Reviu[[#This Row],[JUMLAH]]-Reviu[[#This Row],[JUMLAH ]]</f>
        <v>0</v>
      </c>
      <c r="O636" s="178"/>
      <c r="P636" s="180"/>
      <c r="Q636" s="180"/>
    </row>
    <row r="637" spans="1:19" ht="13.2" x14ac:dyDescent="0.25">
      <c r="A637" s="1" t="s">
        <v>909</v>
      </c>
      <c r="B637" s="57" t="s">
        <v>528</v>
      </c>
      <c r="C637" s="58" t="s">
        <v>31</v>
      </c>
      <c r="D637" s="57"/>
      <c r="E637" s="57"/>
      <c r="F637" s="59"/>
      <c r="G637" s="125">
        <f>G638</f>
        <v>10000000</v>
      </c>
      <c r="H637" s="153" t="s">
        <v>528</v>
      </c>
      <c r="I637" s="58" t="s">
        <v>31</v>
      </c>
      <c r="J637" s="57"/>
      <c r="K637" s="57"/>
      <c r="L637" s="59"/>
      <c r="M637" s="59">
        <f>M638</f>
        <v>10000000</v>
      </c>
      <c r="N637" s="324">
        <f>N638</f>
        <v>0</v>
      </c>
      <c r="O637" s="211"/>
      <c r="P637" s="180"/>
      <c r="Q637" s="180"/>
      <c r="R637" s="252" t="s">
        <v>393</v>
      </c>
      <c r="S637" s="223" t="s">
        <v>510</v>
      </c>
    </row>
    <row r="638" spans="1:19" ht="13.2" x14ac:dyDescent="0.25">
      <c r="A638" s="1" t="s">
        <v>910</v>
      </c>
      <c r="B638" s="48"/>
      <c r="C638" s="49" t="s">
        <v>558</v>
      </c>
      <c r="D638" s="48">
        <v>10</v>
      </c>
      <c r="E638" s="48" t="s">
        <v>33</v>
      </c>
      <c r="F638" s="50">
        <v>1000000</v>
      </c>
      <c r="G638" s="122">
        <f>ROUNDDOWN(D638*F638,-3)</f>
        <v>10000000</v>
      </c>
      <c r="H638" s="150"/>
      <c r="I638" s="49" t="s">
        <v>558</v>
      </c>
      <c r="J638" s="48">
        <v>10</v>
      </c>
      <c r="K638" s="48" t="s">
        <v>33</v>
      </c>
      <c r="L638" s="50">
        <v>1000000</v>
      </c>
      <c r="M638" s="50">
        <f>ROUNDDOWN(J638*L638,-3)</f>
        <v>10000000</v>
      </c>
      <c r="N638" s="247">
        <f>Reviu[[#This Row],[JUMLAH]]-Reviu[[#This Row],[JUMLAH ]]</f>
        <v>0</v>
      </c>
      <c r="O638" s="178"/>
      <c r="P638" s="180"/>
      <c r="Q638" s="180"/>
    </row>
    <row r="639" spans="1:19" ht="13.2" x14ac:dyDescent="0.25">
      <c r="A639" s="1" t="s">
        <v>429</v>
      </c>
      <c r="B639" s="51" t="s">
        <v>525</v>
      </c>
      <c r="C639" s="52" t="s">
        <v>35</v>
      </c>
      <c r="D639" s="51"/>
      <c r="E639" s="51"/>
      <c r="F639" s="53"/>
      <c r="G639" s="123">
        <f>G640</f>
        <v>127000000</v>
      </c>
      <c r="H639" s="151" t="s">
        <v>525</v>
      </c>
      <c r="I639" s="52" t="s">
        <v>35</v>
      </c>
      <c r="J639" s="51"/>
      <c r="K639" s="51"/>
      <c r="L639" s="53"/>
      <c r="M639" s="53">
        <f>M640</f>
        <v>127000000</v>
      </c>
      <c r="N639" s="323">
        <f>N640</f>
        <v>0</v>
      </c>
      <c r="O639" s="209"/>
      <c r="P639" s="180"/>
      <c r="Q639" s="180"/>
      <c r="R639" s="252" t="s">
        <v>393</v>
      </c>
      <c r="S639" s="223" t="s">
        <v>510</v>
      </c>
    </row>
    <row r="640" spans="1:19" ht="13.2" x14ac:dyDescent="0.25">
      <c r="A640" s="1" t="s">
        <v>430</v>
      </c>
      <c r="B640" s="48"/>
      <c r="C640" s="49" t="s">
        <v>911</v>
      </c>
      <c r="D640" s="48">
        <v>20</v>
      </c>
      <c r="E640" s="48" t="s">
        <v>26</v>
      </c>
      <c r="F640" s="50">
        <v>6350000</v>
      </c>
      <c r="G640" s="122">
        <f>ROUNDDOWN(D640*F640,-3)</f>
        <v>127000000</v>
      </c>
      <c r="H640" s="150"/>
      <c r="I640" s="49" t="s">
        <v>911</v>
      </c>
      <c r="J640" s="48">
        <v>20</v>
      </c>
      <c r="K640" s="48" t="s">
        <v>26</v>
      </c>
      <c r="L640" s="50">
        <v>6350000</v>
      </c>
      <c r="M640" s="50">
        <f>ROUNDDOWN(J640*L640,-3)</f>
        <v>127000000</v>
      </c>
      <c r="N640" s="247">
        <f>Reviu[[#This Row],[JUMLAH]]-Reviu[[#This Row],[JUMLAH ]]</f>
        <v>0</v>
      </c>
      <c r="O640" s="178"/>
      <c r="P640" s="180"/>
      <c r="Q640" s="180"/>
    </row>
    <row r="641" spans="1:19" ht="13.2" x14ac:dyDescent="0.25">
      <c r="A641" s="1" t="s">
        <v>431</v>
      </c>
      <c r="B641" s="63" t="s">
        <v>203</v>
      </c>
      <c r="C641" s="64" t="s">
        <v>204</v>
      </c>
      <c r="D641" s="63"/>
      <c r="E641" s="63"/>
      <c r="F641" s="65"/>
      <c r="G641" s="127">
        <f>SUM(G642,G647,G649)</f>
        <v>78803000</v>
      </c>
      <c r="H641" s="155" t="s">
        <v>203</v>
      </c>
      <c r="I641" s="64" t="s">
        <v>204</v>
      </c>
      <c r="J641" s="63"/>
      <c r="K641" s="63"/>
      <c r="L641" s="65"/>
      <c r="M641" s="65">
        <f>SUM(M642,M647,M649)</f>
        <v>59553000</v>
      </c>
      <c r="N641" s="326">
        <f>SUM(N642,N647,N649)</f>
        <v>19250000</v>
      </c>
      <c r="O641" s="207"/>
      <c r="P641" s="381" t="s">
        <v>499</v>
      </c>
      <c r="Q641" s="381" t="s">
        <v>500</v>
      </c>
      <c r="S641" s="223"/>
    </row>
    <row r="642" spans="1:19" ht="13.2" x14ac:dyDescent="0.25">
      <c r="A642" s="1" t="s">
        <v>912</v>
      </c>
      <c r="B642" s="51" t="s">
        <v>523</v>
      </c>
      <c r="C642" s="52" t="s">
        <v>24</v>
      </c>
      <c r="D642" s="51"/>
      <c r="E642" s="51"/>
      <c r="F642" s="53"/>
      <c r="G642" s="123">
        <f>SUM(G643:G646)</f>
        <v>15500000</v>
      </c>
      <c r="H642" s="151" t="s">
        <v>523</v>
      </c>
      <c r="I642" s="52" t="s">
        <v>24</v>
      </c>
      <c r="J642" s="51"/>
      <c r="K642" s="51"/>
      <c r="L642" s="53"/>
      <c r="M642" s="53">
        <f>SUM(M643:M646)</f>
        <v>13250000</v>
      </c>
      <c r="N642" s="323">
        <f>SUM(N643:N646)</f>
        <v>2250000</v>
      </c>
      <c r="O642" s="207"/>
      <c r="P642" s="180"/>
      <c r="Q642" s="180"/>
      <c r="S642" s="223" t="s">
        <v>500</v>
      </c>
    </row>
    <row r="643" spans="1:19" ht="13.2" x14ac:dyDescent="0.25">
      <c r="A643" s="1" t="s">
        <v>913</v>
      </c>
      <c r="B643" s="48"/>
      <c r="C643" s="49" t="s">
        <v>554</v>
      </c>
      <c r="D643" s="48">
        <v>100</v>
      </c>
      <c r="E643" s="48" t="s">
        <v>26</v>
      </c>
      <c r="F643" s="50">
        <v>75000</v>
      </c>
      <c r="G643" s="122">
        <f>ROUNDDOWN(D643*F643,-3)</f>
        <v>7500000</v>
      </c>
      <c r="H643" s="150"/>
      <c r="I643" s="49" t="s">
        <v>554</v>
      </c>
      <c r="J643" s="407">
        <v>100</v>
      </c>
      <c r="K643" s="48" t="s">
        <v>26</v>
      </c>
      <c r="L643" s="50">
        <v>75000</v>
      </c>
      <c r="M643" s="50">
        <f>ROUNDDOWN(J643*L643,-3)</f>
        <v>7500000</v>
      </c>
      <c r="N643" s="408">
        <f>Reviu[[#This Row],[JUMLAH]]-Reviu[[#This Row],[JUMLAH ]]</f>
        <v>0</v>
      </c>
      <c r="O643" s="187"/>
      <c r="P643" s="180"/>
      <c r="Q643" s="180"/>
    </row>
    <row r="644" spans="1:19" ht="13.2" x14ac:dyDescent="0.25">
      <c r="A644" s="1" t="s">
        <v>914</v>
      </c>
      <c r="B644" s="48"/>
      <c r="C644" s="49" t="s">
        <v>892</v>
      </c>
      <c r="D644" s="48">
        <v>2</v>
      </c>
      <c r="E644" s="48" t="s">
        <v>120</v>
      </c>
      <c r="F644" s="50">
        <v>1500000</v>
      </c>
      <c r="G644" s="122">
        <f>ROUNDDOWN(D644*F644,-3)</f>
        <v>3000000</v>
      </c>
      <c r="H644" s="150"/>
      <c r="I644" s="201" t="s">
        <v>892</v>
      </c>
      <c r="J644" s="386">
        <v>1</v>
      </c>
      <c r="K644" s="202" t="s">
        <v>120</v>
      </c>
      <c r="L644" s="204">
        <v>750000</v>
      </c>
      <c r="M644" s="204">
        <f>ROUNDDOWN(J644*L644,-3)</f>
        <v>750000</v>
      </c>
      <c r="N644" s="373">
        <f>Reviu[[#This Row],[JUMLAH]]-Reviu[[#This Row],[JUMLAH ]]</f>
        <v>2250000</v>
      </c>
      <c r="O644" s="187"/>
      <c r="P644" s="180"/>
      <c r="Q644" s="180"/>
    </row>
    <row r="645" spans="1:19" ht="13.2" x14ac:dyDescent="0.25">
      <c r="A645" s="1" t="s">
        <v>915</v>
      </c>
      <c r="B645" s="48"/>
      <c r="C645" s="49" t="s">
        <v>556</v>
      </c>
      <c r="D645" s="48">
        <v>2</v>
      </c>
      <c r="E645" s="48" t="s">
        <v>120</v>
      </c>
      <c r="F645" s="50">
        <v>1500000</v>
      </c>
      <c r="G645" s="122">
        <f>ROUNDDOWN(D645*F645,-3)</f>
        <v>3000000</v>
      </c>
      <c r="H645" s="150"/>
      <c r="I645" s="49" t="s">
        <v>556</v>
      </c>
      <c r="J645" s="48">
        <v>2</v>
      </c>
      <c r="K645" s="48" t="s">
        <v>120</v>
      </c>
      <c r="L645" s="50">
        <v>1500000</v>
      </c>
      <c r="M645" s="50">
        <f>ROUNDDOWN(J645*L645,-3)</f>
        <v>3000000</v>
      </c>
      <c r="N645" s="247">
        <f>Reviu[[#This Row],[JUMLAH]]-Reviu[[#This Row],[JUMLAH ]]</f>
        <v>0</v>
      </c>
      <c r="O645" s="207"/>
      <c r="P645" s="180"/>
      <c r="Q645" s="180"/>
    </row>
    <row r="646" spans="1:19" ht="13.2" x14ac:dyDescent="0.25">
      <c r="A646" s="1" t="s">
        <v>916</v>
      </c>
      <c r="B646" s="48"/>
      <c r="C646" s="49" t="s">
        <v>557</v>
      </c>
      <c r="D646" s="48">
        <v>2</v>
      </c>
      <c r="E646" s="48" t="s">
        <v>120</v>
      </c>
      <c r="F646" s="50">
        <v>1000000</v>
      </c>
      <c r="G646" s="122">
        <f>ROUNDDOWN(D646*F646,-3)</f>
        <v>2000000</v>
      </c>
      <c r="H646" s="150"/>
      <c r="I646" s="49" t="s">
        <v>557</v>
      </c>
      <c r="J646" s="48">
        <v>2</v>
      </c>
      <c r="K646" s="48" t="s">
        <v>120</v>
      </c>
      <c r="L646" s="50">
        <v>1000000</v>
      </c>
      <c r="M646" s="50">
        <f>ROUNDDOWN(J646*L646,-3)</f>
        <v>2000000</v>
      </c>
      <c r="N646" s="247">
        <f>Reviu[[#This Row],[JUMLAH]]-Reviu[[#This Row],[JUMLAH ]]</f>
        <v>0</v>
      </c>
      <c r="O646" s="207"/>
      <c r="P646" s="180"/>
      <c r="Q646" s="180"/>
    </row>
    <row r="647" spans="1:19" ht="13.2" x14ac:dyDescent="0.25">
      <c r="A647" s="1" t="s">
        <v>917</v>
      </c>
      <c r="B647" s="51" t="s">
        <v>528</v>
      </c>
      <c r="C647" s="52" t="s">
        <v>31</v>
      </c>
      <c r="D647" s="51"/>
      <c r="E647" s="51"/>
      <c r="F647" s="53"/>
      <c r="G647" s="123">
        <f>G648</f>
        <v>20000000</v>
      </c>
      <c r="H647" s="151" t="s">
        <v>528</v>
      </c>
      <c r="I647" s="52" t="s">
        <v>31</v>
      </c>
      <c r="J647" s="51"/>
      <c r="K647" s="51"/>
      <c r="L647" s="53"/>
      <c r="M647" s="53">
        <f>M648</f>
        <v>3000000</v>
      </c>
      <c r="N647" s="323">
        <f>N648</f>
        <v>17000000</v>
      </c>
      <c r="O647" s="207"/>
      <c r="P647" s="180"/>
      <c r="Q647" s="180"/>
      <c r="S647" s="223" t="s">
        <v>500</v>
      </c>
    </row>
    <row r="648" spans="1:19" ht="13.2" x14ac:dyDescent="0.25">
      <c r="A648" s="1" t="s">
        <v>918</v>
      </c>
      <c r="B648" s="48"/>
      <c r="C648" s="49" t="s">
        <v>558</v>
      </c>
      <c r="D648" s="48">
        <v>20</v>
      </c>
      <c r="E648" s="48" t="s">
        <v>33</v>
      </c>
      <c r="F648" s="50">
        <v>1000000</v>
      </c>
      <c r="G648" s="122">
        <f>ROUNDDOWN(D648*F648,-3)</f>
        <v>20000000</v>
      </c>
      <c r="H648" s="150"/>
      <c r="I648" s="201" t="s">
        <v>558</v>
      </c>
      <c r="J648" s="386">
        <v>3</v>
      </c>
      <c r="K648" s="202" t="s">
        <v>33</v>
      </c>
      <c r="L648" s="204">
        <v>1000000</v>
      </c>
      <c r="M648" s="204">
        <f>ROUNDDOWN(J648*L648,-3)</f>
        <v>3000000</v>
      </c>
      <c r="N648" s="373">
        <f>Reviu[[#This Row],[JUMLAH]]-Reviu[[#This Row],[JUMLAH ]]</f>
        <v>17000000</v>
      </c>
      <c r="O648" s="187"/>
      <c r="P648" s="180"/>
      <c r="Q648" s="180"/>
    </row>
    <row r="649" spans="1:19" ht="13.2" x14ac:dyDescent="0.25">
      <c r="A649" s="1" t="s">
        <v>919</v>
      </c>
      <c r="B649" s="51" t="s">
        <v>525</v>
      </c>
      <c r="C649" s="52" t="s">
        <v>35</v>
      </c>
      <c r="D649" s="51"/>
      <c r="E649" s="51"/>
      <c r="F649" s="53"/>
      <c r="G649" s="123">
        <f>G650</f>
        <v>43303000</v>
      </c>
      <c r="H649" s="151" t="s">
        <v>525</v>
      </c>
      <c r="I649" s="52" t="s">
        <v>35</v>
      </c>
      <c r="J649" s="51"/>
      <c r="K649" s="51"/>
      <c r="L649" s="53"/>
      <c r="M649" s="53">
        <f>M650</f>
        <v>43303000</v>
      </c>
      <c r="N649" s="323">
        <f>N650</f>
        <v>0</v>
      </c>
      <c r="O649" s="207"/>
      <c r="P649" s="180"/>
      <c r="Q649" s="180"/>
      <c r="S649" s="223" t="s">
        <v>500</v>
      </c>
    </row>
    <row r="650" spans="1:19" ht="13.2" x14ac:dyDescent="0.25">
      <c r="A650" s="1" t="s">
        <v>920</v>
      </c>
      <c r="B650" s="48"/>
      <c r="C650" s="49" t="s">
        <v>921</v>
      </c>
      <c r="D650" s="48">
        <v>10</v>
      </c>
      <c r="E650" s="48" t="s">
        <v>26</v>
      </c>
      <c r="F650" s="50">
        <v>4330300</v>
      </c>
      <c r="G650" s="122">
        <f>ROUNDDOWN(D650*F650,-3)</f>
        <v>43303000</v>
      </c>
      <c r="H650" s="150"/>
      <c r="I650" s="49" t="s">
        <v>921</v>
      </c>
      <c r="J650" s="48">
        <v>10</v>
      </c>
      <c r="K650" s="48" t="s">
        <v>26</v>
      </c>
      <c r="L650" s="50">
        <v>4330300</v>
      </c>
      <c r="M650" s="50">
        <f>ROUNDDOWN(J650*L650,-3)</f>
        <v>43303000</v>
      </c>
      <c r="N650" s="247">
        <f>Reviu[[#This Row],[JUMLAH]]-Reviu[[#This Row],[JUMLAH ]]</f>
        <v>0</v>
      </c>
      <c r="O650" s="178"/>
      <c r="P650" s="180"/>
      <c r="Q650" s="180"/>
    </row>
    <row r="651" spans="1:19" ht="13.2" x14ac:dyDescent="0.25">
      <c r="A651" s="1" t="s">
        <v>998</v>
      </c>
      <c r="B651" s="48"/>
      <c r="C651" s="49"/>
      <c r="D651" s="48"/>
      <c r="E651" s="48"/>
      <c r="F651" s="50"/>
      <c r="G651" s="122"/>
      <c r="H651" s="155" t="s">
        <v>214</v>
      </c>
      <c r="I651" s="64" t="s">
        <v>970</v>
      </c>
      <c r="J651" s="63"/>
      <c r="K651" s="63"/>
      <c r="L651" s="65"/>
      <c r="M651" s="65">
        <f>SUM(M652,M657,M659)</f>
        <v>46150000</v>
      </c>
      <c r="N651" s="354">
        <f>SUM(N652,N657,N659)</f>
        <v>-46150000</v>
      </c>
      <c r="O651" s="207"/>
      <c r="P651" s="381" t="s">
        <v>505</v>
      </c>
      <c r="Q651" s="381" t="s">
        <v>510</v>
      </c>
      <c r="S651" s="223"/>
    </row>
    <row r="652" spans="1:19" ht="13.2" x14ac:dyDescent="0.25">
      <c r="A652" s="1" t="s">
        <v>999</v>
      </c>
      <c r="B652" s="48"/>
      <c r="C652" s="49"/>
      <c r="D652" s="48"/>
      <c r="E652" s="48"/>
      <c r="F652" s="50"/>
      <c r="G652" s="122"/>
      <c r="H652" s="151" t="s">
        <v>523</v>
      </c>
      <c r="I652" s="52" t="s">
        <v>24</v>
      </c>
      <c r="J652" s="51"/>
      <c r="K652" s="51"/>
      <c r="L652" s="53"/>
      <c r="M652" s="53">
        <f>SUM(M653:M656)</f>
        <v>10250000</v>
      </c>
      <c r="N652" s="351">
        <f>SUM(N653:N656)</f>
        <v>-10250000</v>
      </c>
      <c r="O652" s="207"/>
      <c r="P652" s="180"/>
      <c r="Q652" s="180"/>
      <c r="R652" s="252" t="s">
        <v>393</v>
      </c>
      <c r="S652" s="223" t="s">
        <v>510</v>
      </c>
    </row>
    <row r="653" spans="1:19" ht="13.2" x14ac:dyDescent="0.25">
      <c r="A653" s="1" t="s">
        <v>1180</v>
      </c>
      <c r="B653" s="48"/>
      <c r="C653" s="49"/>
      <c r="D653" s="48"/>
      <c r="E653" s="48"/>
      <c r="F653" s="50"/>
      <c r="G653" s="122"/>
      <c r="H653" s="150"/>
      <c r="I653" s="201" t="s">
        <v>554</v>
      </c>
      <c r="J653" s="386">
        <v>30</v>
      </c>
      <c r="K653" s="202" t="s">
        <v>26</v>
      </c>
      <c r="L653" s="204">
        <v>75000</v>
      </c>
      <c r="M653" s="204">
        <f>ROUNDDOWN(J653*L653,-3)</f>
        <v>2250000</v>
      </c>
      <c r="N653" s="372">
        <f>Reviu[[#This Row],[JUMLAH]]-Reviu[[#This Row],[JUMLAH ]]</f>
        <v>-2250000</v>
      </c>
      <c r="O653" s="187"/>
      <c r="P653" s="180"/>
      <c r="Q653" s="180"/>
    </row>
    <row r="654" spans="1:19" ht="13.2" x14ac:dyDescent="0.25">
      <c r="A654" s="1" t="s">
        <v>1181</v>
      </c>
      <c r="B654" s="48"/>
      <c r="C654" s="49"/>
      <c r="D654" s="48"/>
      <c r="E654" s="48"/>
      <c r="F654" s="50"/>
      <c r="G654" s="122"/>
      <c r="H654" s="150"/>
      <c r="I654" s="201" t="s">
        <v>892</v>
      </c>
      <c r="J654" s="386">
        <v>2</v>
      </c>
      <c r="K654" s="202" t="s">
        <v>120</v>
      </c>
      <c r="L654" s="204">
        <v>1500000</v>
      </c>
      <c r="M654" s="204">
        <f>ROUNDDOWN(J654*L654,-3)</f>
        <v>3000000</v>
      </c>
      <c r="N654" s="372">
        <f>Reviu[[#This Row],[JUMLAH]]-Reviu[[#This Row],[JUMLAH ]]</f>
        <v>-3000000</v>
      </c>
      <c r="O654" s="187"/>
      <c r="P654" s="180"/>
      <c r="Q654" s="180"/>
    </row>
    <row r="655" spans="1:19" ht="13.2" x14ac:dyDescent="0.25">
      <c r="A655" s="1" t="s">
        <v>1182</v>
      </c>
      <c r="B655" s="48"/>
      <c r="C655" s="49"/>
      <c r="D655" s="48"/>
      <c r="E655" s="48"/>
      <c r="F655" s="50"/>
      <c r="G655" s="122"/>
      <c r="H655" s="150"/>
      <c r="I655" s="201" t="s">
        <v>556</v>
      </c>
      <c r="J655" s="386">
        <v>2</v>
      </c>
      <c r="K655" s="202" t="s">
        <v>120</v>
      </c>
      <c r="L655" s="204">
        <v>1500000</v>
      </c>
      <c r="M655" s="204">
        <f>ROUNDDOWN(J655*L655,-3)</f>
        <v>3000000</v>
      </c>
      <c r="N655" s="372">
        <f>Reviu[[#This Row],[JUMLAH]]-Reviu[[#This Row],[JUMLAH ]]</f>
        <v>-3000000</v>
      </c>
      <c r="O655" s="187"/>
      <c r="P655" s="180"/>
      <c r="Q655" s="180"/>
    </row>
    <row r="656" spans="1:19" ht="13.2" x14ac:dyDescent="0.25">
      <c r="A656" s="1" t="s">
        <v>1183</v>
      </c>
      <c r="B656" s="48"/>
      <c r="C656" s="49"/>
      <c r="D656" s="48"/>
      <c r="E656" s="48"/>
      <c r="F656" s="50"/>
      <c r="G656" s="122"/>
      <c r="H656" s="150"/>
      <c r="I656" s="201" t="s">
        <v>557</v>
      </c>
      <c r="J656" s="386">
        <v>2</v>
      </c>
      <c r="K656" s="202" t="s">
        <v>120</v>
      </c>
      <c r="L656" s="204">
        <v>1000000</v>
      </c>
      <c r="M656" s="204">
        <f>ROUNDDOWN(J656*L656,-3)</f>
        <v>2000000</v>
      </c>
      <c r="N656" s="372">
        <f>Reviu[[#This Row],[JUMLAH]]-Reviu[[#This Row],[JUMLAH ]]</f>
        <v>-2000000</v>
      </c>
      <c r="O656" s="187"/>
      <c r="P656" s="180"/>
      <c r="Q656" s="180"/>
    </row>
    <row r="657" spans="1:19" ht="13.2" x14ac:dyDescent="0.25">
      <c r="A657" s="1" t="s">
        <v>1000</v>
      </c>
      <c r="B657" s="48"/>
      <c r="C657" s="49"/>
      <c r="D657" s="48"/>
      <c r="E657" s="48"/>
      <c r="F657" s="50"/>
      <c r="G657" s="122"/>
      <c r="H657" s="149" t="s">
        <v>525</v>
      </c>
      <c r="I657" s="46" t="s">
        <v>35</v>
      </c>
      <c r="J657" s="45"/>
      <c r="K657" s="45"/>
      <c r="L657" s="47"/>
      <c r="M657" s="47">
        <f>M658</f>
        <v>35000000</v>
      </c>
      <c r="N657" s="348">
        <f>N658</f>
        <v>-35000000</v>
      </c>
      <c r="O657" s="207"/>
      <c r="P657" s="180"/>
      <c r="Q657" s="180"/>
      <c r="R657" s="252" t="s">
        <v>393</v>
      </c>
      <c r="S657" s="223" t="s">
        <v>510</v>
      </c>
    </row>
    <row r="658" spans="1:19" ht="13.2" x14ac:dyDescent="0.25">
      <c r="A658" s="1" t="s">
        <v>1184</v>
      </c>
      <c r="B658" s="48"/>
      <c r="C658" s="49"/>
      <c r="D658" s="48"/>
      <c r="E658" s="48"/>
      <c r="F658" s="50"/>
      <c r="G658" s="122"/>
      <c r="H658" s="150"/>
      <c r="I658" s="201" t="s">
        <v>803</v>
      </c>
      <c r="J658" s="386">
        <v>10</v>
      </c>
      <c r="K658" s="202" t="s">
        <v>26</v>
      </c>
      <c r="L658" s="204">
        <v>3500000</v>
      </c>
      <c r="M658" s="204">
        <f>ROUNDDOWN(J658*L658,-3)</f>
        <v>35000000</v>
      </c>
      <c r="N658" s="372">
        <f>Reviu[[#This Row],[JUMLAH]]-Reviu[[#This Row],[JUMLAH ]]</f>
        <v>-35000000</v>
      </c>
      <c r="O658" s="187"/>
      <c r="P658" s="180"/>
      <c r="Q658" s="180"/>
    </row>
    <row r="659" spans="1:19" ht="13.2" x14ac:dyDescent="0.25">
      <c r="A659" s="1" t="s">
        <v>1001</v>
      </c>
      <c r="B659" s="48"/>
      <c r="C659" s="49"/>
      <c r="D659" s="48"/>
      <c r="E659" s="48"/>
      <c r="F659" s="50"/>
      <c r="G659" s="122"/>
      <c r="H659" s="151" t="s">
        <v>582</v>
      </c>
      <c r="I659" s="52" t="s">
        <v>80</v>
      </c>
      <c r="J659" s="51"/>
      <c r="K659" s="51"/>
      <c r="L659" s="53"/>
      <c r="M659" s="53">
        <f>M660</f>
        <v>900000</v>
      </c>
      <c r="N659" s="351">
        <f>N660</f>
        <v>-900000</v>
      </c>
      <c r="O659" s="207"/>
      <c r="P659" s="180"/>
      <c r="Q659" s="180"/>
      <c r="R659" s="252" t="s">
        <v>393</v>
      </c>
      <c r="S659" s="223" t="s">
        <v>510</v>
      </c>
    </row>
    <row r="660" spans="1:19" ht="13.2" x14ac:dyDescent="0.25">
      <c r="A660" s="1" t="s">
        <v>1185</v>
      </c>
      <c r="B660" s="48"/>
      <c r="C660" s="49"/>
      <c r="D660" s="48"/>
      <c r="E660" s="48"/>
      <c r="F660" s="50"/>
      <c r="G660" s="122"/>
      <c r="H660" s="150"/>
      <c r="I660" s="201" t="s">
        <v>872</v>
      </c>
      <c r="J660" s="386">
        <v>6</v>
      </c>
      <c r="K660" s="202" t="s">
        <v>26</v>
      </c>
      <c r="L660" s="204">
        <v>150000</v>
      </c>
      <c r="M660" s="204">
        <f>ROUNDDOWN(J660*L660,-3)</f>
        <v>900000</v>
      </c>
      <c r="N660" s="372">
        <f>Reviu[[#This Row],[JUMLAH]]-Reviu[[#This Row],[JUMLAH ]]</f>
        <v>-900000</v>
      </c>
      <c r="O660" s="187"/>
      <c r="P660" s="180"/>
      <c r="Q660" s="180"/>
    </row>
    <row r="661" spans="1:19" ht="13.2" x14ac:dyDescent="0.25">
      <c r="A661" s="1" t="s">
        <v>432</v>
      </c>
      <c r="B661" s="109" t="s">
        <v>922</v>
      </c>
      <c r="C661" s="110" t="s">
        <v>433</v>
      </c>
      <c r="D661" s="109"/>
      <c r="E661" s="109"/>
      <c r="F661" s="111"/>
      <c r="G661" s="142">
        <f>G662</f>
        <v>8500000000</v>
      </c>
      <c r="H661" s="171" t="s">
        <v>922</v>
      </c>
      <c r="I661" s="110" t="s">
        <v>433</v>
      </c>
      <c r="J661" s="109"/>
      <c r="K661" s="109"/>
      <c r="L661" s="111"/>
      <c r="M661" s="111">
        <f t="shared" ref="M661:N662" si="21">M662</f>
        <v>8500000000</v>
      </c>
      <c r="N661" s="338">
        <f t="shared" si="21"/>
        <v>0</v>
      </c>
      <c r="O661" s="207"/>
      <c r="P661" s="180"/>
      <c r="Q661" s="180"/>
    </row>
    <row r="662" spans="1:19" ht="39.6" x14ac:dyDescent="0.25">
      <c r="A662" s="1" t="s">
        <v>434</v>
      </c>
      <c r="B662" s="100" t="s">
        <v>435</v>
      </c>
      <c r="C662" s="101" t="s">
        <v>923</v>
      </c>
      <c r="D662" s="100">
        <v>235</v>
      </c>
      <c r="E662" s="376" t="s">
        <v>924</v>
      </c>
      <c r="F662" s="376"/>
      <c r="G662" s="139">
        <f>G663</f>
        <v>8500000000</v>
      </c>
      <c r="H662" s="168" t="s">
        <v>435</v>
      </c>
      <c r="I662" s="101" t="s">
        <v>923</v>
      </c>
      <c r="J662" s="100">
        <v>235</v>
      </c>
      <c r="K662" s="184" t="s">
        <v>924</v>
      </c>
      <c r="L662" s="184"/>
      <c r="M662" s="102">
        <f t="shared" si="21"/>
        <v>8500000000</v>
      </c>
      <c r="N662" s="339">
        <f t="shared" si="21"/>
        <v>0</v>
      </c>
      <c r="O662" s="207"/>
      <c r="P662" s="180"/>
      <c r="Q662" s="180"/>
    </row>
    <row r="663" spans="1:19" ht="13.2" x14ac:dyDescent="0.25">
      <c r="A663" s="1" t="s">
        <v>437</v>
      </c>
      <c r="B663" s="96" t="s">
        <v>438</v>
      </c>
      <c r="C663" s="97" t="s">
        <v>439</v>
      </c>
      <c r="D663" s="96">
        <v>235</v>
      </c>
      <c r="E663" s="96" t="s">
        <v>436</v>
      </c>
      <c r="F663" s="98"/>
      <c r="G663" s="98">
        <f>SUM(G664,G712)</f>
        <v>8500000000</v>
      </c>
      <c r="H663" s="96" t="s">
        <v>438</v>
      </c>
      <c r="I663" s="97" t="s">
        <v>439</v>
      </c>
      <c r="J663" s="96">
        <v>235</v>
      </c>
      <c r="K663" s="96" t="s">
        <v>436</v>
      </c>
      <c r="L663" s="98"/>
      <c r="M663" s="98">
        <f>SUM(M664,M712)</f>
        <v>8500000000</v>
      </c>
      <c r="N663" s="332">
        <f>SUM(N664,N712)</f>
        <v>0</v>
      </c>
      <c r="O663" s="216"/>
      <c r="P663" s="180"/>
      <c r="Q663" s="180"/>
    </row>
    <row r="664" spans="1:19" ht="13.2" x14ac:dyDescent="0.25">
      <c r="A664" s="1" t="s">
        <v>440</v>
      </c>
      <c r="B664" s="286" t="s">
        <v>605</v>
      </c>
      <c r="C664" s="287" t="s">
        <v>441</v>
      </c>
      <c r="D664" s="286"/>
      <c r="E664" s="286" t="s">
        <v>553</v>
      </c>
      <c r="F664" s="288"/>
      <c r="G664" s="289">
        <f>SUM(G665,G683,G703)</f>
        <v>8408830000</v>
      </c>
      <c r="H664" s="290" t="s">
        <v>605</v>
      </c>
      <c r="I664" s="287" t="s">
        <v>441</v>
      </c>
      <c r="J664" s="286"/>
      <c r="K664" s="286" t="s">
        <v>553</v>
      </c>
      <c r="L664" s="288"/>
      <c r="M664" s="288">
        <f>SUM(M665,M683,M703)</f>
        <v>8408830000</v>
      </c>
      <c r="N664" s="336">
        <f>SUM(N665,N683,N703)</f>
        <v>0</v>
      </c>
      <c r="O664" s="212"/>
      <c r="P664" s="180"/>
      <c r="Q664" s="180"/>
    </row>
    <row r="665" spans="1:19" ht="13.2" x14ac:dyDescent="0.25">
      <c r="A665" s="1" t="s">
        <v>442</v>
      </c>
      <c r="B665" s="63" t="s">
        <v>21</v>
      </c>
      <c r="C665" s="64" t="s">
        <v>443</v>
      </c>
      <c r="D665" s="63"/>
      <c r="E665" s="63"/>
      <c r="F665" s="65"/>
      <c r="G665" s="127">
        <f>SUM(G666,G673,G676,G678,G680)</f>
        <v>2523377000</v>
      </c>
      <c r="H665" s="155" t="s">
        <v>21</v>
      </c>
      <c r="I665" s="64" t="s">
        <v>443</v>
      </c>
      <c r="J665" s="63"/>
      <c r="K665" s="63"/>
      <c r="L665" s="65"/>
      <c r="M665" s="65">
        <f>SUM(M666,M673,M676,M678,M680)</f>
        <v>2523377000</v>
      </c>
      <c r="N665" s="326">
        <f>SUM(N666,N673,N676,N678,N680)</f>
        <v>0</v>
      </c>
      <c r="O665" s="213"/>
      <c r="P665" s="381" t="s">
        <v>507</v>
      </c>
      <c r="Q665" s="381" t="s">
        <v>508</v>
      </c>
      <c r="S665" s="223"/>
    </row>
    <row r="666" spans="1:19" ht="13.2" x14ac:dyDescent="0.25">
      <c r="A666" s="1" t="s">
        <v>444</v>
      </c>
      <c r="B666" s="45" t="s">
        <v>523</v>
      </c>
      <c r="C666" s="46" t="s">
        <v>24</v>
      </c>
      <c r="D666" s="45"/>
      <c r="E666" s="45"/>
      <c r="F666" s="47"/>
      <c r="G666" s="121">
        <f>SUM(G667:G672)</f>
        <v>129600000</v>
      </c>
      <c r="H666" s="149" t="s">
        <v>523</v>
      </c>
      <c r="I666" s="46" t="s">
        <v>24</v>
      </c>
      <c r="J666" s="45"/>
      <c r="K666" s="45"/>
      <c r="L666" s="47"/>
      <c r="M666" s="47">
        <f>SUM(M667:M672)</f>
        <v>129600000</v>
      </c>
      <c r="N666" s="322">
        <f>SUM(N667:N672)</f>
        <v>0</v>
      </c>
      <c r="O666" s="208"/>
      <c r="P666" s="180"/>
      <c r="Q666" s="180"/>
      <c r="R666" s="4" t="s">
        <v>433</v>
      </c>
      <c r="S666" s="223" t="s">
        <v>508</v>
      </c>
    </row>
    <row r="667" spans="1:19" ht="13.2" x14ac:dyDescent="0.25">
      <c r="A667" s="1" t="s">
        <v>445</v>
      </c>
      <c r="B667" s="48"/>
      <c r="C667" s="49" t="s">
        <v>554</v>
      </c>
      <c r="D667" s="48">
        <v>400</v>
      </c>
      <c r="E667" s="48" t="s">
        <v>26</v>
      </c>
      <c r="F667" s="50">
        <v>70000</v>
      </c>
      <c r="G667" s="122">
        <f t="shared" ref="G667:G672" si="22">ROUNDDOWN(D667*F667,-3)</f>
        <v>28000000</v>
      </c>
      <c r="H667" s="150"/>
      <c r="I667" s="49" t="s">
        <v>554</v>
      </c>
      <c r="J667" s="48">
        <v>400</v>
      </c>
      <c r="K667" s="48" t="s">
        <v>26</v>
      </c>
      <c r="L667" s="50">
        <v>70000</v>
      </c>
      <c r="M667" s="50">
        <f t="shared" ref="M667:M672" si="23">ROUNDDOWN(J667*L667,-3)</f>
        <v>28000000</v>
      </c>
      <c r="N667" s="247">
        <f>Reviu[[#This Row],[JUMLAH]]-Reviu[[#This Row],[JUMLAH ]]</f>
        <v>0</v>
      </c>
      <c r="O667" s="178"/>
      <c r="P667" s="180"/>
      <c r="Q667" s="180"/>
    </row>
    <row r="668" spans="1:19" ht="13.2" x14ac:dyDescent="0.25">
      <c r="A668" s="1" t="s">
        <v>446</v>
      </c>
      <c r="B668" s="48"/>
      <c r="C668" s="49" t="s">
        <v>555</v>
      </c>
      <c r="D668" s="48">
        <v>8</v>
      </c>
      <c r="E668" s="48" t="s">
        <v>120</v>
      </c>
      <c r="F668" s="50">
        <v>1500000</v>
      </c>
      <c r="G668" s="122">
        <f t="shared" si="22"/>
        <v>12000000</v>
      </c>
      <c r="H668" s="150"/>
      <c r="I668" s="49" t="s">
        <v>555</v>
      </c>
      <c r="J668" s="48">
        <v>8</v>
      </c>
      <c r="K668" s="48" t="s">
        <v>120</v>
      </c>
      <c r="L668" s="50">
        <v>1500000</v>
      </c>
      <c r="M668" s="50">
        <f t="shared" si="23"/>
        <v>12000000</v>
      </c>
      <c r="N668" s="247">
        <f>Reviu[[#This Row],[JUMLAH]]-Reviu[[#This Row],[JUMLAH ]]</f>
        <v>0</v>
      </c>
      <c r="O668" s="178"/>
      <c r="P668" s="180"/>
      <c r="Q668" s="180"/>
    </row>
    <row r="669" spans="1:19" ht="13.2" x14ac:dyDescent="0.25">
      <c r="A669" s="1" t="s">
        <v>447</v>
      </c>
      <c r="B669" s="48"/>
      <c r="C669" s="49" t="s">
        <v>556</v>
      </c>
      <c r="D669" s="48">
        <v>8</v>
      </c>
      <c r="E669" s="48" t="s">
        <v>120</v>
      </c>
      <c r="F669" s="50">
        <v>1500000</v>
      </c>
      <c r="G669" s="122">
        <f t="shared" si="22"/>
        <v>12000000</v>
      </c>
      <c r="H669" s="150"/>
      <c r="I669" s="49" t="s">
        <v>556</v>
      </c>
      <c r="J669" s="48">
        <v>8</v>
      </c>
      <c r="K669" s="48" t="s">
        <v>120</v>
      </c>
      <c r="L669" s="50">
        <v>1500000</v>
      </c>
      <c r="M669" s="50">
        <f t="shared" si="23"/>
        <v>12000000</v>
      </c>
      <c r="N669" s="247">
        <f>Reviu[[#This Row],[JUMLAH]]-Reviu[[#This Row],[JUMLAH ]]</f>
        <v>0</v>
      </c>
      <c r="O669" s="178"/>
      <c r="P669" s="180"/>
      <c r="Q669" s="180"/>
    </row>
    <row r="670" spans="1:19" ht="13.2" x14ac:dyDescent="0.25">
      <c r="A670" s="1" t="s">
        <v>448</v>
      </c>
      <c r="B670" s="48"/>
      <c r="C670" s="49" t="s">
        <v>557</v>
      </c>
      <c r="D670" s="48">
        <v>8</v>
      </c>
      <c r="E670" s="48" t="s">
        <v>120</v>
      </c>
      <c r="F670" s="50">
        <v>1000000</v>
      </c>
      <c r="G670" s="122">
        <f t="shared" si="22"/>
        <v>8000000</v>
      </c>
      <c r="H670" s="150"/>
      <c r="I670" s="49" t="s">
        <v>557</v>
      </c>
      <c r="J670" s="48">
        <v>8</v>
      </c>
      <c r="K670" s="48" t="s">
        <v>120</v>
      </c>
      <c r="L670" s="50">
        <v>1000000</v>
      </c>
      <c r="M670" s="50">
        <f t="shared" si="23"/>
        <v>8000000</v>
      </c>
      <c r="N670" s="247">
        <f>Reviu[[#This Row],[JUMLAH]]-Reviu[[#This Row],[JUMLAH ]]</f>
        <v>0</v>
      </c>
      <c r="O670" s="178"/>
      <c r="P670" s="180"/>
      <c r="Q670" s="180"/>
    </row>
    <row r="671" spans="1:19" ht="13.2" x14ac:dyDescent="0.25">
      <c r="A671" s="1" t="s">
        <v>449</v>
      </c>
      <c r="B671" s="48"/>
      <c r="C671" s="49" t="s">
        <v>925</v>
      </c>
      <c r="D671" s="48">
        <v>120</v>
      </c>
      <c r="E671" s="48" t="s">
        <v>55</v>
      </c>
      <c r="F671" s="50">
        <v>280000</v>
      </c>
      <c r="G671" s="122">
        <f t="shared" si="22"/>
        <v>33600000</v>
      </c>
      <c r="H671" s="150"/>
      <c r="I671" s="49" t="s">
        <v>925</v>
      </c>
      <c r="J671" s="48">
        <v>120</v>
      </c>
      <c r="K671" s="48" t="s">
        <v>55</v>
      </c>
      <c r="L671" s="50">
        <v>280000</v>
      </c>
      <c r="M671" s="50">
        <f t="shared" si="23"/>
        <v>33600000</v>
      </c>
      <c r="N671" s="247">
        <f>Reviu[[#This Row],[JUMLAH]]-Reviu[[#This Row],[JUMLAH ]]</f>
        <v>0</v>
      </c>
      <c r="O671" s="178"/>
      <c r="P671" s="180"/>
      <c r="Q671" s="180"/>
    </row>
    <row r="672" spans="1:19" ht="13.2" x14ac:dyDescent="0.25">
      <c r="A672" s="1" t="s">
        <v>926</v>
      </c>
      <c r="B672" s="48"/>
      <c r="C672" s="49" t="s">
        <v>927</v>
      </c>
      <c r="D672" s="48">
        <v>90</v>
      </c>
      <c r="E672" s="48" t="s">
        <v>59</v>
      </c>
      <c r="F672" s="50">
        <v>400000</v>
      </c>
      <c r="G672" s="122">
        <f t="shared" si="22"/>
        <v>36000000</v>
      </c>
      <c r="H672" s="150"/>
      <c r="I672" s="49" t="s">
        <v>927</v>
      </c>
      <c r="J672" s="48">
        <v>90</v>
      </c>
      <c r="K672" s="48" t="s">
        <v>59</v>
      </c>
      <c r="L672" s="50">
        <v>400000</v>
      </c>
      <c r="M672" s="50">
        <f t="shared" si="23"/>
        <v>36000000</v>
      </c>
      <c r="N672" s="247">
        <f>Reviu[[#This Row],[JUMLAH]]-Reviu[[#This Row],[JUMLAH ]]</f>
        <v>0</v>
      </c>
      <c r="O672" s="178"/>
      <c r="P672" s="180"/>
      <c r="Q672" s="180"/>
    </row>
    <row r="673" spans="1:19" ht="13.2" x14ac:dyDescent="0.25">
      <c r="A673" s="1" t="s">
        <v>450</v>
      </c>
      <c r="B673" s="51" t="s">
        <v>524</v>
      </c>
      <c r="C673" s="52" t="s">
        <v>73</v>
      </c>
      <c r="D673" s="51"/>
      <c r="E673" s="51"/>
      <c r="F673" s="53"/>
      <c r="G673" s="123">
        <f>SUM(G674:G675)</f>
        <v>2072227000</v>
      </c>
      <c r="H673" s="151" t="s">
        <v>524</v>
      </c>
      <c r="I673" s="52" t="s">
        <v>73</v>
      </c>
      <c r="J673" s="51"/>
      <c r="K673" s="51"/>
      <c r="L673" s="53"/>
      <c r="M673" s="53">
        <f>SUM(M674:M675)</f>
        <v>2072227000</v>
      </c>
      <c r="N673" s="323">
        <f>SUM(N674:N675)</f>
        <v>0</v>
      </c>
      <c r="O673" s="209"/>
      <c r="P673" s="180"/>
      <c r="Q673" s="180"/>
      <c r="R673" s="4" t="s">
        <v>433</v>
      </c>
      <c r="S673" s="223" t="s">
        <v>508</v>
      </c>
    </row>
    <row r="674" spans="1:19" ht="13.2" x14ac:dyDescent="0.25">
      <c r="A674" s="1" t="s">
        <v>451</v>
      </c>
      <c r="B674" s="48"/>
      <c r="C674" s="49" t="s">
        <v>928</v>
      </c>
      <c r="D674" s="48">
        <v>89</v>
      </c>
      <c r="E674" s="48" t="s">
        <v>26</v>
      </c>
      <c r="F674" s="50">
        <v>23280641</v>
      </c>
      <c r="G674" s="122">
        <f>ROUNDDOWN(D674*F674,-3)</f>
        <v>2071977000</v>
      </c>
      <c r="H674" s="150"/>
      <c r="I674" s="49" t="s">
        <v>928</v>
      </c>
      <c r="J674" s="48">
        <v>89</v>
      </c>
      <c r="K674" s="48" t="s">
        <v>26</v>
      </c>
      <c r="L674" s="50">
        <v>23280641</v>
      </c>
      <c r="M674" s="50">
        <f>ROUNDDOWN(J674*L674,-3)</f>
        <v>2071977000</v>
      </c>
      <c r="N674" s="247">
        <f>Reviu[[#This Row],[JUMLAH]]-Reviu[[#This Row],[JUMLAH ]]</f>
        <v>0</v>
      </c>
      <c r="O674" s="178"/>
      <c r="P674" s="180"/>
      <c r="Q674" s="180"/>
    </row>
    <row r="675" spans="1:19" ht="13.2" x14ac:dyDescent="0.25">
      <c r="A675" s="1" t="s">
        <v>452</v>
      </c>
      <c r="B675" s="48"/>
      <c r="C675" s="49" t="s">
        <v>929</v>
      </c>
      <c r="D675" s="48">
        <v>1</v>
      </c>
      <c r="E675" s="48" t="s">
        <v>120</v>
      </c>
      <c r="F675" s="50">
        <v>250000</v>
      </c>
      <c r="G675" s="122">
        <f>ROUNDDOWN(D675*F675,-3)</f>
        <v>250000</v>
      </c>
      <c r="H675" s="150"/>
      <c r="I675" s="49" t="s">
        <v>929</v>
      </c>
      <c r="J675" s="48">
        <v>1</v>
      </c>
      <c r="K675" s="48" t="s">
        <v>120</v>
      </c>
      <c r="L675" s="50">
        <v>250000</v>
      </c>
      <c r="M675" s="50">
        <f>ROUNDDOWN(J675*L675,-3)</f>
        <v>250000</v>
      </c>
      <c r="N675" s="247">
        <f>Reviu[[#This Row],[JUMLAH]]-Reviu[[#This Row],[JUMLAH ]]</f>
        <v>0</v>
      </c>
      <c r="O675" s="178"/>
      <c r="P675" s="180"/>
      <c r="Q675" s="180"/>
    </row>
    <row r="676" spans="1:19" ht="13.2" x14ac:dyDescent="0.25">
      <c r="A676" s="1" t="s">
        <v>453</v>
      </c>
      <c r="B676" s="51" t="s">
        <v>528</v>
      </c>
      <c r="C676" s="52" t="s">
        <v>31</v>
      </c>
      <c r="D676" s="51"/>
      <c r="E676" s="51"/>
      <c r="F676" s="53"/>
      <c r="G676" s="123">
        <f>G677</f>
        <v>10000000</v>
      </c>
      <c r="H676" s="151" t="s">
        <v>528</v>
      </c>
      <c r="I676" s="52" t="s">
        <v>31</v>
      </c>
      <c r="J676" s="51"/>
      <c r="K676" s="51"/>
      <c r="L676" s="53"/>
      <c r="M676" s="53">
        <f>M677</f>
        <v>10000000</v>
      </c>
      <c r="N676" s="323">
        <f>N677</f>
        <v>0</v>
      </c>
      <c r="O676" s="209"/>
      <c r="P676" s="180"/>
      <c r="Q676" s="180"/>
      <c r="R676" s="4" t="s">
        <v>433</v>
      </c>
      <c r="S676" s="223" t="s">
        <v>508</v>
      </c>
    </row>
    <row r="677" spans="1:19" ht="13.2" x14ac:dyDescent="0.25">
      <c r="A677" s="1" t="s">
        <v>454</v>
      </c>
      <c r="B677" s="48"/>
      <c r="C677" s="49" t="s">
        <v>558</v>
      </c>
      <c r="D677" s="48">
        <v>10</v>
      </c>
      <c r="E677" s="48" t="s">
        <v>33</v>
      </c>
      <c r="F677" s="50">
        <v>1000000</v>
      </c>
      <c r="G677" s="122">
        <f>ROUNDDOWN(D677*F677,-3)</f>
        <v>10000000</v>
      </c>
      <c r="H677" s="150"/>
      <c r="I677" s="49" t="s">
        <v>558</v>
      </c>
      <c r="J677" s="48">
        <v>10</v>
      </c>
      <c r="K677" s="48" t="s">
        <v>33</v>
      </c>
      <c r="L677" s="50">
        <v>1000000</v>
      </c>
      <c r="M677" s="50">
        <f>ROUNDDOWN(J677*L677,-3)</f>
        <v>10000000</v>
      </c>
      <c r="N677" s="247">
        <f>Reviu[[#This Row],[JUMLAH]]-Reviu[[#This Row],[JUMLAH ]]</f>
        <v>0</v>
      </c>
      <c r="O677" s="178"/>
      <c r="P677" s="180"/>
      <c r="Q677" s="180"/>
    </row>
    <row r="678" spans="1:19" ht="13.2" x14ac:dyDescent="0.25">
      <c r="A678" s="1" t="s">
        <v>455</v>
      </c>
      <c r="B678" s="51" t="s">
        <v>930</v>
      </c>
      <c r="C678" s="52" t="s">
        <v>185</v>
      </c>
      <c r="D678" s="51"/>
      <c r="E678" s="51"/>
      <c r="F678" s="53"/>
      <c r="G678" s="123">
        <f>G679</f>
        <v>76950000</v>
      </c>
      <c r="H678" s="151" t="s">
        <v>930</v>
      </c>
      <c r="I678" s="52" t="s">
        <v>185</v>
      </c>
      <c r="J678" s="51"/>
      <c r="K678" s="51"/>
      <c r="L678" s="53"/>
      <c r="M678" s="53">
        <f>M679</f>
        <v>76950000</v>
      </c>
      <c r="N678" s="323">
        <f>N679</f>
        <v>0</v>
      </c>
      <c r="O678" s="209"/>
      <c r="P678" s="180"/>
      <c r="Q678" s="180"/>
      <c r="R678" s="4" t="s">
        <v>433</v>
      </c>
      <c r="S678" s="223" t="s">
        <v>508</v>
      </c>
    </row>
    <row r="679" spans="1:19" ht="13.2" x14ac:dyDescent="0.25">
      <c r="A679" s="22" t="s">
        <v>456</v>
      </c>
      <c r="B679" s="48"/>
      <c r="C679" s="49" t="s">
        <v>931</v>
      </c>
      <c r="D679" s="48">
        <v>90</v>
      </c>
      <c r="E679" s="48" t="s">
        <v>26</v>
      </c>
      <c r="F679" s="50">
        <v>855000</v>
      </c>
      <c r="G679" s="122">
        <f>ROUNDDOWN(D679*F679,-3)</f>
        <v>76950000</v>
      </c>
      <c r="H679" s="150"/>
      <c r="I679" s="49" t="s">
        <v>931</v>
      </c>
      <c r="J679" s="48">
        <v>90</v>
      </c>
      <c r="K679" s="48" t="s">
        <v>26</v>
      </c>
      <c r="L679" s="50">
        <v>855000</v>
      </c>
      <c r="M679" s="50">
        <f>ROUNDDOWN(J679*L679,-3)</f>
        <v>76950000</v>
      </c>
      <c r="N679" s="247">
        <f>Reviu[[#This Row],[JUMLAH]]-Reviu[[#This Row],[JUMLAH ]]</f>
        <v>0</v>
      </c>
      <c r="O679" s="178"/>
      <c r="P679" s="180"/>
      <c r="Q679" s="180"/>
    </row>
    <row r="680" spans="1:19" ht="13.2" x14ac:dyDescent="0.25">
      <c r="A680" s="1" t="s">
        <v>457</v>
      </c>
      <c r="B680" s="57" t="s">
        <v>525</v>
      </c>
      <c r="C680" s="58" t="s">
        <v>35</v>
      </c>
      <c r="D680" s="57"/>
      <c r="E680" s="57"/>
      <c r="F680" s="59"/>
      <c r="G680" s="125">
        <f>SUM(G681:G682)</f>
        <v>234600000</v>
      </c>
      <c r="H680" s="153" t="s">
        <v>525</v>
      </c>
      <c r="I680" s="58" t="s">
        <v>35</v>
      </c>
      <c r="J680" s="57"/>
      <c r="K680" s="57"/>
      <c r="L680" s="59"/>
      <c r="M680" s="59">
        <f>SUM(M681:M682)</f>
        <v>234600000</v>
      </c>
      <c r="N680" s="324">
        <f>SUM(N681:N682)</f>
        <v>0</v>
      </c>
      <c r="O680" s="211"/>
      <c r="P680" s="180"/>
      <c r="Q680" s="180"/>
      <c r="R680" s="4" t="s">
        <v>433</v>
      </c>
      <c r="S680" s="223" t="s">
        <v>508</v>
      </c>
    </row>
    <row r="681" spans="1:19" ht="26.4" x14ac:dyDescent="0.25">
      <c r="A681" s="1" t="s">
        <v>458</v>
      </c>
      <c r="B681" s="48"/>
      <c r="C681" s="49" t="s">
        <v>932</v>
      </c>
      <c r="D681" s="48">
        <v>20</v>
      </c>
      <c r="E681" s="48" t="s">
        <v>26</v>
      </c>
      <c r="F681" s="50">
        <v>5500000</v>
      </c>
      <c r="G681" s="122">
        <f>ROUNDDOWN(D681*F681,-3)</f>
        <v>110000000</v>
      </c>
      <c r="H681" s="150"/>
      <c r="I681" s="49" t="s">
        <v>932</v>
      </c>
      <c r="J681" s="48">
        <v>20</v>
      </c>
      <c r="K681" s="48" t="s">
        <v>26</v>
      </c>
      <c r="L681" s="50">
        <v>5500000</v>
      </c>
      <c r="M681" s="50">
        <f>ROUNDDOWN(J681*L681,-3)</f>
        <v>110000000</v>
      </c>
      <c r="N681" s="247">
        <f>Reviu[[#This Row],[JUMLAH]]-Reviu[[#This Row],[JUMLAH ]]</f>
        <v>0</v>
      </c>
      <c r="O681" s="178"/>
      <c r="P681" s="180"/>
      <c r="Q681" s="180"/>
    </row>
    <row r="682" spans="1:19" ht="13.2" x14ac:dyDescent="0.25">
      <c r="A682" s="1" t="s">
        <v>459</v>
      </c>
      <c r="B682" s="48"/>
      <c r="C682" s="49" t="s">
        <v>933</v>
      </c>
      <c r="D682" s="48">
        <v>89</v>
      </c>
      <c r="E682" s="48" t="s">
        <v>26</v>
      </c>
      <c r="F682" s="50">
        <v>1400000</v>
      </c>
      <c r="G682" s="122">
        <f>ROUNDDOWN(D682*F682,-3)</f>
        <v>124600000</v>
      </c>
      <c r="H682" s="150"/>
      <c r="I682" s="49" t="s">
        <v>933</v>
      </c>
      <c r="J682" s="48">
        <v>89</v>
      </c>
      <c r="K682" s="48" t="s">
        <v>26</v>
      </c>
      <c r="L682" s="50">
        <v>1400000</v>
      </c>
      <c r="M682" s="50">
        <f>ROUNDDOWN(J682*L682,-3)</f>
        <v>124600000</v>
      </c>
      <c r="N682" s="247">
        <f>Reviu[[#This Row],[JUMLAH]]-Reviu[[#This Row],[JUMLAH ]]</f>
        <v>0</v>
      </c>
      <c r="O682" s="178"/>
      <c r="P682" s="180"/>
      <c r="Q682" s="180"/>
    </row>
    <row r="683" spans="1:19" ht="13.2" x14ac:dyDescent="0.25">
      <c r="A683" s="1" t="s">
        <v>460</v>
      </c>
      <c r="B683" s="63" t="s">
        <v>38</v>
      </c>
      <c r="C683" s="64" t="s">
        <v>461</v>
      </c>
      <c r="D683" s="63"/>
      <c r="E683" s="63"/>
      <c r="F683" s="65"/>
      <c r="G683" s="127">
        <f>SUM(G684,G691,G694,G696,G699)</f>
        <v>5699412000</v>
      </c>
      <c r="H683" s="155" t="s">
        <v>38</v>
      </c>
      <c r="I683" s="64" t="s">
        <v>461</v>
      </c>
      <c r="J683" s="63"/>
      <c r="K683" s="63"/>
      <c r="L683" s="65"/>
      <c r="M683" s="65">
        <f>SUM(M684,M691,M694,M696,M699)</f>
        <v>5699412000</v>
      </c>
      <c r="N683" s="326">
        <f>SUM(N684,N691,N694,N696,N699)</f>
        <v>0</v>
      </c>
      <c r="O683" s="213"/>
      <c r="P683" s="381" t="s">
        <v>507</v>
      </c>
      <c r="Q683" s="381" t="s">
        <v>508</v>
      </c>
      <c r="S683" s="223"/>
    </row>
    <row r="684" spans="1:19" ht="13.2" x14ac:dyDescent="0.25">
      <c r="A684" s="1" t="s">
        <v>462</v>
      </c>
      <c r="B684" s="45" t="s">
        <v>523</v>
      </c>
      <c r="C684" s="46" t="s">
        <v>24</v>
      </c>
      <c r="D684" s="45"/>
      <c r="E684" s="45"/>
      <c r="F684" s="47"/>
      <c r="G684" s="121">
        <f>SUM(G685:G690)</f>
        <v>64620000</v>
      </c>
      <c r="H684" s="149" t="s">
        <v>523</v>
      </c>
      <c r="I684" s="46" t="s">
        <v>24</v>
      </c>
      <c r="J684" s="45"/>
      <c r="K684" s="45"/>
      <c r="L684" s="47"/>
      <c r="M684" s="47">
        <f>SUM(M685:M690)</f>
        <v>64620000</v>
      </c>
      <c r="N684" s="322">
        <f>SUM(N685:N690)</f>
        <v>0</v>
      </c>
      <c r="O684" s="208"/>
      <c r="P684" s="180"/>
      <c r="Q684" s="180"/>
      <c r="R684" s="4" t="s">
        <v>433</v>
      </c>
      <c r="S684" s="223" t="s">
        <v>508</v>
      </c>
    </row>
    <row r="685" spans="1:19" ht="13.2" x14ac:dyDescent="0.25">
      <c r="A685" s="1" t="s">
        <v>463</v>
      </c>
      <c r="B685" s="48"/>
      <c r="C685" s="49" t="s">
        <v>554</v>
      </c>
      <c r="D685" s="48">
        <v>100</v>
      </c>
      <c r="E685" s="48" t="s">
        <v>26</v>
      </c>
      <c r="F685" s="50">
        <v>70000</v>
      </c>
      <c r="G685" s="122">
        <f t="shared" ref="G685:G690" si="24">ROUNDDOWN(D685*F685,-3)</f>
        <v>7000000</v>
      </c>
      <c r="H685" s="150"/>
      <c r="I685" s="49" t="s">
        <v>554</v>
      </c>
      <c r="J685" s="48">
        <v>100</v>
      </c>
      <c r="K685" s="48" t="s">
        <v>26</v>
      </c>
      <c r="L685" s="50">
        <v>70000</v>
      </c>
      <c r="M685" s="50">
        <f t="shared" ref="M685:M690" si="25">ROUNDDOWN(J685*L685,-3)</f>
        <v>7000000</v>
      </c>
      <c r="N685" s="247">
        <f>Reviu[[#This Row],[JUMLAH]]-Reviu[[#This Row],[JUMLAH ]]</f>
        <v>0</v>
      </c>
      <c r="O685" s="178"/>
      <c r="P685" s="180"/>
      <c r="Q685" s="180"/>
    </row>
    <row r="686" spans="1:19" ht="13.2" x14ac:dyDescent="0.25">
      <c r="A686" s="1" t="s">
        <v>464</v>
      </c>
      <c r="B686" s="48"/>
      <c r="C686" s="49" t="s">
        <v>555</v>
      </c>
      <c r="D686" s="48">
        <v>8</v>
      </c>
      <c r="E686" s="48" t="s">
        <v>120</v>
      </c>
      <c r="F686" s="50">
        <v>1500000</v>
      </c>
      <c r="G686" s="122">
        <f t="shared" si="24"/>
        <v>12000000</v>
      </c>
      <c r="H686" s="150"/>
      <c r="I686" s="49" t="s">
        <v>555</v>
      </c>
      <c r="J686" s="48">
        <v>8</v>
      </c>
      <c r="K686" s="48" t="s">
        <v>120</v>
      </c>
      <c r="L686" s="50">
        <v>1500000</v>
      </c>
      <c r="M686" s="50">
        <f t="shared" si="25"/>
        <v>12000000</v>
      </c>
      <c r="N686" s="247">
        <f>Reviu[[#This Row],[JUMLAH]]-Reviu[[#This Row],[JUMLAH ]]</f>
        <v>0</v>
      </c>
      <c r="O686" s="178"/>
      <c r="P686" s="180"/>
      <c r="Q686" s="180"/>
    </row>
    <row r="687" spans="1:19" ht="13.2" x14ac:dyDescent="0.25">
      <c r="A687" s="1" t="s">
        <v>465</v>
      </c>
      <c r="B687" s="48"/>
      <c r="C687" s="49" t="s">
        <v>556</v>
      </c>
      <c r="D687" s="48">
        <v>8</v>
      </c>
      <c r="E687" s="48" t="s">
        <v>120</v>
      </c>
      <c r="F687" s="50">
        <v>1500000</v>
      </c>
      <c r="G687" s="122">
        <f t="shared" si="24"/>
        <v>12000000</v>
      </c>
      <c r="H687" s="150"/>
      <c r="I687" s="49" t="s">
        <v>556</v>
      </c>
      <c r="J687" s="48">
        <v>8</v>
      </c>
      <c r="K687" s="48" t="s">
        <v>120</v>
      </c>
      <c r="L687" s="50">
        <v>1500000</v>
      </c>
      <c r="M687" s="50">
        <f t="shared" si="25"/>
        <v>12000000</v>
      </c>
      <c r="N687" s="247">
        <f>Reviu[[#This Row],[JUMLAH]]-Reviu[[#This Row],[JUMLAH ]]</f>
        <v>0</v>
      </c>
      <c r="O687" s="178"/>
      <c r="P687" s="180"/>
      <c r="Q687" s="180"/>
    </row>
    <row r="688" spans="1:19" ht="15" x14ac:dyDescent="0.25">
      <c r="A688" s="1" t="s">
        <v>466</v>
      </c>
      <c r="B688" s="48"/>
      <c r="C688" s="49" t="s">
        <v>557</v>
      </c>
      <c r="D688" s="48">
        <v>8</v>
      </c>
      <c r="E688" s="112" t="s">
        <v>120</v>
      </c>
      <c r="F688" s="50">
        <v>1000000</v>
      </c>
      <c r="G688" s="122">
        <f t="shared" si="24"/>
        <v>8000000</v>
      </c>
      <c r="H688" s="150"/>
      <c r="I688" s="49" t="s">
        <v>557</v>
      </c>
      <c r="J688" s="48">
        <v>8</v>
      </c>
      <c r="K688" s="48" t="s">
        <v>120</v>
      </c>
      <c r="L688" s="50">
        <v>1000000</v>
      </c>
      <c r="M688" s="50">
        <f t="shared" si="25"/>
        <v>8000000</v>
      </c>
      <c r="N688" s="247">
        <f>Reviu[[#This Row],[JUMLAH]]-Reviu[[#This Row],[JUMLAH ]]</f>
        <v>0</v>
      </c>
      <c r="O688" s="178"/>
      <c r="P688" s="180"/>
      <c r="Q688" s="180"/>
    </row>
    <row r="689" spans="1:19" ht="15" x14ac:dyDescent="0.25">
      <c r="A689" s="1" t="s">
        <v>467</v>
      </c>
      <c r="B689" s="48"/>
      <c r="C689" s="49" t="s">
        <v>829</v>
      </c>
      <c r="D689" s="48">
        <v>30</v>
      </c>
      <c r="E689" s="112" t="s">
        <v>59</v>
      </c>
      <c r="F689" s="50">
        <v>350000</v>
      </c>
      <c r="G689" s="122">
        <f t="shared" si="24"/>
        <v>10500000</v>
      </c>
      <c r="H689" s="150"/>
      <c r="I689" s="49" t="s">
        <v>829</v>
      </c>
      <c r="J689" s="48">
        <v>30</v>
      </c>
      <c r="K689" s="48" t="s">
        <v>59</v>
      </c>
      <c r="L689" s="50">
        <v>350000</v>
      </c>
      <c r="M689" s="50">
        <f t="shared" si="25"/>
        <v>10500000</v>
      </c>
      <c r="N689" s="247">
        <f>Reviu[[#This Row],[JUMLAH]]-Reviu[[#This Row],[JUMLAH ]]</f>
        <v>0</v>
      </c>
      <c r="O689" s="178"/>
      <c r="P689" s="180"/>
      <c r="Q689" s="180"/>
    </row>
    <row r="690" spans="1:19" ht="15" x14ac:dyDescent="0.25">
      <c r="A690" s="1" t="s">
        <v>934</v>
      </c>
      <c r="B690" s="48"/>
      <c r="C690" s="49" t="s">
        <v>831</v>
      </c>
      <c r="D690" s="48">
        <v>54</v>
      </c>
      <c r="E690" s="112" t="s">
        <v>935</v>
      </c>
      <c r="F690" s="50">
        <v>280000</v>
      </c>
      <c r="G690" s="122">
        <f t="shared" si="24"/>
        <v>15120000</v>
      </c>
      <c r="H690" s="150"/>
      <c r="I690" s="49" t="s">
        <v>831</v>
      </c>
      <c r="J690" s="48">
        <v>54</v>
      </c>
      <c r="K690" s="48" t="s">
        <v>935</v>
      </c>
      <c r="L690" s="50">
        <v>280000</v>
      </c>
      <c r="M690" s="50">
        <f t="shared" si="25"/>
        <v>15120000</v>
      </c>
      <c r="N690" s="247">
        <f>Reviu[[#This Row],[JUMLAH]]-Reviu[[#This Row],[JUMLAH ]]</f>
        <v>0</v>
      </c>
      <c r="O690" s="178"/>
      <c r="P690" s="180"/>
      <c r="Q690" s="180"/>
    </row>
    <row r="691" spans="1:19" ht="15.6" x14ac:dyDescent="0.25">
      <c r="A691" s="1" t="s">
        <v>468</v>
      </c>
      <c r="B691" s="51" t="s">
        <v>524</v>
      </c>
      <c r="C691" s="52" t="s">
        <v>73</v>
      </c>
      <c r="D691" s="51"/>
      <c r="E691" s="113"/>
      <c r="F691" s="53"/>
      <c r="G691" s="123">
        <f>SUM(G692:G693)</f>
        <v>5257592000</v>
      </c>
      <c r="H691" s="151" t="s">
        <v>524</v>
      </c>
      <c r="I691" s="52" t="s">
        <v>73</v>
      </c>
      <c r="J691" s="51"/>
      <c r="K691" s="48"/>
      <c r="L691" s="53"/>
      <c r="M691" s="53">
        <f>SUM(M692:M693)</f>
        <v>5257592000</v>
      </c>
      <c r="N691" s="323">
        <f>SUM(N692:N693)</f>
        <v>0</v>
      </c>
      <c r="O691" s="209"/>
      <c r="P691" s="180"/>
      <c r="Q691" s="180"/>
      <c r="R691" s="4" t="s">
        <v>433</v>
      </c>
      <c r="S691" s="223" t="s">
        <v>508</v>
      </c>
    </row>
    <row r="692" spans="1:19" ht="15" x14ac:dyDescent="0.25">
      <c r="A692" s="1" t="s">
        <v>469</v>
      </c>
      <c r="B692" s="48"/>
      <c r="C692" s="49" t="s">
        <v>928</v>
      </c>
      <c r="D692" s="48">
        <v>101</v>
      </c>
      <c r="E692" s="112" t="s">
        <v>26</v>
      </c>
      <c r="F692" s="50">
        <v>52047941</v>
      </c>
      <c r="G692" s="122">
        <f>ROUNDDOWN(D692*F692,-3)</f>
        <v>5256842000</v>
      </c>
      <c r="H692" s="150"/>
      <c r="I692" s="49" t="s">
        <v>928</v>
      </c>
      <c r="J692" s="48">
        <v>101</v>
      </c>
      <c r="K692" s="48" t="s">
        <v>26</v>
      </c>
      <c r="L692" s="50">
        <v>52047941</v>
      </c>
      <c r="M692" s="50">
        <f>ROUNDDOWN(J692*L692,-3)</f>
        <v>5256842000</v>
      </c>
      <c r="N692" s="247">
        <f>Reviu[[#This Row],[JUMLAH]]-Reviu[[#This Row],[JUMLAH ]]</f>
        <v>0</v>
      </c>
      <c r="O692" s="178"/>
      <c r="P692" s="180"/>
      <c r="Q692" s="180"/>
    </row>
    <row r="693" spans="1:19" ht="15" x14ac:dyDescent="0.25">
      <c r="A693" s="1" t="s">
        <v>470</v>
      </c>
      <c r="B693" s="48"/>
      <c r="C693" s="49" t="s">
        <v>929</v>
      </c>
      <c r="D693" s="48">
        <v>3</v>
      </c>
      <c r="E693" s="112" t="s">
        <v>120</v>
      </c>
      <c r="F693" s="50">
        <v>250000</v>
      </c>
      <c r="G693" s="122">
        <f>ROUNDDOWN(D693*F693,-3)</f>
        <v>750000</v>
      </c>
      <c r="H693" s="150"/>
      <c r="I693" s="49" t="s">
        <v>929</v>
      </c>
      <c r="J693" s="48">
        <v>3</v>
      </c>
      <c r="K693" s="48" t="s">
        <v>120</v>
      </c>
      <c r="L693" s="50">
        <v>250000</v>
      </c>
      <c r="M693" s="50">
        <f>ROUNDDOWN(J693*L693,-3)</f>
        <v>750000</v>
      </c>
      <c r="N693" s="247">
        <f>Reviu[[#This Row],[JUMLAH]]-Reviu[[#This Row],[JUMLAH ]]</f>
        <v>0</v>
      </c>
      <c r="O693" s="178"/>
      <c r="P693" s="180"/>
      <c r="Q693" s="180"/>
    </row>
    <row r="694" spans="1:19" ht="15.6" x14ac:dyDescent="0.25">
      <c r="A694" s="1" t="s">
        <v>471</v>
      </c>
      <c r="B694" s="51" t="s">
        <v>528</v>
      </c>
      <c r="C694" s="52" t="s">
        <v>31</v>
      </c>
      <c r="D694" s="51"/>
      <c r="E694" s="113"/>
      <c r="F694" s="53"/>
      <c r="G694" s="123">
        <f>G695</f>
        <v>20000000</v>
      </c>
      <c r="H694" s="151" t="s">
        <v>528</v>
      </c>
      <c r="I694" s="52" t="s">
        <v>31</v>
      </c>
      <c r="J694" s="51"/>
      <c r="K694" s="48"/>
      <c r="L694" s="53"/>
      <c r="M694" s="53">
        <f>M695</f>
        <v>20000000</v>
      </c>
      <c r="N694" s="323">
        <f>N695</f>
        <v>0</v>
      </c>
      <c r="O694" s="209"/>
      <c r="P694" s="180"/>
      <c r="Q694" s="180"/>
      <c r="R694" s="4" t="s">
        <v>433</v>
      </c>
      <c r="S694" s="223" t="s">
        <v>508</v>
      </c>
    </row>
    <row r="695" spans="1:19" ht="15" x14ac:dyDescent="0.25">
      <c r="A695" s="1" t="s">
        <v>472</v>
      </c>
      <c r="B695" s="48"/>
      <c r="C695" s="49" t="s">
        <v>558</v>
      </c>
      <c r="D695" s="48">
        <v>20</v>
      </c>
      <c r="E695" s="112" t="s">
        <v>33</v>
      </c>
      <c r="F695" s="50">
        <v>1000000</v>
      </c>
      <c r="G695" s="122">
        <f>ROUNDDOWN(D695*F695,-3)</f>
        <v>20000000</v>
      </c>
      <c r="H695" s="150"/>
      <c r="I695" s="49" t="s">
        <v>558</v>
      </c>
      <c r="J695" s="48">
        <v>20</v>
      </c>
      <c r="K695" s="48" t="s">
        <v>33</v>
      </c>
      <c r="L695" s="50">
        <v>1000000</v>
      </c>
      <c r="M695" s="50">
        <f>ROUNDDOWN(J695*L695,-3)</f>
        <v>20000000</v>
      </c>
      <c r="N695" s="247">
        <f>Reviu[[#This Row],[JUMLAH]]-Reviu[[#This Row],[JUMLAH ]]</f>
        <v>0</v>
      </c>
      <c r="O695" s="178"/>
      <c r="P695" s="180"/>
      <c r="Q695" s="180"/>
    </row>
    <row r="696" spans="1:19" ht="13.2" x14ac:dyDescent="0.25">
      <c r="A696" s="1" t="s">
        <v>473</v>
      </c>
      <c r="B696" s="51" t="s">
        <v>525</v>
      </c>
      <c r="C696" s="52" t="s">
        <v>35</v>
      </c>
      <c r="D696" s="51"/>
      <c r="E696" s="51"/>
      <c r="F696" s="53"/>
      <c r="G696" s="123">
        <f>SUM(G697:G698)</f>
        <v>152000000</v>
      </c>
      <c r="H696" s="151" t="s">
        <v>525</v>
      </c>
      <c r="I696" s="52" t="s">
        <v>35</v>
      </c>
      <c r="J696" s="51"/>
      <c r="K696" s="51"/>
      <c r="L696" s="53"/>
      <c r="M696" s="53">
        <f>SUM(M697:M698)</f>
        <v>152000000</v>
      </c>
      <c r="N696" s="323">
        <f>SUM(N697:N698)</f>
        <v>0</v>
      </c>
      <c r="O696" s="209"/>
      <c r="P696" s="180"/>
      <c r="Q696" s="180"/>
      <c r="R696" s="4" t="s">
        <v>433</v>
      </c>
      <c r="S696" s="223" t="s">
        <v>508</v>
      </c>
    </row>
    <row r="697" spans="1:19" ht="26.4" x14ac:dyDescent="0.25">
      <c r="A697" s="1" t="s">
        <v>474</v>
      </c>
      <c r="B697" s="48"/>
      <c r="C697" s="49" t="s">
        <v>932</v>
      </c>
      <c r="D697" s="48">
        <v>20</v>
      </c>
      <c r="E697" s="48" t="s">
        <v>26</v>
      </c>
      <c r="F697" s="50">
        <v>5500000</v>
      </c>
      <c r="G697" s="122">
        <f>ROUNDDOWN(D697*F697,-3)</f>
        <v>110000000</v>
      </c>
      <c r="H697" s="150"/>
      <c r="I697" s="49" t="s">
        <v>932</v>
      </c>
      <c r="J697" s="48">
        <v>20</v>
      </c>
      <c r="K697" s="48" t="s">
        <v>26</v>
      </c>
      <c r="L697" s="50">
        <v>5500000</v>
      </c>
      <c r="M697" s="50">
        <f>ROUNDDOWN(J697*L697,-3)</f>
        <v>110000000</v>
      </c>
      <c r="N697" s="247">
        <f>Reviu[[#This Row],[JUMLAH]]-Reviu[[#This Row],[JUMLAH ]]</f>
        <v>0</v>
      </c>
      <c r="O697" s="178"/>
      <c r="P697" s="180"/>
      <c r="Q697" s="180"/>
    </row>
    <row r="698" spans="1:19" ht="13.2" x14ac:dyDescent="0.25">
      <c r="A698" s="1" t="s">
        <v>475</v>
      </c>
      <c r="B698" s="48"/>
      <c r="C698" s="49" t="s">
        <v>933</v>
      </c>
      <c r="D698" s="48">
        <v>28</v>
      </c>
      <c r="E698" s="48" t="s">
        <v>26</v>
      </c>
      <c r="F698" s="50">
        <v>1500000</v>
      </c>
      <c r="G698" s="122">
        <f>ROUNDDOWN(D698*F698,-3)</f>
        <v>42000000</v>
      </c>
      <c r="H698" s="150"/>
      <c r="I698" s="49" t="s">
        <v>933</v>
      </c>
      <c r="J698" s="48">
        <v>28</v>
      </c>
      <c r="K698" s="48" t="s">
        <v>26</v>
      </c>
      <c r="L698" s="50">
        <v>1500000</v>
      </c>
      <c r="M698" s="50">
        <f>ROUNDDOWN(J698*L698,-3)</f>
        <v>42000000</v>
      </c>
      <c r="N698" s="247">
        <f>Reviu[[#This Row],[JUMLAH]]-Reviu[[#This Row],[JUMLAH ]]</f>
        <v>0</v>
      </c>
      <c r="O698" s="178"/>
      <c r="P698" s="180"/>
      <c r="Q698" s="180"/>
    </row>
    <row r="699" spans="1:19" ht="13.2" x14ac:dyDescent="0.25">
      <c r="A699" s="1" t="s">
        <v>476</v>
      </c>
      <c r="B699" s="51" t="s">
        <v>529</v>
      </c>
      <c r="C699" s="52" t="s">
        <v>477</v>
      </c>
      <c r="D699" s="51"/>
      <c r="E699" s="51"/>
      <c r="F699" s="53"/>
      <c r="G699" s="123">
        <f>SUM(G700:G702)</f>
        <v>205200000</v>
      </c>
      <c r="H699" s="151" t="s">
        <v>529</v>
      </c>
      <c r="I699" s="52" t="s">
        <v>477</v>
      </c>
      <c r="J699" s="51"/>
      <c r="K699" s="51"/>
      <c r="L699" s="53"/>
      <c r="M699" s="53">
        <f>SUM(M700:M702)</f>
        <v>205200000</v>
      </c>
      <c r="N699" s="323">
        <f>SUM(N700:N702)</f>
        <v>0</v>
      </c>
      <c r="O699" s="209"/>
      <c r="P699" s="180"/>
      <c r="Q699" s="180"/>
      <c r="R699" s="4" t="s">
        <v>433</v>
      </c>
      <c r="S699" s="223" t="s">
        <v>508</v>
      </c>
    </row>
    <row r="700" spans="1:19" ht="13.2" x14ac:dyDescent="0.25">
      <c r="A700" s="1" t="s">
        <v>478</v>
      </c>
      <c r="B700" s="48"/>
      <c r="C700" s="49" t="s">
        <v>936</v>
      </c>
      <c r="D700" s="48">
        <v>108</v>
      </c>
      <c r="E700" s="48" t="s">
        <v>479</v>
      </c>
      <c r="F700" s="50">
        <v>850000</v>
      </c>
      <c r="G700" s="122">
        <f>ROUNDDOWN(D700*F700,-3)</f>
        <v>91800000</v>
      </c>
      <c r="H700" s="150"/>
      <c r="I700" s="49" t="s">
        <v>936</v>
      </c>
      <c r="J700" s="48">
        <v>108</v>
      </c>
      <c r="K700" s="48" t="s">
        <v>479</v>
      </c>
      <c r="L700" s="50">
        <v>850000</v>
      </c>
      <c r="M700" s="50">
        <f>ROUNDDOWN(J700*L700,-3)</f>
        <v>91800000</v>
      </c>
      <c r="N700" s="247">
        <f>Reviu[[#This Row],[JUMLAH]]-Reviu[[#This Row],[JUMLAH ]]</f>
        <v>0</v>
      </c>
      <c r="O700" s="178"/>
      <c r="P700" s="180"/>
      <c r="Q700" s="180"/>
    </row>
    <row r="701" spans="1:19" ht="13.2" x14ac:dyDescent="0.25">
      <c r="A701" s="1" t="s">
        <v>480</v>
      </c>
      <c r="B701" s="48"/>
      <c r="C701" s="49" t="s">
        <v>937</v>
      </c>
      <c r="D701" s="48">
        <v>54</v>
      </c>
      <c r="E701" s="48" t="s">
        <v>26</v>
      </c>
      <c r="F701" s="50">
        <v>450000</v>
      </c>
      <c r="G701" s="122">
        <f>ROUNDDOWN(D701*F701,-3)</f>
        <v>24300000</v>
      </c>
      <c r="H701" s="150"/>
      <c r="I701" s="49" t="s">
        <v>937</v>
      </c>
      <c r="J701" s="48">
        <v>54</v>
      </c>
      <c r="K701" s="48" t="s">
        <v>26</v>
      </c>
      <c r="L701" s="50">
        <v>450000</v>
      </c>
      <c r="M701" s="50">
        <f>ROUNDDOWN(J701*L701,-3)</f>
        <v>24300000</v>
      </c>
      <c r="N701" s="247">
        <f>Reviu[[#This Row],[JUMLAH]]-Reviu[[#This Row],[JUMLAH ]]</f>
        <v>0</v>
      </c>
      <c r="O701" s="178"/>
      <c r="P701" s="180"/>
      <c r="Q701" s="180"/>
    </row>
    <row r="702" spans="1:19" ht="13.2" x14ac:dyDescent="0.25">
      <c r="A702" s="1" t="s">
        <v>481</v>
      </c>
      <c r="B702" s="48"/>
      <c r="C702" s="49" t="s">
        <v>938</v>
      </c>
      <c r="D702" s="48">
        <v>54</v>
      </c>
      <c r="E702" s="48" t="s">
        <v>26</v>
      </c>
      <c r="F702" s="50">
        <v>1650000</v>
      </c>
      <c r="G702" s="122">
        <f>ROUNDDOWN(D702*F702,-3)</f>
        <v>89100000</v>
      </c>
      <c r="H702" s="150"/>
      <c r="I702" s="49" t="s">
        <v>938</v>
      </c>
      <c r="J702" s="48">
        <v>54</v>
      </c>
      <c r="K702" s="48" t="s">
        <v>26</v>
      </c>
      <c r="L702" s="50">
        <v>1650000</v>
      </c>
      <c r="M702" s="50">
        <f>ROUNDDOWN(J702*L702,-3)</f>
        <v>89100000</v>
      </c>
      <c r="N702" s="247">
        <f>Reviu[[#This Row],[JUMLAH]]-Reviu[[#This Row],[JUMLAH ]]</f>
        <v>0</v>
      </c>
      <c r="O702" s="178"/>
      <c r="P702" s="180"/>
      <c r="Q702" s="180"/>
    </row>
    <row r="703" spans="1:19" ht="13.2" x14ac:dyDescent="0.25">
      <c r="A703" s="1" t="s">
        <v>482</v>
      </c>
      <c r="B703" s="63" t="s">
        <v>91</v>
      </c>
      <c r="C703" s="64" t="s">
        <v>483</v>
      </c>
      <c r="D703" s="63"/>
      <c r="E703" s="63"/>
      <c r="F703" s="65"/>
      <c r="G703" s="127">
        <f>SUM(G704,G708,G710)</f>
        <v>186041000</v>
      </c>
      <c r="H703" s="155" t="s">
        <v>91</v>
      </c>
      <c r="I703" s="64" t="s">
        <v>483</v>
      </c>
      <c r="J703" s="63"/>
      <c r="K703" s="63"/>
      <c r="L703" s="65"/>
      <c r="M703" s="65">
        <f>SUM(M704,M708,M710)</f>
        <v>186041000</v>
      </c>
      <c r="N703" s="326">
        <f>SUM(N704,N708,N710)</f>
        <v>0</v>
      </c>
      <c r="O703" s="213"/>
      <c r="P703" s="381" t="s">
        <v>507</v>
      </c>
      <c r="Q703" s="381" t="s">
        <v>508</v>
      </c>
      <c r="S703" s="223"/>
    </row>
    <row r="704" spans="1:19" ht="13.2" x14ac:dyDescent="0.25">
      <c r="A704" s="1" t="s">
        <v>484</v>
      </c>
      <c r="B704" s="51" t="s">
        <v>523</v>
      </c>
      <c r="C704" s="52" t="s">
        <v>24</v>
      </c>
      <c r="D704" s="51"/>
      <c r="E704" s="51"/>
      <c r="F704" s="53"/>
      <c r="G704" s="123">
        <f>SUM(G705:G707)</f>
        <v>24000000</v>
      </c>
      <c r="H704" s="151" t="s">
        <v>523</v>
      </c>
      <c r="I704" s="52" t="s">
        <v>24</v>
      </c>
      <c r="J704" s="51"/>
      <c r="K704" s="51"/>
      <c r="L704" s="53"/>
      <c r="M704" s="53">
        <f>SUM(M705:M707)</f>
        <v>24000000</v>
      </c>
      <c r="N704" s="323">
        <f>SUM(N705:N707)</f>
        <v>0</v>
      </c>
      <c r="O704" s="209"/>
      <c r="P704" s="180"/>
      <c r="Q704" s="180"/>
      <c r="R704" s="4" t="s">
        <v>433</v>
      </c>
      <c r="S704" s="223" t="s">
        <v>508</v>
      </c>
    </row>
    <row r="705" spans="1:19" ht="13.2" x14ac:dyDescent="0.25">
      <c r="A705" s="1" t="s">
        <v>485</v>
      </c>
      <c r="B705" s="48"/>
      <c r="C705" s="49" t="s">
        <v>630</v>
      </c>
      <c r="D705" s="48">
        <v>6</v>
      </c>
      <c r="E705" s="48" t="s">
        <v>120</v>
      </c>
      <c r="F705" s="50">
        <v>1500000</v>
      </c>
      <c r="G705" s="122">
        <f>ROUNDDOWN(D705*F705,-3)</f>
        <v>9000000</v>
      </c>
      <c r="H705" s="150"/>
      <c r="I705" s="49" t="s">
        <v>630</v>
      </c>
      <c r="J705" s="48">
        <v>6</v>
      </c>
      <c r="K705" s="48" t="s">
        <v>120</v>
      </c>
      <c r="L705" s="50">
        <v>1500000</v>
      </c>
      <c r="M705" s="50">
        <f>ROUNDDOWN(J705*L705,-3)</f>
        <v>9000000</v>
      </c>
      <c r="N705" s="247">
        <f>Reviu[[#This Row],[JUMLAH]]-Reviu[[#This Row],[JUMLAH ]]</f>
        <v>0</v>
      </c>
      <c r="O705" s="178"/>
      <c r="P705" s="180"/>
      <c r="Q705" s="180"/>
    </row>
    <row r="706" spans="1:19" ht="13.2" x14ac:dyDescent="0.25">
      <c r="A706" s="1" t="s">
        <v>486</v>
      </c>
      <c r="B706" s="48"/>
      <c r="C706" s="49" t="s">
        <v>562</v>
      </c>
      <c r="D706" s="48">
        <v>6</v>
      </c>
      <c r="E706" s="48" t="s">
        <v>120</v>
      </c>
      <c r="F706" s="50">
        <v>1500000</v>
      </c>
      <c r="G706" s="122">
        <f>ROUNDDOWN(D706*F706,-3)</f>
        <v>9000000</v>
      </c>
      <c r="H706" s="150"/>
      <c r="I706" s="49" t="s">
        <v>562</v>
      </c>
      <c r="J706" s="48">
        <v>6</v>
      </c>
      <c r="K706" s="48" t="s">
        <v>120</v>
      </c>
      <c r="L706" s="50">
        <v>1500000</v>
      </c>
      <c r="M706" s="50">
        <f>ROUNDDOWN(J706*L706,-3)</f>
        <v>9000000</v>
      </c>
      <c r="N706" s="247">
        <f>Reviu[[#This Row],[JUMLAH]]-Reviu[[#This Row],[JUMLAH ]]</f>
        <v>0</v>
      </c>
      <c r="O706" s="178"/>
      <c r="P706" s="180"/>
      <c r="Q706" s="180"/>
    </row>
    <row r="707" spans="1:19" ht="13.2" x14ac:dyDescent="0.25">
      <c r="A707" s="1" t="s">
        <v>487</v>
      </c>
      <c r="B707" s="48"/>
      <c r="C707" s="49" t="s">
        <v>563</v>
      </c>
      <c r="D707" s="48">
        <v>6</v>
      </c>
      <c r="E707" s="48" t="s">
        <v>120</v>
      </c>
      <c r="F707" s="50">
        <v>1000000</v>
      </c>
      <c r="G707" s="122">
        <f>ROUNDDOWN(D707*F707,-3)</f>
        <v>6000000</v>
      </c>
      <c r="H707" s="150"/>
      <c r="I707" s="49" t="s">
        <v>563</v>
      </c>
      <c r="J707" s="48">
        <v>6</v>
      </c>
      <c r="K707" s="48" t="s">
        <v>120</v>
      </c>
      <c r="L707" s="50">
        <v>1000000</v>
      </c>
      <c r="M707" s="50">
        <f>ROUNDDOWN(J707*L707,-3)</f>
        <v>6000000</v>
      </c>
      <c r="N707" s="247">
        <f>Reviu[[#This Row],[JUMLAH]]-Reviu[[#This Row],[JUMLAH ]]</f>
        <v>0</v>
      </c>
      <c r="O707" s="178"/>
      <c r="P707" s="180"/>
      <c r="Q707" s="180"/>
    </row>
    <row r="708" spans="1:19" ht="13.2" x14ac:dyDescent="0.25">
      <c r="A708" s="1" t="s">
        <v>488</v>
      </c>
      <c r="B708" s="51" t="s">
        <v>524</v>
      </c>
      <c r="C708" s="52" t="s">
        <v>73</v>
      </c>
      <c r="D708" s="51"/>
      <c r="E708" s="51"/>
      <c r="F708" s="53"/>
      <c r="G708" s="123">
        <f>G709</f>
        <v>20000000</v>
      </c>
      <c r="H708" s="151" t="s">
        <v>524</v>
      </c>
      <c r="I708" s="52" t="s">
        <v>73</v>
      </c>
      <c r="J708" s="51"/>
      <c r="K708" s="51"/>
      <c r="L708" s="53"/>
      <c r="M708" s="53">
        <f>M709</f>
        <v>20000000</v>
      </c>
      <c r="N708" s="323">
        <f>N709</f>
        <v>0</v>
      </c>
      <c r="O708" s="209"/>
      <c r="P708" s="180"/>
      <c r="Q708" s="180"/>
      <c r="R708" s="4" t="s">
        <v>433</v>
      </c>
      <c r="S708" s="223" t="s">
        <v>508</v>
      </c>
    </row>
    <row r="709" spans="1:19" ht="13.2" x14ac:dyDescent="0.25">
      <c r="A709" s="1" t="s">
        <v>489</v>
      </c>
      <c r="B709" s="48"/>
      <c r="C709" s="49" t="s">
        <v>939</v>
      </c>
      <c r="D709" s="48">
        <v>2</v>
      </c>
      <c r="E709" s="48" t="s">
        <v>26</v>
      </c>
      <c r="F709" s="50">
        <v>10000000</v>
      </c>
      <c r="G709" s="122">
        <f>ROUNDDOWN(D709*F709,-3)</f>
        <v>20000000</v>
      </c>
      <c r="H709" s="150"/>
      <c r="I709" s="49" t="s">
        <v>939</v>
      </c>
      <c r="J709" s="48">
        <v>2</v>
      </c>
      <c r="K709" s="48" t="s">
        <v>26</v>
      </c>
      <c r="L709" s="50">
        <v>10000000</v>
      </c>
      <c r="M709" s="50">
        <f>ROUNDDOWN(J709*L709,-3)</f>
        <v>20000000</v>
      </c>
      <c r="N709" s="247">
        <f>Reviu[[#This Row],[JUMLAH]]-Reviu[[#This Row],[JUMLAH ]]</f>
        <v>0</v>
      </c>
      <c r="O709" s="178"/>
      <c r="P709" s="180"/>
      <c r="Q709" s="180"/>
    </row>
    <row r="710" spans="1:19" ht="13.2" x14ac:dyDescent="0.25">
      <c r="A710" s="1" t="s">
        <v>490</v>
      </c>
      <c r="B710" s="51" t="s">
        <v>533</v>
      </c>
      <c r="C710" s="52" t="s">
        <v>491</v>
      </c>
      <c r="D710" s="51"/>
      <c r="E710" s="51"/>
      <c r="F710" s="53"/>
      <c r="G710" s="123">
        <f>G711</f>
        <v>142041000</v>
      </c>
      <c r="H710" s="151" t="s">
        <v>533</v>
      </c>
      <c r="I710" s="52" t="s">
        <v>491</v>
      </c>
      <c r="J710" s="51"/>
      <c r="K710" s="51"/>
      <c r="L710" s="53"/>
      <c r="M710" s="53">
        <f>M711</f>
        <v>142041000</v>
      </c>
      <c r="N710" s="323">
        <f>N711</f>
        <v>0</v>
      </c>
      <c r="O710" s="209"/>
      <c r="P710" s="180"/>
      <c r="Q710" s="180"/>
      <c r="R710" s="4" t="s">
        <v>433</v>
      </c>
      <c r="S710" s="223" t="s">
        <v>508</v>
      </c>
    </row>
    <row r="711" spans="1:19" ht="26.4" x14ac:dyDescent="0.25">
      <c r="A711" s="1" t="s">
        <v>492</v>
      </c>
      <c r="B711" s="48"/>
      <c r="C711" s="49" t="s">
        <v>940</v>
      </c>
      <c r="D711" s="48">
        <v>3</v>
      </c>
      <c r="E711" s="48" t="s">
        <v>26</v>
      </c>
      <c r="F711" s="50">
        <v>47347000</v>
      </c>
      <c r="G711" s="122">
        <f>ROUNDDOWN(D711*F711,-3)</f>
        <v>142041000</v>
      </c>
      <c r="H711" s="150"/>
      <c r="I711" s="49" t="s">
        <v>940</v>
      </c>
      <c r="J711" s="48">
        <v>3</v>
      </c>
      <c r="K711" s="48" t="s">
        <v>26</v>
      </c>
      <c r="L711" s="50">
        <v>47347000</v>
      </c>
      <c r="M711" s="50">
        <f>ROUNDDOWN(J711*L711,-3)</f>
        <v>142041000</v>
      </c>
      <c r="N711" s="247">
        <f>Reviu[[#This Row],[JUMLAH]]-Reviu[[#This Row],[JUMLAH ]]</f>
        <v>0</v>
      </c>
      <c r="O711" s="178"/>
      <c r="P711" s="180"/>
      <c r="Q711" s="180"/>
    </row>
    <row r="712" spans="1:19" ht="13.2" x14ac:dyDescent="0.25">
      <c r="A712" s="1" t="s">
        <v>493</v>
      </c>
      <c r="B712" s="60" t="s">
        <v>865</v>
      </c>
      <c r="C712" s="61" t="s">
        <v>494</v>
      </c>
      <c r="D712" s="60"/>
      <c r="E712" s="60" t="s">
        <v>553</v>
      </c>
      <c r="F712" s="62"/>
      <c r="G712" s="126">
        <f>G713</f>
        <v>91170000</v>
      </c>
      <c r="H712" s="154" t="s">
        <v>865</v>
      </c>
      <c r="I712" s="61" t="s">
        <v>494</v>
      </c>
      <c r="J712" s="60"/>
      <c r="K712" s="60" t="s">
        <v>553</v>
      </c>
      <c r="L712" s="62"/>
      <c r="M712" s="62">
        <f>M713</f>
        <v>91170000</v>
      </c>
      <c r="N712" s="334">
        <f>N713</f>
        <v>0</v>
      </c>
      <c r="O712" s="212"/>
      <c r="P712" s="180"/>
      <c r="Q712" s="180"/>
    </row>
    <row r="713" spans="1:19" ht="13.2" x14ac:dyDescent="0.25">
      <c r="A713" s="1" t="s">
        <v>495</v>
      </c>
      <c r="B713" s="63" t="s">
        <v>21</v>
      </c>
      <c r="C713" s="64" t="s">
        <v>494</v>
      </c>
      <c r="D713" s="63"/>
      <c r="E713" s="63"/>
      <c r="F713" s="65"/>
      <c r="G713" s="127">
        <f>SUM(G714,G719)</f>
        <v>91170000</v>
      </c>
      <c r="H713" s="155" t="s">
        <v>21</v>
      </c>
      <c r="I713" s="64" t="s">
        <v>494</v>
      </c>
      <c r="J713" s="63"/>
      <c r="K713" s="63"/>
      <c r="L713" s="65"/>
      <c r="M713" s="65">
        <f>SUM(M714,M719)</f>
        <v>91170000</v>
      </c>
      <c r="N713" s="326">
        <f>SUM(N714,N719)</f>
        <v>0</v>
      </c>
      <c r="O713" s="213"/>
      <c r="P713" s="381" t="s">
        <v>507</v>
      </c>
      <c r="Q713" s="381" t="s">
        <v>508</v>
      </c>
      <c r="S713" s="223"/>
    </row>
    <row r="714" spans="1:19" ht="13.2" x14ac:dyDescent="0.25">
      <c r="A714" s="1" t="s">
        <v>496</v>
      </c>
      <c r="B714" s="51" t="s">
        <v>523</v>
      </c>
      <c r="C714" s="52" t="s">
        <v>24</v>
      </c>
      <c r="D714" s="51"/>
      <c r="E714" s="51"/>
      <c r="F714" s="53"/>
      <c r="G714" s="123">
        <f>SUM(G715:G718)</f>
        <v>39000000</v>
      </c>
      <c r="H714" s="151" t="s">
        <v>523</v>
      </c>
      <c r="I714" s="52" t="s">
        <v>24</v>
      </c>
      <c r="J714" s="51"/>
      <c r="K714" s="51"/>
      <c r="L714" s="53"/>
      <c r="M714" s="53">
        <f>SUM(M715:M718)</f>
        <v>39000000</v>
      </c>
      <c r="N714" s="323">
        <f>SUM(N715:N718)</f>
        <v>0</v>
      </c>
      <c r="O714" s="209"/>
      <c r="P714" s="180"/>
      <c r="Q714" s="180"/>
      <c r="R714" s="4" t="s">
        <v>433</v>
      </c>
      <c r="S714" s="223" t="s">
        <v>508</v>
      </c>
    </row>
    <row r="715" spans="1:19" ht="13.2" x14ac:dyDescent="0.25">
      <c r="A715" s="1" t="s">
        <v>497</v>
      </c>
      <c r="B715" s="48"/>
      <c r="C715" s="49" t="s">
        <v>554</v>
      </c>
      <c r="D715" s="48">
        <v>100</v>
      </c>
      <c r="E715" s="48" t="s">
        <v>26</v>
      </c>
      <c r="F715" s="50">
        <v>70000</v>
      </c>
      <c r="G715" s="122">
        <f>ROUNDDOWN(D715*F715,-3)</f>
        <v>7000000</v>
      </c>
      <c r="H715" s="150"/>
      <c r="I715" s="49" t="s">
        <v>554</v>
      </c>
      <c r="J715" s="48">
        <v>100</v>
      </c>
      <c r="K715" s="48" t="s">
        <v>26</v>
      </c>
      <c r="L715" s="50">
        <v>70000</v>
      </c>
      <c r="M715" s="50">
        <f>ROUNDDOWN(J715*L715,-3)</f>
        <v>7000000</v>
      </c>
      <c r="N715" s="247">
        <f>Reviu[[#This Row],[JUMLAH]]-Reviu[[#This Row],[JUMLAH ]]</f>
        <v>0</v>
      </c>
      <c r="O715" s="178"/>
      <c r="P715" s="180"/>
      <c r="Q715" s="180"/>
    </row>
    <row r="716" spans="1:19" ht="13.2" x14ac:dyDescent="0.25">
      <c r="A716" s="1" t="s">
        <v>498</v>
      </c>
      <c r="B716" s="48"/>
      <c r="C716" s="49" t="s">
        <v>555</v>
      </c>
      <c r="D716" s="48">
        <v>8</v>
      </c>
      <c r="E716" s="48" t="s">
        <v>120</v>
      </c>
      <c r="F716" s="50">
        <v>1500000</v>
      </c>
      <c r="G716" s="122">
        <f>ROUNDDOWN(D716*F716,-3)</f>
        <v>12000000</v>
      </c>
      <c r="H716" s="150"/>
      <c r="I716" s="49" t="s">
        <v>555</v>
      </c>
      <c r="J716" s="48">
        <v>8</v>
      </c>
      <c r="K716" s="48" t="s">
        <v>120</v>
      </c>
      <c r="L716" s="50">
        <v>1500000</v>
      </c>
      <c r="M716" s="50">
        <f>ROUNDDOWN(J716*L716,-3)</f>
        <v>12000000</v>
      </c>
      <c r="N716" s="247">
        <f>Reviu[[#This Row],[JUMLAH]]-Reviu[[#This Row],[JUMLAH ]]</f>
        <v>0</v>
      </c>
      <c r="O716" s="178"/>
      <c r="P716" s="180"/>
      <c r="Q716" s="180"/>
    </row>
    <row r="717" spans="1:19" ht="13.2" x14ac:dyDescent="0.25">
      <c r="A717" s="1" t="s">
        <v>941</v>
      </c>
      <c r="B717" s="48"/>
      <c r="C717" s="49" t="s">
        <v>556</v>
      </c>
      <c r="D717" s="48">
        <v>8</v>
      </c>
      <c r="E717" s="48" t="s">
        <v>120</v>
      </c>
      <c r="F717" s="50">
        <v>1500000</v>
      </c>
      <c r="G717" s="122">
        <f>ROUNDDOWN(D717*F717,-3)</f>
        <v>12000000</v>
      </c>
      <c r="H717" s="150"/>
      <c r="I717" s="49" t="s">
        <v>556</v>
      </c>
      <c r="J717" s="48">
        <v>8</v>
      </c>
      <c r="K717" s="48" t="s">
        <v>120</v>
      </c>
      <c r="L717" s="50">
        <v>1500000</v>
      </c>
      <c r="M717" s="50">
        <f>ROUNDDOWN(J717*L717,-3)</f>
        <v>12000000</v>
      </c>
      <c r="N717" s="247">
        <f>Reviu[[#This Row],[JUMLAH]]-Reviu[[#This Row],[JUMLAH ]]</f>
        <v>0</v>
      </c>
      <c r="O717" s="178"/>
      <c r="P717" s="180"/>
      <c r="Q717" s="180"/>
    </row>
    <row r="718" spans="1:19" ht="13.2" x14ac:dyDescent="0.25">
      <c r="A718" s="1" t="s">
        <v>942</v>
      </c>
      <c r="B718" s="48"/>
      <c r="C718" s="49" t="s">
        <v>557</v>
      </c>
      <c r="D718" s="48">
        <v>8</v>
      </c>
      <c r="E718" s="48" t="s">
        <v>120</v>
      </c>
      <c r="F718" s="50">
        <v>1000000</v>
      </c>
      <c r="G718" s="122">
        <f>ROUNDDOWN(D718*F718,-3)</f>
        <v>8000000</v>
      </c>
      <c r="H718" s="150"/>
      <c r="I718" s="49" t="s">
        <v>557</v>
      </c>
      <c r="J718" s="48">
        <v>8</v>
      </c>
      <c r="K718" s="48" t="s">
        <v>120</v>
      </c>
      <c r="L718" s="50">
        <v>1000000</v>
      </c>
      <c r="M718" s="50">
        <f>ROUNDDOWN(J718*L718,-3)</f>
        <v>8000000</v>
      </c>
      <c r="N718" s="247">
        <f>Reviu[[#This Row],[JUMLAH]]-Reviu[[#This Row],[JUMLAH ]]</f>
        <v>0</v>
      </c>
      <c r="O718" s="178"/>
      <c r="P718" s="180"/>
      <c r="Q718" s="180"/>
    </row>
    <row r="719" spans="1:19" ht="13.2" x14ac:dyDescent="0.25">
      <c r="A719" s="1" t="s">
        <v>943</v>
      </c>
      <c r="B719" s="51" t="s">
        <v>525</v>
      </c>
      <c r="C719" s="52" t="s">
        <v>35</v>
      </c>
      <c r="D719" s="51"/>
      <c r="E719" s="51"/>
      <c r="F719" s="53"/>
      <c r="G719" s="123">
        <f>G720</f>
        <v>52170000</v>
      </c>
      <c r="H719" s="151" t="s">
        <v>525</v>
      </c>
      <c r="I719" s="52" t="s">
        <v>35</v>
      </c>
      <c r="J719" s="51"/>
      <c r="K719" s="51"/>
      <c r="L719" s="53"/>
      <c r="M719" s="53">
        <f>M720</f>
        <v>52170000</v>
      </c>
      <c r="N719" s="323">
        <f>N720</f>
        <v>0</v>
      </c>
      <c r="O719" s="209"/>
      <c r="P719" s="180"/>
      <c r="Q719" s="180"/>
      <c r="R719" s="4" t="s">
        <v>433</v>
      </c>
      <c r="S719" s="223" t="s">
        <v>508</v>
      </c>
    </row>
    <row r="720" spans="1:19" ht="13.2" x14ac:dyDescent="0.25">
      <c r="A720" s="1" t="s">
        <v>944</v>
      </c>
      <c r="B720" s="48"/>
      <c r="C720" s="49" t="s">
        <v>945</v>
      </c>
      <c r="D720" s="48">
        <v>10</v>
      </c>
      <c r="E720" s="48" t="s">
        <v>26</v>
      </c>
      <c r="F720" s="50">
        <v>5217000</v>
      </c>
      <c r="G720" s="122">
        <f>ROUNDDOWN(D720*F720,-3)</f>
        <v>52170000</v>
      </c>
      <c r="H720" s="150"/>
      <c r="I720" s="49" t="s">
        <v>945</v>
      </c>
      <c r="J720" s="48">
        <v>10</v>
      </c>
      <c r="K720" s="48" t="s">
        <v>26</v>
      </c>
      <c r="L720" s="50">
        <v>5217000</v>
      </c>
      <c r="M720" s="50">
        <f>ROUNDDOWN(J720*L720,-3)</f>
        <v>52170000</v>
      </c>
      <c r="N720" s="247">
        <f>Reviu[[#This Row],[JUMLAH]]-Reviu[[#This Row],[JUMLAH ]]</f>
        <v>0</v>
      </c>
      <c r="O720" s="178"/>
      <c r="P720" s="180"/>
      <c r="Q720" s="180"/>
    </row>
    <row r="721" spans="1:19" ht="13.2" x14ac:dyDescent="0.25">
      <c r="A721" s="1"/>
      <c r="C721" s="5"/>
      <c r="D721" s="6"/>
      <c r="E721" s="6"/>
      <c r="F721" s="7"/>
      <c r="G721" s="7"/>
      <c r="H721" s="22"/>
      <c r="I721" s="384"/>
      <c r="J721" s="385"/>
      <c r="K721" s="385"/>
      <c r="L721" s="186"/>
      <c r="M721" s="186"/>
      <c r="P721" s="4"/>
      <c r="Q721" s="4"/>
    </row>
    <row r="722" spans="1:19" s="1" customFormat="1" ht="13.2" x14ac:dyDescent="0.25">
      <c r="B722" s="385"/>
      <c r="C722" s="384"/>
      <c r="D722" s="385"/>
      <c r="E722" s="385"/>
      <c r="F722" s="186"/>
      <c r="G722" s="186"/>
      <c r="H722" s="385"/>
      <c r="I722" s="384"/>
      <c r="J722" s="385"/>
      <c r="K722" s="385"/>
      <c r="L722" s="186" t="s">
        <v>1212</v>
      </c>
      <c r="M722" s="186"/>
      <c r="N722" s="404"/>
      <c r="O722" s="403"/>
      <c r="P722" s="402"/>
      <c r="Q722" s="402"/>
      <c r="R722" s="4"/>
      <c r="S722" s="177"/>
    </row>
    <row r="723" spans="1:19" s="1" customFormat="1" ht="13.2" x14ac:dyDescent="0.3">
      <c r="C723" s="5"/>
      <c r="D723" s="6"/>
      <c r="F723" s="7"/>
      <c r="G723" s="303"/>
      <c r="I723" s="5"/>
      <c r="J723" s="6"/>
      <c r="L723" s="303" t="s">
        <v>972</v>
      </c>
      <c r="O723" s="6"/>
      <c r="S723" s="6"/>
    </row>
    <row r="724" spans="1:19" s="1" customFormat="1" ht="13.2" x14ac:dyDescent="0.3">
      <c r="C724" s="5"/>
      <c r="D724" s="6"/>
      <c r="F724" s="7"/>
      <c r="G724" s="303"/>
      <c r="I724" s="5"/>
      <c r="J724" s="6"/>
      <c r="L724" s="303"/>
      <c r="O724" s="6"/>
      <c r="S724" s="6"/>
    </row>
    <row r="725" spans="1:19" s="1" customFormat="1" ht="13.2" x14ac:dyDescent="0.3">
      <c r="C725" s="5"/>
      <c r="D725" s="6"/>
      <c r="F725" s="7"/>
      <c r="G725" s="303"/>
      <c r="I725" s="5"/>
      <c r="J725" s="6"/>
      <c r="L725" s="303"/>
      <c r="O725" s="6"/>
      <c r="S725" s="6"/>
    </row>
    <row r="726" spans="1:19" s="1" customFormat="1" ht="13.2" x14ac:dyDescent="0.3">
      <c r="C726" s="5"/>
      <c r="D726" s="6"/>
      <c r="F726" s="7"/>
      <c r="G726" s="303"/>
      <c r="I726" s="5"/>
      <c r="J726" s="6"/>
      <c r="L726" s="303"/>
      <c r="O726" s="6"/>
      <c r="S726" s="6"/>
    </row>
    <row r="727" spans="1:19" s="1" customFormat="1" ht="13.2" x14ac:dyDescent="0.3">
      <c r="C727" s="5"/>
      <c r="D727" s="6"/>
      <c r="F727" s="7"/>
      <c r="G727" s="303"/>
      <c r="I727" s="5"/>
      <c r="J727" s="6"/>
      <c r="L727" s="303"/>
      <c r="O727" s="6"/>
      <c r="S727" s="6"/>
    </row>
    <row r="728" spans="1:19" s="1" customFormat="1" ht="13.2" x14ac:dyDescent="0.3">
      <c r="C728" s="5"/>
      <c r="D728" s="6"/>
      <c r="F728" s="7"/>
      <c r="G728" s="303"/>
      <c r="I728" s="5"/>
      <c r="J728" s="6"/>
      <c r="L728" s="303"/>
      <c r="O728" s="6"/>
      <c r="S728" s="6"/>
    </row>
    <row r="729" spans="1:19" s="1" customFormat="1" ht="13.2" x14ac:dyDescent="0.3">
      <c r="C729" s="5"/>
      <c r="D729" s="6"/>
      <c r="F729" s="7"/>
      <c r="G729" s="303"/>
      <c r="I729" s="5"/>
      <c r="J729" s="6"/>
      <c r="L729" s="303"/>
      <c r="O729" s="6"/>
      <c r="S729" s="6"/>
    </row>
    <row r="730" spans="1:19" s="1" customFormat="1" ht="13.2" x14ac:dyDescent="0.3">
      <c r="C730" s="5"/>
      <c r="D730" s="6"/>
      <c r="F730" s="7"/>
      <c r="G730" s="304"/>
      <c r="I730" s="5"/>
      <c r="J730" s="6"/>
      <c r="L730" s="304" t="s">
        <v>526</v>
      </c>
      <c r="O730" s="6"/>
      <c r="S730" s="6"/>
    </row>
    <row r="731" spans="1:19" s="1" customFormat="1" ht="13.2" x14ac:dyDescent="0.3">
      <c r="C731" s="5"/>
      <c r="D731" s="6"/>
      <c r="F731" s="7"/>
      <c r="G731" s="303"/>
      <c r="I731" s="5"/>
      <c r="J731" s="6"/>
      <c r="L731" s="303" t="s">
        <v>527</v>
      </c>
      <c r="O731" s="6"/>
      <c r="S731" s="6"/>
    </row>
    <row r="732" spans="1:19" s="1" customFormat="1" ht="13.2" x14ac:dyDescent="0.3">
      <c r="C732" s="5"/>
      <c r="D732" s="6"/>
      <c r="E732" s="6"/>
      <c r="F732" s="7"/>
      <c r="G732" s="7"/>
      <c r="I732" s="5"/>
      <c r="J732" s="6"/>
      <c r="K732" s="6"/>
      <c r="L732" s="7"/>
      <c r="M732" s="7"/>
      <c r="O732" s="6"/>
      <c r="S732" s="6"/>
    </row>
    <row r="733" spans="1:19" s="1" customFormat="1" ht="13.2" x14ac:dyDescent="0.3">
      <c r="C733" s="5"/>
      <c r="D733" s="6"/>
      <c r="E733" s="6"/>
      <c r="F733" s="7"/>
      <c r="G733" s="7"/>
      <c r="I733" s="5"/>
      <c r="J733" s="6"/>
      <c r="K733" s="6"/>
      <c r="L733" s="7"/>
      <c r="M733" s="7"/>
      <c r="O733" s="6"/>
      <c r="S733" s="6"/>
    </row>
    <row r="734" spans="1:19" s="1" customFormat="1" ht="13.2" x14ac:dyDescent="0.3">
      <c r="C734" s="5"/>
      <c r="D734" s="6"/>
      <c r="E734" s="6"/>
      <c r="F734" s="7"/>
      <c r="G734" s="7"/>
      <c r="I734" s="5"/>
      <c r="J734" s="6"/>
      <c r="K734" s="6"/>
      <c r="L734" s="7"/>
      <c r="M734" s="7"/>
      <c r="O734" s="6"/>
      <c r="S734" s="6"/>
    </row>
    <row r="735" spans="1:19" s="1" customFormat="1" ht="13.2" x14ac:dyDescent="0.3">
      <c r="C735" s="5"/>
      <c r="D735" s="6"/>
      <c r="E735" s="6"/>
      <c r="F735" s="7"/>
      <c r="G735" s="7"/>
      <c r="I735" s="5"/>
      <c r="J735" s="6"/>
      <c r="K735" s="6"/>
      <c r="L735" s="7"/>
      <c r="M735" s="7"/>
      <c r="O735" s="6"/>
      <c r="S735" s="6"/>
    </row>
    <row r="736" spans="1:19" s="1" customFormat="1" ht="13.2" x14ac:dyDescent="0.3">
      <c r="C736" s="5"/>
      <c r="D736" s="6"/>
      <c r="E736" s="6"/>
      <c r="F736" s="7"/>
      <c r="G736" s="7"/>
      <c r="I736" s="5"/>
      <c r="J736" s="6"/>
      <c r="K736" s="6"/>
      <c r="L736" s="7"/>
      <c r="M736" s="7"/>
      <c r="O736" s="6"/>
      <c r="S736" s="6"/>
    </row>
    <row r="737" spans="3:19" s="1" customFormat="1" ht="13.2" x14ac:dyDescent="0.3">
      <c r="C737" s="5"/>
      <c r="D737" s="6"/>
      <c r="E737" s="6"/>
      <c r="F737" s="7"/>
      <c r="G737" s="7"/>
      <c r="I737" s="5"/>
      <c r="J737" s="6"/>
      <c r="K737" s="6"/>
      <c r="L737" s="7"/>
      <c r="M737" s="7"/>
      <c r="O737" s="6"/>
      <c r="S737" s="6"/>
    </row>
    <row r="738" spans="3:19" s="1" customFormat="1" ht="13.2" x14ac:dyDescent="0.3">
      <c r="C738" s="5"/>
      <c r="D738" s="6"/>
      <c r="E738" s="6"/>
      <c r="F738" s="7"/>
      <c r="G738" s="7"/>
      <c r="I738" s="5"/>
      <c r="J738" s="6"/>
      <c r="K738" s="6"/>
      <c r="L738" s="7"/>
      <c r="M738" s="7"/>
      <c r="O738" s="6"/>
      <c r="S738" s="6"/>
    </row>
    <row r="739" spans="3:19" s="1" customFormat="1" ht="13.2" x14ac:dyDescent="0.3">
      <c r="C739" s="5"/>
      <c r="D739" s="6"/>
      <c r="E739" s="6"/>
      <c r="F739" s="7"/>
      <c r="G739" s="7"/>
      <c r="I739" s="5"/>
      <c r="J739" s="6"/>
      <c r="K739" s="6"/>
      <c r="L739" s="7"/>
      <c r="M739" s="7"/>
      <c r="O739" s="6"/>
      <c r="S739" s="6"/>
    </row>
    <row r="740" spans="3:19" s="1" customFormat="1" ht="13.2" x14ac:dyDescent="0.3">
      <c r="C740" s="5"/>
      <c r="D740" s="6"/>
      <c r="E740" s="6"/>
      <c r="F740" s="7"/>
      <c r="G740" s="7"/>
      <c r="I740" s="5"/>
      <c r="J740" s="6"/>
      <c r="K740" s="6"/>
      <c r="L740" s="7"/>
      <c r="M740" s="7"/>
      <c r="O740" s="6"/>
      <c r="S740" s="6"/>
    </row>
    <row r="741" spans="3:19" s="1" customFormat="1" ht="13.2" x14ac:dyDescent="0.3">
      <c r="C741" s="5"/>
      <c r="D741" s="6"/>
      <c r="E741" s="6"/>
      <c r="F741" s="7"/>
      <c r="G741" s="7"/>
      <c r="I741" s="5"/>
      <c r="J741" s="6"/>
      <c r="K741" s="6"/>
      <c r="L741" s="7"/>
      <c r="M741" s="7"/>
      <c r="O741" s="6"/>
      <c r="S741" s="6"/>
    </row>
    <row r="742" spans="3:19" s="1" customFormat="1" ht="13.2" x14ac:dyDescent="0.3">
      <c r="C742" s="5"/>
      <c r="D742" s="6"/>
      <c r="E742" s="6"/>
      <c r="F742" s="7"/>
      <c r="G742" s="7"/>
      <c r="I742" s="5"/>
      <c r="J742" s="6"/>
      <c r="K742" s="6"/>
      <c r="L742" s="7"/>
      <c r="M742" s="7"/>
      <c r="O742" s="6"/>
      <c r="S742" s="6"/>
    </row>
    <row r="743" spans="3:19" s="1" customFormat="1" ht="13.2" x14ac:dyDescent="0.3">
      <c r="C743" s="5"/>
      <c r="D743" s="6"/>
      <c r="E743" s="6"/>
      <c r="F743" s="7"/>
      <c r="G743" s="7"/>
      <c r="I743" s="5"/>
      <c r="J743" s="6"/>
      <c r="K743" s="6"/>
      <c r="L743" s="7"/>
      <c r="M743" s="7"/>
      <c r="O743" s="6"/>
      <c r="S743" s="6"/>
    </row>
    <row r="744" spans="3:19" s="1" customFormat="1" ht="13.2" x14ac:dyDescent="0.3">
      <c r="C744" s="5"/>
      <c r="D744" s="6"/>
      <c r="E744" s="6"/>
      <c r="F744" s="7"/>
      <c r="G744" s="7"/>
      <c r="I744" s="5"/>
      <c r="J744" s="6"/>
      <c r="K744" s="6"/>
      <c r="L744" s="7"/>
      <c r="M744" s="7"/>
      <c r="O744" s="6"/>
      <c r="S744" s="6"/>
    </row>
    <row r="745" spans="3:19" s="1" customFormat="1" ht="13.2" x14ac:dyDescent="0.3">
      <c r="C745" s="5"/>
      <c r="D745" s="6"/>
      <c r="E745" s="6"/>
      <c r="F745" s="7"/>
      <c r="G745" s="7"/>
      <c r="I745" s="5"/>
      <c r="J745" s="6"/>
      <c r="K745" s="6"/>
      <c r="L745" s="7"/>
      <c r="M745" s="7"/>
      <c r="O745" s="6"/>
      <c r="S745" s="6"/>
    </row>
    <row r="746" spans="3:19" s="1" customFormat="1" ht="13.2" x14ac:dyDescent="0.3">
      <c r="C746" s="5"/>
      <c r="D746" s="6"/>
      <c r="E746" s="6"/>
      <c r="F746" s="7"/>
      <c r="G746" s="7"/>
      <c r="I746" s="5"/>
      <c r="J746" s="6"/>
      <c r="K746" s="6"/>
      <c r="L746" s="7"/>
      <c r="M746" s="7"/>
      <c r="O746" s="6"/>
      <c r="S746" s="6"/>
    </row>
    <row r="747" spans="3:19" s="1" customFormat="1" ht="13.2" x14ac:dyDescent="0.3">
      <c r="C747" s="5"/>
      <c r="D747" s="6"/>
      <c r="E747" s="6"/>
      <c r="F747" s="7"/>
      <c r="G747" s="7"/>
      <c r="I747" s="5"/>
      <c r="J747" s="6"/>
      <c r="K747" s="6"/>
      <c r="L747" s="7"/>
      <c r="M747" s="7"/>
      <c r="O747" s="6"/>
      <c r="S747" s="6"/>
    </row>
    <row r="748" spans="3:19" s="1" customFormat="1" ht="13.2" x14ac:dyDescent="0.3">
      <c r="C748" s="5"/>
      <c r="D748" s="6"/>
      <c r="E748" s="6"/>
      <c r="F748" s="7"/>
      <c r="G748" s="7"/>
      <c r="I748" s="5"/>
      <c r="J748" s="6"/>
      <c r="K748" s="6"/>
      <c r="L748" s="7"/>
      <c r="M748" s="7"/>
      <c r="O748" s="6"/>
      <c r="S748" s="6"/>
    </row>
    <row r="749" spans="3:19" s="1" customFormat="1" ht="13.2" x14ac:dyDescent="0.3">
      <c r="C749" s="5"/>
      <c r="D749" s="6"/>
      <c r="E749" s="6"/>
      <c r="F749" s="7"/>
      <c r="G749" s="7"/>
      <c r="I749" s="5"/>
      <c r="J749" s="6"/>
      <c r="K749" s="6"/>
      <c r="L749" s="7"/>
      <c r="M749" s="7"/>
      <c r="O749" s="6"/>
      <c r="S749" s="6"/>
    </row>
    <row r="750" spans="3:19" s="1" customFormat="1" ht="13.2" x14ac:dyDescent="0.3">
      <c r="C750" s="5"/>
      <c r="D750" s="6"/>
      <c r="E750" s="6"/>
      <c r="F750" s="7"/>
      <c r="G750" s="7"/>
      <c r="I750" s="5"/>
      <c r="J750" s="6"/>
      <c r="K750" s="6"/>
      <c r="L750" s="7"/>
      <c r="M750" s="7"/>
      <c r="O750" s="6"/>
      <c r="S750" s="6"/>
    </row>
    <row r="751" spans="3:19" s="1" customFormat="1" ht="13.2" x14ac:dyDescent="0.3">
      <c r="C751" s="5"/>
      <c r="D751" s="6"/>
      <c r="E751" s="6"/>
      <c r="F751" s="7"/>
      <c r="G751" s="7"/>
      <c r="I751" s="5"/>
      <c r="J751" s="6"/>
      <c r="K751" s="6"/>
      <c r="L751" s="7"/>
      <c r="M751" s="7"/>
      <c r="O751" s="6"/>
      <c r="S751" s="6"/>
    </row>
    <row r="752" spans="3:19" s="1" customFormat="1" ht="13.2" x14ac:dyDescent="0.3">
      <c r="C752" s="5"/>
      <c r="D752" s="6"/>
      <c r="E752" s="6"/>
      <c r="F752" s="7"/>
      <c r="G752" s="7"/>
      <c r="I752" s="5"/>
      <c r="J752" s="6"/>
      <c r="K752" s="6"/>
      <c r="L752" s="7"/>
      <c r="M752" s="7"/>
      <c r="O752" s="6"/>
      <c r="S752" s="6"/>
    </row>
    <row r="753" spans="3:19" s="1" customFormat="1" ht="13.2" x14ac:dyDescent="0.3">
      <c r="C753" s="5"/>
      <c r="D753" s="6"/>
      <c r="E753" s="6"/>
      <c r="F753" s="7"/>
      <c r="G753" s="7"/>
      <c r="I753" s="5"/>
      <c r="J753" s="6"/>
      <c r="K753" s="6"/>
      <c r="L753" s="7"/>
      <c r="M753" s="7"/>
      <c r="O753" s="6"/>
      <c r="S753" s="6"/>
    </row>
    <row r="754" spans="3:19" s="1" customFormat="1" ht="13.2" x14ac:dyDescent="0.3">
      <c r="C754" s="5"/>
      <c r="D754" s="6"/>
      <c r="E754" s="6"/>
      <c r="F754" s="7"/>
      <c r="G754" s="7"/>
      <c r="I754" s="5"/>
      <c r="J754" s="6"/>
      <c r="K754" s="6"/>
      <c r="L754" s="7"/>
      <c r="M754" s="7"/>
      <c r="O754" s="6"/>
      <c r="S754" s="6"/>
    </row>
    <row r="755" spans="3:19" s="1" customFormat="1" ht="13.2" x14ac:dyDescent="0.3">
      <c r="C755" s="5"/>
      <c r="D755" s="6"/>
      <c r="E755" s="6"/>
      <c r="F755" s="7"/>
      <c r="G755" s="7"/>
      <c r="I755" s="5"/>
      <c r="J755" s="6"/>
      <c r="K755" s="6"/>
      <c r="L755" s="7"/>
      <c r="M755" s="7"/>
      <c r="O755" s="6"/>
      <c r="S755" s="6"/>
    </row>
    <row r="756" spans="3:19" s="1" customFormat="1" ht="13.2" x14ac:dyDescent="0.3">
      <c r="C756" s="5"/>
      <c r="D756" s="6"/>
      <c r="E756" s="6"/>
      <c r="F756" s="7"/>
      <c r="G756" s="7"/>
      <c r="I756" s="5"/>
      <c r="J756" s="6"/>
      <c r="K756" s="6"/>
      <c r="L756" s="7"/>
      <c r="M756" s="7"/>
      <c r="O756" s="6"/>
      <c r="S756" s="6"/>
    </row>
    <row r="757" spans="3:19" s="1" customFormat="1" ht="13.2" x14ac:dyDescent="0.3">
      <c r="C757" s="5"/>
      <c r="D757" s="6"/>
      <c r="E757" s="6"/>
      <c r="F757" s="7"/>
      <c r="G757" s="7"/>
      <c r="I757" s="5"/>
      <c r="J757" s="6"/>
      <c r="K757" s="6"/>
      <c r="L757" s="7"/>
      <c r="M757" s="7"/>
      <c r="O757" s="6"/>
      <c r="S757" s="6"/>
    </row>
    <row r="758" spans="3:19" s="1" customFormat="1" ht="13.2" x14ac:dyDescent="0.3">
      <c r="C758" s="5"/>
      <c r="D758" s="6"/>
      <c r="E758" s="6"/>
      <c r="F758" s="7"/>
      <c r="G758" s="7"/>
      <c r="I758" s="5"/>
      <c r="J758" s="6"/>
      <c r="K758" s="6"/>
      <c r="L758" s="7"/>
      <c r="M758" s="7"/>
      <c r="O758" s="6"/>
      <c r="S758" s="6"/>
    </row>
    <row r="759" spans="3:19" s="1" customFormat="1" ht="13.2" x14ac:dyDescent="0.3">
      <c r="C759" s="5"/>
      <c r="D759" s="6"/>
      <c r="E759" s="6"/>
      <c r="F759" s="7"/>
      <c r="G759" s="7"/>
      <c r="I759" s="5"/>
      <c r="J759" s="6"/>
      <c r="K759" s="6"/>
      <c r="L759" s="7"/>
      <c r="M759" s="7"/>
      <c r="O759" s="6"/>
      <c r="S759" s="6"/>
    </row>
    <row r="760" spans="3:19" s="1" customFormat="1" ht="13.2" x14ac:dyDescent="0.3">
      <c r="C760" s="5"/>
      <c r="D760" s="6"/>
      <c r="E760" s="6"/>
      <c r="F760" s="7"/>
      <c r="G760" s="7"/>
      <c r="I760" s="5"/>
      <c r="J760" s="6"/>
      <c r="K760" s="6"/>
      <c r="L760" s="7"/>
      <c r="M760" s="7"/>
      <c r="O760" s="6"/>
      <c r="S760" s="6"/>
    </row>
    <row r="761" spans="3:19" s="1" customFormat="1" ht="13.2" x14ac:dyDescent="0.3">
      <c r="C761" s="5"/>
      <c r="D761" s="6"/>
      <c r="E761" s="6"/>
      <c r="F761" s="7"/>
      <c r="G761" s="7"/>
      <c r="I761" s="5"/>
      <c r="J761" s="6"/>
      <c r="K761" s="6"/>
      <c r="L761" s="7"/>
      <c r="M761" s="7"/>
      <c r="O761" s="6"/>
      <c r="S761" s="6"/>
    </row>
    <row r="762" spans="3:19" s="1" customFormat="1" ht="13.2" x14ac:dyDescent="0.3">
      <c r="C762" s="5"/>
      <c r="D762" s="6"/>
      <c r="E762" s="6"/>
      <c r="F762" s="7"/>
      <c r="G762" s="7"/>
      <c r="I762" s="5"/>
      <c r="J762" s="6"/>
      <c r="K762" s="6"/>
      <c r="L762" s="7"/>
      <c r="M762" s="7"/>
      <c r="O762" s="6"/>
      <c r="S762" s="6"/>
    </row>
    <row r="763" spans="3:19" s="1" customFormat="1" ht="13.2" x14ac:dyDescent="0.3">
      <c r="C763" s="5"/>
      <c r="D763" s="6"/>
      <c r="E763" s="6"/>
      <c r="F763" s="7"/>
      <c r="G763" s="7"/>
      <c r="I763" s="5"/>
      <c r="J763" s="6"/>
      <c r="K763" s="6"/>
      <c r="L763" s="7"/>
      <c r="M763" s="7"/>
      <c r="O763" s="6"/>
      <c r="S763" s="6"/>
    </row>
    <row r="764" spans="3:19" s="1" customFormat="1" ht="13.2" x14ac:dyDescent="0.3">
      <c r="C764" s="5"/>
      <c r="D764" s="6"/>
      <c r="E764" s="6"/>
      <c r="F764" s="7"/>
      <c r="G764" s="7"/>
      <c r="I764" s="5"/>
      <c r="J764" s="6"/>
      <c r="K764" s="6"/>
      <c r="L764" s="7"/>
      <c r="M764" s="7"/>
      <c r="O764" s="6"/>
      <c r="S764" s="6"/>
    </row>
    <row r="765" spans="3:19" s="1" customFormat="1" ht="13.2" x14ac:dyDescent="0.3">
      <c r="C765" s="5"/>
      <c r="D765" s="6"/>
      <c r="E765" s="6"/>
      <c r="F765" s="7"/>
      <c r="G765" s="7"/>
      <c r="I765" s="5"/>
      <c r="J765" s="6"/>
      <c r="K765" s="6"/>
      <c r="L765" s="7"/>
      <c r="M765" s="7"/>
      <c r="O765" s="6"/>
      <c r="S765" s="6"/>
    </row>
    <row r="766" spans="3:19" s="1" customFormat="1" ht="13.2" x14ac:dyDescent="0.3">
      <c r="C766" s="5"/>
      <c r="D766" s="6"/>
      <c r="E766" s="6"/>
      <c r="F766" s="7"/>
      <c r="G766" s="7"/>
      <c r="I766" s="5"/>
      <c r="J766" s="6"/>
      <c r="K766" s="6"/>
      <c r="L766" s="7"/>
      <c r="M766" s="7"/>
      <c r="O766" s="6"/>
      <c r="S766" s="6"/>
    </row>
    <row r="767" spans="3:19" s="1" customFormat="1" ht="13.2" x14ac:dyDescent="0.3">
      <c r="C767" s="5"/>
      <c r="D767" s="6"/>
      <c r="E767" s="6"/>
      <c r="F767" s="7"/>
      <c r="G767" s="7"/>
      <c r="I767" s="5"/>
      <c r="J767" s="6"/>
      <c r="K767" s="6"/>
      <c r="L767" s="7"/>
      <c r="M767" s="7"/>
      <c r="O767" s="6"/>
      <c r="S767" s="6"/>
    </row>
    <row r="768" spans="3:19" s="1" customFormat="1" ht="13.2" x14ac:dyDescent="0.3">
      <c r="C768" s="5"/>
      <c r="D768" s="6"/>
      <c r="E768" s="6"/>
      <c r="F768" s="7"/>
      <c r="G768" s="7"/>
      <c r="I768" s="5"/>
      <c r="J768" s="6"/>
      <c r="K768" s="6"/>
      <c r="L768" s="7"/>
      <c r="M768" s="7"/>
      <c r="O768" s="6"/>
      <c r="S768" s="6"/>
    </row>
    <row r="769" spans="3:19" s="1" customFormat="1" ht="13.2" x14ac:dyDescent="0.3">
      <c r="C769" s="5"/>
      <c r="D769" s="6"/>
      <c r="E769" s="6"/>
      <c r="F769" s="7"/>
      <c r="G769" s="7"/>
      <c r="I769" s="5"/>
      <c r="J769" s="6"/>
      <c r="K769" s="6"/>
      <c r="L769" s="7"/>
      <c r="M769" s="7"/>
      <c r="O769" s="6"/>
      <c r="S769" s="6"/>
    </row>
    <row r="770" spans="3:19" s="1" customFormat="1" ht="13.2" x14ac:dyDescent="0.3">
      <c r="C770" s="5"/>
      <c r="D770" s="6"/>
      <c r="E770" s="6"/>
      <c r="F770" s="7"/>
      <c r="G770" s="7"/>
      <c r="I770" s="5"/>
      <c r="J770" s="6"/>
      <c r="K770" s="6"/>
      <c r="L770" s="7"/>
      <c r="M770" s="7"/>
      <c r="O770" s="6"/>
      <c r="S770" s="6"/>
    </row>
    <row r="771" spans="3:19" s="1" customFormat="1" ht="13.2" x14ac:dyDescent="0.3">
      <c r="C771" s="5"/>
      <c r="D771" s="6"/>
      <c r="E771" s="6"/>
      <c r="F771" s="7"/>
      <c r="G771" s="7"/>
      <c r="I771" s="5"/>
      <c r="J771" s="6"/>
      <c r="K771" s="6"/>
      <c r="L771" s="7"/>
      <c r="M771" s="7"/>
      <c r="O771" s="6"/>
      <c r="S771" s="6"/>
    </row>
    <row r="772" spans="3:19" s="1" customFormat="1" ht="13.2" x14ac:dyDescent="0.3">
      <c r="C772" s="5"/>
      <c r="D772" s="6"/>
      <c r="E772" s="6"/>
      <c r="F772" s="7"/>
      <c r="G772" s="7"/>
      <c r="I772" s="5"/>
      <c r="J772" s="6"/>
      <c r="K772" s="6"/>
      <c r="L772" s="7"/>
      <c r="M772" s="7"/>
      <c r="O772" s="6"/>
      <c r="S772" s="6"/>
    </row>
    <row r="773" spans="3:19" s="1" customFormat="1" ht="13.2" x14ac:dyDescent="0.3">
      <c r="C773" s="5"/>
      <c r="D773" s="6"/>
      <c r="E773" s="6"/>
      <c r="F773" s="7"/>
      <c r="G773" s="7"/>
      <c r="I773" s="5"/>
      <c r="J773" s="6"/>
      <c r="K773" s="6"/>
      <c r="L773" s="7"/>
      <c r="M773" s="7"/>
      <c r="O773" s="6"/>
      <c r="S773" s="6"/>
    </row>
    <row r="774" spans="3:19" s="1" customFormat="1" ht="13.2" x14ac:dyDescent="0.3">
      <c r="C774" s="5"/>
      <c r="D774" s="6"/>
      <c r="E774" s="6"/>
      <c r="F774" s="7"/>
      <c r="G774" s="7"/>
      <c r="I774" s="5"/>
      <c r="J774" s="6"/>
      <c r="K774" s="6"/>
      <c r="L774" s="7"/>
      <c r="M774" s="7"/>
      <c r="O774" s="6"/>
      <c r="S774" s="6"/>
    </row>
    <row r="775" spans="3:19" s="1" customFormat="1" ht="13.2" x14ac:dyDescent="0.3">
      <c r="C775" s="5"/>
      <c r="D775" s="6"/>
      <c r="E775" s="6"/>
      <c r="F775" s="7"/>
      <c r="G775" s="7"/>
      <c r="I775" s="5"/>
      <c r="J775" s="6"/>
      <c r="K775" s="6"/>
      <c r="L775" s="7"/>
      <c r="M775" s="7"/>
      <c r="O775" s="6"/>
      <c r="S775" s="6"/>
    </row>
    <row r="776" spans="3:19" s="1" customFormat="1" ht="13.2" x14ac:dyDescent="0.3">
      <c r="C776" s="5"/>
      <c r="D776" s="6"/>
      <c r="E776" s="6"/>
      <c r="F776" s="7"/>
      <c r="G776" s="7"/>
      <c r="I776" s="5"/>
      <c r="J776" s="6"/>
      <c r="K776" s="6"/>
      <c r="L776" s="7"/>
      <c r="M776" s="7"/>
      <c r="O776" s="6"/>
      <c r="S776" s="6"/>
    </row>
    <row r="777" spans="3:19" s="1" customFormat="1" ht="13.2" x14ac:dyDescent="0.3">
      <c r="C777" s="5"/>
      <c r="D777" s="6"/>
      <c r="E777" s="6"/>
      <c r="F777" s="7"/>
      <c r="G777" s="7"/>
      <c r="I777" s="5"/>
      <c r="J777" s="6"/>
      <c r="K777" s="6"/>
      <c r="L777" s="7"/>
      <c r="M777" s="7"/>
      <c r="O777" s="6"/>
      <c r="S777" s="6"/>
    </row>
    <row r="778" spans="3:19" s="1" customFormat="1" ht="13.2" x14ac:dyDescent="0.3">
      <c r="C778" s="5"/>
      <c r="D778" s="6"/>
      <c r="E778" s="6"/>
      <c r="F778" s="7"/>
      <c r="G778" s="7"/>
      <c r="I778" s="5"/>
      <c r="J778" s="6"/>
      <c r="K778" s="6"/>
      <c r="L778" s="7"/>
      <c r="M778" s="7"/>
      <c r="O778" s="6"/>
      <c r="S778" s="6"/>
    </row>
    <row r="779" spans="3:19" s="1" customFormat="1" ht="13.2" x14ac:dyDescent="0.3">
      <c r="C779" s="5"/>
      <c r="D779" s="6"/>
      <c r="E779" s="6"/>
      <c r="F779" s="7"/>
      <c r="G779" s="7"/>
      <c r="I779" s="5"/>
      <c r="J779" s="6"/>
      <c r="K779" s="6"/>
      <c r="L779" s="7"/>
      <c r="M779" s="7"/>
      <c r="O779" s="6"/>
      <c r="S779" s="6"/>
    </row>
    <row r="780" spans="3:19" s="1" customFormat="1" ht="13.2" x14ac:dyDescent="0.3">
      <c r="C780" s="5"/>
      <c r="D780" s="6"/>
      <c r="E780" s="6"/>
      <c r="F780" s="7"/>
      <c r="G780" s="7"/>
      <c r="I780" s="5"/>
      <c r="J780" s="6"/>
      <c r="K780" s="6"/>
      <c r="L780" s="7"/>
      <c r="M780" s="7"/>
      <c r="O780" s="6"/>
      <c r="S780" s="6"/>
    </row>
    <row r="781" spans="3:19" s="1" customFormat="1" ht="13.2" x14ac:dyDescent="0.3">
      <c r="C781" s="5"/>
      <c r="D781" s="6"/>
      <c r="E781" s="6"/>
      <c r="F781" s="7"/>
      <c r="G781" s="7"/>
      <c r="I781" s="5"/>
      <c r="J781" s="6"/>
      <c r="K781" s="6"/>
      <c r="L781" s="7"/>
      <c r="M781" s="7"/>
      <c r="O781" s="6"/>
      <c r="S781" s="6"/>
    </row>
    <row r="782" spans="3:19" s="1" customFormat="1" ht="13.2" x14ac:dyDescent="0.3">
      <c r="C782" s="5"/>
      <c r="D782" s="6"/>
      <c r="E782" s="6"/>
      <c r="F782" s="7"/>
      <c r="G782" s="7"/>
      <c r="I782" s="5"/>
      <c r="J782" s="6"/>
      <c r="K782" s="6"/>
      <c r="L782" s="7"/>
      <c r="M782" s="7"/>
      <c r="O782" s="6"/>
      <c r="S782" s="6"/>
    </row>
    <row r="783" spans="3:19" s="1" customFormat="1" ht="13.2" x14ac:dyDescent="0.3">
      <c r="C783" s="5"/>
      <c r="D783" s="6"/>
      <c r="E783" s="6"/>
      <c r="F783" s="7"/>
      <c r="G783" s="7"/>
      <c r="I783" s="5"/>
      <c r="J783" s="6"/>
      <c r="K783" s="6"/>
      <c r="L783" s="7"/>
      <c r="M783" s="7"/>
      <c r="O783" s="6"/>
      <c r="S783" s="6"/>
    </row>
    <row r="784" spans="3:19" s="1" customFormat="1" ht="13.2" x14ac:dyDescent="0.3">
      <c r="C784" s="5"/>
      <c r="D784" s="6"/>
      <c r="E784" s="6"/>
      <c r="F784" s="7"/>
      <c r="G784" s="7"/>
      <c r="I784" s="5"/>
      <c r="J784" s="6"/>
      <c r="K784" s="6"/>
      <c r="L784" s="7"/>
      <c r="M784" s="7"/>
      <c r="O784" s="6"/>
      <c r="S784" s="6"/>
    </row>
    <row r="785" spans="3:19" s="1" customFormat="1" ht="13.2" x14ac:dyDescent="0.3">
      <c r="C785" s="5"/>
      <c r="D785" s="6"/>
      <c r="E785" s="6"/>
      <c r="F785" s="7"/>
      <c r="G785" s="7"/>
      <c r="I785" s="5"/>
      <c r="J785" s="6"/>
      <c r="K785" s="6"/>
      <c r="L785" s="7"/>
      <c r="M785" s="7"/>
      <c r="O785" s="6"/>
      <c r="S785" s="6"/>
    </row>
    <row r="786" spans="3:19" s="1" customFormat="1" ht="13.2" x14ac:dyDescent="0.3">
      <c r="C786" s="5"/>
      <c r="D786" s="6"/>
      <c r="E786" s="6"/>
      <c r="F786" s="7"/>
      <c r="G786" s="7"/>
      <c r="I786" s="5"/>
      <c r="J786" s="6"/>
      <c r="K786" s="6"/>
      <c r="L786" s="7"/>
      <c r="M786" s="7"/>
      <c r="O786" s="6"/>
      <c r="S786" s="6"/>
    </row>
    <row r="787" spans="3:19" s="1" customFormat="1" ht="13.2" x14ac:dyDescent="0.3">
      <c r="C787" s="5"/>
      <c r="D787" s="6"/>
      <c r="E787" s="6"/>
      <c r="F787" s="7"/>
      <c r="G787" s="7"/>
      <c r="I787" s="5"/>
      <c r="J787" s="6"/>
      <c r="K787" s="6"/>
      <c r="L787" s="7"/>
      <c r="M787" s="7"/>
      <c r="O787" s="6"/>
      <c r="S787" s="6"/>
    </row>
    <row r="788" spans="3:19" s="1" customFormat="1" ht="13.2" x14ac:dyDescent="0.3">
      <c r="C788" s="5"/>
      <c r="D788" s="6"/>
      <c r="E788" s="6"/>
      <c r="F788" s="7"/>
      <c r="G788" s="7"/>
      <c r="I788" s="5"/>
      <c r="J788" s="6"/>
      <c r="K788" s="6"/>
      <c r="L788" s="7"/>
      <c r="M788" s="7"/>
      <c r="O788" s="6"/>
      <c r="S788" s="6"/>
    </row>
    <row r="789" spans="3:19" s="1" customFormat="1" ht="13.2" x14ac:dyDescent="0.3">
      <c r="C789" s="5"/>
      <c r="D789" s="6"/>
      <c r="E789" s="6"/>
      <c r="F789" s="7"/>
      <c r="G789" s="7"/>
      <c r="I789" s="5"/>
      <c r="J789" s="6"/>
      <c r="K789" s="6"/>
      <c r="L789" s="7"/>
      <c r="M789" s="7"/>
      <c r="O789" s="6"/>
      <c r="S789" s="6"/>
    </row>
    <row r="790" spans="3:19" s="1" customFormat="1" ht="13.2" x14ac:dyDescent="0.3">
      <c r="C790" s="5"/>
      <c r="D790" s="6"/>
      <c r="E790" s="6"/>
      <c r="F790" s="7"/>
      <c r="G790" s="7"/>
      <c r="I790" s="5"/>
      <c r="J790" s="6"/>
      <c r="K790" s="6"/>
      <c r="L790" s="7"/>
      <c r="M790" s="7"/>
      <c r="O790" s="6"/>
      <c r="S790" s="6"/>
    </row>
    <row r="791" spans="3:19" s="1" customFormat="1" ht="13.2" x14ac:dyDescent="0.3">
      <c r="C791" s="5"/>
      <c r="D791" s="6"/>
      <c r="E791" s="6"/>
      <c r="F791" s="7"/>
      <c r="G791" s="7"/>
      <c r="I791" s="5"/>
      <c r="J791" s="6"/>
      <c r="K791" s="6"/>
      <c r="L791" s="7"/>
      <c r="M791" s="7"/>
      <c r="O791" s="6"/>
      <c r="S791" s="6"/>
    </row>
    <row r="792" spans="3:19" s="1" customFormat="1" ht="13.2" x14ac:dyDescent="0.3">
      <c r="C792" s="5"/>
      <c r="D792" s="6"/>
      <c r="E792" s="6"/>
      <c r="F792" s="7"/>
      <c r="G792" s="7"/>
      <c r="I792" s="5"/>
      <c r="J792" s="6"/>
      <c r="K792" s="6"/>
      <c r="L792" s="7"/>
      <c r="M792" s="7"/>
      <c r="O792" s="6"/>
      <c r="S792" s="6"/>
    </row>
    <row r="793" spans="3:19" s="1" customFormat="1" ht="13.2" x14ac:dyDescent="0.3">
      <c r="C793" s="5"/>
      <c r="D793" s="6"/>
      <c r="E793" s="6"/>
      <c r="F793" s="7"/>
      <c r="G793" s="7"/>
      <c r="I793" s="5"/>
      <c r="J793" s="6"/>
      <c r="K793" s="6"/>
      <c r="L793" s="7"/>
      <c r="M793" s="7"/>
      <c r="O793" s="6"/>
      <c r="S793" s="6"/>
    </row>
    <row r="794" spans="3:19" s="1" customFormat="1" ht="13.2" x14ac:dyDescent="0.3">
      <c r="C794" s="5"/>
      <c r="D794" s="6"/>
      <c r="E794" s="6"/>
      <c r="F794" s="7"/>
      <c r="G794" s="7"/>
      <c r="I794" s="5"/>
      <c r="J794" s="6"/>
      <c r="K794" s="6"/>
      <c r="L794" s="7"/>
      <c r="M794" s="7"/>
      <c r="O794" s="6"/>
      <c r="S794" s="6"/>
    </row>
    <row r="795" spans="3:19" s="1" customFormat="1" ht="13.2" x14ac:dyDescent="0.3">
      <c r="C795" s="5"/>
      <c r="D795" s="6"/>
      <c r="E795" s="6"/>
      <c r="F795" s="7"/>
      <c r="G795" s="7"/>
      <c r="I795" s="5"/>
      <c r="J795" s="6"/>
      <c r="K795" s="6"/>
      <c r="L795" s="7"/>
      <c r="M795" s="7"/>
      <c r="O795" s="6"/>
      <c r="S795" s="6"/>
    </row>
    <row r="796" spans="3:19" s="1" customFormat="1" ht="13.2" x14ac:dyDescent="0.3">
      <c r="C796" s="5"/>
      <c r="D796" s="6"/>
      <c r="E796" s="6"/>
      <c r="F796" s="7"/>
      <c r="G796" s="7"/>
      <c r="I796" s="5"/>
      <c r="J796" s="6"/>
      <c r="K796" s="6"/>
      <c r="L796" s="7"/>
      <c r="M796" s="7"/>
      <c r="O796" s="6"/>
      <c r="S796" s="6"/>
    </row>
    <row r="797" spans="3:19" s="1" customFormat="1" ht="13.2" x14ac:dyDescent="0.3">
      <c r="C797" s="5"/>
      <c r="D797" s="6"/>
      <c r="E797" s="6"/>
      <c r="F797" s="7"/>
      <c r="G797" s="7"/>
      <c r="I797" s="5"/>
      <c r="J797" s="6"/>
      <c r="K797" s="6"/>
      <c r="L797" s="7"/>
      <c r="M797" s="7"/>
      <c r="O797" s="6"/>
      <c r="S797" s="6"/>
    </row>
    <row r="798" spans="3:19" s="1" customFormat="1" ht="13.2" x14ac:dyDescent="0.3">
      <c r="C798" s="5"/>
      <c r="D798" s="6"/>
      <c r="E798" s="6"/>
      <c r="F798" s="7"/>
      <c r="G798" s="7"/>
      <c r="I798" s="5"/>
      <c r="J798" s="6"/>
      <c r="K798" s="6"/>
      <c r="L798" s="7"/>
      <c r="M798" s="7"/>
      <c r="O798" s="6"/>
      <c r="S798" s="6"/>
    </row>
    <row r="799" spans="3:19" s="1" customFormat="1" ht="13.2" x14ac:dyDescent="0.3">
      <c r="C799" s="5"/>
      <c r="D799" s="6"/>
      <c r="E799" s="6"/>
      <c r="F799" s="7"/>
      <c r="G799" s="7"/>
      <c r="I799" s="5"/>
      <c r="J799" s="6"/>
      <c r="K799" s="6"/>
      <c r="L799" s="7"/>
      <c r="M799" s="7"/>
      <c r="O799" s="6"/>
      <c r="S799" s="6"/>
    </row>
    <row r="800" spans="3:19" s="1" customFormat="1" ht="13.2" x14ac:dyDescent="0.3">
      <c r="C800" s="5"/>
      <c r="D800" s="6"/>
      <c r="E800" s="6"/>
      <c r="F800" s="7"/>
      <c r="G800" s="7"/>
      <c r="I800" s="5"/>
      <c r="J800" s="6"/>
      <c r="K800" s="6"/>
      <c r="L800" s="7"/>
      <c r="M800" s="7"/>
      <c r="O800" s="6"/>
      <c r="S800" s="6"/>
    </row>
    <row r="801" spans="3:19" s="1" customFormat="1" ht="13.2" x14ac:dyDescent="0.3">
      <c r="C801" s="5"/>
      <c r="D801" s="6"/>
      <c r="E801" s="6"/>
      <c r="F801" s="7"/>
      <c r="G801" s="7"/>
      <c r="I801" s="5"/>
      <c r="J801" s="6"/>
      <c r="K801" s="6"/>
      <c r="L801" s="7"/>
      <c r="M801" s="7"/>
      <c r="O801" s="6"/>
      <c r="S801" s="6"/>
    </row>
    <row r="802" spans="3:19" s="1" customFormat="1" ht="13.2" x14ac:dyDescent="0.3">
      <c r="C802" s="5"/>
      <c r="D802" s="6"/>
      <c r="E802" s="6"/>
      <c r="F802" s="7"/>
      <c r="G802" s="7"/>
      <c r="I802" s="5"/>
      <c r="J802" s="6"/>
      <c r="K802" s="6"/>
      <c r="L802" s="7"/>
      <c r="M802" s="7"/>
      <c r="O802" s="6"/>
      <c r="S802" s="6"/>
    </row>
    <row r="803" spans="3:19" s="1" customFormat="1" ht="13.2" x14ac:dyDescent="0.3">
      <c r="C803" s="5"/>
      <c r="D803" s="6"/>
      <c r="E803" s="6"/>
      <c r="F803" s="7"/>
      <c r="G803" s="7"/>
      <c r="I803" s="5"/>
      <c r="J803" s="6"/>
      <c r="K803" s="6"/>
      <c r="L803" s="7"/>
      <c r="M803" s="7"/>
      <c r="O803" s="6"/>
      <c r="S803" s="6"/>
    </row>
    <row r="804" spans="3:19" s="1" customFormat="1" ht="13.2" x14ac:dyDescent="0.3">
      <c r="C804" s="5"/>
      <c r="D804" s="6"/>
      <c r="E804" s="6"/>
      <c r="F804" s="7"/>
      <c r="G804" s="7"/>
      <c r="I804" s="5"/>
      <c r="J804" s="6"/>
      <c r="K804" s="6"/>
      <c r="L804" s="7"/>
      <c r="M804" s="7"/>
      <c r="O804" s="6"/>
      <c r="S804" s="6"/>
    </row>
    <row r="805" spans="3:19" s="1" customFormat="1" ht="13.2" x14ac:dyDescent="0.3">
      <c r="C805" s="5"/>
      <c r="D805" s="6"/>
      <c r="E805" s="6"/>
      <c r="F805" s="7"/>
      <c r="G805" s="7"/>
      <c r="I805" s="5"/>
      <c r="J805" s="6"/>
      <c r="K805" s="6"/>
      <c r="L805" s="7"/>
      <c r="M805" s="7"/>
      <c r="O805" s="6"/>
      <c r="S805" s="6"/>
    </row>
    <row r="806" spans="3:19" s="1" customFormat="1" ht="13.2" x14ac:dyDescent="0.3">
      <c r="C806" s="5"/>
      <c r="D806" s="6"/>
      <c r="E806" s="6"/>
      <c r="F806" s="7"/>
      <c r="G806" s="7"/>
      <c r="I806" s="5"/>
      <c r="J806" s="6"/>
      <c r="K806" s="6"/>
      <c r="L806" s="7"/>
      <c r="M806" s="7"/>
      <c r="O806" s="6"/>
      <c r="S806" s="6"/>
    </row>
    <row r="807" spans="3:19" s="1" customFormat="1" ht="13.2" x14ac:dyDescent="0.3">
      <c r="C807" s="5"/>
      <c r="D807" s="6"/>
      <c r="E807" s="6"/>
      <c r="F807" s="7"/>
      <c r="G807" s="7"/>
      <c r="I807" s="5"/>
      <c r="J807" s="6"/>
      <c r="K807" s="6"/>
      <c r="L807" s="7"/>
      <c r="M807" s="7"/>
      <c r="O807" s="6"/>
      <c r="S807" s="6"/>
    </row>
    <row r="808" spans="3:19" s="1" customFormat="1" ht="13.2" x14ac:dyDescent="0.3">
      <c r="C808" s="5"/>
      <c r="D808" s="6"/>
      <c r="E808" s="6"/>
      <c r="F808" s="7"/>
      <c r="G808" s="7"/>
      <c r="I808" s="5"/>
      <c r="J808" s="6"/>
      <c r="K808" s="6"/>
      <c r="L808" s="7"/>
      <c r="M808" s="7"/>
      <c r="O808" s="6"/>
      <c r="S808" s="6"/>
    </row>
    <row r="809" spans="3:19" s="1" customFormat="1" ht="13.2" x14ac:dyDescent="0.3">
      <c r="C809" s="5"/>
      <c r="D809" s="6"/>
      <c r="E809" s="6"/>
      <c r="F809" s="7"/>
      <c r="G809" s="7"/>
      <c r="I809" s="5"/>
      <c r="J809" s="6"/>
      <c r="K809" s="6"/>
      <c r="L809" s="7"/>
      <c r="M809" s="7"/>
      <c r="O809" s="6"/>
      <c r="S809" s="6"/>
    </row>
    <row r="810" spans="3:19" s="1" customFormat="1" ht="13.2" x14ac:dyDescent="0.3">
      <c r="C810" s="5"/>
      <c r="D810" s="6"/>
      <c r="E810" s="6"/>
      <c r="F810" s="7"/>
      <c r="G810" s="7"/>
      <c r="I810" s="5"/>
      <c r="J810" s="6"/>
      <c r="K810" s="6"/>
      <c r="L810" s="7"/>
      <c r="M810" s="7"/>
      <c r="O810" s="6"/>
      <c r="S810" s="6"/>
    </row>
    <row r="811" spans="3:19" s="1" customFormat="1" ht="13.2" x14ac:dyDescent="0.3">
      <c r="C811" s="5"/>
      <c r="D811" s="6"/>
      <c r="E811" s="6"/>
      <c r="F811" s="7"/>
      <c r="G811" s="7"/>
      <c r="I811" s="5"/>
      <c r="J811" s="6"/>
      <c r="K811" s="6"/>
      <c r="L811" s="7"/>
      <c r="M811" s="7"/>
      <c r="O811" s="6"/>
      <c r="S811" s="6"/>
    </row>
    <row r="812" spans="3:19" s="1" customFormat="1" ht="13.2" x14ac:dyDescent="0.3">
      <c r="C812" s="5"/>
      <c r="D812" s="6"/>
      <c r="E812" s="6"/>
      <c r="F812" s="7"/>
      <c r="G812" s="7"/>
      <c r="I812" s="5"/>
      <c r="J812" s="6"/>
      <c r="K812" s="6"/>
      <c r="L812" s="7"/>
      <c r="M812" s="7"/>
      <c r="O812" s="6"/>
      <c r="S812" s="6"/>
    </row>
    <row r="813" spans="3:19" s="1" customFormat="1" ht="13.2" x14ac:dyDescent="0.3">
      <c r="C813" s="5"/>
      <c r="D813" s="6"/>
      <c r="E813" s="6"/>
      <c r="F813" s="7"/>
      <c r="G813" s="7"/>
      <c r="I813" s="5"/>
      <c r="J813" s="6"/>
      <c r="K813" s="6"/>
      <c r="L813" s="7"/>
      <c r="M813" s="7"/>
      <c r="O813" s="6"/>
      <c r="S813" s="6"/>
    </row>
    <row r="814" spans="3:19" s="1" customFormat="1" ht="13.2" x14ac:dyDescent="0.3">
      <c r="C814" s="5"/>
      <c r="D814" s="6"/>
      <c r="E814" s="6"/>
      <c r="F814" s="7"/>
      <c r="G814" s="7"/>
      <c r="I814" s="5"/>
      <c r="J814" s="6"/>
      <c r="K814" s="6"/>
      <c r="L814" s="7"/>
      <c r="M814" s="7"/>
      <c r="O814" s="6"/>
      <c r="S814" s="6"/>
    </row>
    <row r="815" spans="3:19" s="1" customFormat="1" ht="13.2" x14ac:dyDescent="0.3">
      <c r="C815" s="5"/>
      <c r="D815" s="6"/>
      <c r="E815" s="6"/>
      <c r="F815" s="7"/>
      <c r="G815" s="7"/>
      <c r="I815" s="5"/>
      <c r="J815" s="6"/>
      <c r="K815" s="6"/>
      <c r="L815" s="7"/>
      <c r="M815" s="7"/>
      <c r="O815" s="6"/>
      <c r="S815" s="6"/>
    </row>
    <row r="816" spans="3:19" s="1" customFormat="1" ht="13.2" x14ac:dyDescent="0.3">
      <c r="C816" s="5"/>
      <c r="D816" s="6"/>
      <c r="E816" s="6"/>
      <c r="F816" s="7"/>
      <c r="G816" s="7"/>
      <c r="I816" s="5"/>
      <c r="J816" s="6"/>
      <c r="K816" s="6"/>
      <c r="L816" s="7"/>
      <c r="M816" s="7"/>
      <c r="O816" s="6"/>
      <c r="S816" s="6"/>
    </row>
    <row r="817" spans="3:19" s="1" customFormat="1" ht="13.2" x14ac:dyDescent="0.3">
      <c r="C817" s="5"/>
      <c r="D817" s="6"/>
      <c r="E817" s="6"/>
      <c r="F817" s="7"/>
      <c r="G817" s="7"/>
      <c r="I817" s="5"/>
      <c r="J817" s="6"/>
      <c r="K817" s="6"/>
      <c r="L817" s="7"/>
      <c r="M817" s="7"/>
      <c r="O817" s="6"/>
      <c r="S817" s="6"/>
    </row>
    <row r="818" spans="3:19" s="1" customFormat="1" ht="13.2" x14ac:dyDescent="0.3">
      <c r="C818" s="5"/>
      <c r="D818" s="6"/>
      <c r="E818" s="6"/>
      <c r="F818" s="7"/>
      <c r="G818" s="7"/>
      <c r="I818" s="5"/>
      <c r="J818" s="6"/>
      <c r="K818" s="6"/>
      <c r="L818" s="7"/>
      <c r="M818" s="7"/>
      <c r="O818" s="6"/>
      <c r="S818" s="6"/>
    </row>
    <row r="819" spans="3:19" s="1" customFormat="1" ht="13.2" x14ac:dyDescent="0.3">
      <c r="C819" s="5"/>
      <c r="D819" s="6"/>
      <c r="E819" s="6"/>
      <c r="F819" s="7"/>
      <c r="G819" s="7"/>
      <c r="I819" s="5"/>
      <c r="J819" s="6"/>
      <c r="K819" s="6"/>
      <c r="L819" s="7"/>
      <c r="M819" s="7"/>
      <c r="O819" s="6"/>
      <c r="S819" s="6"/>
    </row>
    <row r="820" spans="3:19" s="1" customFormat="1" ht="13.2" x14ac:dyDescent="0.3">
      <c r="C820" s="5"/>
      <c r="D820" s="6"/>
      <c r="E820" s="6"/>
      <c r="F820" s="7"/>
      <c r="G820" s="7"/>
      <c r="I820" s="5"/>
      <c r="J820" s="6"/>
      <c r="K820" s="6"/>
      <c r="L820" s="7"/>
      <c r="M820" s="7"/>
      <c r="O820" s="6"/>
      <c r="S820" s="6"/>
    </row>
    <row r="821" spans="3:19" s="1" customFormat="1" ht="13.2" x14ac:dyDescent="0.3">
      <c r="C821" s="5"/>
      <c r="D821" s="6"/>
      <c r="E821" s="6"/>
      <c r="F821" s="7"/>
      <c r="G821" s="7"/>
      <c r="I821" s="5"/>
      <c r="J821" s="6"/>
      <c r="K821" s="6"/>
      <c r="L821" s="7"/>
      <c r="M821" s="7"/>
      <c r="O821" s="6"/>
      <c r="S821" s="6"/>
    </row>
    <row r="822" spans="3:19" s="1" customFormat="1" ht="13.2" x14ac:dyDescent="0.3">
      <c r="C822" s="5"/>
      <c r="D822" s="6"/>
      <c r="E822" s="6"/>
      <c r="F822" s="7"/>
      <c r="G822" s="7"/>
      <c r="I822" s="5"/>
      <c r="J822" s="6"/>
      <c r="K822" s="6"/>
      <c r="L822" s="7"/>
      <c r="M822" s="7"/>
      <c r="O822" s="6"/>
      <c r="S822" s="6"/>
    </row>
    <row r="823" spans="3:19" s="1" customFormat="1" ht="13.2" x14ac:dyDescent="0.3">
      <c r="C823" s="5"/>
      <c r="D823" s="6"/>
      <c r="E823" s="6"/>
      <c r="F823" s="7"/>
      <c r="G823" s="7"/>
      <c r="I823" s="5"/>
      <c r="J823" s="6"/>
      <c r="K823" s="6"/>
      <c r="L823" s="7"/>
      <c r="M823" s="7"/>
      <c r="O823" s="6"/>
      <c r="S823" s="6"/>
    </row>
    <row r="824" spans="3:19" s="1" customFormat="1" ht="13.2" x14ac:dyDescent="0.3">
      <c r="C824" s="5"/>
      <c r="D824" s="6"/>
      <c r="E824" s="6"/>
      <c r="F824" s="7"/>
      <c r="G824" s="7"/>
      <c r="I824" s="5"/>
      <c r="J824" s="6"/>
      <c r="K824" s="6"/>
      <c r="L824" s="7"/>
      <c r="M824" s="7"/>
      <c r="O824" s="6"/>
      <c r="S824" s="6"/>
    </row>
    <row r="825" spans="3:19" s="1" customFormat="1" ht="13.2" x14ac:dyDescent="0.3">
      <c r="C825" s="5"/>
      <c r="D825" s="6"/>
      <c r="E825" s="6"/>
      <c r="F825" s="7"/>
      <c r="G825" s="7"/>
      <c r="I825" s="5"/>
      <c r="J825" s="6"/>
      <c r="K825" s="6"/>
      <c r="L825" s="7"/>
      <c r="M825" s="7"/>
      <c r="O825" s="6"/>
      <c r="S825" s="6"/>
    </row>
    <row r="826" spans="3:19" s="1" customFormat="1" ht="13.2" x14ac:dyDescent="0.3">
      <c r="C826" s="5"/>
      <c r="D826" s="6"/>
      <c r="E826" s="6"/>
      <c r="F826" s="7"/>
      <c r="G826" s="7"/>
      <c r="I826" s="5"/>
      <c r="J826" s="6"/>
      <c r="K826" s="6"/>
      <c r="L826" s="7"/>
      <c r="M826" s="7"/>
      <c r="O826" s="6"/>
      <c r="S826" s="6"/>
    </row>
    <row r="827" spans="3:19" s="1" customFormat="1" ht="13.2" x14ac:dyDescent="0.3">
      <c r="C827" s="5"/>
      <c r="D827" s="6"/>
      <c r="E827" s="6"/>
      <c r="F827" s="7"/>
      <c r="G827" s="7"/>
      <c r="I827" s="5"/>
      <c r="J827" s="6"/>
      <c r="K827" s="6"/>
      <c r="L827" s="7"/>
      <c r="M827" s="7"/>
      <c r="O827" s="6"/>
      <c r="S827" s="6"/>
    </row>
    <row r="828" spans="3:19" s="1" customFormat="1" ht="13.2" x14ac:dyDescent="0.3">
      <c r="C828" s="5"/>
      <c r="D828" s="6"/>
      <c r="E828" s="6"/>
      <c r="F828" s="7"/>
      <c r="G828" s="7"/>
      <c r="I828" s="5"/>
      <c r="J828" s="6"/>
      <c r="K828" s="6"/>
      <c r="L828" s="7"/>
      <c r="M828" s="7"/>
      <c r="O828" s="6"/>
      <c r="S828" s="6"/>
    </row>
    <row r="829" spans="3:19" s="1" customFormat="1" ht="13.2" x14ac:dyDescent="0.3">
      <c r="C829" s="5"/>
      <c r="D829" s="6"/>
      <c r="E829" s="6"/>
      <c r="F829" s="7"/>
      <c r="G829" s="7"/>
      <c r="I829" s="5"/>
      <c r="J829" s="6"/>
      <c r="K829" s="6"/>
      <c r="L829" s="7"/>
      <c r="M829" s="7"/>
      <c r="O829" s="6"/>
      <c r="S829" s="6"/>
    </row>
    <row r="830" spans="3:19" s="1" customFormat="1" ht="13.2" x14ac:dyDescent="0.3">
      <c r="C830" s="5"/>
      <c r="D830" s="6"/>
      <c r="E830" s="6"/>
      <c r="F830" s="7"/>
      <c r="G830" s="7"/>
      <c r="I830" s="5"/>
      <c r="J830" s="6"/>
      <c r="K830" s="6"/>
      <c r="L830" s="7"/>
      <c r="M830" s="7"/>
      <c r="O830" s="6"/>
      <c r="S830" s="6"/>
    </row>
    <row r="831" spans="3:19" s="1" customFormat="1" ht="13.2" x14ac:dyDescent="0.3">
      <c r="C831" s="5"/>
      <c r="D831" s="6"/>
      <c r="E831" s="6"/>
      <c r="F831" s="7"/>
      <c r="G831" s="7"/>
      <c r="I831" s="5"/>
      <c r="J831" s="6"/>
      <c r="K831" s="6"/>
      <c r="L831" s="7"/>
      <c r="M831" s="7"/>
      <c r="O831" s="6"/>
      <c r="S831" s="6"/>
    </row>
    <row r="832" spans="3:19" s="1" customFormat="1" ht="13.2" x14ac:dyDescent="0.3">
      <c r="C832" s="5"/>
      <c r="D832" s="6"/>
      <c r="E832" s="6"/>
      <c r="F832" s="7"/>
      <c r="G832" s="7"/>
      <c r="I832" s="5"/>
      <c r="J832" s="6"/>
      <c r="K832" s="6"/>
      <c r="L832" s="7"/>
      <c r="M832" s="7"/>
      <c r="O832" s="6"/>
      <c r="S832" s="6"/>
    </row>
    <row r="833" spans="3:19" s="1" customFormat="1" ht="13.2" x14ac:dyDescent="0.3">
      <c r="C833" s="5"/>
      <c r="D833" s="6"/>
      <c r="E833" s="6"/>
      <c r="F833" s="7"/>
      <c r="G833" s="7"/>
      <c r="I833" s="5"/>
      <c r="J833" s="6"/>
      <c r="K833" s="6"/>
      <c r="L833" s="7"/>
      <c r="M833" s="7"/>
      <c r="O833" s="6"/>
      <c r="S833" s="6"/>
    </row>
    <row r="834" spans="3:19" s="1" customFormat="1" ht="13.2" x14ac:dyDescent="0.3">
      <c r="C834" s="5"/>
      <c r="D834" s="6"/>
      <c r="E834" s="6"/>
      <c r="F834" s="7"/>
      <c r="G834" s="7"/>
      <c r="I834" s="5"/>
      <c r="J834" s="6"/>
      <c r="K834" s="6"/>
      <c r="L834" s="7"/>
      <c r="M834" s="7"/>
      <c r="O834" s="6"/>
      <c r="S834" s="6"/>
    </row>
    <row r="835" spans="3:19" s="1" customFormat="1" ht="13.2" x14ac:dyDescent="0.3">
      <c r="C835" s="5"/>
      <c r="D835" s="6"/>
      <c r="E835" s="6"/>
      <c r="F835" s="7"/>
      <c r="G835" s="7"/>
      <c r="I835" s="5"/>
      <c r="J835" s="6"/>
      <c r="K835" s="6"/>
      <c r="L835" s="7"/>
      <c r="M835" s="7"/>
      <c r="O835" s="6"/>
      <c r="S835" s="6"/>
    </row>
    <row r="836" spans="3:19" s="1" customFormat="1" ht="13.2" x14ac:dyDescent="0.3">
      <c r="C836" s="5"/>
      <c r="D836" s="6"/>
      <c r="E836" s="6"/>
      <c r="F836" s="7"/>
      <c r="G836" s="7"/>
      <c r="I836" s="5"/>
      <c r="J836" s="6"/>
      <c r="K836" s="6"/>
      <c r="L836" s="7"/>
      <c r="M836" s="7"/>
      <c r="O836" s="6"/>
      <c r="S836" s="6"/>
    </row>
    <row r="837" spans="3:19" s="1" customFormat="1" ht="13.2" x14ac:dyDescent="0.3">
      <c r="C837" s="5"/>
      <c r="D837" s="6"/>
      <c r="E837" s="6"/>
      <c r="F837" s="7"/>
      <c r="G837" s="7"/>
      <c r="I837" s="5"/>
      <c r="J837" s="6"/>
      <c r="K837" s="6"/>
      <c r="L837" s="7"/>
      <c r="M837" s="7"/>
      <c r="O837" s="6"/>
      <c r="S837" s="6"/>
    </row>
    <row r="838" spans="3:19" s="1" customFormat="1" ht="13.2" x14ac:dyDescent="0.3">
      <c r="C838" s="5"/>
      <c r="D838" s="6"/>
      <c r="E838" s="6"/>
      <c r="F838" s="7"/>
      <c r="G838" s="7"/>
      <c r="I838" s="5"/>
      <c r="J838" s="6"/>
      <c r="K838" s="6"/>
      <c r="L838" s="7"/>
      <c r="M838" s="7"/>
      <c r="O838" s="6"/>
      <c r="S838" s="6"/>
    </row>
    <row r="839" spans="3:19" s="1" customFormat="1" ht="13.2" x14ac:dyDescent="0.3">
      <c r="C839" s="5"/>
      <c r="D839" s="6"/>
      <c r="E839" s="6"/>
      <c r="F839" s="7"/>
      <c r="G839" s="7"/>
      <c r="I839" s="5"/>
      <c r="J839" s="6"/>
      <c r="K839" s="6"/>
      <c r="L839" s="7"/>
      <c r="M839" s="7"/>
      <c r="O839" s="6"/>
      <c r="S839" s="6"/>
    </row>
    <row r="840" spans="3:19" s="1" customFormat="1" ht="13.2" x14ac:dyDescent="0.3">
      <c r="C840" s="5"/>
      <c r="D840" s="6"/>
      <c r="E840" s="6"/>
      <c r="F840" s="7"/>
      <c r="G840" s="7"/>
      <c r="I840" s="5"/>
      <c r="J840" s="6"/>
      <c r="K840" s="6"/>
      <c r="L840" s="7"/>
      <c r="M840" s="7"/>
      <c r="O840" s="6"/>
      <c r="S840" s="6"/>
    </row>
    <row r="841" spans="3:19" s="1" customFormat="1" ht="13.2" x14ac:dyDescent="0.3">
      <c r="C841" s="5"/>
      <c r="D841" s="6"/>
      <c r="E841" s="6"/>
      <c r="F841" s="7"/>
      <c r="G841" s="7"/>
      <c r="I841" s="5"/>
      <c r="J841" s="6"/>
      <c r="K841" s="6"/>
      <c r="L841" s="7"/>
      <c r="M841" s="7"/>
      <c r="O841" s="6"/>
      <c r="S841" s="6"/>
    </row>
    <row r="842" spans="3:19" s="1" customFormat="1" ht="13.2" x14ac:dyDescent="0.3">
      <c r="C842" s="5"/>
      <c r="D842" s="6"/>
      <c r="E842" s="6"/>
      <c r="F842" s="7"/>
      <c r="G842" s="7"/>
      <c r="I842" s="5"/>
      <c r="J842" s="6"/>
      <c r="K842" s="6"/>
      <c r="L842" s="7"/>
      <c r="M842" s="7"/>
      <c r="O842" s="6"/>
      <c r="S842" s="6"/>
    </row>
    <row r="843" spans="3:19" s="1" customFormat="1" ht="13.2" x14ac:dyDescent="0.3">
      <c r="C843" s="5"/>
      <c r="D843" s="6"/>
      <c r="E843" s="6"/>
      <c r="F843" s="7"/>
      <c r="G843" s="7"/>
      <c r="I843" s="5"/>
      <c r="J843" s="6"/>
      <c r="K843" s="6"/>
      <c r="L843" s="7"/>
      <c r="M843" s="7"/>
      <c r="O843" s="6"/>
      <c r="S843" s="6"/>
    </row>
    <row r="844" spans="3:19" s="1" customFormat="1" ht="13.2" x14ac:dyDescent="0.3">
      <c r="C844" s="5"/>
      <c r="D844" s="6"/>
      <c r="E844" s="6"/>
      <c r="F844" s="7"/>
      <c r="G844" s="7"/>
      <c r="I844" s="5"/>
      <c r="J844" s="6"/>
      <c r="K844" s="6"/>
      <c r="L844" s="7"/>
      <c r="M844" s="7"/>
      <c r="O844" s="6"/>
      <c r="S844" s="6"/>
    </row>
    <row r="845" spans="3:19" s="1" customFormat="1" ht="13.2" x14ac:dyDescent="0.3">
      <c r="C845" s="5"/>
      <c r="D845" s="6"/>
      <c r="E845" s="6"/>
      <c r="F845" s="7"/>
      <c r="G845" s="7"/>
      <c r="I845" s="5"/>
      <c r="J845" s="6"/>
      <c r="K845" s="6"/>
      <c r="L845" s="7"/>
      <c r="M845" s="7"/>
      <c r="O845" s="6"/>
      <c r="S845" s="6"/>
    </row>
    <row r="846" spans="3:19" s="1" customFormat="1" ht="13.2" x14ac:dyDescent="0.3">
      <c r="C846" s="5"/>
      <c r="D846" s="6"/>
      <c r="E846" s="6"/>
      <c r="F846" s="7"/>
      <c r="G846" s="7"/>
      <c r="I846" s="5"/>
      <c r="J846" s="6"/>
      <c r="K846" s="6"/>
      <c r="L846" s="7"/>
      <c r="M846" s="7"/>
      <c r="O846" s="6"/>
      <c r="S846" s="6"/>
    </row>
    <row r="847" spans="3:19" s="1" customFormat="1" ht="13.2" x14ac:dyDescent="0.3">
      <c r="C847" s="5"/>
      <c r="D847" s="6"/>
      <c r="E847" s="6"/>
      <c r="F847" s="7"/>
      <c r="G847" s="7"/>
      <c r="I847" s="5"/>
      <c r="J847" s="6"/>
      <c r="K847" s="6"/>
      <c r="L847" s="7"/>
      <c r="M847" s="7"/>
      <c r="O847" s="6"/>
      <c r="S847" s="6"/>
    </row>
    <row r="848" spans="3:19" s="1" customFormat="1" ht="13.2" x14ac:dyDescent="0.3">
      <c r="C848" s="5"/>
      <c r="D848" s="6"/>
      <c r="E848" s="6"/>
      <c r="F848" s="7"/>
      <c r="G848" s="7"/>
      <c r="I848" s="5"/>
      <c r="J848" s="6"/>
      <c r="K848" s="6"/>
      <c r="L848" s="7"/>
      <c r="M848" s="7"/>
      <c r="O848" s="6"/>
      <c r="S848" s="6"/>
    </row>
    <row r="849" spans="3:19" s="1" customFormat="1" ht="13.2" x14ac:dyDescent="0.3">
      <c r="C849" s="5"/>
      <c r="D849" s="6"/>
      <c r="E849" s="6"/>
      <c r="F849" s="7"/>
      <c r="G849" s="7"/>
      <c r="I849" s="5"/>
      <c r="J849" s="6"/>
      <c r="K849" s="6"/>
      <c r="L849" s="7"/>
      <c r="M849" s="7"/>
      <c r="O849" s="6"/>
      <c r="S849" s="6"/>
    </row>
    <row r="850" spans="3:19" s="1" customFormat="1" ht="13.2" x14ac:dyDescent="0.3">
      <c r="C850" s="5"/>
      <c r="D850" s="6"/>
      <c r="E850" s="6"/>
      <c r="F850" s="7"/>
      <c r="G850" s="7"/>
      <c r="I850" s="5"/>
      <c r="J850" s="6"/>
      <c r="K850" s="6"/>
      <c r="L850" s="7"/>
      <c r="M850" s="7"/>
      <c r="O850" s="6"/>
      <c r="S850" s="6"/>
    </row>
    <row r="851" spans="3:19" s="1" customFormat="1" ht="13.2" x14ac:dyDescent="0.3">
      <c r="C851" s="5"/>
      <c r="D851" s="6"/>
      <c r="E851" s="6"/>
      <c r="F851" s="7"/>
      <c r="G851" s="7"/>
      <c r="I851" s="5"/>
      <c r="J851" s="6"/>
      <c r="K851" s="6"/>
      <c r="L851" s="7"/>
      <c r="M851" s="7"/>
      <c r="O851" s="6"/>
      <c r="S851" s="6"/>
    </row>
    <row r="852" spans="3:19" s="1" customFormat="1" ht="13.2" x14ac:dyDescent="0.3">
      <c r="C852" s="5"/>
      <c r="D852" s="6"/>
      <c r="E852" s="6"/>
      <c r="F852" s="7"/>
      <c r="G852" s="7"/>
      <c r="I852" s="5"/>
      <c r="J852" s="6"/>
      <c r="K852" s="6"/>
      <c r="L852" s="7"/>
      <c r="M852" s="7"/>
      <c r="O852" s="6"/>
      <c r="S852" s="6"/>
    </row>
    <row r="853" spans="3:19" s="1" customFormat="1" ht="13.2" x14ac:dyDescent="0.3">
      <c r="C853" s="5"/>
      <c r="D853" s="6"/>
      <c r="E853" s="6"/>
      <c r="F853" s="7"/>
      <c r="G853" s="7"/>
      <c r="I853" s="5"/>
      <c r="J853" s="6"/>
      <c r="K853" s="6"/>
      <c r="L853" s="7"/>
      <c r="M853" s="7"/>
      <c r="O853" s="6"/>
      <c r="S853" s="6"/>
    </row>
    <row r="854" spans="3:19" s="1" customFormat="1" ht="13.2" x14ac:dyDescent="0.3">
      <c r="C854" s="5"/>
      <c r="D854" s="6"/>
      <c r="E854" s="6"/>
      <c r="F854" s="7"/>
      <c r="G854" s="7"/>
      <c r="I854" s="5"/>
      <c r="J854" s="6"/>
      <c r="K854" s="6"/>
      <c r="L854" s="7"/>
      <c r="M854" s="7"/>
      <c r="O854" s="6"/>
      <c r="S854" s="6"/>
    </row>
    <row r="855" spans="3:19" s="1" customFormat="1" ht="13.2" x14ac:dyDescent="0.3">
      <c r="C855" s="5"/>
      <c r="D855" s="6"/>
      <c r="E855" s="6"/>
      <c r="F855" s="7"/>
      <c r="G855" s="7"/>
      <c r="I855" s="5"/>
      <c r="J855" s="6"/>
      <c r="K855" s="6"/>
      <c r="L855" s="7"/>
      <c r="M855" s="7"/>
      <c r="O855" s="6"/>
      <c r="S855" s="6"/>
    </row>
    <row r="856" spans="3:19" s="1" customFormat="1" ht="13.2" x14ac:dyDescent="0.3">
      <c r="C856" s="5"/>
      <c r="D856" s="6"/>
      <c r="E856" s="6"/>
      <c r="F856" s="7"/>
      <c r="G856" s="7"/>
      <c r="I856" s="5"/>
      <c r="J856" s="6"/>
      <c r="K856" s="6"/>
      <c r="L856" s="7"/>
      <c r="M856" s="7"/>
      <c r="O856" s="6"/>
      <c r="S856" s="6"/>
    </row>
    <row r="857" spans="3:19" s="1" customFormat="1" ht="13.2" x14ac:dyDescent="0.3">
      <c r="C857" s="5"/>
      <c r="D857" s="6"/>
      <c r="E857" s="6"/>
      <c r="F857" s="7"/>
      <c r="G857" s="7"/>
      <c r="I857" s="5"/>
      <c r="J857" s="6"/>
      <c r="K857" s="6"/>
      <c r="L857" s="7"/>
      <c r="M857" s="7"/>
      <c r="O857" s="6"/>
      <c r="S857" s="6"/>
    </row>
    <row r="858" spans="3:19" s="1" customFormat="1" ht="13.2" x14ac:dyDescent="0.3">
      <c r="C858" s="5"/>
      <c r="D858" s="6"/>
      <c r="E858" s="6"/>
      <c r="F858" s="7"/>
      <c r="G858" s="7"/>
      <c r="I858" s="5"/>
      <c r="J858" s="6"/>
      <c r="K858" s="6"/>
      <c r="L858" s="7"/>
      <c r="M858" s="7"/>
      <c r="O858" s="6"/>
      <c r="S858" s="6"/>
    </row>
    <row r="859" spans="3:19" s="1" customFormat="1" ht="13.2" x14ac:dyDescent="0.3">
      <c r="C859" s="5"/>
      <c r="D859" s="6"/>
      <c r="E859" s="6"/>
      <c r="F859" s="7"/>
      <c r="G859" s="7"/>
      <c r="I859" s="5"/>
      <c r="J859" s="6"/>
      <c r="K859" s="6"/>
      <c r="L859" s="7"/>
      <c r="M859" s="7"/>
      <c r="O859" s="6"/>
      <c r="S859" s="6"/>
    </row>
    <row r="860" spans="3:19" s="1" customFormat="1" ht="13.2" x14ac:dyDescent="0.3">
      <c r="C860" s="5"/>
      <c r="D860" s="6"/>
      <c r="E860" s="6"/>
      <c r="F860" s="7"/>
      <c r="G860" s="7"/>
      <c r="I860" s="5"/>
      <c r="J860" s="6"/>
      <c r="K860" s="6"/>
      <c r="L860" s="7"/>
      <c r="M860" s="7"/>
      <c r="O860" s="6"/>
      <c r="S860" s="6"/>
    </row>
    <row r="861" spans="3:19" s="1" customFormat="1" ht="13.2" x14ac:dyDescent="0.3">
      <c r="C861" s="5"/>
      <c r="D861" s="6"/>
      <c r="E861" s="6"/>
      <c r="F861" s="7"/>
      <c r="G861" s="7"/>
      <c r="I861" s="5"/>
      <c r="J861" s="6"/>
      <c r="K861" s="6"/>
      <c r="L861" s="7"/>
      <c r="M861" s="7"/>
      <c r="O861" s="6"/>
      <c r="S861" s="6"/>
    </row>
    <row r="862" spans="3:19" s="1" customFormat="1" ht="13.2" x14ac:dyDescent="0.3">
      <c r="C862" s="5"/>
      <c r="D862" s="6"/>
      <c r="E862" s="6"/>
      <c r="F862" s="7"/>
      <c r="G862" s="7"/>
      <c r="I862" s="5"/>
      <c r="J862" s="6"/>
      <c r="K862" s="6"/>
      <c r="L862" s="7"/>
      <c r="M862" s="7"/>
      <c r="O862" s="6"/>
      <c r="S862" s="6"/>
    </row>
    <row r="863" spans="3:19" s="1" customFormat="1" ht="13.2" x14ac:dyDescent="0.3">
      <c r="C863" s="5"/>
      <c r="D863" s="6"/>
      <c r="E863" s="6"/>
      <c r="F863" s="7"/>
      <c r="G863" s="7"/>
      <c r="I863" s="5"/>
      <c r="J863" s="6"/>
      <c r="K863" s="6"/>
      <c r="L863" s="7"/>
      <c r="M863" s="7"/>
      <c r="O863" s="6"/>
      <c r="S863" s="6"/>
    </row>
    <row r="864" spans="3:19" s="1" customFormat="1" ht="13.2" x14ac:dyDescent="0.3">
      <c r="C864" s="5"/>
      <c r="D864" s="6"/>
      <c r="E864" s="6"/>
      <c r="F864" s="7"/>
      <c r="G864" s="7"/>
      <c r="I864" s="5"/>
      <c r="J864" s="6"/>
      <c r="K864" s="6"/>
      <c r="L864" s="7"/>
      <c r="M864" s="7"/>
      <c r="O864" s="6"/>
      <c r="S864" s="6"/>
    </row>
    <row r="865" spans="3:19" s="1" customFormat="1" ht="13.2" x14ac:dyDescent="0.3">
      <c r="C865" s="5"/>
      <c r="D865" s="6"/>
      <c r="E865" s="6"/>
      <c r="F865" s="7"/>
      <c r="G865" s="7"/>
      <c r="I865" s="5"/>
      <c r="J865" s="6"/>
      <c r="K865" s="6"/>
      <c r="L865" s="7"/>
      <c r="M865" s="7"/>
      <c r="O865" s="6"/>
      <c r="S865" s="6"/>
    </row>
    <row r="866" spans="3:19" s="1" customFormat="1" ht="13.2" x14ac:dyDescent="0.3">
      <c r="C866" s="5"/>
      <c r="D866" s="6"/>
      <c r="E866" s="6"/>
      <c r="F866" s="7"/>
      <c r="G866" s="7"/>
      <c r="I866" s="5"/>
      <c r="J866" s="6"/>
      <c r="K866" s="6"/>
      <c r="L866" s="7"/>
      <c r="M866" s="7"/>
      <c r="O866" s="6"/>
      <c r="S866" s="6"/>
    </row>
    <row r="867" spans="3:19" s="1" customFormat="1" ht="13.2" x14ac:dyDescent="0.3">
      <c r="C867" s="5"/>
      <c r="D867" s="6"/>
      <c r="E867" s="6"/>
      <c r="F867" s="7"/>
      <c r="G867" s="7"/>
      <c r="I867" s="5"/>
      <c r="J867" s="6"/>
      <c r="K867" s="6"/>
      <c r="L867" s="7"/>
      <c r="M867" s="7"/>
      <c r="O867" s="6"/>
      <c r="S867" s="6"/>
    </row>
    <row r="868" spans="3:19" s="1" customFormat="1" ht="13.2" x14ac:dyDescent="0.3">
      <c r="C868" s="5"/>
      <c r="D868" s="6"/>
      <c r="E868" s="6"/>
      <c r="F868" s="7"/>
      <c r="G868" s="7"/>
      <c r="I868" s="5"/>
      <c r="J868" s="6"/>
      <c r="K868" s="6"/>
      <c r="L868" s="7"/>
      <c r="M868" s="7"/>
      <c r="O868" s="6"/>
      <c r="S868" s="6"/>
    </row>
    <row r="869" spans="3:19" s="1" customFormat="1" ht="13.2" x14ac:dyDescent="0.3">
      <c r="C869" s="5"/>
      <c r="D869" s="6"/>
      <c r="E869" s="6"/>
      <c r="F869" s="7"/>
      <c r="G869" s="7"/>
      <c r="I869" s="5"/>
      <c r="J869" s="6"/>
      <c r="K869" s="6"/>
      <c r="L869" s="7"/>
      <c r="M869" s="7"/>
      <c r="O869" s="6"/>
      <c r="S869" s="6"/>
    </row>
    <row r="870" spans="3:19" s="1" customFormat="1" ht="13.2" x14ac:dyDescent="0.3">
      <c r="C870" s="5"/>
      <c r="D870" s="6"/>
      <c r="E870" s="6"/>
      <c r="F870" s="7"/>
      <c r="G870" s="7"/>
      <c r="I870" s="5"/>
      <c r="J870" s="6"/>
      <c r="K870" s="6"/>
      <c r="L870" s="7"/>
      <c r="M870" s="7"/>
      <c r="O870" s="6"/>
      <c r="S870" s="6"/>
    </row>
    <row r="871" spans="3:19" s="1" customFormat="1" ht="13.2" x14ac:dyDescent="0.3">
      <c r="C871" s="5"/>
      <c r="D871" s="6"/>
      <c r="E871" s="6"/>
      <c r="F871" s="7"/>
      <c r="G871" s="7"/>
      <c r="I871" s="5"/>
      <c r="J871" s="6"/>
      <c r="K871" s="6"/>
      <c r="L871" s="7"/>
      <c r="M871" s="7"/>
      <c r="O871" s="6"/>
      <c r="S871" s="6"/>
    </row>
    <row r="872" spans="3:19" s="1" customFormat="1" ht="13.2" x14ac:dyDescent="0.3">
      <c r="C872" s="5"/>
      <c r="D872" s="6"/>
      <c r="E872" s="6"/>
      <c r="F872" s="7"/>
      <c r="G872" s="7"/>
      <c r="I872" s="5"/>
      <c r="J872" s="6"/>
      <c r="K872" s="6"/>
      <c r="L872" s="7"/>
      <c r="M872" s="7"/>
      <c r="O872" s="6"/>
      <c r="S872" s="6"/>
    </row>
    <row r="873" spans="3:19" s="1" customFormat="1" ht="13.2" x14ac:dyDescent="0.3">
      <c r="C873" s="5"/>
      <c r="D873" s="6"/>
      <c r="E873" s="6"/>
      <c r="F873" s="7"/>
      <c r="G873" s="7"/>
      <c r="I873" s="5"/>
      <c r="J873" s="6"/>
      <c r="K873" s="6"/>
      <c r="L873" s="7"/>
      <c r="M873" s="7"/>
      <c r="O873" s="6"/>
      <c r="S873" s="6"/>
    </row>
    <row r="874" spans="3:19" s="1" customFormat="1" ht="13.2" x14ac:dyDescent="0.3">
      <c r="C874" s="5"/>
      <c r="D874" s="6"/>
      <c r="E874" s="6"/>
      <c r="F874" s="7"/>
      <c r="G874" s="7"/>
      <c r="I874" s="5"/>
      <c r="J874" s="6"/>
      <c r="K874" s="6"/>
      <c r="L874" s="7"/>
      <c r="M874" s="7"/>
      <c r="O874" s="6"/>
      <c r="S874" s="6"/>
    </row>
    <row r="875" spans="3:19" s="1" customFormat="1" ht="13.2" x14ac:dyDescent="0.3">
      <c r="C875" s="5"/>
      <c r="D875" s="6"/>
      <c r="E875" s="6"/>
      <c r="F875" s="7"/>
      <c r="G875" s="7"/>
      <c r="I875" s="5"/>
      <c r="J875" s="6"/>
      <c r="K875" s="6"/>
      <c r="L875" s="7"/>
      <c r="M875" s="7"/>
      <c r="O875" s="6"/>
      <c r="S875" s="6"/>
    </row>
    <row r="876" spans="3:19" s="1" customFormat="1" ht="13.2" x14ac:dyDescent="0.3">
      <c r="C876" s="5"/>
      <c r="D876" s="6"/>
      <c r="E876" s="6"/>
      <c r="F876" s="7"/>
      <c r="G876" s="7"/>
      <c r="I876" s="5"/>
      <c r="J876" s="6"/>
      <c r="K876" s="6"/>
      <c r="L876" s="7"/>
      <c r="M876" s="7"/>
      <c r="O876" s="6"/>
      <c r="S876" s="6"/>
    </row>
    <row r="877" spans="3:19" s="1" customFormat="1" ht="13.2" x14ac:dyDescent="0.3">
      <c r="C877" s="5"/>
      <c r="D877" s="6"/>
      <c r="E877" s="6"/>
      <c r="F877" s="7"/>
      <c r="G877" s="7"/>
      <c r="I877" s="5"/>
      <c r="J877" s="6"/>
      <c r="K877" s="6"/>
      <c r="L877" s="7"/>
      <c r="M877" s="7"/>
      <c r="O877" s="6"/>
      <c r="S877" s="6"/>
    </row>
    <row r="878" spans="3:19" s="1" customFormat="1" ht="13.2" x14ac:dyDescent="0.3">
      <c r="C878" s="5"/>
      <c r="D878" s="6"/>
      <c r="E878" s="6"/>
      <c r="F878" s="7"/>
      <c r="G878" s="7"/>
      <c r="I878" s="5"/>
      <c r="J878" s="6"/>
      <c r="K878" s="6"/>
      <c r="L878" s="7"/>
      <c r="M878" s="7"/>
      <c r="O878" s="6"/>
      <c r="S878" s="6"/>
    </row>
    <row r="879" spans="3:19" s="1" customFormat="1" ht="13.2" x14ac:dyDescent="0.3">
      <c r="C879" s="5"/>
      <c r="D879" s="6"/>
      <c r="E879" s="6"/>
      <c r="F879" s="7"/>
      <c r="G879" s="7"/>
      <c r="I879" s="5"/>
      <c r="J879" s="6"/>
      <c r="K879" s="6"/>
      <c r="L879" s="7"/>
      <c r="M879" s="7"/>
      <c r="O879" s="6"/>
      <c r="S879" s="6"/>
    </row>
    <row r="880" spans="3:19" s="1" customFormat="1" ht="13.2" x14ac:dyDescent="0.3">
      <c r="C880" s="5"/>
      <c r="D880" s="6"/>
      <c r="E880" s="6"/>
      <c r="F880" s="7"/>
      <c r="G880" s="7"/>
      <c r="I880" s="5"/>
      <c r="J880" s="6"/>
      <c r="K880" s="6"/>
      <c r="L880" s="7"/>
      <c r="M880" s="7"/>
      <c r="O880" s="6"/>
      <c r="S880" s="6"/>
    </row>
    <row r="881" spans="3:19" s="1" customFormat="1" ht="13.2" x14ac:dyDescent="0.3">
      <c r="C881" s="5"/>
      <c r="D881" s="6"/>
      <c r="E881" s="6"/>
      <c r="F881" s="7"/>
      <c r="G881" s="7"/>
      <c r="I881" s="5"/>
      <c r="J881" s="6"/>
      <c r="K881" s="6"/>
      <c r="L881" s="7"/>
      <c r="M881" s="7"/>
      <c r="O881" s="6"/>
      <c r="S881" s="6"/>
    </row>
    <row r="882" spans="3:19" s="1" customFormat="1" ht="13.2" x14ac:dyDescent="0.3">
      <c r="C882" s="5"/>
      <c r="D882" s="6"/>
      <c r="E882" s="6"/>
      <c r="F882" s="7"/>
      <c r="G882" s="7"/>
      <c r="I882" s="5"/>
      <c r="J882" s="6"/>
      <c r="K882" s="6"/>
      <c r="L882" s="7"/>
      <c r="M882" s="7"/>
      <c r="O882" s="6"/>
      <c r="S882" s="6"/>
    </row>
    <row r="883" spans="3:19" s="1" customFormat="1" ht="13.2" x14ac:dyDescent="0.3">
      <c r="C883" s="5"/>
      <c r="D883" s="6"/>
      <c r="E883" s="6"/>
      <c r="F883" s="7"/>
      <c r="G883" s="7"/>
      <c r="I883" s="5"/>
      <c r="J883" s="6"/>
      <c r="K883" s="6"/>
      <c r="L883" s="7"/>
      <c r="M883" s="7"/>
      <c r="O883" s="6"/>
      <c r="S883" s="6"/>
    </row>
    <row r="884" spans="3:19" s="1" customFormat="1" ht="13.2" x14ac:dyDescent="0.3">
      <c r="C884" s="5"/>
      <c r="D884" s="6"/>
      <c r="E884" s="6"/>
      <c r="F884" s="7"/>
      <c r="G884" s="7"/>
      <c r="I884" s="5"/>
      <c r="J884" s="6"/>
      <c r="K884" s="6"/>
      <c r="L884" s="7"/>
      <c r="M884" s="7"/>
      <c r="O884" s="6"/>
      <c r="S884" s="6"/>
    </row>
    <row r="885" spans="3:19" s="1" customFormat="1" ht="13.2" x14ac:dyDescent="0.3">
      <c r="C885" s="5"/>
      <c r="D885" s="6"/>
      <c r="E885" s="6"/>
      <c r="F885" s="7"/>
      <c r="G885" s="7"/>
      <c r="I885" s="5"/>
      <c r="J885" s="6"/>
      <c r="K885" s="6"/>
      <c r="L885" s="7"/>
      <c r="M885" s="7"/>
      <c r="O885" s="6"/>
      <c r="S885" s="6"/>
    </row>
    <row r="886" spans="3:19" s="1" customFormat="1" ht="13.2" x14ac:dyDescent="0.3">
      <c r="C886" s="5"/>
      <c r="D886" s="6"/>
      <c r="E886" s="6"/>
      <c r="F886" s="7"/>
      <c r="G886" s="7"/>
      <c r="I886" s="5"/>
      <c r="J886" s="6"/>
      <c r="K886" s="6"/>
      <c r="L886" s="7"/>
      <c r="M886" s="7"/>
      <c r="O886" s="6"/>
      <c r="S886" s="6"/>
    </row>
    <row r="887" spans="3:19" s="1" customFormat="1" ht="13.2" x14ac:dyDescent="0.3">
      <c r="C887" s="5"/>
      <c r="D887" s="6"/>
      <c r="E887" s="6"/>
      <c r="F887" s="7"/>
      <c r="G887" s="7"/>
      <c r="I887" s="5"/>
      <c r="J887" s="6"/>
      <c r="K887" s="6"/>
      <c r="L887" s="7"/>
      <c r="M887" s="7"/>
      <c r="O887" s="6"/>
      <c r="S887" s="6"/>
    </row>
    <row r="888" spans="3:19" s="1" customFormat="1" ht="13.2" x14ac:dyDescent="0.3">
      <c r="C888" s="5"/>
      <c r="D888" s="6"/>
      <c r="E888" s="6"/>
      <c r="F888" s="7"/>
      <c r="G888" s="7"/>
      <c r="I888" s="5"/>
      <c r="J888" s="6"/>
      <c r="K888" s="6"/>
      <c r="L888" s="7"/>
      <c r="M888" s="7"/>
      <c r="O888" s="6"/>
      <c r="S888" s="6"/>
    </row>
    <row r="889" spans="3:19" s="1" customFormat="1" ht="13.2" x14ac:dyDescent="0.3">
      <c r="C889" s="5"/>
      <c r="D889" s="6"/>
      <c r="E889" s="6"/>
      <c r="F889" s="7"/>
      <c r="G889" s="7"/>
      <c r="I889" s="5"/>
      <c r="J889" s="6"/>
      <c r="K889" s="6"/>
      <c r="L889" s="7"/>
      <c r="M889" s="7"/>
      <c r="O889" s="6"/>
      <c r="S889" s="6"/>
    </row>
    <row r="890" spans="3:19" s="1" customFormat="1" ht="13.2" x14ac:dyDescent="0.3">
      <c r="C890" s="5"/>
      <c r="D890" s="6"/>
      <c r="E890" s="6"/>
      <c r="F890" s="7"/>
      <c r="G890" s="7"/>
      <c r="I890" s="5"/>
      <c r="J890" s="6"/>
      <c r="K890" s="6"/>
      <c r="L890" s="7"/>
      <c r="M890" s="7"/>
      <c r="O890" s="6"/>
      <c r="S890" s="6"/>
    </row>
    <row r="891" spans="3:19" s="1" customFormat="1" ht="13.2" x14ac:dyDescent="0.3">
      <c r="C891" s="5"/>
      <c r="D891" s="6"/>
      <c r="E891" s="6"/>
      <c r="F891" s="7"/>
      <c r="G891" s="7"/>
      <c r="I891" s="5"/>
      <c r="J891" s="6"/>
      <c r="K891" s="6"/>
      <c r="L891" s="7"/>
      <c r="M891" s="7"/>
      <c r="O891" s="6"/>
      <c r="S891" s="6"/>
    </row>
    <row r="892" spans="3:19" s="1" customFormat="1" ht="13.2" x14ac:dyDescent="0.3">
      <c r="C892" s="5"/>
      <c r="D892" s="6"/>
      <c r="E892" s="6"/>
      <c r="F892" s="7"/>
      <c r="G892" s="7"/>
      <c r="I892" s="5"/>
      <c r="J892" s="6"/>
      <c r="K892" s="6"/>
      <c r="L892" s="7"/>
      <c r="M892" s="7"/>
      <c r="O892" s="6"/>
      <c r="S892" s="6"/>
    </row>
    <row r="893" spans="3:19" s="1" customFormat="1" ht="13.2" x14ac:dyDescent="0.3">
      <c r="C893" s="5"/>
      <c r="D893" s="6"/>
      <c r="E893" s="6"/>
      <c r="F893" s="7"/>
      <c r="G893" s="7"/>
      <c r="I893" s="5"/>
      <c r="J893" s="6"/>
      <c r="K893" s="6"/>
      <c r="L893" s="7"/>
      <c r="M893" s="7"/>
      <c r="O893" s="6"/>
      <c r="S893" s="6"/>
    </row>
    <row r="894" spans="3:19" s="1" customFormat="1" ht="13.2" x14ac:dyDescent="0.3">
      <c r="C894" s="5"/>
      <c r="D894" s="6"/>
      <c r="E894" s="6"/>
      <c r="F894" s="7"/>
      <c r="G894" s="7"/>
      <c r="I894" s="5"/>
      <c r="J894" s="6"/>
      <c r="K894" s="6"/>
      <c r="L894" s="7"/>
      <c r="M894" s="7"/>
      <c r="O894" s="6"/>
      <c r="S894" s="6"/>
    </row>
    <row r="895" spans="3:19" s="1" customFormat="1" ht="13.2" x14ac:dyDescent="0.3">
      <c r="C895" s="5"/>
      <c r="D895" s="6"/>
      <c r="E895" s="6"/>
      <c r="F895" s="7"/>
      <c r="G895" s="7"/>
      <c r="I895" s="5"/>
      <c r="J895" s="6"/>
      <c r="K895" s="6"/>
      <c r="L895" s="7"/>
      <c r="M895" s="7"/>
      <c r="O895" s="6"/>
      <c r="S895" s="6"/>
    </row>
    <row r="896" spans="3:19" s="1" customFormat="1" ht="13.2" x14ac:dyDescent="0.3">
      <c r="C896" s="5"/>
      <c r="D896" s="6"/>
      <c r="E896" s="6"/>
      <c r="F896" s="7"/>
      <c r="G896" s="7"/>
      <c r="I896" s="5"/>
      <c r="J896" s="6"/>
      <c r="K896" s="6"/>
      <c r="L896" s="7"/>
      <c r="M896" s="7"/>
      <c r="O896" s="6"/>
      <c r="S896" s="6"/>
    </row>
    <row r="897" spans="3:19" s="1" customFormat="1" ht="13.2" x14ac:dyDescent="0.3">
      <c r="C897" s="5"/>
      <c r="D897" s="6"/>
      <c r="E897" s="6"/>
      <c r="F897" s="7"/>
      <c r="G897" s="7"/>
      <c r="I897" s="5"/>
      <c r="J897" s="6"/>
      <c r="K897" s="6"/>
      <c r="L897" s="7"/>
      <c r="M897" s="7"/>
      <c r="O897" s="6"/>
      <c r="S897" s="6"/>
    </row>
    <row r="898" spans="3:19" s="1" customFormat="1" ht="13.2" x14ac:dyDescent="0.3">
      <c r="C898" s="5"/>
      <c r="D898" s="6"/>
      <c r="E898" s="6"/>
      <c r="F898" s="7"/>
      <c r="G898" s="7"/>
      <c r="I898" s="5"/>
      <c r="J898" s="6"/>
      <c r="K898" s="6"/>
      <c r="L898" s="7"/>
      <c r="M898" s="7"/>
      <c r="O898" s="6"/>
      <c r="S898" s="6"/>
    </row>
    <row r="899" spans="3:19" s="1" customFormat="1" ht="13.2" x14ac:dyDescent="0.3">
      <c r="C899" s="5"/>
      <c r="D899" s="6"/>
      <c r="E899" s="6"/>
      <c r="F899" s="7"/>
      <c r="G899" s="7"/>
      <c r="I899" s="5"/>
      <c r="J899" s="6"/>
      <c r="K899" s="6"/>
      <c r="L899" s="7"/>
      <c r="M899" s="7"/>
      <c r="O899" s="6"/>
      <c r="S899" s="6"/>
    </row>
    <row r="900" spans="3:19" s="1" customFormat="1" ht="13.2" x14ac:dyDescent="0.3">
      <c r="C900" s="5"/>
      <c r="D900" s="6"/>
      <c r="E900" s="6"/>
      <c r="F900" s="7"/>
      <c r="G900" s="7"/>
      <c r="I900" s="5"/>
      <c r="J900" s="6"/>
      <c r="K900" s="6"/>
      <c r="L900" s="7"/>
      <c r="M900" s="7"/>
      <c r="O900" s="6"/>
      <c r="S900" s="6"/>
    </row>
    <row r="901" spans="3:19" s="1" customFormat="1" ht="13.2" x14ac:dyDescent="0.3">
      <c r="C901" s="5"/>
      <c r="D901" s="6"/>
      <c r="E901" s="6"/>
      <c r="F901" s="7"/>
      <c r="G901" s="7"/>
      <c r="I901" s="5"/>
      <c r="J901" s="6"/>
      <c r="K901" s="6"/>
      <c r="L901" s="7"/>
      <c r="M901" s="7"/>
      <c r="O901" s="6"/>
      <c r="S901" s="6"/>
    </row>
    <row r="902" spans="3:19" s="1" customFormat="1" ht="13.2" x14ac:dyDescent="0.3">
      <c r="C902" s="5"/>
      <c r="D902" s="6"/>
      <c r="E902" s="6"/>
      <c r="F902" s="7"/>
      <c r="G902" s="7"/>
      <c r="I902" s="5"/>
      <c r="J902" s="6"/>
      <c r="K902" s="6"/>
      <c r="L902" s="7"/>
      <c r="M902" s="7"/>
      <c r="O902" s="6"/>
      <c r="S902" s="6"/>
    </row>
    <row r="903" spans="3:19" s="1" customFormat="1" ht="13.2" x14ac:dyDescent="0.3">
      <c r="C903" s="5"/>
      <c r="D903" s="6"/>
      <c r="E903" s="6"/>
      <c r="F903" s="7"/>
      <c r="G903" s="7"/>
      <c r="I903" s="5"/>
      <c r="J903" s="6"/>
      <c r="K903" s="6"/>
      <c r="L903" s="7"/>
      <c r="M903" s="7"/>
      <c r="O903" s="6"/>
      <c r="S903" s="6"/>
    </row>
    <row r="904" spans="3:19" s="1" customFormat="1" ht="13.2" x14ac:dyDescent="0.3">
      <c r="C904" s="5"/>
      <c r="D904" s="6"/>
      <c r="E904" s="6"/>
      <c r="F904" s="7"/>
      <c r="G904" s="7"/>
      <c r="I904" s="5"/>
      <c r="J904" s="6"/>
      <c r="K904" s="6"/>
      <c r="L904" s="7"/>
      <c r="M904" s="7"/>
      <c r="O904" s="6"/>
      <c r="S904" s="6"/>
    </row>
    <row r="905" spans="3:19" s="1" customFormat="1" ht="13.2" x14ac:dyDescent="0.3">
      <c r="C905" s="5"/>
      <c r="D905" s="6"/>
      <c r="E905" s="6"/>
      <c r="F905" s="7"/>
      <c r="G905" s="7"/>
      <c r="I905" s="5"/>
      <c r="J905" s="6"/>
      <c r="K905" s="6"/>
      <c r="L905" s="7"/>
      <c r="M905" s="7"/>
      <c r="O905" s="6"/>
      <c r="S905" s="6"/>
    </row>
    <row r="906" spans="3:19" s="1" customFormat="1" ht="13.2" x14ac:dyDescent="0.3">
      <c r="C906" s="5"/>
      <c r="D906" s="6"/>
      <c r="E906" s="6"/>
      <c r="F906" s="7"/>
      <c r="G906" s="7"/>
      <c r="I906" s="5"/>
      <c r="J906" s="6"/>
      <c r="K906" s="6"/>
      <c r="L906" s="7"/>
      <c r="M906" s="7"/>
      <c r="O906" s="6"/>
      <c r="S906" s="6"/>
    </row>
    <row r="907" spans="3:19" s="1" customFormat="1" ht="13.2" x14ac:dyDescent="0.3">
      <c r="C907" s="5"/>
      <c r="D907" s="6"/>
      <c r="E907" s="6"/>
      <c r="F907" s="7"/>
      <c r="G907" s="7"/>
      <c r="I907" s="5"/>
      <c r="J907" s="6"/>
      <c r="K907" s="6"/>
      <c r="L907" s="7"/>
      <c r="M907" s="7"/>
      <c r="O907" s="6"/>
      <c r="S907" s="6"/>
    </row>
    <row r="908" spans="3:19" s="1" customFormat="1" ht="13.2" x14ac:dyDescent="0.3">
      <c r="C908" s="5"/>
      <c r="D908" s="6"/>
      <c r="E908" s="6"/>
      <c r="F908" s="7"/>
      <c r="G908" s="7"/>
      <c r="I908" s="5"/>
      <c r="J908" s="6"/>
      <c r="K908" s="6"/>
      <c r="L908" s="7"/>
      <c r="M908" s="7"/>
      <c r="O908" s="6"/>
      <c r="S908" s="6"/>
    </row>
    <row r="909" spans="3:19" s="1" customFormat="1" ht="13.2" x14ac:dyDescent="0.3">
      <c r="C909" s="5"/>
      <c r="D909" s="6"/>
      <c r="E909" s="6"/>
      <c r="F909" s="7"/>
      <c r="G909" s="7"/>
      <c r="I909" s="5"/>
      <c r="J909" s="6"/>
      <c r="K909" s="6"/>
      <c r="L909" s="7"/>
      <c r="M909" s="7"/>
      <c r="O909" s="6"/>
      <c r="S909" s="6"/>
    </row>
    <row r="910" spans="3:19" s="1" customFormat="1" ht="13.2" x14ac:dyDescent="0.3">
      <c r="C910" s="5"/>
      <c r="D910" s="6"/>
      <c r="E910" s="6"/>
      <c r="F910" s="7"/>
      <c r="G910" s="7"/>
      <c r="I910" s="5"/>
      <c r="J910" s="6"/>
      <c r="K910" s="6"/>
      <c r="L910" s="7"/>
      <c r="M910" s="7"/>
      <c r="O910" s="6"/>
      <c r="S910" s="6"/>
    </row>
    <row r="911" spans="3:19" s="1" customFormat="1" ht="13.2" x14ac:dyDescent="0.3">
      <c r="C911" s="5"/>
      <c r="D911" s="6"/>
      <c r="E911" s="6"/>
      <c r="F911" s="7"/>
      <c r="G911" s="7"/>
      <c r="I911" s="5"/>
      <c r="J911" s="6"/>
      <c r="K911" s="6"/>
      <c r="L911" s="7"/>
      <c r="M911" s="7"/>
      <c r="O911" s="6"/>
      <c r="S911" s="6"/>
    </row>
    <row r="912" spans="3:19" s="1" customFormat="1" ht="13.2" x14ac:dyDescent="0.3">
      <c r="C912" s="5"/>
      <c r="D912" s="6"/>
      <c r="E912" s="6"/>
      <c r="F912" s="7"/>
      <c r="G912" s="7"/>
      <c r="I912" s="5"/>
      <c r="J912" s="6"/>
      <c r="K912" s="6"/>
      <c r="L912" s="7"/>
      <c r="M912" s="7"/>
      <c r="O912" s="6"/>
      <c r="S912" s="6"/>
    </row>
    <row r="913" spans="3:19" s="1" customFormat="1" ht="13.2" x14ac:dyDescent="0.3">
      <c r="C913" s="5"/>
      <c r="D913" s="6"/>
      <c r="E913" s="6"/>
      <c r="F913" s="7"/>
      <c r="G913" s="7"/>
      <c r="I913" s="5"/>
      <c r="J913" s="6"/>
      <c r="K913" s="6"/>
      <c r="L913" s="7"/>
      <c r="M913" s="7"/>
      <c r="O913" s="6"/>
      <c r="S913" s="6"/>
    </row>
    <row r="914" spans="3:19" s="1" customFormat="1" ht="13.2" x14ac:dyDescent="0.3">
      <c r="C914" s="5"/>
      <c r="D914" s="6"/>
      <c r="E914" s="6"/>
      <c r="F914" s="7"/>
      <c r="G914" s="7"/>
      <c r="I914" s="5"/>
      <c r="J914" s="6"/>
      <c r="K914" s="6"/>
      <c r="L914" s="7"/>
      <c r="M914" s="7"/>
      <c r="O914" s="6"/>
      <c r="S914" s="6"/>
    </row>
    <row r="915" spans="3:19" s="1" customFormat="1" ht="13.2" x14ac:dyDescent="0.3">
      <c r="C915" s="5"/>
      <c r="D915" s="6"/>
      <c r="E915" s="6"/>
      <c r="F915" s="7"/>
      <c r="G915" s="7"/>
      <c r="I915" s="5"/>
      <c r="J915" s="6"/>
      <c r="K915" s="6"/>
      <c r="L915" s="7"/>
      <c r="M915" s="7"/>
      <c r="O915" s="6"/>
      <c r="S915" s="6"/>
    </row>
    <row r="916" spans="3:19" s="1" customFormat="1" ht="13.2" x14ac:dyDescent="0.3">
      <c r="C916" s="5"/>
      <c r="D916" s="6"/>
      <c r="E916" s="6"/>
      <c r="F916" s="7"/>
      <c r="G916" s="7"/>
      <c r="I916" s="5"/>
      <c r="J916" s="6"/>
      <c r="K916" s="6"/>
      <c r="L916" s="7"/>
      <c r="M916" s="7"/>
      <c r="O916" s="6"/>
      <c r="S916" s="6"/>
    </row>
    <row r="917" spans="3:19" s="1" customFormat="1" ht="13.2" x14ac:dyDescent="0.3">
      <c r="C917" s="5"/>
      <c r="D917" s="6"/>
      <c r="E917" s="6"/>
      <c r="F917" s="7"/>
      <c r="G917" s="7"/>
      <c r="I917" s="5"/>
      <c r="J917" s="6"/>
      <c r="K917" s="6"/>
      <c r="L917" s="7"/>
      <c r="M917" s="7"/>
      <c r="O917" s="6"/>
      <c r="S917" s="6"/>
    </row>
    <row r="918" spans="3:19" s="1" customFormat="1" ht="13.2" x14ac:dyDescent="0.3">
      <c r="C918" s="5"/>
      <c r="D918" s="6"/>
      <c r="E918" s="6"/>
      <c r="F918" s="7"/>
      <c r="G918" s="7"/>
      <c r="I918" s="5"/>
      <c r="J918" s="6"/>
      <c r="K918" s="6"/>
      <c r="L918" s="7"/>
      <c r="M918" s="7"/>
      <c r="O918" s="6"/>
      <c r="S918" s="6"/>
    </row>
    <row r="919" spans="3:19" s="1" customFormat="1" ht="13.2" x14ac:dyDescent="0.3">
      <c r="C919" s="5"/>
      <c r="D919" s="6"/>
      <c r="E919" s="6"/>
      <c r="F919" s="7"/>
      <c r="G919" s="7"/>
      <c r="I919" s="5"/>
      <c r="J919" s="6"/>
      <c r="K919" s="6"/>
      <c r="L919" s="7"/>
      <c r="M919" s="7"/>
      <c r="O919" s="6"/>
      <c r="S919" s="6"/>
    </row>
    <row r="920" spans="3:19" s="1" customFormat="1" ht="13.2" x14ac:dyDescent="0.3">
      <c r="C920" s="5"/>
      <c r="D920" s="6"/>
      <c r="E920" s="6"/>
      <c r="F920" s="7"/>
      <c r="G920" s="7"/>
      <c r="I920" s="5"/>
      <c r="J920" s="6"/>
      <c r="K920" s="6"/>
      <c r="L920" s="7"/>
      <c r="M920" s="7"/>
      <c r="O920" s="6"/>
      <c r="S920" s="6"/>
    </row>
    <row r="921" spans="3:19" s="1" customFormat="1" ht="13.2" x14ac:dyDescent="0.3">
      <c r="C921" s="5"/>
      <c r="D921" s="6"/>
      <c r="E921" s="6"/>
      <c r="F921" s="7"/>
      <c r="G921" s="7"/>
      <c r="I921" s="5"/>
      <c r="J921" s="6"/>
      <c r="K921" s="6"/>
      <c r="L921" s="7"/>
      <c r="M921" s="7"/>
      <c r="O921" s="6"/>
      <c r="S921" s="6"/>
    </row>
    <row r="922" spans="3:19" s="1" customFormat="1" ht="13.2" x14ac:dyDescent="0.3">
      <c r="C922" s="5"/>
      <c r="D922" s="6"/>
      <c r="E922" s="6"/>
      <c r="F922" s="7"/>
      <c r="G922" s="7"/>
      <c r="I922" s="5"/>
      <c r="J922" s="6"/>
      <c r="K922" s="6"/>
      <c r="L922" s="7"/>
      <c r="M922" s="7"/>
      <c r="O922" s="6"/>
      <c r="S922" s="6"/>
    </row>
    <row r="923" spans="3:19" s="1" customFormat="1" ht="13.2" x14ac:dyDescent="0.3">
      <c r="C923" s="5"/>
      <c r="D923" s="6"/>
      <c r="E923" s="6"/>
      <c r="F923" s="7"/>
      <c r="G923" s="7"/>
      <c r="I923" s="5"/>
      <c r="J923" s="6"/>
      <c r="K923" s="6"/>
      <c r="L923" s="7"/>
      <c r="M923" s="7"/>
      <c r="O923" s="6"/>
      <c r="S923" s="6"/>
    </row>
    <row r="924" spans="3:19" s="1" customFormat="1" ht="13.2" x14ac:dyDescent="0.3">
      <c r="C924" s="5"/>
      <c r="D924" s="6"/>
      <c r="E924" s="6"/>
      <c r="F924" s="7"/>
      <c r="G924" s="7"/>
      <c r="I924" s="5"/>
      <c r="J924" s="6"/>
      <c r="K924" s="6"/>
      <c r="L924" s="7"/>
      <c r="M924" s="7"/>
      <c r="O924" s="6"/>
      <c r="S924" s="6"/>
    </row>
    <row r="925" spans="3:19" s="1" customFormat="1" ht="13.2" x14ac:dyDescent="0.3">
      <c r="C925" s="5"/>
      <c r="D925" s="6"/>
      <c r="E925" s="6"/>
      <c r="F925" s="7"/>
      <c r="G925" s="7"/>
      <c r="I925" s="5"/>
      <c r="J925" s="6"/>
      <c r="K925" s="6"/>
      <c r="L925" s="7"/>
      <c r="M925" s="7"/>
      <c r="O925" s="6"/>
      <c r="S925" s="6"/>
    </row>
    <row r="926" spans="3:19" s="1" customFormat="1" ht="13.2" x14ac:dyDescent="0.3">
      <c r="C926" s="5"/>
      <c r="D926" s="6"/>
      <c r="E926" s="6"/>
      <c r="F926" s="7"/>
      <c r="G926" s="7"/>
      <c r="I926" s="5"/>
      <c r="J926" s="6"/>
      <c r="K926" s="6"/>
      <c r="L926" s="7"/>
      <c r="M926" s="7"/>
      <c r="O926" s="6"/>
      <c r="S926" s="6"/>
    </row>
    <row r="927" spans="3:19" s="1" customFormat="1" ht="13.2" x14ac:dyDescent="0.3">
      <c r="C927" s="5"/>
      <c r="D927" s="6"/>
      <c r="E927" s="6"/>
      <c r="F927" s="7"/>
      <c r="G927" s="7"/>
      <c r="I927" s="5"/>
      <c r="J927" s="6"/>
      <c r="K927" s="6"/>
      <c r="L927" s="7"/>
      <c r="M927" s="7"/>
      <c r="O927" s="6"/>
      <c r="S927" s="6"/>
    </row>
    <row r="928" spans="3:19" s="1" customFormat="1" ht="13.2" x14ac:dyDescent="0.3">
      <c r="C928" s="5"/>
      <c r="D928" s="6"/>
      <c r="E928" s="6"/>
      <c r="F928" s="7"/>
      <c r="G928" s="7"/>
      <c r="I928" s="5"/>
      <c r="J928" s="6"/>
      <c r="K928" s="6"/>
      <c r="L928" s="7"/>
      <c r="M928" s="7"/>
      <c r="O928" s="6"/>
      <c r="S928" s="6"/>
    </row>
    <row r="929" spans="3:19" s="1" customFormat="1" ht="13.2" x14ac:dyDescent="0.3">
      <c r="C929" s="5"/>
      <c r="D929" s="6"/>
      <c r="E929" s="6"/>
      <c r="F929" s="7"/>
      <c r="G929" s="7"/>
      <c r="I929" s="5"/>
      <c r="J929" s="6"/>
      <c r="K929" s="6"/>
      <c r="L929" s="7"/>
      <c r="M929" s="7"/>
      <c r="O929" s="6"/>
      <c r="S929" s="6"/>
    </row>
    <row r="930" spans="3:19" s="1" customFormat="1" ht="13.2" x14ac:dyDescent="0.3">
      <c r="C930" s="5"/>
      <c r="D930" s="6"/>
      <c r="E930" s="6"/>
      <c r="F930" s="7"/>
      <c r="G930" s="7"/>
      <c r="I930" s="5"/>
      <c r="J930" s="6"/>
      <c r="K930" s="6"/>
      <c r="L930" s="7"/>
      <c r="M930" s="7"/>
      <c r="O930" s="6"/>
      <c r="S930" s="6"/>
    </row>
    <row r="931" spans="3:19" s="1" customFormat="1" ht="13.2" x14ac:dyDescent="0.3">
      <c r="C931" s="5"/>
      <c r="D931" s="6"/>
      <c r="E931" s="6"/>
      <c r="F931" s="7"/>
      <c r="G931" s="7"/>
      <c r="I931" s="5"/>
      <c r="J931" s="6"/>
      <c r="K931" s="6"/>
      <c r="L931" s="7"/>
      <c r="M931" s="7"/>
      <c r="O931" s="6"/>
      <c r="S931" s="6"/>
    </row>
    <row r="932" spans="3:19" s="1" customFormat="1" ht="13.2" x14ac:dyDescent="0.3">
      <c r="C932" s="5"/>
      <c r="D932" s="6"/>
      <c r="E932" s="6"/>
      <c r="F932" s="7"/>
      <c r="G932" s="7"/>
      <c r="I932" s="5"/>
      <c r="J932" s="6"/>
      <c r="K932" s="6"/>
      <c r="L932" s="7"/>
      <c r="M932" s="7"/>
      <c r="O932" s="6"/>
      <c r="S932" s="6"/>
    </row>
    <row r="933" spans="3:19" s="1" customFormat="1" ht="13.2" x14ac:dyDescent="0.3">
      <c r="C933" s="5"/>
      <c r="D933" s="6"/>
      <c r="E933" s="6"/>
      <c r="F933" s="7"/>
      <c r="G933" s="7"/>
      <c r="I933" s="5"/>
      <c r="J933" s="6"/>
      <c r="K933" s="6"/>
      <c r="L933" s="7"/>
      <c r="M933" s="7"/>
      <c r="O933" s="6"/>
      <c r="S933" s="6"/>
    </row>
    <row r="934" spans="3:19" s="1" customFormat="1" ht="13.2" x14ac:dyDescent="0.3">
      <c r="C934" s="5"/>
      <c r="D934" s="6"/>
      <c r="E934" s="6"/>
      <c r="F934" s="7"/>
      <c r="G934" s="7"/>
      <c r="I934" s="5"/>
      <c r="J934" s="6"/>
      <c r="K934" s="6"/>
      <c r="L934" s="7"/>
      <c r="M934" s="7"/>
      <c r="O934" s="6"/>
      <c r="S934" s="6"/>
    </row>
    <row r="935" spans="3:19" s="1" customFormat="1" ht="13.2" x14ac:dyDescent="0.3">
      <c r="C935" s="5"/>
      <c r="D935" s="6"/>
      <c r="E935" s="6"/>
      <c r="F935" s="7"/>
      <c r="G935" s="7"/>
      <c r="I935" s="5"/>
      <c r="J935" s="6"/>
      <c r="K935" s="6"/>
      <c r="L935" s="7"/>
      <c r="M935" s="7"/>
      <c r="O935" s="6"/>
      <c r="S935" s="6"/>
    </row>
    <row r="936" spans="3:19" s="1" customFormat="1" ht="13.2" x14ac:dyDescent="0.3">
      <c r="C936" s="5"/>
      <c r="D936" s="6"/>
      <c r="E936" s="6"/>
      <c r="F936" s="7"/>
      <c r="G936" s="7"/>
      <c r="I936" s="5"/>
      <c r="J936" s="6"/>
      <c r="K936" s="6"/>
      <c r="L936" s="7"/>
      <c r="M936" s="7"/>
      <c r="O936" s="6"/>
      <c r="S936" s="6"/>
    </row>
    <row r="937" spans="3:19" s="1" customFormat="1" ht="13.2" x14ac:dyDescent="0.3">
      <c r="C937" s="5"/>
      <c r="D937" s="6"/>
      <c r="E937" s="6"/>
      <c r="F937" s="7"/>
      <c r="G937" s="7"/>
      <c r="I937" s="5"/>
      <c r="J937" s="6"/>
      <c r="K937" s="6"/>
      <c r="L937" s="7"/>
      <c r="M937" s="7"/>
      <c r="O937" s="6"/>
      <c r="S937" s="6"/>
    </row>
    <row r="938" spans="3:19" s="1" customFormat="1" ht="13.2" x14ac:dyDescent="0.3">
      <c r="C938" s="5"/>
      <c r="D938" s="6"/>
      <c r="E938" s="6"/>
      <c r="F938" s="7"/>
      <c r="G938" s="7"/>
      <c r="I938" s="5"/>
      <c r="J938" s="6"/>
      <c r="K938" s="6"/>
      <c r="L938" s="7"/>
      <c r="M938" s="7"/>
      <c r="O938" s="6"/>
      <c r="S938" s="6"/>
    </row>
    <row r="939" spans="3:19" s="1" customFormat="1" ht="13.2" x14ac:dyDescent="0.3">
      <c r="C939" s="5"/>
      <c r="D939" s="6"/>
      <c r="E939" s="6"/>
      <c r="F939" s="7"/>
      <c r="G939" s="7"/>
      <c r="I939" s="5"/>
      <c r="J939" s="6"/>
      <c r="K939" s="6"/>
      <c r="L939" s="7"/>
      <c r="M939" s="7"/>
      <c r="O939" s="6"/>
      <c r="S939" s="6"/>
    </row>
    <row r="940" spans="3:19" s="1" customFormat="1" ht="13.2" x14ac:dyDescent="0.3">
      <c r="C940" s="5"/>
      <c r="D940" s="6"/>
      <c r="E940" s="6"/>
      <c r="F940" s="7"/>
      <c r="G940" s="7"/>
      <c r="I940" s="5"/>
      <c r="J940" s="6"/>
      <c r="K940" s="6"/>
      <c r="L940" s="7"/>
      <c r="M940" s="7"/>
      <c r="O940" s="6"/>
      <c r="S940" s="6"/>
    </row>
    <row r="941" spans="3:19" s="1" customFormat="1" ht="13.2" x14ac:dyDescent="0.3">
      <c r="C941" s="5"/>
      <c r="D941" s="6"/>
      <c r="E941" s="6"/>
      <c r="F941" s="7"/>
      <c r="G941" s="7"/>
      <c r="I941" s="5"/>
      <c r="J941" s="6"/>
      <c r="K941" s="6"/>
      <c r="L941" s="7"/>
      <c r="M941" s="7"/>
      <c r="O941" s="6"/>
      <c r="S941" s="6"/>
    </row>
    <row r="942" spans="3:19" s="1" customFormat="1" ht="13.2" x14ac:dyDescent="0.3">
      <c r="C942" s="5"/>
      <c r="D942" s="6"/>
      <c r="E942" s="6"/>
      <c r="F942" s="7"/>
      <c r="G942" s="7"/>
      <c r="I942" s="5"/>
      <c r="J942" s="6"/>
      <c r="K942" s="6"/>
      <c r="L942" s="7"/>
      <c r="M942" s="7"/>
      <c r="O942" s="6"/>
      <c r="S942" s="6"/>
    </row>
    <row r="943" spans="3:19" s="1" customFormat="1" ht="13.2" x14ac:dyDescent="0.3">
      <c r="C943" s="5"/>
      <c r="D943" s="6"/>
      <c r="E943" s="6"/>
      <c r="F943" s="7"/>
      <c r="G943" s="7"/>
      <c r="I943" s="5"/>
      <c r="J943" s="6"/>
      <c r="K943" s="6"/>
      <c r="L943" s="7"/>
      <c r="M943" s="7"/>
      <c r="O943" s="6"/>
      <c r="S943" s="6"/>
    </row>
    <row r="944" spans="3:19" s="1" customFormat="1" ht="13.2" x14ac:dyDescent="0.3">
      <c r="C944" s="5"/>
      <c r="D944" s="6"/>
      <c r="E944" s="6"/>
      <c r="F944" s="7"/>
      <c r="G944" s="7"/>
      <c r="I944" s="5"/>
      <c r="J944" s="6"/>
      <c r="K944" s="6"/>
      <c r="L944" s="7"/>
      <c r="M944" s="7"/>
      <c r="O944" s="6"/>
      <c r="S944" s="6"/>
    </row>
    <row r="945" spans="3:19" s="1" customFormat="1" ht="13.2" x14ac:dyDescent="0.3">
      <c r="C945" s="5"/>
      <c r="D945" s="6"/>
      <c r="E945" s="6"/>
      <c r="F945" s="7"/>
      <c r="G945" s="7"/>
      <c r="I945" s="5"/>
      <c r="J945" s="6"/>
      <c r="K945" s="6"/>
      <c r="L945" s="7"/>
      <c r="M945" s="7"/>
      <c r="O945" s="6"/>
      <c r="S945" s="6"/>
    </row>
    <row r="946" spans="3:19" s="1" customFormat="1" ht="13.2" x14ac:dyDescent="0.3">
      <c r="C946" s="5"/>
      <c r="D946" s="6"/>
      <c r="E946" s="6"/>
      <c r="F946" s="7"/>
      <c r="G946" s="7"/>
      <c r="I946" s="5"/>
      <c r="J946" s="6"/>
      <c r="K946" s="6"/>
      <c r="L946" s="7"/>
      <c r="M946" s="7"/>
      <c r="O946" s="6"/>
      <c r="S946" s="6"/>
    </row>
    <row r="947" spans="3:19" s="1" customFormat="1" ht="13.2" x14ac:dyDescent="0.3">
      <c r="C947" s="5"/>
      <c r="D947" s="6"/>
      <c r="E947" s="6"/>
      <c r="F947" s="7"/>
      <c r="G947" s="7"/>
      <c r="I947" s="5"/>
      <c r="J947" s="6"/>
      <c r="K947" s="6"/>
      <c r="L947" s="7"/>
      <c r="M947" s="7"/>
      <c r="O947" s="6"/>
      <c r="S947" s="6"/>
    </row>
    <row r="948" spans="3:19" s="1" customFormat="1" ht="13.2" x14ac:dyDescent="0.3">
      <c r="C948" s="5"/>
      <c r="D948" s="6"/>
      <c r="E948" s="6"/>
      <c r="F948" s="7"/>
      <c r="G948" s="7"/>
      <c r="I948" s="5"/>
      <c r="J948" s="6"/>
      <c r="K948" s="6"/>
      <c r="L948" s="7"/>
      <c r="M948" s="7"/>
      <c r="O948" s="6"/>
      <c r="S948" s="6"/>
    </row>
    <row r="949" spans="3:19" s="1" customFormat="1" ht="13.2" x14ac:dyDescent="0.3">
      <c r="C949" s="5"/>
      <c r="D949" s="6"/>
      <c r="E949" s="6"/>
      <c r="F949" s="7"/>
      <c r="G949" s="7"/>
      <c r="I949" s="5"/>
      <c r="J949" s="6"/>
      <c r="K949" s="6"/>
      <c r="L949" s="7"/>
      <c r="M949" s="7"/>
      <c r="O949" s="6"/>
      <c r="S949" s="6"/>
    </row>
    <row r="950" spans="3:19" s="1" customFormat="1" ht="13.2" x14ac:dyDescent="0.3">
      <c r="C950" s="5"/>
      <c r="D950" s="6"/>
      <c r="E950" s="6"/>
      <c r="F950" s="7"/>
      <c r="G950" s="7"/>
      <c r="I950" s="5"/>
      <c r="J950" s="6"/>
      <c r="K950" s="6"/>
      <c r="L950" s="7"/>
      <c r="M950" s="7"/>
      <c r="O950" s="6"/>
      <c r="S950" s="6"/>
    </row>
    <row r="951" spans="3:19" s="1" customFormat="1" ht="13.2" x14ac:dyDescent="0.3">
      <c r="C951" s="5"/>
      <c r="D951" s="6"/>
      <c r="E951" s="6"/>
      <c r="F951" s="7"/>
      <c r="G951" s="7"/>
      <c r="I951" s="5"/>
      <c r="J951" s="6"/>
      <c r="K951" s="6"/>
      <c r="L951" s="7"/>
      <c r="M951" s="7"/>
      <c r="O951" s="6"/>
      <c r="S951" s="6"/>
    </row>
    <row r="952" spans="3:19" s="1" customFormat="1" ht="13.2" x14ac:dyDescent="0.3">
      <c r="C952" s="5"/>
      <c r="D952" s="6"/>
      <c r="E952" s="6"/>
      <c r="F952" s="7"/>
      <c r="G952" s="7"/>
      <c r="I952" s="5"/>
      <c r="J952" s="6"/>
      <c r="K952" s="6"/>
      <c r="L952" s="7"/>
      <c r="M952" s="7"/>
      <c r="O952" s="6"/>
      <c r="S952" s="6"/>
    </row>
    <row r="953" spans="3:19" s="1" customFormat="1" ht="13.2" x14ac:dyDescent="0.3">
      <c r="C953" s="5"/>
      <c r="D953" s="6"/>
      <c r="E953" s="6"/>
      <c r="F953" s="7"/>
      <c r="G953" s="7"/>
      <c r="I953" s="5"/>
      <c r="J953" s="6"/>
      <c r="K953" s="6"/>
      <c r="L953" s="7"/>
      <c r="M953" s="7"/>
      <c r="O953" s="6"/>
      <c r="S953" s="6"/>
    </row>
    <row r="954" spans="3:19" s="1" customFormat="1" ht="13.2" x14ac:dyDescent="0.3">
      <c r="C954" s="5"/>
      <c r="D954" s="6"/>
      <c r="E954" s="6"/>
      <c r="F954" s="7"/>
      <c r="G954" s="7"/>
      <c r="I954" s="5"/>
      <c r="J954" s="6"/>
      <c r="K954" s="6"/>
      <c r="L954" s="7"/>
      <c r="M954" s="7"/>
      <c r="O954" s="6"/>
      <c r="S954" s="6"/>
    </row>
    <row r="955" spans="3:19" s="1" customFormat="1" ht="13.2" x14ac:dyDescent="0.3">
      <c r="C955" s="5"/>
      <c r="D955" s="6"/>
      <c r="E955" s="6"/>
      <c r="F955" s="7"/>
      <c r="G955" s="7"/>
      <c r="I955" s="5"/>
      <c r="J955" s="6"/>
      <c r="K955" s="6"/>
      <c r="L955" s="7"/>
      <c r="M955" s="7"/>
      <c r="O955" s="6"/>
      <c r="S955" s="6"/>
    </row>
    <row r="956" spans="3:19" s="1" customFormat="1" ht="13.2" x14ac:dyDescent="0.3">
      <c r="C956" s="5"/>
      <c r="D956" s="6"/>
      <c r="E956" s="6"/>
      <c r="F956" s="7"/>
      <c r="G956" s="7"/>
      <c r="I956" s="5"/>
      <c r="J956" s="6"/>
      <c r="K956" s="6"/>
      <c r="L956" s="7"/>
      <c r="M956" s="7"/>
      <c r="O956" s="6"/>
      <c r="S956" s="6"/>
    </row>
    <row r="957" spans="3:19" s="1" customFormat="1" ht="13.2" x14ac:dyDescent="0.3">
      <c r="C957" s="5"/>
      <c r="D957" s="6"/>
      <c r="E957" s="6"/>
      <c r="F957" s="7"/>
      <c r="G957" s="7"/>
      <c r="I957" s="5"/>
      <c r="J957" s="6"/>
      <c r="K957" s="6"/>
      <c r="L957" s="7"/>
      <c r="M957" s="7"/>
      <c r="O957" s="6"/>
      <c r="S957" s="6"/>
    </row>
    <row r="958" spans="3:19" s="1" customFormat="1" ht="13.2" x14ac:dyDescent="0.3">
      <c r="C958" s="5"/>
      <c r="D958" s="6"/>
      <c r="E958" s="6"/>
      <c r="F958" s="7"/>
      <c r="G958" s="7"/>
      <c r="I958" s="5"/>
      <c r="J958" s="6"/>
      <c r="K958" s="6"/>
      <c r="L958" s="7"/>
      <c r="M958" s="7"/>
      <c r="O958" s="6"/>
      <c r="S958" s="6"/>
    </row>
    <row r="959" spans="3:19" s="1" customFormat="1" ht="13.2" x14ac:dyDescent="0.3">
      <c r="C959" s="5"/>
      <c r="D959" s="6"/>
      <c r="E959" s="6"/>
      <c r="F959" s="7"/>
      <c r="G959" s="7"/>
      <c r="I959" s="5"/>
      <c r="J959" s="6"/>
      <c r="K959" s="6"/>
      <c r="L959" s="7"/>
      <c r="M959" s="7"/>
      <c r="O959" s="6"/>
      <c r="S959" s="6"/>
    </row>
    <row r="960" spans="3:19" s="1" customFormat="1" ht="13.2" x14ac:dyDescent="0.3">
      <c r="C960" s="5"/>
      <c r="D960" s="6"/>
      <c r="E960" s="6"/>
      <c r="F960" s="7"/>
      <c r="G960" s="7"/>
      <c r="I960" s="5"/>
      <c r="J960" s="6"/>
      <c r="K960" s="6"/>
      <c r="L960" s="7"/>
      <c r="M960" s="7"/>
      <c r="O960" s="6"/>
      <c r="S960" s="6"/>
    </row>
    <row r="961" spans="3:19" s="1" customFormat="1" ht="13.2" x14ac:dyDescent="0.3">
      <c r="C961" s="5"/>
      <c r="D961" s="6"/>
      <c r="E961" s="6"/>
      <c r="F961" s="7"/>
      <c r="G961" s="7"/>
      <c r="I961" s="5"/>
      <c r="J961" s="6"/>
      <c r="K961" s="6"/>
      <c r="L961" s="7"/>
      <c r="M961" s="7"/>
      <c r="O961" s="6"/>
      <c r="S961" s="6"/>
    </row>
    <row r="962" spans="3:19" s="1" customFormat="1" ht="13.2" x14ac:dyDescent="0.3">
      <c r="C962" s="5"/>
      <c r="D962" s="6"/>
      <c r="E962" s="6"/>
      <c r="F962" s="7"/>
      <c r="G962" s="7"/>
      <c r="I962" s="5"/>
      <c r="J962" s="6"/>
      <c r="K962" s="6"/>
      <c r="L962" s="7"/>
      <c r="M962" s="7"/>
      <c r="O962" s="6"/>
      <c r="S962" s="6"/>
    </row>
    <row r="963" spans="3:19" s="1" customFormat="1" ht="13.2" x14ac:dyDescent="0.3">
      <c r="C963" s="5"/>
      <c r="D963" s="6"/>
      <c r="E963" s="6"/>
      <c r="F963" s="7"/>
      <c r="G963" s="7"/>
      <c r="I963" s="5"/>
      <c r="J963" s="6"/>
      <c r="K963" s="6"/>
      <c r="L963" s="7"/>
      <c r="M963" s="7"/>
      <c r="O963" s="6"/>
      <c r="S963" s="6"/>
    </row>
    <row r="964" spans="3:19" s="1" customFormat="1" ht="13.2" x14ac:dyDescent="0.3">
      <c r="C964" s="5"/>
      <c r="D964" s="6"/>
      <c r="E964" s="6"/>
      <c r="F964" s="7"/>
      <c r="G964" s="7"/>
      <c r="I964" s="5"/>
      <c r="J964" s="6"/>
      <c r="K964" s="6"/>
      <c r="L964" s="7"/>
      <c r="M964" s="7"/>
      <c r="O964" s="6"/>
      <c r="S964" s="6"/>
    </row>
    <row r="965" spans="3:19" s="1" customFormat="1" ht="13.2" x14ac:dyDescent="0.3">
      <c r="C965" s="5"/>
      <c r="D965" s="6"/>
      <c r="E965" s="6"/>
      <c r="F965" s="7"/>
      <c r="G965" s="7"/>
      <c r="I965" s="5"/>
      <c r="J965" s="6"/>
      <c r="K965" s="6"/>
      <c r="L965" s="7"/>
      <c r="M965" s="7"/>
      <c r="O965" s="6"/>
      <c r="S965" s="6"/>
    </row>
    <row r="966" spans="3:19" s="1" customFormat="1" ht="13.2" x14ac:dyDescent="0.3">
      <c r="C966" s="5"/>
      <c r="D966" s="6"/>
      <c r="E966" s="6"/>
      <c r="F966" s="7"/>
      <c r="G966" s="7"/>
      <c r="I966" s="5"/>
      <c r="J966" s="6"/>
      <c r="K966" s="6"/>
      <c r="L966" s="7"/>
      <c r="M966" s="7"/>
      <c r="O966" s="6"/>
      <c r="S966" s="6"/>
    </row>
    <row r="967" spans="3:19" s="1" customFormat="1" ht="13.2" x14ac:dyDescent="0.3">
      <c r="C967" s="5"/>
      <c r="D967" s="6"/>
      <c r="E967" s="6"/>
      <c r="F967" s="7"/>
      <c r="G967" s="7"/>
      <c r="I967" s="5"/>
      <c r="J967" s="6"/>
      <c r="K967" s="6"/>
      <c r="L967" s="7"/>
      <c r="M967" s="7"/>
      <c r="O967" s="6"/>
      <c r="S967" s="6"/>
    </row>
    <row r="968" spans="3:19" s="1" customFormat="1" ht="13.2" x14ac:dyDescent="0.3">
      <c r="C968" s="5"/>
      <c r="D968" s="6"/>
      <c r="E968" s="6"/>
      <c r="F968" s="7"/>
      <c r="G968" s="7"/>
      <c r="I968" s="5"/>
      <c r="J968" s="6"/>
      <c r="K968" s="6"/>
      <c r="L968" s="7"/>
      <c r="M968" s="7"/>
      <c r="O968" s="6"/>
      <c r="S968" s="6"/>
    </row>
    <row r="969" spans="3:19" s="1" customFormat="1" ht="13.2" x14ac:dyDescent="0.3">
      <c r="C969" s="5"/>
      <c r="D969" s="6"/>
      <c r="E969" s="6"/>
      <c r="F969" s="7"/>
      <c r="G969" s="7"/>
      <c r="I969" s="5"/>
      <c r="J969" s="6"/>
      <c r="K969" s="6"/>
      <c r="L969" s="7"/>
      <c r="M969" s="7"/>
      <c r="O969" s="6"/>
      <c r="S969" s="6"/>
    </row>
    <row r="970" spans="3:19" s="1" customFormat="1" ht="13.2" x14ac:dyDescent="0.3">
      <c r="C970" s="5"/>
      <c r="D970" s="6"/>
      <c r="E970" s="6"/>
      <c r="F970" s="7"/>
      <c r="G970" s="7"/>
      <c r="I970" s="5"/>
      <c r="J970" s="6"/>
      <c r="K970" s="6"/>
      <c r="L970" s="7"/>
      <c r="M970" s="7"/>
      <c r="O970" s="6"/>
      <c r="S970" s="6"/>
    </row>
    <row r="971" spans="3:19" s="1" customFormat="1" ht="13.2" x14ac:dyDescent="0.3">
      <c r="C971" s="5"/>
      <c r="D971" s="6"/>
      <c r="E971" s="6"/>
      <c r="F971" s="7"/>
      <c r="G971" s="7"/>
      <c r="I971" s="5"/>
      <c r="J971" s="6"/>
      <c r="K971" s="6"/>
      <c r="L971" s="7"/>
      <c r="M971" s="7"/>
      <c r="O971" s="6"/>
      <c r="S971" s="6"/>
    </row>
    <row r="972" spans="3:19" s="1" customFormat="1" ht="13.2" x14ac:dyDescent="0.3">
      <c r="C972" s="5"/>
      <c r="D972" s="6"/>
      <c r="E972" s="6"/>
      <c r="F972" s="7"/>
      <c r="G972" s="7"/>
      <c r="I972" s="5"/>
      <c r="J972" s="6"/>
      <c r="K972" s="6"/>
      <c r="L972" s="7"/>
      <c r="M972" s="7"/>
      <c r="O972" s="6"/>
      <c r="S972" s="6"/>
    </row>
    <row r="973" spans="3:19" s="1" customFormat="1" ht="13.2" x14ac:dyDescent="0.3">
      <c r="C973" s="5"/>
      <c r="D973" s="6"/>
      <c r="E973" s="6"/>
      <c r="F973" s="7"/>
      <c r="G973" s="7"/>
      <c r="I973" s="5"/>
      <c r="J973" s="6"/>
      <c r="K973" s="6"/>
      <c r="L973" s="7"/>
      <c r="M973" s="7"/>
      <c r="O973" s="6"/>
      <c r="S973" s="6"/>
    </row>
    <row r="974" spans="3:19" s="1" customFormat="1" ht="13.2" x14ac:dyDescent="0.3">
      <c r="C974" s="5"/>
      <c r="D974" s="6"/>
      <c r="E974" s="6"/>
      <c r="F974" s="7"/>
      <c r="G974" s="7"/>
      <c r="I974" s="5"/>
      <c r="J974" s="6"/>
      <c r="K974" s="6"/>
      <c r="L974" s="7"/>
      <c r="M974" s="7"/>
      <c r="O974" s="6"/>
      <c r="S974" s="6"/>
    </row>
    <row r="975" spans="3:19" s="1" customFormat="1" ht="13.2" x14ac:dyDescent="0.3">
      <c r="C975" s="5"/>
      <c r="D975" s="6"/>
      <c r="E975" s="6"/>
      <c r="F975" s="7"/>
      <c r="G975" s="7"/>
      <c r="I975" s="5"/>
      <c r="J975" s="6"/>
      <c r="K975" s="6"/>
      <c r="L975" s="7"/>
      <c r="M975" s="7"/>
      <c r="O975" s="6"/>
      <c r="S975" s="6"/>
    </row>
    <row r="976" spans="3:19" s="1" customFormat="1" ht="13.2" x14ac:dyDescent="0.3">
      <c r="C976" s="5"/>
      <c r="D976" s="6"/>
      <c r="E976" s="6"/>
      <c r="F976" s="7"/>
      <c r="G976" s="7"/>
      <c r="I976" s="5"/>
      <c r="J976" s="6"/>
      <c r="K976" s="6"/>
      <c r="L976" s="7"/>
      <c r="M976" s="7"/>
      <c r="O976" s="6"/>
      <c r="S976" s="6"/>
    </row>
    <row r="977" spans="3:19" s="1" customFormat="1" ht="13.2" x14ac:dyDescent="0.3">
      <c r="C977" s="5"/>
      <c r="D977" s="6"/>
      <c r="E977" s="6"/>
      <c r="F977" s="7"/>
      <c r="G977" s="7"/>
      <c r="I977" s="5"/>
      <c r="J977" s="6"/>
      <c r="K977" s="6"/>
      <c r="L977" s="7"/>
      <c r="M977" s="7"/>
      <c r="O977" s="6"/>
      <c r="S977" s="6"/>
    </row>
    <row r="978" spans="3:19" s="1" customFormat="1" ht="13.2" x14ac:dyDescent="0.3">
      <c r="C978" s="5"/>
      <c r="D978" s="6"/>
      <c r="E978" s="6"/>
      <c r="F978" s="7"/>
      <c r="G978" s="7"/>
      <c r="I978" s="5"/>
      <c r="J978" s="6"/>
      <c r="K978" s="6"/>
      <c r="L978" s="7"/>
      <c r="M978" s="7"/>
      <c r="O978" s="6"/>
      <c r="S978" s="6"/>
    </row>
    <row r="979" spans="3:19" s="1" customFormat="1" ht="13.2" x14ac:dyDescent="0.3">
      <c r="C979" s="5"/>
      <c r="D979" s="6"/>
      <c r="E979" s="6"/>
      <c r="F979" s="7"/>
      <c r="G979" s="7"/>
      <c r="I979" s="5"/>
      <c r="J979" s="6"/>
      <c r="K979" s="6"/>
      <c r="L979" s="7"/>
      <c r="M979" s="7"/>
      <c r="O979" s="6"/>
      <c r="S979" s="6"/>
    </row>
    <row r="980" spans="3:19" s="1" customFormat="1" ht="13.2" x14ac:dyDescent="0.3">
      <c r="C980" s="5"/>
      <c r="D980" s="6"/>
      <c r="E980" s="6"/>
      <c r="F980" s="7"/>
      <c r="G980" s="7"/>
      <c r="I980" s="5"/>
      <c r="J980" s="6"/>
      <c r="K980" s="6"/>
      <c r="L980" s="7"/>
      <c r="M980" s="7"/>
      <c r="O980" s="6"/>
      <c r="S980" s="6"/>
    </row>
    <row r="981" spans="3:19" s="1" customFormat="1" ht="13.2" x14ac:dyDescent="0.3">
      <c r="C981" s="5"/>
      <c r="D981" s="6"/>
      <c r="E981" s="6"/>
      <c r="F981" s="7"/>
      <c r="G981" s="7"/>
      <c r="I981" s="5"/>
      <c r="J981" s="6"/>
      <c r="K981" s="6"/>
      <c r="L981" s="7"/>
      <c r="M981" s="7"/>
      <c r="O981" s="6"/>
      <c r="S981" s="6"/>
    </row>
    <row r="982" spans="3:19" s="1" customFormat="1" ht="13.2" x14ac:dyDescent="0.3">
      <c r="C982" s="5"/>
      <c r="D982" s="6"/>
      <c r="E982" s="6"/>
      <c r="F982" s="7"/>
      <c r="G982" s="7"/>
      <c r="I982" s="5"/>
      <c r="J982" s="6"/>
      <c r="K982" s="6"/>
      <c r="L982" s="7"/>
      <c r="M982" s="7"/>
      <c r="O982" s="6"/>
      <c r="S982" s="6"/>
    </row>
    <row r="983" spans="3:19" s="1" customFormat="1" ht="13.2" x14ac:dyDescent="0.3">
      <c r="C983" s="5"/>
      <c r="D983" s="6"/>
      <c r="E983" s="6"/>
      <c r="F983" s="7"/>
      <c r="G983" s="7"/>
      <c r="I983" s="5"/>
      <c r="J983" s="6"/>
      <c r="K983" s="6"/>
      <c r="L983" s="7"/>
      <c r="M983" s="7"/>
      <c r="O983" s="6"/>
      <c r="S983" s="6"/>
    </row>
    <row r="984" spans="3:19" s="1" customFormat="1" ht="13.2" x14ac:dyDescent="0.3">
      <c r="C984" s="5"/>
      <c r="D984" s="6"/>
      <c r="E984" s="6"/>
      <c r="F984" s="7"/>
      <c r="G984" s="7"/>
      <c r="I984" s="5"/>
      <c r="J984" s="6"/>
      <c r="K984" s="6"/>
      <c r="L984" s="7"/>
      <c r="M984" s="7"/>
      <c r="O984" s="6"/>
      <c r="S984" s="6"/>
    </row>
    <row r="985" spans="3:19" s="1" customFormat="1" ht="13.2" x14ac:dyDescent="0.3">
      <c r="C985" s="5"/>
      <c r="D985" s="6"/>
      <c r="E985" s="6"/>
      <c r="F985" s="7"/>
      <c r="G985" s="7"/>
      <c r="I985" s="5"/>
      <c r="J985" s="6"/>
      <c r="K985" s="6"/>
      <c r="L985" s="7"/>
      <c r="M985" s="7"/>
      <c r="O985" s="6"/>
      <c r="S985" s="6"/>
    </row>
    <row r="986" spans="3:19" s="1" customFormat="1" ht="13.2" x14ac:dyDescent="0.3">
      <c r="C986" s="5"/>
      <c r="D986" s="6"/>
      <c r="E986" s="6"/>
      <c r="F986" s="7"/>
      <c r="G986" s="7"/>
      <c r="I986" s="5"/>
      <c r="J986" s="6"/>
      <c r="K986" s="6"/>
      <c r="L986" s="7"/>
      <c r="M986" s="7"/>
      <c r="O986" s="6"/>
      <c r="S986" s="6"/>
    </row>
    <row r="987" spans="3:19" s="1" customFormat="1" ht="13.2" x14ac:dyDescent="0.3">
      <c r="C987" s="5"/>
      <c r="D987" s="6"/>
      <c r="E987" s="6"/>
      <c r="F987" s="7"/>
      <c r="G987" s="7"/>
      <c r="I987" s="5"/>
      <c r="J987" s="6"/>
      <c r="K987" s="6"/>
      <c r="L987" s="7"/>
      <c r="M987" s="7"/>
      <c r="O987" s="6"/>
      <c r="S987" s="6"/>
    </row>
    <row r="988" spans="3:19" s="1" customFormat="1" ht="13.2" x14ac:dyDescent="0.3">
      <c r="C988" s="5"/>
      <c r="D988" s="6"/>
      <c r="E988" s="6"/>
      <c r="F988" s="7"/>
      <c r="G988" s="7"/>
      <c r="I988" s="5"/>
      <c r="J988" s="6"/>
      <c r="K988" s="6"/>
      <c r="L988" s="7"/>
      <c r="M988" s="7"/>
      <c r="O988" s="6"/>
      <c r="S988" s="6"/>
    </row>
    <row r="989" spans="3:19" s="1" customFormat="1" ht="13.2" x14ac:dyDescent="0.3">
      <c r="C989" s="5"/>
      <c r="D989" s="6"/>
      <c r="E989" s="6"/>
      <c r="F989" s="7"/>
      <c r="G989" s="7"/>
      <c r="I989" s="5"/>
      <c r="J989" s="6"/>
      <c r="K989" s="6"/>
      <c r="L989" s="7"/>
      <c r="M989" s="7"/>
      <c r="O989" s="6"/>
      <c r="S989" s="6"/>
    </row>
    <row r="990" spans="3:19" s="1" customFormat="1" ht="13.2" x14ac:dyDescent="0.3">
      <c r="C990" s="5"/>
      <c r="D990" s="6"/>
      <c r="E990" s="6"/>
      <c r="F990" s="7"/>
      <c r="G990" s="7"/>
      <c r="I990" s="5"/>
      <c r="J990" s="6"/>
      <c r="K990" s="6"/>
      <c r="L990" s="7"/>
      <c r="M990" s="7"/>
      <c r="O990" s="6"/>
      <c r="S990" s="6"/>
    </row>
    <row r="991" spans="3:19" s="1" customFormat="1" ht="13.2" x14ac:dyDescent="0.3">
      <c r="C991" s="5"/>
      <c r="D991" s="6"/>
      <c r="E991" s="6"/>
      <c r="F991" s="7"/>
      <c r="G991" s="7"/>
      <c r="I991" s="5"/>
      <c r="J991" s="6"/>
      <c r="K991" s="6"/>
      <c r="L991" s="7"/>
      <c r="M991" s="7"/>
      <c r="O991" s="6"/>
      <c r="S991" s="6"/>
    </row>
    <row r="992" spans="3:19" s="1" customFormat="1" ht="13.2" x14ac:dyDescent="0.3">
      <c r="C992" s="5"/>
      <c r="D992" s="6"/>
      <c r="E992" s="6"/>
      <c r="F992" s="7"/>
      <c r="G992" s="7"/>
      <c r="I992" s="5"/>
      <c r="J992" s="6"/>
      <c r="K992" s="6"/>
      <c r="L992" s="7"/>
      <c r="M992" s="7"/>
      <c r="O992" s="6"/>
      <c r="S992" s="6"/>
    </row>
    <row r="993" spans="3:19" s="1" customFormat="1" ht="13.2" x14ac:dyDescent="0.3">
      <c r="C993" s="5"/>
      <c r="D993" s="6"/>
      <c r="E993" s="6"/>
      <c r="F993" s="7"/>
      <c r="G993" s="7"/>
      <c r="I993" s="5"/>
      <c r="J993" s="6"/>
      <c r="K993" s="6"/>
      <c r="L993" s="7"/>
      <c r="M993" s="7"/>
      <c r="O993" s="6"/>
      <c r="S993" s="6"/>
    </row>
    <row r="994" spans="3:19" s="1" customFormat="1" ht="13.2" x14ac:dyDescent="0.3">
      <c r="C994" s="5"/>
      <c r="D994" s="6"/>
      <c r="E994" s="6"/>
      <c r="F994" s="7"/>
      <c r="G994" s="7"/>
      <c r="I994" s="5"/>
      <c r="J994" s="6"/>
      <c r="K994" s="6"/>
      <c r="L994" s="7"/>
      <c r="M994" s="7"/>
      <c r="O994" s="6"/>
      <c r="S994" s="6"/>
    </row>
    <row r="995" spans="3:19" s="1" customFormat="1" ht="13.2" x14ac:dyDescent="0.3">
      <c r="C995" s="5"/>
      <c r="D995" s="6"/>
      <c r="E995" s="6"/>
      <c r="F995" s="7"/>
      <c r="G995" s="7"/>
      <c r="I995" s="5"/>
      <c r="J995" s="6"/>
      <c r="K995" s="6"/>
      <c r="L995" s="7"/>
      <c r="M995" s="7"/>
      <c r="O995" s="6"/>
      <c r="S995" s="6"/>
    </row>
    <row r="996" spans="3:19" s="1" customFormat="1" ht="13.2" x14ac:dyDescent="0.3">
      <c r="C996" s="5"/>
      <c r="D996" s="6"/>
      <c r="E996" s="6"/>
      <c r="F996" s="7"/>
      <c r="G996" s="7"/>
      <c r="I996" s="5"/>
      <c r="J996" s="6"/>
      <c r="K996" s="6"/>
      <c r="L996" s="7"/>
      <c r="M996" s="7"/>
      <c r="O996" s="6"/>
      <c r="S996" s="6"/>
    </row>
    <row r="997" spans="3:19" s="1" customFormat="1" ht="13.2" x14ac:dyDescent="0.3">
      <c r="C997" s="5"/>
      <c r="D997" s="6"/>
      <c r="E997" s="6"/>
      <c r="F997" s="7"/>
      <c r="G997" s="7"/>
      <c r="I997" s="5"/>
      <c r="J997" s="6"/>
      <c r="K997" s="6"/>
      <c r="L997" s="7"/>
      <c r="M997" s="7"/>
      <c r="O997" s="6"/>
      <c r="S997" s="6"/>
    </row>
    <row r="998" spans="3:19" s="1" customFormat="1" ht="13.2" x14ac:dyDescent="0.3">
      <c r="C998" s="5"/>
      <c r="D998" s="6"/>
      <c r="E998" s="6"/>
      <c r="F998" s="7"/>
      <c r="G998" s="7"/>
      <c r="I998" s="5"/>
      <c r="J998" s="6"/>
      <c r="K998" s="6"/>
      <c r="L998" s="7"/>
      <c r="M998" s="7"/>
      <c r="O998" s="6"/>
      <c r="S998" s="6"/>
    </row>
    <row r="999" spans="3:19" s="1" customFormat="1" ht="13.2" x14ac:dyDescent="0.3">
      <c r="C999" s="5"/>
      <c r="D999" s="6"/>
      <c r="E999" s="6"/>
      <c r="F999" s="7"/>
      <c r="G999" s="7"/>
      <c r="I999" s="5"/>
      <c r="J999" s="6"/>
      <c r="K999" s="6"/>
      <c r="L999" s="7"/>
      <c r="M999" s="7"/>
      <c r="O999" s="6"/>
      <c r="S999" s="6"/>
    </row>
    <row r="1000" spans="3:19" s="1" customFormat="1" ht="13.2" x14ac:dyDescent="0.3">
      <c r="C1000" s="5"/>
      <c r="D1000" s="6"/>
      <c r="E1000" s="6"/>
      <c r="F1000" s="7"/>
      <c r="G1000" s="7"/>
      <c r="I1000" s="5"/>
      <c r="J1000" s="6"/>
      <c r="K1000" s="6"/>
      <c r="L1000" s="7"/>
      <c r="M1000" s="7"/>
      <c r="O1000" s="6"/>
      <c r="S1000" s="6"/>
    </row>
    <row r="1001" spans="3:19" s="1" customFormat="1" ht="13.2" x14ac:dyDescent="0.3">
      <c r="C1001" s="5"/>
      <c r="D1001" s="6"/>
      <c r="E1001" s="6"/>
      <c r="F1001" s="7"/>
      <c r="G1001" s="7"/>
      <c r="I1001" s="5"/>
      <c r="J1001" s="6"/>
      <c r="K1001" s="6"/>
      <c r="L1001" s="7"/>
      <c r="M1001" s="7"/>
      <c r="O1001" s="6"/>
      <c r="S1001" s="6"/>
    </row>
    <row r="1002" spans="3:19" s="1" customFormat="1" ht="13.2" x14ac:dyDescent="0.3">
      <c r="C1002" s="5"/>
      <c r="D1002" s="6"/>
      <c r="E1002" s="6"/>
      <c r="F1002" s="7"/>
      <c r="G1002" s="7"/>
      <c r="I1002" s="5"/>
      <c r="J1002" s="6"/>
      <c r="K1002" s="6"/>
      <c r="L1002" s="7"/>
      <c r="M1002" s="7"/>
      <c r="O1002" s="6"/>
      <c r="S1002" s="6"/>
    </row>
    <row r="1003" spans="3:19" s="1" customFormat="1" ht="13.2" x14ac:dyDescent="0.3">
      <c r="C1003" s="5"/>
      <c r="D1003" s="6"/>
      <c r="E1003" s="6"/>
      <c r="F1003" s="7"/>
      <c r="G1003" s="7"/>
      <c r="I1003" s="5"/>
      <c r="J1003" s="6"/>
      <c r="K1003" s="6"/>
      <c r="L1003" s="7"/>
      <c r="M1003" s="7"/>
      <c r="O1003" s="6"/>
      <c r="S1003" s="6"/>
    </row>
    <row r="1004" spans="3:19" s="1" customFormat="1" ht="13.2" x14ac:dyDescent="0.3">
      <c r="C1004" s="5"/>
      <c r="D1004" s="6"/>
      <c r="E1004" s="6"/>
      <c r="F1004" s="7"/>
      <c r="G1004" s="7"/>
      <c r="I1004" s="5"/>
      <c r="J1004" s="6"/>
      <c r="K1004" s="6"/>
      <c r="L1004" s="7"/>
      <c r="M1004" s="7"/>
      <c r="O1004" s="6"/>
      <c r="S1004" s="6"/>
    </row>
    <row r="1005" spans="3:19" s="1" customFormat="1" ht="13.2" x14ac:dyDescent="0.3">
      <c r="C1005" s="5"/>
      <c r="D1005" s="6"/>
      <c r="E1005" s="6"/>
      <c r="F1005" s="7"/>
      <c r="G1005" s="7"/>
      <c r="I1005" s="5"/>
      <c r="J1005" s="6"/>
      <c r="K1005" s="6"/>
      <c r="L1005" s="7"/>
      <c r="M1005" s="7"/>
      <c r="O1005" s="6"/>
      <c r="S1005" s="6"/>
    </row>
    <row r="1006" spans="3:19" s="1" customFormat="1" ht="13.2" x14ac:dyDescent="0.3">
      <c r="C1006" s="5"/>
      <c r="D1006" s="6"/>
      <c r="E1006" s="6"/>
      <c r="F1006" s="7"/>
      <c r="G1006" s="7"/>
      <c r="I1006" s="5"/>
      <c r="J1006" s="6"/>
      <c r="K1006" s="6"/>
      <c r="L1006" s="7"/>
      <c r="M1006" s="7"/>
      <c r="O1006" s="6"/>
      <c r="S1006" s="6"/>
    </row>
    <row r="1007" spans="3:19" s="1" customFormat="1" ht="13.2" x14ac:dyDescent="0.3">
      <c r="C1007" s="5"/>
      <c r="D1007" s="6"/>
      <c r="E1007" s="6"/>
      <c r="F1007" s="7"/>
      <c r="G1007" s="7"/>
      <c r="I1007" s="5"/>
      <c r="J1007" s="6"/>
      <c r="K1007" s="6"/>
      <c r="L1007" s="7"/>
      <c r="M1007" s="7"/>
      <c r="O1007" s="6"/>
      <c r="S1007" s="6"/>
    </row>
    <row r="1008" spans="3:19" s="1" customFormat="1" ht="13.2" x14ac:dyDescent="0.3">
      <c r="C1008" s="5"/>
      <c r="D1008" s="6"/>
      <c r="E1008" s="6"/>
      <c r="F1008" s="7"/>
      <c r="G1008" s="7"/>
      <c r="I1008" s="5"/>
      <c r="J1008" s="6"/>
      <c r="K1008" s="6"/>
      <c r="L1008" s="7"/>
      <c r="M1008" s="7"/>
      <c r="O1008" s="6"/>
      <c r="S1008" s="6"/>
    </row>
    <row r="1009" spans="3:19" s="1" customFormat="1" ht="13.2" x14ac:dyDescent="0.3">
      <c r="C1009" s="5"/>
      <c r="D1009" s="6"/>
      <c r="E1009" s="6"/>
      <c r="F1009" s="7"/>
      <c r="G1009" s="7"/>
      <c r="I1009" s="5"/>
      <c r="J1009" s="6"/>
      <c r="K1009" s="6"/>
      <c r="L1009" s="7"/>
      <c r="M1009" s="7"/>
      <c r="O1009" s="6"/>
      <c r="S1009" s="6"/>
    </row>
    <row r="1010" spans="3:19" s="1" customFormat="1" ht="13.2" x14ac:dyDescent="0.3">
      <c r="C1010" s="5"/>
      <c r="D1010" s="6"/>
      <c r="E1010" s="6"/>
      <c r="F1010" s="7"/>
      <c r="G1010" s="7"/>
      <c r="I1010" s="5"/>
      <c r="J1010" s="6"/>
      <c r="K1010" s="6"/>
      <c r="L1010" s="7"/>
      <c r="M1010" s="7"/>
      <c r="O1010" s="6"/>
      <c r="S1010" s="6"/>
    </row>
    <row r="1011" spans="3:19" s="1" customFormat="1" ht="13.2" x14ac:dyDescent="0.3">
      <c r="C1011" s="5"/>
      <c r="D1011" s="6"/>
      <c r="E1011" s="6"/>
      <c r="F1011" s="7"/>
      <c r="G1011" s="7"/>
      <c r="I1011" s="5"/>
      <c r="J1011" s="6"/>
      <c r="K1011" s="6"/>
      <c r="L1011" s="7"/>
      <c r="M1011" s="7"/>
      <c r="O1011" s="6"/>
      <c r="S1011" s="6"/>
    </row>
    <row r="1012" spans="3:19" s="1" customFormat="1" ht="13.2" x14ac:dyDescent="0.3">
      <c r="C1012" s="5"/>
      <c r="D1012" s="6"/>
      <c r="E1012" s="6"/>
      <c r="F1012" s="7"/>
      <c r="G1012" s="7"/>
      <c r="I1012" s="5"/>
      <c r="J1012" s="6"/>
      <c r="K1012" s="6"/>
      <c r="L1012" s="7"/>
      <c r="M1012" s="7"/>
      <c r="O1012" s="6"/>
      <c r="S1012" s="6"/>
    </row>
    <row r="1013" spans="3:19" s="1" customFormat="1" ht="13.2" x14ac:dyDescent="0.3">
      <c r="C1013" s="5"/>
      <c r="D1013" s="6"/>
      <c r="E1013" s="6"/>
      <c r="F1013" s="7"/>
      <c r="G1013" s="7"/>
      <c r="I1013" s="5"/>
      <c r="J1013" s="6"/>
      <c r="K1013" s="6"/>
      <c r="L1013" s="7"/>
      <c r="M1013" s="7"/>
      <c r="O1013" s="6"/>
      <c r="S1013" s="6"/>
    </row>
    <row r="1014" spans="3:19" s="1" customFormat="1" ht="13.2" x14ac:dyDescent="0.3">
      <c r="C1014" s="5"/>
      <c r="D1014" s="6"/>
      <c r="E1014" s="6"/>
      <c r="F1014" s="7"/>
      <c r="G1014" s="7"/>
      <c r="I1014" s="5"/>
      <c r="J1014" s="6"/>
      <c r="K1014" s="6"/>
      <c r="L1014" s="7"/>
      <c r="M1014" s="7"/>
      <c r="O1014" s="6"/>
      <c r="S1014" s="6"/>
    </row>
    <row r="1015" spans="3:19" s="1" customFormat="1" ht="13.2" x14ac:dyDescent="0.3">
      <c r="C1015" s="5"/>
      <c r="D1015" s="6"/>
      <c r="E1015" s="6"/>
      <c r="F1015" s="7"/>
      <c r="G1015" s="7"/>
      <c r="I1015" s="5"/>
      <c r="J1015" s="6"/>
      <c r="K1015" s="6"/>
      <c r="L1015" s="7"/>
      <c r="M1015" s="7"/>
      <c r="O1015" s="6"/>
      <c r="S1015" s="6"/>
    </row>
    <row r="1016" spans="3:19" s="1" customFormat="1" ht="13.2" x14ac:dyDescent="0.3">
      <c r="C1016" s="5"/>
      <c r="D1016" s="6"/>
      <c r="E1016" s="6"/>
      <c r="F1016" s="7"/>
      <c r="G1016" s="7"/>
      <c r="I1016" s="5"/>
      <c r="J1016" s="6"/>
      <c r="K1016" s="6"/>
      <c r="L1016" s="7"/>
      <c r="M1016" s="7"/>
      <c r="O1016" s="6"/>
      <c r="S1016" s="6"/>
    </row>
    <row r="1017" spans="3:19" s="1" customFormat="1" ht="13.2" x14ac:dyDescent="0.3">
      <c r="C1017" s="5"/>
      <c r="D1017" s="6"/>
      <c r="E1017" s="6"/>
      <c r="F1017" s="7"/>
      <c r="G1017" s="7"/>
      <c r="I1017" s="5"/>
      <c r="J1017" s="6"/>
      <c r="K1017" s="6"/>
      <c r="L1017" s="7"/>
      <c r="M1017" s="7"/>
      <c r="O1017" s="6"/>
      <c r="S1017" s="6"/>
    </row>
    <row r="1018" spans="3:19" s="1" customFormat="1" ht="13.2" x14ac:dyDescent="0.3">
      <c r="C1018" s="5"/>
      <c r="D1018" s="6"/>
      <c r="E1018" s="6"/>
      <c r="F1018" s="7"/>
      <c r="G1018" s="7"/>
      <c r="I1018" s="5"/>
      <c r="J1018" s="6"/>
      <c r="K1018" s="6"/>
      <c r="L1018" s="7"/>
      <c r="M1018" s="7"/>
      <c r="O1018" s="6"/>
      <c r="S1018" s="6"/>
    </row>
    <row r="1019" spans="3:19" s="1" customFormat="1" ht="13.2" x14ac:dyDescent="0.3">
      <c r="C1019" s="5"/>
      <c r="D1019" s="6"/>
      <c r="E1019" s="6"/>
      <c r="F1019" s="7"/>
      <c r="G1019" s="7"/>
      <c r="I1019" s="5"/>
      <c r="J1019" s="6"/>
      <c r="K1019" s="6"/>
      <c r="L1019" s="7"/>
      <c r="M1019" s="7"/>
      <c r="O1019" s="6"/>
      <c r="S1019" s="6"/>
    </row>
    <row r="1020" spans="3:19" s="1" customFormat="1" ht="13.2" x14ac:dyDescent="0.3">
      <c r="C1020" s="5"/>
      <c r="D1020" s="6"/>
      <c r="E1020" s="6"/>
      <c r="F1020" s="7"/>
      <c r="G1020" s="7"/>
      <c r="I1020" s="5"/>
      <c r="J1020" s="6"/>
      <c r="K1020" s="6"/>
      <c r="L1020" s="7"/>
      <c r="M1020" s="7"/>
      <c r="O1020" s="6"/>
      <c r="S1020" s="6"/>
    </row>
    <row r="1021" spans="3:19" s="1" customFormat="1" ht="13.2" x14ac:dyDescent="0.3">
      <c r="C1021" s="5"/>
      <c r="D1021" s="6"/>
      <c r="E1021" s="6"/>
      <c r="F1021" s="7"/>
      <c r="G1021" s="7"/>
      <c r="I1021" s="5"/>
      <c r="J1021" s="6"/>
      <c r="K1021" s="6"/>
      <c r="L1021" s="7"/>
      <c r="M1021" s="7"/>
      <c r="O1021" s="6"/>
      <c r="S1021" s="6"/>
    </row>
    <row r="1022" spans="3:19" s="1" customFormat="1" ht="13.2" x14ac:dyDescent="0.3">
      <c r="C1022" s="5"/>
      <c r="D1022" s="6"/>
      <c r="E1022" s="6"/>
      <c r="F1022" s="7"/>
      <c r="G1022" s="7"/>
      <c r="I1022" s="5"/>
      <c r="J1022" s="6"/>
      <c r="K1022" s="6"/>
      <c r="L1022" s="7"/>
      <c r="M1022" s="7"/>
      <c r="O1022" s="6"/>
      <c r="S1022" s="6"/>
    </row>
    <row r="1023" spans="3:19" s="1" customFormat="1" ht="13.2" x14ac:dyDescent="0.3">
      <c r="C1023" s="5"/>
      <c r="D1023" s="6"/>
      <c r="E1023" s="6"/>
      <c r="F1023" s="7"/>
      <c r="G1023" s="7"/>
      <c r="I1023" s="5"/>
      <c r="J1023" s="6"/>
      <c r="K1023" s="6"/>
      <c r="L1023" s="7"/>
      <c r="M1023" s="7"/>
      <c r="O1023" s="6"/>
      <c r="S1023" s="6"/>
    </row>
    <row r="1024" spans="3:19" s="1" customFormat="1" ht="13.2" x14ac:dyDescent="0.3">
      <c r="C1024" s="5"/>
      <c r="D1024" s="6"/>
      <c r="E1024" s="6"/>
      <c r="F1024" s="7"/>
      <c r="G1024" s="7"/>
      <c r="I1024" s="5"/>
      <c r="J1024" s="6"/>
      <c r="K1024" s="6"/>
      <c r="L1024" s="7"/>
      <c r="M1024" s="7"/>
      <c r="O1024" s="6"/>
      <c r="S1024" s="6"/>
    </row>
    <row r="1025" spans="3:19" s="1" customFormat="1" ht="13.2" x14ac:dyDescent="0.3">
      <c r="C1025" s="5"/>
      <c r="D1025" s="6"/>
      <c r="E1025" s="6"/>
      <c r="F1025" s="7"/>
      <c r="G1025" s="7"/>
      <c r="I1025" s="5"/>
      <c r="J1025" s="6"/>
      <c r="K1025" s="6"/>
      <c r="L1025" s="7"/>
      <c r="M1025" s="7"/>
      <c r="O1025" s="6"/>
      <c r="S1025" s="6"/>
    </row>
    <row r="1026" spans="3:19" s="1" customFormat="1" ht="13.2" x14ac:dyDescent="0.3">
      <c r="C1026" s="5"/>
      <c r="D1026" s="6"/>
      <c r="E1026" s="6"/>
      <c r="F1026" s="7"/>
      <c r="G1026" s="7"/>
      <c r="I1026" s="5"/>
      <c r="J1026" s="6"/>
      <c r="K1026" s="6"/>
      <c r="L1026" s="7"/>
      <c r="M1026" s="7"/>
      <c r="O1026" s="6"/>
      <c r="S1026" s="6"/>
    </row>
    <row r="1027" spans="3:19" s="1" customFormat="1" ht="13.2" x14ac:dyDescent="0.3">
      <c r="C1027" s="5"/>
      <c r="D1027" s="6"/>
      <c r="E1027" s="6"/>
      <c r="F1027" s="7"/>
      <c r="G1027" s="7"/>
      <c r="I1027" s="5"/>
      <c r="J1027" s="6"/>
      <c r="K1027" s="6"/>
      <c r="L1027" s="7"/>
      <c r="M1027" s="7"/>
      <c r="O1027" s="6"/>
      <c r="S1027" s="6"/>
    </row>
    <row r="1028" spans="3:19" s="1" customFormat="1" ht="13.2" x14ac:dyDescent="0.3">
      <c r="C1028" s="5"/>
      <c r="D1028" s="6"/>
      <c r="E1028" s="6"/>
      <c r="F1028" s="7"/>
      <c r="G1028" s="7"/>
      <c r="I1028" s="5"/>
      <c r="J1028" s="6"/>
      <c r="K1028" s="6"/>
      <c r="L1028" s="7"/>
      <c r="M1028" s="7"/>
      <c r="O1028" s="6"/>
      <c r="S1028" s="6"/>
    </row>
    <row r="1029" spans="3:19" s="1" customFormat="1" ht="13.2" x14ac:dyDescent="0.3">
      <c r="C1029" s="5"/>
      <c r="D1029" s="6"/>
      <c r="E1029" s="6"/>
      <c r="F1029" s="7"/>
      <c r="G1029" s="7"/>
      <c r="I1029" s="5"/>
      <c r="J1029" s="6"/>
      <c r="K1029" s="6"/>
      <c r="L1029" s="7"/>
      <c r="M1029" s="7"/>
      <c r="O1029" s="6"/>
      <c r="S1029" s="6"/>
    </row>
    <row r="1030" spans="3:19" s="1" customFormat="1" ht="13.2" x14ac:dyDescent="0.3">
      <c r="C1030" s="5"/>
      <c r="D1030" s="6"/>
      <c r="E1030" s="6"/>
      <c r="F1030" s="7"/>
      <c r="G1030" s="7"/>
      <c r="I1030" s="5"/>
      <c r="J1030" s="6"/>
      <c r="K1030" s="6"/>
      <c r="L1030" s="7"/>
      <c r="M1030" s="7"/>
      <c r="O1030" s="6"/>
      <c r="S1030" s="6"/>
    </row>
    <row r="1031" spans="3:19" s="1" customFormat="1" ht="13.2" x14ac:dyDescent="0.3">
      <c r="C1031" s="5"/>
      <c r="D1031" s="6"/>
      <c r="E1031" s="6"/>
      <c r="F1031" s="7"/>
      <c r="G1031" s="7"/>
      <c r="I1031" s="5"/>
      <c r="J1031" s="6"/>
      <c r="K1031" s="6"/>
      <c r="L1031" s="7"/>
      <c r="M1031" s="7"/>
      <c r="O1031" s="6"/>
      <c r="S1031" s="6"/>
    </row>
    <row r="1032" spans="3:19" s="1" customFormat="1" ht="13.2" x14ac:dyDescent="0.3">
      <c r="C1032" s="5"/>
      <c r="D1032" s="6"/>
      <c r="E1032" s="6"/>
      <c r="F1032" s="7"/>
      <c r="G1032" s="7"/>
      <c r="I1032" s="5"/>
      <c r="J1032" s="6"/>
      <c r="K1032" s="6"/>
      <c r="L1032" s="7"/>
      <c r="M1032" s="7"/>
      <c r="O1032" s="6"/>
      <c r="S1032" s="6"/>
    </row>
    <row r="1033" spans="3:19" s="1" customFormat="1" ht="13.2" x14ac:dyDescent="0.3">
      <c r="C1033" s="5"/>
      <c r="D1033" s="6"/>
      <c r="E1033" s="6"/>
      <c r="F1033" s="7"/>
      <c r="G1033" s="7"/>
      <c r="I1033" s="5"/>
      <c r="J1033" s="6"/>
      <c r="K1033" s="6"/>
      <c r="L1033" s="7"/>
      <c r="M1033" s="7"/>
      <c r="O1033" s="6"/>
      <c r="S1033" s="6"/>
    </row>
    <row r="1034" spans="3:19" s="1" customFormat="1" ht="13.2" x14ac:dyDescent="0.3">
      <c r="C1034" s="5"/>
      <c r="D1034" s="6"/>
      <c r="E1034" s="6"/>
      <c r="F1034" s="7"/>
      <c r="G1034" s="7"/>
      <c r="I1034" s="5"/>
      <c r="J1034" s="6"/>
      <c r="K1034" s="6"/>
      <c r="L1034" s="7"/>
      <c r="M1034" s="7"/>
      <c r="O1034" s="6"/>
      <c r="S1034" s="6"/>
    </row>
    <row r="1035" spans="3:19" s="1" customFormat="1" ht="13.2" x14ac:dyDescent="0.3">
      <c r="C1035" s="5"/>
      <c r="D1035" s="6"/>
      <c r="E1035" s="6"/>
      <c r="F1035" s="7"/>
      <c r="G1035" s="7"/>
      <c r="I1035" s="5"/>
      <c r="J1035" s="6"/>
      <c r="K1035" s="6"/>
      <c r="L1035" s="7"/>
      <c r="M1035" s="7"/>
      <c r="O1035" s="6"/>
      <c r="S1035" s="6"/>
    </row>
    <row r="1036" spans="3:19" s="1" customFormat="1" ht="13.2" x14ac:dyDescent="0.3">
      <c r="C1036" s="5"/>
      <c r="D1036" s="6"/>
      <c r="E1036" s="6"/>
      <c r="F1036" s="7"/>
      <c r="G1036" s="7"/>
      <c r="I1036" s="5"/>
      <c r="J1036" s="6"/>
      <c r="K1036" s="6"/>
      <c r="L1036" s="7"/>
      <c r="M1036" s="7"/>
      <c r="O1036" s="6"/>
      <c r="S1036" s="6"/>
    </row>
    <row r="1037" spans="3:19" s="1" customFormat="1" ht="13.2" x14ac:dyDescent="0.3">
      <c r="C1037" s="5"/>
      <c r="D1037" s="6"/>
      <c r="E1037" s="6"/>
      <c r="F1037" s="7"/>
      <c r="G1037" s="7"/>
      <c r="I1037" s="5"/>
      <c r="J1037" s="6"/>
      <c r="K1037" s="6"/>
      <c r="L1037" s="7"/>
      <c r="M1037" s="7"/>
      <c r="O1037" s="6"/>
      <c r="S1037" s="6"/>
    </row>
    <row r="1038" spans="3:19" s="1" customFormat="1" ht="13.2" x14ac:dyDescent="0.3">
      <c r="C1038" s="5"/>
      <c r="D1038" s="6"/>
      <c r="E1038" s="6"/>
      <c r="F1038" s="7"/>
      <c r="G1038" s="7"/>
      <c r="I1038" s="5"/>
      <c r="J1038" s="6"/>
      <c r="K1038" s="6"/>
      <c r="L1038" s="7"/>
      <c r="M1038" s="7"/>
      <c r="O1038" s="6"/>
      <c r="S1038" s="6"/>
    </row>
    <row r="1039" spans="3:19" s="1" customFormat="1" ht="13.2" x14ac:dyDescent="0.3">
      <c r="C1039" s="5"/>
      <c r="D1039" s="6"/>
      <c r="E1039" s="6"/>
      <c r="F1039" s="7"/>
      <c r="G1039" s="7"/>
      <c r="I1039" s="5"/>
      <c r="J1039" s="6"/>
      <c r="K1039" s="6"/>
      <c r="L1039" s="7"/>
      <c r="M1039" s="7"/>
      <c r="O1039" s="6"/>
      <c r="S1039" s="6"/>
    </row>
    <row r="1040" spans="3:19" s="1" customFormat="1" ht="13.2" x14ac:dyDescent="0.3">
      <c r="C1040" s="5"/>
      <c r="D1040" s="6"/>
      <c r="E1040" s="6"/>
      <c r="F1040" s="7"/>
      <c r="G1040" s="7"/>
      <c r="I1040" s="5"/>
      <c r="J1040" s="6"/>
      <c r="K1040" s="6"/>
      <c r="L1040" s="7"/>
      <c r="M1040" s="7"/>
      <c r="O1040" s="6"/>
      <c r="S1040" s="6"/>
    </row>
    <row r="1041" spans="3:19" s="1" customFormat="1" ht="13.2" x14ac:dyDescent="0.3">
      <c r="C1041" s="5"/>
      <c r="D1041" s="6"/>
      <c r="E1041" s="6"/>
      <c r="F1041" s="7"/>
      <c r="G1041" s="7"/>
      <c r="I1041" s="5"/>
      <c r="J1041" s="6"/>
      <c r="K1041" s="6"/>
      <c r="L1041" s="7"/>
      <c r="M1041" s="7"/>
      <c r="O1041" s="6"/>
      <c r="S1041" s="6"/>
    </row>
    <row r="1042" spans="3:19" s="1" customFormat="1" ht="13.2" x14ac:dyDescent="0.3">
      <c r="C1042" s="5"/>
      <c r="D1042" s="6"/>
      <c r="E1042" s="6"/>
      <c r="F1042" s="7"/>
      <c r="G1042" s="7"/>
      <c r="I1042" s="5"/>
      <c r="J1042" s="6"/>
      <c r="K1042" s="6"/>
      <c r="L1042" s="7"/>
      <c r="M1042" s="7"/>
      <c r="O1042" s="6"/>
      <c r="S1042" s="6"/>
    </row>
    <row r="1043" spans="3:19" s="1" customFormat="1" ht="13.2" x14ac:dyDescent="0.3">
      <c r="C1043" s="5"/>
      <c r="D1043" s="6"/>
      <c r="E1043" s="6"/>
      <c r="F1043" s="7"/>
      <c r="G1043" s="7"/>
      <c r="I1043" s="5"/>
      <c r="J1043" s="6"/>
      <c r="K1043" s="6"/>
      <c r="L1043" s="7"/>
      <c r="M1043" s="7"/>
      <c r="O1043" s="6"/>
      <c r="S1043" s="6"/>
    </row>
    <row r="1044" spans="3:19" s="1" customFormat="1" ht="13.2" x14ac:dyDescent="0.3">
      <c r="C1044" s="5"/>
      <c r="D1044" s="6"/>
      <c r="E1044" s="6"/>
      <c r="F1044" s="7"/>
      <c r="G1044" s="7"/>
      <c r="I1044" s="5"/>
      <c r="J1044" s="6"/>
      <c r="K1044" s="6"/>
      <c r="L1044" s="7"/>
      <c r="M1044" s="7"/>
      <c r="O1044" s="6"/>
      <c r="S1044" s="6"/>
    </row>
    <row r="1045" spans="3:19" s="1" customFormat="1" ht="13.2" x14ac:dyDescent="0.3">
      <c r="C1045" s="5"/>
      <c r="D1045" s="6"/>
      <c r="E1045" s="6"/>
      <c r="F1045" s="7"/>
      <c r="G1045" s="7"/>
      <c r="I1045" s="5"/>
      <c r="J1045" s="6"/>
      <c r="K1045" s="6"/>
      <c r="L1045" s="7"/>
      <c r="M1045" s="7"/>
      <c r="O1045" s="6"/>
      <c r="S1045" s="6"/>
    </row>
    <row r="1046" spans="3:19" s="1" customFormat="1" ht="13.2" x14ac:dyDescent="0.3">
      <c r="C1046" s="5"/>
      <c r="D1046" s="6"/>
      <c r="E1046" s="6"/>
      <c r="F1046" s="7"/>
      <c r="G1046" s="7"/>
      <c r="I1046" s="5"/>
      <c r="J1046" s="6"/>
      <c r="K1046" s="6"/>
      <c r="L1046" s="7"/>
      <c r="M1046" s="7"/>
      <c r="O1046" s="6"/>
      <c r="S1046" s="6"/>
    </row>
    <row r="1047" spans="3:19" s="1" customFormat="1" ht="13.2" x14ac:dyDescent="0.3">
      <c r="C1047" s="5"/>
      <c r="D1047" s="6"/>
      <c r="E1047" s="6"/>
      <c r="F1047" s="7"/>
      <c r="G1047" s="7"/>
      <c r="I1047" s="5"/>
      <c r="J1047" s="6"/>
      <c r="K1047" s="6"/>
      <c r="L1047" s="7"/>
      <c r="M1047" s="7"/>
      <c r="O1047" s="6"/>
      <c r="S1047" s="6"/>
    </row>
    <row r="1048" spans="3:19" s="1" customFormat="1" ht="13.2" x14ac:dyDescent="0.3">
      <c r="C1048" s="5"/>
      <c r="D1048" s="6"/>
      <c r="E1048" s="6"/>
      <c r="F1048" s="7"/>
      <c r="G1048" s="7"/>
      <c r="I1048" s="5"/>
      <c r="J1048" s="6"/>
      <c r="K1048" s="6"/>
      <c r="L1048" s="7"/>
      <c r="M1048" s="7"/>
      <c r="O1048" s="6"/>
      <c r="S1048" s="6"/>
    </row>
    <row r="1049" spans="3:19" s="1" customFormat="1" ht="13.2" x14ac:dyDescent="0.3">
      <c r="C1049" s="5"/>
      <c r="D1049" s="6"/>
      <c r="E1049" s="6"/>
      <c r="F1049" s="7"/>
      <c r="G1049" s="7"/>
      <c r="I1049" s="5"/>
      <c r="J1049" s="6"/>
      <c r="K1049" s="6"/>
      <c r="L1049" s="7"/>
      <c r="M1049" s="7"/>
      <c r="O1049" s="6"/>
      <c r="S1049" s="6"/>
    </row>
    <row r="1050" spans="3:19" s="1" customFormat="1" ht="13.2" x14ac:dyDescent="0.3">
      <c r="C1050" s="5"/>
      <c r="D1050" s="6"/>
      <c r="E1050" s="6"/>
      <c r="F1050" s="7"/>
      <c r="G1050" s="7"/>
      <c r="I1050" s="5"/>
      <c r="J1050" s="6"/>
      <c r="K1050" s="6"/>
      <c r="L1050" s="7"/>
      <c r="M1050" s="7"/>
      <c r="O1050" s="6"/>
      <c r="S1050" s="6"/>
    </row>
    <row r="1051" spans="3:19" s="1" customFormat="1" ht="13.2" x14ac:dyDescent="0.3">
      <c r="C1051" s="5"/>
      <c r="D1051" s="6"/>
      <c r="E1051" s="6"/>
      <c r="F1051" s="7"/>
      <c r="G1051" s="7"/>
      <c r="I1051" s="5"/>
      <c r="J1051" s="6"/>
      <c r="K1051" s="6"/>
      <c r="L1051" s="7"/>
      <c r="M1051" s="7"/>
      <c r="O1051" s="6"/>
      <c r="S1051" s="6"/>
    </row>
    <row r="1052" spans="3:19" s="1" customFormat="1" ht="13.2" x14ac:dyDescent="0.3">
      <c r="C1052" s="5"/>
      <c r="D1052" s="6"/>
      <c r="E1052" s="6"/>
      <c r="F1052" s="7"/>
      <c r="G1052" s="7"/>
      <c r="I1052" s="5"/>
      <c r="J1052" s="6"/>
      <c r="K1052" s="6"/>
      <c r="L1052" s="7"/>
      <c r="M1052" s="7"/>
      <c r="O1052" s="6"/>
      <c r="S1052" s="6"/>
    </row>
    <row r="1053" spans="3:19" s="1" customFormat="1" ht="13.2" x14ac:dyDescent="0.3">
      <c r="C1053" s="5"/>
      <c r="D1053" s="6"/>
      <c r="E1053" s="6"/>
      <c r="F1053" s="7"/>
      <c r="G1053" s="7"/>
      <c r="I1053" s="5"/>
      <c r="J1053" s="6"/>
      <c r="K1053" s="6"/>
      <c r="L1053" s="7"/>
      <c r="M1053" s="7"/>
      <c r="O1053" s="6"/>
      <c r="S1053" s="6"/>
    </row>
    <row r="1054" spans="3:19" s="1" customFormat="1" ht="13.2" x14ac:dyDescent="0.3">
      <c r="C1054" s="5"/>
      <c r="D1054" s="6"/>
      <c r="E1054" s="6"/>
      <c r="F1054" s="7"/>
      <c r="G1054" s="7"/>
      <c r="I1054" s="5"/>
      <c r="J1054" s="6"/>
      <c r="K1054" s="6"/>
      <c r="L1054" s="7"/>
      <c r="M1054" s="7"/>
      <c r="O1054" s="6"/>
      <c r="S1054" s="6"/>
    </row>
    <row r="1055" spans="3:19" s="1" customFormat="1" ht="13.2" x14ac:dyDescent="0.3">
      <c r="C1055" s="5"/>
      <c r="D1055" s="6"/>
      <c r="E1055" s="6"/>
      <c r="F1055" s="7"/>
      <c r="G1055" s="7"/>
      <c r="I1055" s="5"/>
      <c r="J1055" s="6"/>
      <c r="K1055" s="6"/>
      <c r="L1055" s="7"/>
      <c r="M1055" s="7"/>
      <c r="O1055" s="6"/>
      <c r="S1055" s="6"/>
    </row>
    <row r="1056" spans="3:19" s="1" customFormat="1" ht="13.2" x14ac:dyDescent="0.3">
      <c r="C1056" s="5"/>
      <c r="D1056" s="6"/>
      <c r="E1056" s="6"/>
      <c r="F1056" s="7"/>
      <c r="G1056" s="7"/>
      <c r="I1056" s="5"/>
      <c r="J1056" s="6"/>
      <c r="K1056" s="6"/>
      <c r="L1056" s="7"/>
      <c r="M1056" s="7"/>
      <c r="O1056" s="6"/>
      <c r="S1056" s="6"/>
    </row>
    <row r="1057" spans="3:19" s="1" customFormat="1" ht="13.2" x14ac:dyDescent="0.3">
      <c r="C1057" s="5"/>
      <c r="D1057" s="6"/>
      <c r="E1057" s="6"/>
      <c r="F1057" s="7"/>
      <c r="G1057" s="7"/>
      <c r="I1057" s="5"/>
      <c r="J1057" s="6"/>
      <c r="K1057" s="6"/>
      <c r="L1057" s="7"/>
      <c r="M1057" s="7"/>
      <c r="O1057" s="6"/>
      <c r="S1057" s="6"/>
    </row>
    <row r="1058" spans="3:19" s="1" customFormat="1" ht="13.2" x14ac:dyDescent="0.3">
      <c r="C1058" s="5"/>
      <c r="D1058" s="6"/>
      <c r="E1058" s="6"/>
      <c r="F1058" s="7"/>
      <c r="G1058" s="7"/>
      <c r="I1058" s="5"/>
      <c r="J1058" s="6"/>
      <c r="K1058" s="6"/>
      <c r="L1058" s="7"/>
      <c r="M1058" s="7"/>
      <c r="O1058" s="6"/>
      <c r="S1058" s="6"/>
    </row>
    <row r="1059" spans="3:19" s="1" customFormat="1" ht="13.2" x14ac:dyDescent="0.3">
      <c r="C1059" s="5"/>
      <c r="D1059" s="6"/>
      <c r="E1059" s="6"/>
      <c r="F1059" s="7"/>
      <c r="G1059" s="7"/>
      <c r="I1059" s="5"/>
      <c r="J1059" s="6"/>
      <c r="K1059" s="6"/>
      <c r="L1059" s="7"/>
      <c r="M1059" s="7"/>
      <c r="O1059" s="6"/>
      <c r="S1059" s="6"/>
    </row>
    <row r="1060" spans="3:19" s="1" customFormat="1" ht="13.2" x14ac:dyDescent="0.3">
      <c r="C1060" s="5"/>
      <c r="D1060" s="6"/>
      <c r="E1060" s="6"/>
      <c r="F1060" s="7"/>
      <c r="G1060" s="7"/>
      <c r="I1060" s="5"/>
      <c r="J1060" s="6"/>
      <c r="K1060" s="6"/>
      <c r="L1060" s="7"/>
      <c r="M1060" s="7"/>
      <c r="O1060" s="6"/>
      <c r="S1060" s="6"/>
    </row>
    <row r="1061" spans="3:19" s="1" customFormat="1" ht="13.2" x14ac:dyDescent="0.3">
      <c r="C1061" s="5"/>
      <c r="D1061" s="6"/>
      <c r="E1061" s="6"/>
      <c r="F1061" s="7"/>
      <c r="G1061" s="7"/>
      <c r="I1061" s="5"/>
      <c r="J1061" s="6"/>
      <c r="K1061" s="6"/>
      <c r="L1061" s="7"/>
      <c r="M1061" s="7"/>
      <c r="O1061" s="6"/>
      <c r="S1061" s="6"/>
    </row>
    <row r="1062" spans="3:19" s="1" customFormat="1" ht="13.2" x14ac:dyDescent="0.3">
      <c r="C1062" s="5"/>
      <c r="D1062" s="6"/>
      <c r="E1062" s="6"/>
      <c r="F1062" s="7"/>
      <c r="G1062" s="7"/>
      <c r="I1062" s="5"/>
      <c r="J1062" s="6"/>
      <c r="K1062" s="6"/>
      <c r="L1062" s="7"/>
      <c r="M1062" s="7"/>
      <c r="O1062" s="6"/>
      <c r="S1062" s="6"/>
    </row>
    <row r="1063" spans="3:19" s="1" customFormat="1" ht="13.2" x14ac:dyDescent="0.3">
      <c r="C1063" s="5"/>
      <c r="D1063" s="6"/>
      <c r="E1063" s="6"/>
      <c r="F1063" s="7"/>
      <c r="G1063" s="7"/>
      <c r="I1063" s="5"/>
      <c r="J1063" s="6"/>
      <c r="K1063" s="6"/>
      <c r="L1063" s="7"/>
      <c r="M1063" s="7"/>
      <c r="O1063" s="6"/>
      <c r="S1063" s="6"/>
    </row>
    <row r="1064" spans="3:19" s="1" customFormat="1" ht="13.2" x14ac:dyDescent="0.3">
      <c r="C1064" s="5"/>
      <c r="D1064" s="6"/>
      <c r="E1064" s="6"/>
      <c r="F1064" s="7"/>
      <c r="G1064" s="7"/>
      <c r="I1064" s="5"/>
      <c r="J1064" s="6"/>
      <c r="K1064" s="6"/>
      <c r="L1064" s="7"/>
      <c r="M1064" s="7"/>
      <c r="O1064" s="6"/>
      <c r="S1064" s="6"/>
    </row>
    <row r="1065" spans="3:19" s="1" customFormat="1" ht="13.2" x14ac:dyDescent="0.3">
      <c r="C1065" s="5"/>
      <c r="D1065" s="6"/>
      <c r="E1065" s="6"/>
      <c r="F1065" s="7"/>
      <c r="G1065" s="7"/>
      <c r="I1065" s="5"/>
      <c r="J1065" s="6"/>
      <c r="K1065" s="6"/>
      <c r="L1065" s="7"/>
      <c r="M1065" s="7"/>
      <c r="O1065" s="6"/>
      <c r="S1065" s="6"/>
    </row>
    <row r="1066" spans="3:19" s="1" customFormat="1" ht="13.2" x14ac:dyDescent="0.3">
      <c r="C1066" s="5"/>
      <c r="D1066" s="6"/>
      <c r="E1066" s="6"/>
      <c r="F1066" s="7"/>
      <c r="G1066" s="7"/>
      <c r="I1066" s="5"/>
      <c r="J1066" s="6"/>
      <c r="K1066" s="6"/>
      <c r="L1066" s="7"/>
      <c r="M1066" s="7"/>
      <c r="O1066" s="6"/>
      <c r="S1066" s="6"/>
    </row>
    <row r="1067" spans="3:19" s="1" customFormat="1" ht="13.2" x14ac:dyDescent="0.3">
      <c r="C1067" s="5"/>
      <c r="D1067" s="6"/>
      <c r="E1067" s="6"/>
      <c r="F1067" s="7"/>
      <c r="G1067" s="7"/>
      <c r="I1067" s="5"/>
      <c r="J1067" s="6"/>
      <c r="K1067" s="6"/>
      <c r="L1067" s="7"/>
      <c r="M1067" s="7"/>
      <c r="O1067" s="6"/>
      <c r="S1067" s="6"/>
    </row>
    <row r="1068" spans="3:19" s="1" customFormat="1" ht="13.2" x14ac:dyDescent="0.3">
      <c r="C1068" s="5"/>
      <c r="D1068" s="6"/>
      <c r="E1068" s="6"/>
      <c r="F1068" s="7"/>
      <c r="G1068" s="7"/>
      <c r="I1068" s="5"/>
      <c r="J1068" s="6"/>
      <c r="K1068" s="6"/>
      <c r="L1068" s="7"/>
      <c r="M1068" s="7"/>
      <c r="O1068" s="6"/>
      <c r="S1068" s="6"/>
    </row>
    <row r="1069" spans="3:19" s="1" customFormat="1" ht="13.2" x14ac:dyDescent="0.3">
      <c r="C1069" s="5"/>
      <c r="D1069" s="6"/>
      <c r="E1069" s="6"/>
      <c r="F1069" s="7"/>
      <c r="G1069" s="7"/>
      <c r="I1069" s="5"/>
      <c r="J1069" s="6"/>
      <c r="K1069" s="6"/>
      <c r="L1069" s="7"/>
      <c r="M1069" s="7"/>
      <c r="O1069" s="6"/>
      <c r="S1069" s="6"/>
    </row>
    <row r="1070" spans="3:19" s="1" customFormat="1" ht="13.2" x14ac:dyDescent="0.3">
      <c r="C1070" s="5"/>
      <c r="D1070" s="6"/>
      <c r="E1070" s="6"/>
      <c r="F1070" s="7"/>
      <c r="G1070" s="7"/>
      <c r="I1070" s="5"/>
      <c r="J1070" s="6"/>
      <c r="K1070" s="6"/>
      <c r="L1070" s="7"/>
      <c r="M1070" s="7"/>
      <c r="O1070" s="6"/>
      <c r="S1070" s="6"/>
    </row>
    <row r="1071" spans="3:19" s="1" customFormat="1" ht="13.2" x14ac:dyDescent="0.3">
      <c r="C1071" s="5"/>
      <c r="D1071" s="6"/>
      <c r="E1071" s="6"/>
      <c r="F1071" s="7"/>
      <c r="G1071" s="7"/>
      <c r="I1071" s="5"/>
      <c r="J1071" s="6"/>
      <c r="K1071" s="6"/>
      <c r="L1071" s="7"/>
      <c r="M1071" s="7"/>
      <c r="O1071" s="6"/>
      <c r="S1071" s="6"/>
    </row>
    <row r="1072" spans="3:19" s="1" customFormat="1" ht="13.2" x14ac:dyDescent="0.3">
      <c r="C1072" s="5"/>
      <c r="D1072" s="6"/>
      <c r="E1072" s="6"/>
      <c r="F1072" s="7"/>
      <c r="G1072" s="7"/>
      <c r="I1072" s="5"/>
      <c r="J1072" s="6"/>
      <c r="K1072" s="6"/>
      <c r="L1072" s="7"/>
      <c r="M1072" s="7"/>
      <c r="O1072" s="6"/>
      <c r="S1072" s="6"/>
    </row>
    <row r="1073" spans="3:19" s="1" customFormat="1" ht="13.2" x14ac:dyDescent="0.3">
      <c r="C1073" s="5"/>
      <c r="D1073" s="6"/>
      <c r="E1073" s="6"/>
      <c r="F1073" s="7"/>
      <c r="G1073" s="7"/>
      <c r="I1073" s="5"/>
      <c r="J1073" s="6"/>
      <c r="K1073" s="6"/>
      <c r="L1073" s="7"/>
      <c r="M1073" s="7"/>
      <c r="O1073" s="6"/>
      <c r="S1073" s="6"/>
    </row>
    <row r="1074" spans="3:19" s="1" customFormat="1" ht="13.2" x14ac:dyDescent="0.3">
      <c r="C1074" s="5"/>
      <c r="D1074" s="6"/>
      <c r="E1074" s="6"/>
      <c r="F1074" s="7"/>
      <c r="G1074" s="7"/>
      <c r="I1074" s="5"/>
      <c r="J1074" s="6"/>
      <c r="K1074" s="6"/>
      <c r="L1074" s="7"/>
      <c r="M1074" s="7"/>
      <c r="O1074" s="6"/>
      <c r="S1074" s="6"/>
    </row>
    <row r="1075" spans="3:19" s="1" customFormat="1" ht="13.2" x14ac:dyDescent="0.3">
      <c r="C1075" s="5"/>
      <c r="D1075" s="6"/>
      <c r="E1075" s="6"/>
      <c r="F1075" s="7"/>
      <c r="G1075" s="7"/>
      <c r="I1075" s="5"/>
      <c r="J1075" s="6"/>
      <c r="K1075" s="6"/>
      <c r="L1075" s="7"/>
      <c r="M1075" s="7"/>
      <c r="O1075" s="6"/>
      <c r="S1075" s="6"/>
    </row>
    <row r="1076" spans="3:19" s="1" customFormat="1" ht="13.2" x14ac:dyDescent="0.3">
      <c r="C1076" s="5"/>
      <c r="D1076" s="6"/>
      <c r="E1076" s="6"/>
      <c r="F1076" s="7"/>
      <c r="G1076" s="7"/>
      <c r="I1076" s="5"/>
      <c r="J1076" s="6"/>
      <c r="K1076" s="6"/>
      <c r="L1076" s="7"/>
      <c r="M1076" s="7"/>
      <c r="O1076" s="6"/>
      <c r="S1076" s="6"/>
    </row>
    <row r="1077" spans="3:19" s="1" customFormat="1" ht="13.2" x14ac:dyDescent="0.3">
      <c r="C1077" s="5"/>
      <c r="D1077" s="6"/>
      <c r="E1077" s="6"/>
      <c r="F1077" s="7"/>
      <c r="G1077" s="7"/>
      <c r="I1077" s="5"/>
      <c r="J1077" s="6"/>
      <c r="K1077" s="6"/>
      <c r="L1077" s="7"/>
      <c r="M1077" s="7"/>
      <c r="O1077" s="6"/>
      <c r="S1077" s="6"/>
    </row>
    <row r="1078" spans="3:19" s="1" customFormat="1" ht="13.2" x14ac:dyDescent="0.3">
      <c r="C1078" s="5"/>
      <c r="D1078" s="6"/>
      <c r="E1078" s="6"/>
      <c r="F1078" s="7"/>
      <c r="G1078" s="7"/>
      <c r="I1078" s="5"/>
      <c r="J1078" s="6"/>
      <c r="K1078" s="6"/>
      <c r="L1078" s="7"/>
      <c r="M1078" s="7"/>
      <c r="O1078" s="6"/>
      <c r="S1078" s="6"/>
    </row>
    <row r="1079" spans="3:19" s="1" customFormat="1" ht="13.2" x14ac:dyDescent="0.3">
      <c r="C1079" s="5"/>
      <c r="D1079" s="6"/>
      <c r="E1079" s="6"/>
      <c r="F1079" s="7"/>
      <c r="G1079" s="7"/>
      <c r="I1079" s="5"/>
      <c r="J1079" s="6"/>
      <c r="K1079" s="6"/>
      <c r="L1079" s="7"/>
      <c r="M1079" s="7"/>
      <c r="O1079" s="6"/>
      <c r="S1079" s="6"/>
    </row>
    <row r="1080" spans="3:19" s="1" customFormat="1" ht="13.2" x14ac:dyDescent="0.3">
      <c r="C1080" s="5"/>
      <c r="D1080" s="6"/>
      <c r="E1080" s="6"/>
      <c r="F1080" s="7"/>
      <c r="G1080" s="7"/>
      <c r="I1080" s="5"/>
      <c r="J1080" s="6"/>
      <c r="K1080" s="6"/>
      <c r="L1080" s="7"/>
      <c r="M1080" s="7"/>
      <c r="O1080" s="6"/>
      <c r="S1080" s="6"/>
    </row>
    <row r="1081" spans="3:19" s="1" customFormat="1" ht="13.2" x14ac:dyDescent="0.3">
      <c r="C1081" s="5"/>
      <c r="D1081" s="6"/>
      <c r="E1081" s="6"/>
      <c r="F1081" s="7"/>
      <c r="G1081" s="7"/>
      <c r="I1081" s="5"/>
      <c r="J1081" s="6"/>
      <c r="K1081" s="6"/>
      <c r="L1081" s="7"/>
      <c r="M1081" s="7"/>
      <c r="O1081" s="6"/>
      <c r="S1081" s="6"/>
    </row>
    <row r="1082" spans="3:19" s="1" customFormat="1" ht="13.2" x14ac:dyDescent="0.3">
      <c r="C1082" s="5"/>
      <c r="D1082" s="6"/>
      <c r="E1082" s="6"/>
      <c r="F1082" s="7"/>
      <c r="G1082" s="7"/>
      <c r="I1082" s="5"/>
      <c r="J1082" s="6"/>
      <c r="K1082" s="6"/>
      <c r="L1082" s="7"/>
      <c r="M1082" s="7"/>
      <c r="O1082" s="6"/>
      <c r="S1082" s="6"/>
    </row>
    <row r="1083" spans="3:19" s="1" customFormat="1" ht="13.2" x14ac:dyDescent="0.3">
      <c r="C1083" s="5"/>
      <c r="D1083" s="6"/>
      <c r="E1083" s="6"/>
      <c r="F1083" s="7"/>
      <c r="G1083" s="7"/>
      <c r="I1083" s="5"/>
      <c r="J1083" s="6"/>
      <c r="K1083" s="6"/>
      <c r="L1083" s="7"/>
      <c r="M1083" s="7"/>
      <c r="O1083" s="6"/>
      <c r="S1083" s="6"/>
    </row>
    <row r="1084" spans="3:19" s="1" customFormat="1" ht="13.2" x14ac:dyDescent="0.3">
      <c r="C1084" s="5"/>
      <c r="D1084" s="6"/>
      <c r="E1084" s="6"/>
      <c r="F1084" s="7"/>
      <c r="G1084" s="7"/>
      <c r="I1084" s="5"/>
      <c r="J1084" s="6"/>
      <c r="K1084" s="6"/>
      <c r="L1084" s="7"/>
      <c r="M1084" s="7"/>
      <c r="O1084" s="6"/>
      <c r="S1084" s="6"/>
    </row>
    <row r="1085" spans="3:19" s="1" customFormat="1" ht="13.2" x14ac:dyDescent="0.3">
      <c r="C1085" s="5"/>
      <c r="D1085" s="6"/>
      <c r="E1085" s="6"/>
      <c r="F1085" s="7"/>
      <c r="G1085" s="7"/>
      <c r="I1085" s="5"/>
      <c r="J1085" s="6"/>
      <c r="K1085" s="6"/>
      <c r="L1085" s="7"/>
      <c r="M1085" s="7"/>
      <c r="O1085" s="6"/>
      <c r="S1085" s="6"/>
    </row>
    <row r="1086" spans="3:19" s="1" customFormat="1" ht="13.2" x14ac:dyDescent="0.3">
      <c r="C1086" s="5"/>
      <c r="D1086" s="6"/>
      <c r="E1086" s="6"/>
      <c r="F1086" s="7"/>
      <c r="G1086" s="7"/>
      <c r="I1086" s="5"/>
      <c r="J1086" s="6"/>
      <c r="K1086" s="6"/>
      <c r="L1086" s="7"/>
      <c r="M1086" s="7"/>
      <c r="O1086" s="6"/>
      <c r="S1086" s="6"/>
    </row>
    <row r="1087" spans="3:19" s="1" customFormat="1" ht="13.2" x14ac:dyDescent="0.3">
      <c r="C1087" s="5"/>
      <c r="D1087" s="6"/>
      <c r="E1087" s="6"/>
      <c r="F1087" s="7"/>
      <c r="G1087" s="7"/>
      <c r="I1087" s="5"/>
      <c r="J1087" s="6"/>
      <c r="K1087" s="6"/>
      <c r="L1087" s="7"/>
      <c r="M1087" s="7"/>
      <c r="O1087" s="6"/>
      <c r="S1087" s="6"/>
    </row>
    <row r="1088" spans="3:19" s="1" customFormat="1" ht="13.2" x14ac:dyDescent="0.3">
      <c r="C1088" s="5"/>
      <c r="D1088" s="6"/>
      <c r="E1088" s="6"/>
      <c r="F1088" s="7"/>
      <c r="G1088" s="7"/>
      <c r="I1088" s="5"/>
      <c r="J1088" s="6"/>
      <c r="K1088" s="6"/>
      <c r="L1088" s="7"/>
      <c r="M1088" s="7"/>
      <c r="O1088" s="6"/>
      <c r="S1088" s="6"/>
    </row>
    <row r="1089" spans="3:19" s="1" customFormat="1" ht="13.2" x14ac:dyDescent="0.3">
      <c r="C1089" s="5"/>
      <c r="D1089" s="6"/>
      <c r="E1089" s="6"/>
      <c r="F1089" s="7"/>
      <c r="G1089" s="7"/>
      <c r="I1089" s="5"/>
      <c r="J1089" s="6"/>
      <c r="K1089" s="6"/>
      <c r="L1089" s="7"/>
      <c r="M1089" s="7"/>
      <c r="O1089" s="6"/>
      <c r="S1089" s="6"/>
    </row>
    <row r="1090" spans="3:19" s="1" customFormat="1" ht="13.2" x14ac:dyDescent="0.3">
      <c r="C1090" s="5"/>
      <c r="D1090" s="6"/>
      <c r="E1090" s="6"/>
      <c r="F1090" s="7"/>
      <c r="G1090" s="7"/>
      <c r="I1090" s="5"/>
      <c r="J1090" s="6"/>
      <c r="K1090" s="6"/>
      <c r="L1090" s="7"/>
      <c r="M1090" s="7"/>
      <c r="O1090" s="6"/>
      <c r="S1090" s="6"/>
    </row>
    <row r="1091" spans="3:19" s="1" customFormat="1" ht="13.2" x14ac:dyDescent="0.3">
      <c r="C1091" s="5"/>
      <c r="D1091" s="6"/>
      <c r="E1091" s="6"/>
      <c r="F1091" s="7"/>
      <c r="G1091" s="7"/>
      <c r="I1091" s="5"/>
      <c r="J1091" s="6"/>
      <c r="K1091" s="6"/>
      <c r="L1091" s="7"/>
      <c r="M1091" s="7"/>
      <c r="O1091" s="6"/>
      <c r="S1091" s="6"/>
    </row>
    <row r="1092" spans="3:19" s="1" customFormat="1" ht="13.2" x14ac:dyDescent="0.3">
      <c r="C1092" s="5"/>
      <c r="D1092" s="6"/>
      <c r="E1092" s="6"/>
      <c r="F1092" s="7"/>
      <c r="G1092" s="7"/>
      <c r="I1092" s="5"/>
      <c r="J1092" s="6"/>
      <c r="K1092" s="6"/>
      <c r="L1092" s="7"/>
      <c r="M1092" s="7"/>
      <c r="O1092" s="6"/>
      <c r="S1092" s="6"/>
    </row>
    <row r="1093" spans="3:19" s="1" customFormat="1" ht="13.2" x14ac:dyDescent="0.3">
      <c r="C1093" s="5"/>
      <c r="D1093" s="6"/>
      <c r="E1093" s="6"/>
      <c r="F1093" s="7"/>
      <c r="G1093" s="7"/>
      <c r="I1093" s="5"/>
      <c r="J1093" s="6"/>
      <c r="K1093" s="6"/>
      <c r="L1093" s="7"/>
      <c r="M1093" s="7"/>
      <c r="O1093" s="6"/>
      <c r="S1093" s="6"/>
    </row>
    <row r="1094" spans="3:19" s="1" customFormat="1" ht="13.2" x14ac:dyDescent="0.3">
      <c r="C1094" s="5"/>
      <c r="D1094" s="6"/>
      <c r="E1094" s="6"/>
      <c r="F1094" s="7"/>
      <c r="G1094" s="7"/>
      <c r="I1094" s="5"/>
      <c r="J1094" s="6"/>
      <c r="K1094" s="6"/>
      <c r="L1094" s="7"/>
      <c r="M1094" s="7"/>
      <c r="O1094" s="6"/>
      <c r="S1094" s="6"/>
    </row>
    <row r="1095" spans="3:19" s="1" customFormat="1" ht="13.2" x14ac:dyDescent="0.3">
      <c r="C1095" s="5"/>
      <c r="D1095" s="6"/>
      <c r="E1095" s="6"/>
      <c r="F1095" s="7"/>
      <c r="G1095" s="7"/>
      <c r="I1095" s="5"/>
      <c r="J1095" s="6"/>
      <c r="K1095" s="6"/>
      <c r="L1095" s="7"/>
      <c r="M1095" s="7"/>
      <c r="O1095" s="6"/>
      <c r="S1095" s="6"/>
    </row>
    <row r="1096" spans="3:19" s="1" customFormat="1" ht="13.2" x14ac:dyDescent="0.3">
      <c r="C1096" s="5"/>
      <c r="D1096" s="6"/>
      <c r="E1096" s="6"/>
      <c r="F1096" s="7"/>
      <c r="G1096" s="7"/>
      <c r="I1096" s="5"/>
      <c r="J1096" s="6"/>
      <c r="K1096" s="6"/>
      <c r="L1096" s="7"/>
      <c r="M1096" s="7"/>
      <c r="O1096" s="6"/>
      <c r="S1096" s="6"/>
    </row>
    <row r="1097" spans="3:19" s="1" customFormat="1" ht="13.2" x14ac:dyDescent="0.3">
      <c r="C1097" s="5"/>
      <c r="D1097" s="6"/>
      <c r="E1097" s="6"/>
      <c r="F1097" s="7"/>
      <c r="G1097" s="7"/>
      <c r="I1097" s="5"/>
      <c r="J1097" s="6"/>
      <c r="K1097" s="6"/>
      <c r="L1097" s="7"/>
      <c r="M1097" s="7"/>
      <c r="O1097" s="6"/>
      <c r="S1097" s="6"/>
    </row>
    <row r="1098" spans="3:19" s="1" customFormat="1" ht="13.2" x14ac:dyDescent="0.3">
      <c r="C1098" s="5"/>
      <c r="D1098" s="6"/>
      <c r="E1098" s="6"/>
      <c r="F1098" s="7"/>
      <c r="G1098" s="7"/>
      <c r="I1098" s="5"/>
      <c r="J1098" s="6"/>
      <c r="K1098" s="6"/>
      <c r="L1098" s="7"/>
      <c r="M1098" s="7"/>
      <c r="O1098" s="6"/>
      <c r="S1098" s="6"/>
    </row>
    <row r="1099" spans="3:19" s="1" customFormat="1" ht="13.2" x14ac:dyDescent="0.3">
      <c r="C1099" s="5"/>
      <c r="D1099" s="6"/>
      <c r="E1099" s="6"/>
      <c r="F1099" s="7"/>
      <c r="G1099" s="7"/>
      <c r="I1099" s="5"/>
      <c r="J1099" s="6"/>
      <c r="K1099" s="6"/>
      <c r="L1099" s="7"/>
      <c r="M1099" s="7"/>
      <c r="O1099" s="6"/>
      <c r="S1099" s="6"/>
    </row>
    <row r="1100" spans="3:19" s="1" customFormat="1" ht="13.2" x14ac:dyDescent="0.3">
      <c r="C1100" s="5"/>
      <c r="D1100" s="6"/>
      <c r="E1100" s="6"/>
      <c r="F1100" s="7"/>
      <c r="G1100" s="7"/>
      <c r="I1100" s="5"/>
      <c r="J1100" s="6"/>
      <c r="K1100" s="6"/>
      <c r="L1100" s="7"/>
      <c r="M1100" s="7"/>
      <c r="O1100" s="6"/>
      <c r="S1100" s="6"/>
    </row>
    <row r="1101" spans="3:19" s="1" customFormat="1" ht="13.2" x14ac:dyDescent="0.3">
      <c r="C1101" s="5"/>
      <c r="D1101" s="6"/>
      <c r="E1101" s="6"/>
      <c r="F1101" s="7"/>
      <c r="G1101" s="7"/>
      <c r="I1101" s="5"/>
      <c r="J1101" s="6"/>
      <c r="K1101" s="6"/>
      <c r="L1101" s="7"/>
      <c r="M1101" s="7"/>
      <c r="O1101" s="6"/>
      <c r="S1101" s="6"/>
    </row>
    <row r="1102" spans="3:19" s="1" customFormat="1" ht="13.2" x14ac:dyDescent="0.3">
      <c r="C1102" s="5"/>
      <c r="D1102" s="6"/>
      <c r="E1102" s="6"/>
      <c r="F1102" s="7"/>
      <c r="G1102" s="7"/>
      <c r="I1102" s="5"/>
      <c r="J1102" s="6"/>
      <c r="K1102" s="6"/>
      <c r="L1102" s="7"/>
      <c r="M1102" s="7"/>
      <c r="O1102" s="6"/>
      <c r="S1102" s="6"/>
    </row>
    <row r="1103" spans="3:19" s="1" customFormat="1" ht="13.2" x14ac:dyDescent="0.3">
      <c r="C1103" s="5"/>
      <c r="D1103" s="6"/>
      <c r="E1103" s="6"/>
      <c r="F1103" s="7"/>
      <c r="G1103" s="7"/>
      <c r="I1103" s="5"/>
      <c r="J1103" s="6"/>
      <c r="K1103" s="6"/>
      <c r="L1103" s="7"/>
      <c r="M1103" s="7"/>
      <c r="O1103" s="6"/>
      <c r="S1103" s="6"/>
    </row>
    <row r="1104" spans="3:19" s="1" customFormat="1" ht="13.2" x14ac:dyDescent="0.3">
      <c r="C1104" s="5"/>
      <c r="D1104" s="6"/>
      <c r="E1104" s="6"/>
      <c r="F1104" s="7"/>
      <c r="G1104" s="7"/>
      <c r="I1104" s="5"/>
      <c r="J1104" s="6"/>
      <c r="K1104" s="6"/>
      <c r="L1104" s="7"/>
      <c r="M1104" s="7"/>
      <c r="O1104" s="6"/>
      <c r="S1104" s="6"/>
    </row>
    <row r="1105" spans="3:19" s="1" customFormat="1" ht="13.2" x14ac:dyDescent="0.3">
      <c r="C1105" s="5"/>
      <c r="D1105" s="6"/>
      <c r="E1105" s="6"/>
      <c r="F1105" s="7"/>
      <c r="G1105" s="7"/>
      <c r="I1105" s="5"/>
      <c r="J1105" s="6"/>
      <c r="K1105" s="6"/>
      <c r="L1105" s="7"/>
      <c r="M1105" s="7"/>
      <c r="O1105" s="6"/>
      <c r="S1105" s="6"/>
    </row>
    <row r="1106" spans="3:19" s="1" customFormat="1" ht="13.2" x14ac:dyDescent="0.3">
      <c r="C1106" s="5"/>
      <c r="D1106" s="6"/>
      <c r="E1106" s="6"/>
      <c r="F1106" s="7"/>
      <c r="G1106" s="7"/>
      <c r="I1106" s="5"/>
      <c r="J1106" s="6"/>
      <c r="K1106" s="6"/>
      <c r="L1106" s="7"/>
      <c r="M1106" s="7"/>
      <c r="O1106" s="6"/>
      <c r="S1106" s="6"/>
    </row>
    <row r="1107" spans="3:19" s="1" customFormat="1" ht="13.2" x14ac:dyDescent="0.3">
      <c r="C1107" s="5"/>
      <c r="D1107" s="6"/>
      <c r="E1107" s="6"/>
      <c r="F1107" s="7"/>
      <c r="G1107" s="7"/>
      <c r="I1107" s="5"/>
      <c r="J1107" s="6"/>
      <c r="K1107" s="6"/>
      <c r="L1107" s="7"/>
      <c r="M1107" s="7"/>
      <c r="O1107" s="6"/>
      <c r="S1107" s="6"/>
    </row>
    <row r="1108" spans="3:19" s="1" customFormat="1" ht="13.2" x14ac:dyDescent="0.3">
      <c r="C1108" s="5"/>
      <c r="D1108" s="6"/>
      <c r="E1108" s="6"/>
      <c r="F1108" s="7"/>
      <c r="G1108" s="7"/>
      <c r="I1108" s="5"/>
      <c r="J1108" s="6"/>
      <c r="K1108" s="6"/>
      <c r="L1108" s="7"/>
      <c r="M1108" s="7"/>
      <c r="O1108" s="6"/>
      <c r="S1108" s="6"/>
    </row>
    <row r="1109" spans="3:19" s="1" customFormat="1" ht="13.2" x14ac:dyDescent="0.3">
      <c r="C1109" s="5"/>
      <c r="D1109" s="6"/>
      <c r="E1109" s="6"/>
      <c r="F1109" s="7"/>
      <c r="G1109" s="7"/>
      <c r="I1109" s="5"/>
      <c r="J1109" s="6"/>
      <c r="K1109" s="6"/>
      <c r="L1109" s="7"/>
      <c r="M1109" s="7"/>
      <c r="O1109" s="6"/>
      <c r="S1109" s="6"/>
    </row>
    <row r="1110" spans="3:19" s="1" customFormat="1" ht="13.2" x14ac:dyDescent="0.3">
      <c r="C1110" s="5"/>
      <c r="D1110" s="6"/>
      <c r="E1110" s="6"/>
      <c r="F1110" s="7"/>
      <c r="G1110" s="7"/>
      <c r="I1110" s="5"/>
      <c r="J1110" s="6"/>
      <c r="K1110" s="6"/>
      <c r="L1110" s="7"/>
      <c r="M1110" s="7"/>
      <c r="O1110" s="6"/>
      <c r="S1110" s="6"/>
    </row>
    <row r="1111" spans="3:19" s="1" customFormat="1" ht="13.2" x14ac:dyDescent="0.3">
      <c r="C1111" s="5"/>
      <c r="D1111" s="6"/>
      <c r="E1111" s="6"/>
      <c r="F1111" s="7"/>
      <c r="G1111" s="7"/>
      <c r="I1111" s="5"/>
      <c r="J1111" s="6"/>
      <c r="K1111" s="6"/>
      <c r="L1111" s="7"/>
      <c r="M1111" s="7"/>
      <c r="O1111" s="6"/>
      <c r="S1111" s="6"/>
    </row>
    <row r="1112" spans="3:19" s="1" customFormat="1" ht="13.2" x14ac:dyDescent="0.3">
      <c r="C1112" s="5"/>
      <c r="D1112" s="6"/>
      <c r="E1112" s="6"/>
      <c r="F1112" s="7"/>
      <c r="G1112" s="7"/>
      <c r="I1112" s="5"/>
      <c r="J1112" s="6"/>
      <c r="K1112" s="6"/>
      <c r="L1112" s="7"/>
      <c r="M1112" s="7"/>
      <c r="O1112" s="6"/>
      <c r="S1112" s="6"/>
    </row>
    <row r="1113" spans="3:19" s="1" customFormat="1" ht="13.2" x14ac:dyDescent="0.3">
      <c r="C1113" s="5"/>
      <c r="D1113" s="6"/>
      <c r="E1113" s="6"/>
      <c r="F1113" s="7"/>
      <c r="G1113" s="7"/>
      <c r="I1113" s="5"/>
      <c r="J1113" s="6"/>
      <c r="K1113" s="6"/>
      <c r="L1113" s="7"/>
      <c r="M1113" s="7"/>
      <c r="O1113" s="6"/>
      <c r="S1113" s="6"/>
    </row>
    <row r="1114" spans="3:19" s="1" customFormat="1" ht="13.2" x14ac:dyDescent="0.3">
      <c r="C1114" s="5"/>
      <c r="D1114" s="6"/>
      <c r="E1114" s="6"/>
      <c r="F1114" s="7"/>
      <c r="G1114" s="7"/>
      <c r="I1114" s="5"/>
      <c r="J1114" s="6"/>
      <c r="K1114" s="6"/>
      <c r="L1114" s="7"/>
      <c r="M1114" s="7"/>
      <c r="O1114" s="6"/>
      <c r="S1114" s="6"/>
    </row>
    <row r="1115" spans="3:19" s="1" customFormat="1" ht="13.2" x14ac:dyDescent="0.3">
      <c r="C1115" s="5"/>
      <c r="D1115" s="6"/>
      <c r="E1115" s="6"/>
      <c r="F1115" s="7"/>
      <c r="G1115" s="7"/>
      <c r="I1115" s="5"/>
      <c r="J1115" s="6"/>
      <c r="K1115" s="6"/>
      <c r="L1115" s="7"/>
      <c r="M1115" s="7"/>
      <c r="O1115" s="6"/>
      <c r="S1115" s="6"/>
    </row>
    <row r="1116" spans="3:19" s="1" customFormat="1" ht="13.2" x14ac:dyDescent="0.3">
      <c r="C1116" s="5"/>
      <c r="D1116" s="6"/>
      <c r="E1116" s="6"/>
      <c r="F1116" s="7"/>
      <c r="G1116" s="7"/>
      <c r="I1116" s="5"/>
      <c r="J1116" s="6"/>
      <c r="K1116" s="6"/>
      <c r="L1116" s="7"/>
      <c r="M1116" s="7"/>
      <c r="O1116" s="6"/>
      <c r="S1116" s="6"/>
    </row>
    <row r="1117" spans="3:19" s="1" customFormat="1" ht="13.2" x14ac:dyDescent="0.3">
      <c r="C1117" s="5"/>
      <c r="D1117" s="6"/>
      <c r="E1117" s="6"/>
      <c r="F1117" s="7"/>
      <c r="G1117" s="7"/>
      <c r="I1117" s="5"/>
      <c r="J1117" s="6"/>
      <c r="K1117" s="6"/>
      <c r="L1117" s="7"/>
      <c r="M1117" s="7"/>
      <c r="O1117" s="6"/>
      <c r="S1117" s="6"/>
    </row>
    <row r="1118" spans="3:19" s="1" customFormat="1" ht="13.2" x14ac:dyDescent="0.3">
      <c r="C1118" s="5"/>
      <c r="D1118" s="6"/>
      <c r="E1118" s="6"/>
      <c r="F1118" s="7"/>
      <c r="G1118" s="7"/>
      <c r="I1118" s="5"/>
      <c r="J1118" s="6"/>
      <c r="K1118" s="6"/>
      <c r="L1118" s="7"/>
      <c r="M1118" s="7"/>
      <c r="O1118" s="6"/>
      <c r="S1118" s="6"/>
    </row>
    <row r="1119" spans="3:19" s="1" customFormat="1" ht="13.2" x14ac:dyDescent="0.3">
      <c r="C1119" s="5"/>
      <c r="D1119" s="6"/>
      <c r="E1119" s="6"/>
      <c r="F1119" s="7"/>
      <c r="G1119" s="7"/>
      <c r="I1119" s="5"/>
      <c r="J1119" s="6"/>
      <c r="K1119" s="6"/>
      <c r="L1119" s="7"/>
      <c r="M1119" s="7"/>
      <c r="O1119" s="6"/>
      <c r="S1119" s="6"/>
    </row>
    <row r="1120" spans="3:19" s="1" customFormat="1" ht="13.2" x14ac:dyDescent="0.3">
      <c r="C1120" s="5"/>
      <c r="D1120" s="6"/>
      <c r="E1120" s="6"/>
      <c r="F1120" s="7"/>
      <c r="G1120" s="7"/>
      <c r="I1120" s="5"/>
      <c r="J1120" s="6"/>
      <c r="K1120" s="6"/>
      <c r="L1120" s="7"/>
      <c r="M1120" s="7"/>
      <c r="O1120" s="6"/>
      <c r="S1120" s="6"/>
    </row>
    <row r="1121" spans="3:19" s="1" customFormat="1" ht="13.2" x14ac:dyDescent="0.3">
      <c r="C1121" s="5"/>
      <c r="D1121" s="6"/>
      <c r="E1121" s="6"/>
      <c r="F1121" s="7"/>
      <c r="G1121" s="7"/>
      <c r="I1121" s="5"/>
      <c r="J1121" s="6"/>
      <c r="K1121" s="6"/>
      <c r="L1121" s="7"/>
      <c r="M1121" s="7"/>
      <c r="O1121" s="6"/>
      <c r="S1121" s="6"/>
    </row>
    <row r="1122" spans="3:19" s="1" customFormat="1" ht="13.2" x14ac:dyDescent="0.25">
      <c r="N1122" s="4"/>
      <c r="O1122" s="6"/>
      <c r="S1122" s="6"/>
    </row>
    <row r="1123" spans="3:19" s="1" customFormat="1" ht="13.2" x14ac:dyDescent="0.25">
      <c r="N1123" s="4"/>
      <c r="O1123" s="6"/>
      <c r="S1123" s="6"/>
    </row>
  </sheetData>
  <conditionalFormatting sqref="N8:N720">
    <cfRule type="cellIs" dxfId="3" priority="1" operator="greaterThanOrEqual">
      <formula>0</formula>
    </cfRule>
    <cfRule type="cellIs" dxfId="2" priority="2" operator="lessThan">
      <formula>0</formula>
    </cfRule>
  </conditionalFormatting>
  <conditionalFormatting sqref="O395">
    <cfRule type="expression" dxfId="1" priority="4">
      <formula>AND(ISBLANK(F395),O395&lt;&gt;#REF!)</formula>
    </cfRule>
  </conditionalFormatting>
  <conditionalFormatting sqref="O397">
    <cfRule type="expression" dxfId="0" priority="3">
      <formula>AND(ISBLANK(F397),O397&lt;&gt;#REF!)</formula>
    </cfRule>
  </conditionalFormatting>
  <dataValidations disablePrompts="1" count="1">
    <dataValidation type="custom" allowBlank="1" showDropDown="1" showErrorMessage="1" sqref="B16:B19 H16:H19" xr:uid="{6B42B3D4-EF0A-4DE2-AA98-57A33EF8E878}">
      <formula1>B16="521211"</formula1>
    </dataValidation>
  </dataValidations>
  <printOptions horizontalCentered="1"/>
  <pageMargins left="0.39370078740157483" right="0.35433070866141736" top="0.19685039370078741" bottom="0.59055118110236227" header="0" footer="0.39370078740157483"/>
  <pageSetup paperSize="9" scale="54" fitToHeight="0" orientation="landscape" r:id="rId1"/>
  <headerFooter>
    <oddFooter>&amp;LMatrik Semula Menjadi
(Usulan Revisi Anggaran TA. 2023)&amp;RHal &amp;P dari &amp;N</oddFooter>
  </headerFooter>
  <rowBreaks count="4" manualBreakCount="4">
    <brk id="132" min="1" max="13" man="1"/>
    <brk id="269" min="1" max="13" man="1"/>
    <brk id="469" min="1" max="13" man="1"/>
    <brk id="606" min="1" max="13" man="1"/>
  </rowBreaks>
  <drawing r:id="rId2"/>
  <legacyDrawing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5EE320E-62B6-4F8A-8090-072915C61C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Rekap pok</vt:lpstr>
      <vt:lpstr>Rekap Revisi POK</vt:lpstr>
      <vt:lpstr>Perbaik Revisi (Pasca Rakernis)</vt:lpstr>
      <vt:lpstr>Rekap Reviu</vt:lpstr>
      <vt:lpstr>Matrik Reviu</vt:lpstr>
      <vt:lpstr>Reviu Usulan Revisi</vt:lpstr>
      <vt:lpstr>'Matrik Reviu'!Print_Area</vt:lpstr>
      <vt:lpstr>'Perbaik Revisi (Pasca Rakernis)'!Print_Area</vt:lpstr>
      <vt:lpstr>'Rekap pok'!Print_Area</vt:lpstr>
      <vt:lpstr>'Rekap Revisi POK'!Print_Area</vt:lpstr>
      <vt:lpstr>'Rekap Reviu'!Print_Area</vt:lpstr>
      <vt:lpstr>'Reviu Usulan Revisi'!Print_Area</vt:lpstr>
      <vt:lpstr>'Perbaik Revisi (Pasca Rakernis)'!Print_Titles</vt:lpstr>
      <vt:lpstr>'Reviu Usulan Revisi'!Print_Titles</vt:lpstr>
      <vt:lpstr>'Perbaik Revisi (Pasca Rakernis)'!Start_Jadi</vt:lpstr>
      <vt:lpstr>'Reviu Usulan Revisi'!Start_Jadi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lastPrinted>2023-05-08T10:03:36Z</cp:lastPrinted>
  <dcterms:created xsi:type="dcterms:W3CDTF">2022-10-11T07:47:57Z</dcterms:created>
  <dcterms:modified xsi:type="dcterms:W3CDTF">2023-08-10T03:12:50Z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e8838152-99fa-4a52-81ef-17975e690501</vt:lpwstr>
  </property>
</Properties>
</file>