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ntor\Kelompok Analis Sosek 2023\Analisis Kebutuhan TK SDKP\"/>
    </mc:Choice>
  </mc:AlternateContent>
  <xr:revisionPtr revIDLastSave="0" documentId="13_ncr:1_{EC667BEB-0A87-460A-8833-4746682C0A7A}" xr6:coauthVersionLast="47" xr6:coauthVersionMax="47" xr10:uidLastSave="{00000000-0000-0000-0000-000000000000}"/>
  <bookViews>
    <workbookView xWindow="-110" yWindow="-110" windowWidth="19420" windowHeight="10300" xr2:uid="{6140FF59-42EE-4496-85A7-77388DC4A3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1" i="1"/>
  <c r="C12" i="1"/>
  <c r="G37" i="2"/>
  <c r="G36" i="2"/>
  <c r="G27" i="2"/>
  <c r="G26" i="2"/>
  <c r="G25" i="2"/>
  <c r="G16" i="2"/>
  <c r="G17" i="2"/>
  <c r="G18" i="2"/>
  <c r="G19" i="2"/>
  <c r="G15" i="2"/>
  <c r="C25" i="1"/>
  <c r="G6" i="2"/>
  <c r="G7" i="2"/>
  <c r="G8" i="2"/>
  <c r="G9" i="2"/>
  <c r="G5" i="2"/>
  <c r="F37" i="2"/>
  <c r="F36" i="2"/>
  <c r="F16" i="2"/>
  <c r="F17" i="2"/>
  <c r="F18" i="2"/>
  <c r="F19" i="2"/>
  <c r="F15" i="2"/>
  <c r="G58" i="2"/>
  <c r="E58" i="2"/>
  <c r="G57" i="2"/>
  <c r="E57" i="2"/>
  <c r="G56" i="2"/>
  <c r="E56" i="2"/>
  <c r="I56" i="2" s="1"/>
  <c r="G55" i="2"/>
  <c r="E55" i="2"/>
  <c r="I54" i="2"/>
  <c r="G54" i="2"/>
  <c r="E54" i="2"/>
  <c r="E15" i="2"/>
  <c r="E16" i="2"/>
  <c r="E26" i="2"/>
  <c r="E27" i="2"/>
  <c r="E25" i="2"/>
  <c r="E17" i="2"/>
  <c r="E18" i="2"/>
  <c r="E19" i="2"/>
  <c r="E37" i="2"/>
  <c r="E36" i="2"/>
  <c r="C15" i="1"/>
  <c r="I19" i="2" l="1"/>
  <c r="I16" i="2"/>
  <c r="I15" i="2"/>
  <c r="I58" i="2"/>
  <c r="I57" i="2"/>
  <c r="I55" i="2"/>
  <c r="I36" i="2"/>
  <c r="I25" i="2"/>
  <c r="I27" i="2"/>
  <c r="I18" i="2"/>
  <c r="I17" i="2"/>
  <c r="I37" i="2"/>
  <c r="I26" i="2"/>
  <c r="I30" i="2" l="1"/>
  <c r="I39" i="2"/>
  <c r="I59" i="2"/>
  <c r="I20" i="2"/>
  <c r="F15" i="1"/>
  <c r="F13" i="1" s="1"/>
  <c r="F11" i="1"/>
  <c r="C28" i="1"/>
  <c r="F28" i="1" s="1"/>
  <c r="F26" i="1" s="1"/>
  <c r="E45" i="2"/>
  <c r="E46" i="2"/>
  <c r="E47" i="2"/>
  <c r="E48" i="2"/>
  <c r="E44" i="2"/>
  <c r="G48" i="2"/>
  <c r="G47" i="2"/>
  <c r="G46" i="2"/>
  <c r="G45" i="2"/>
  <c r="G44" i="2"/>
  <c r="E6" i="2"/>
  <c r="E7" i="2"/>
  <c r="E8" i="2"/>
  <c r="E9" i="2"/>
  <c r="E5" i="2"/>
  <c r="F25" i="1"/>
  <c r="F18" i="1"/>
  <c r="F16" i="1" s="1"/>
  <c r="F12" i="1"/>
  <c r="F10" i="1"/>
  <c r="F22" i="1"/>
  <c r="F19" i="1" s="1"/>
  <c r="F23" i="1" l="1"/>
  <c r="I6" i="2"/>
  <c r="I47" i="2"/>
  <c r="I46" i="2"/>
  <c r="I48" i="2"/>
  <c r="I8" i="2"/>
  <c r="I7" i="2"/>
  <c r="I5" i="2"/>
  <c r="I9" i="2"/>
  <c r="I45" i="2"/>
  <c r="I44" i="2"/>
  <c r="F8" i="1"/>
  <c r="F29" i="1" l="1"/>
  <c r="I49" i="2"/>
  <c r="I10" i="2"/>
  <c r="I62" i="2" s="1"/>
  <c r="I63" i="2" s="1"/>
  <c r="K63" i="2" s="1"/>
</calcChain>
</file>

<file path=xl/sharedStrings.xml><?xml version="1.0" encoding="utf-8"?>
<sst xmlns="http://schemas.openxmlformats.org/spreadsheetml/2006/main" count="142" uniqueCount="61">
  <si>
    <t>KODE</t>
  </si>
  <si>
    <t>URAIAN</t>
  </si>
  <si>
    <t>VOL</t>
  </si>
  <si>
    <t>SAT</t>
  </si>
  <si>
    <t>HARGA</t>
  </si>
  <si>
    <t>JUMLAH</t>
  </si>
  <si>
    <t>032.12.KB</t>
  </si>
  <si>
    <t>Belanja Bahan</t>
  </si>
  <si>
    <t>(KPPN.175-Jakarta VI)</t>
  </si>
  <si>
    <t>PAKET</t>
  </si>
  <si>
    <t>OK</t>
  </si>
  <si>
    <t>PAK</t>
  </si>
  <si>
    <t>Belanja Honor Output Kegiatan</t>
  </si>
  <si>
    <t>OH</t>
  </si>
  <si>
    <t>Belanja Barang Persediaan Barang Konsumsi</t>
  </si>
  <si>
    <t>Belanja Jasa Profesi</t>
  </si>
  <si>
    <t>01.00. 2 -Honorarium Narasumber/Pembahas (Pejabat Eselon I) [2.0 ORG x 1.0 JAM x 1.0 KALI]</t>
  </si>
  <si>
    <t>OJ</t>
  </si>
  <si>
    <t>01.00. 3 -Honorarium Narasumber/Pembahas (Pejabat Eselon II) [2.0 ORG x 1.0 JAM x 1.0 KALI]</t>
  </si>
  <si>
    <t>01.00. 4 -Honorarium Narasumber/Pembahas (Pejabat Eselon III) [5.0 ORG x 2.0 JAM x 3.0 KALI]</t>
  </si>
  <si>
    <t>Belanja Perjalanan Dinas Biasa</t>
  </si>
  <si>
    <t>Belanja Perjalanan Dinas Dalam Kota</t>
  </si>
  <si>
    <t>Kajian Analisis Kebutuhan Tenaga Kerja pada Industri Kelautan dan Perikanan</t>
  </si>
  <si>
    <t>01.00. 4 -Responden kit [50.0 ORG x 1.0 KEG]</t>
  </si>
  <si>
    <t>01.00. 2 -Penggandaan [2.0 PAKET x 1.0 BLN]</t>
  </si>
  <si>
    <t>00.00. 1 -ATK [1.0 PAKET x 1.0 BULAN]</t>
  </si>
  <si>
    <t>01.00. 1 &gt; Perjalanan dinas dalam rangka pelaksanaan kegiatan [5.0 ORG x 6.0 LOKSI]</t>
  </si>
  <si>
    <t>No</t>
  </si>
  <si>
    <t>Nama</t>
  </si>
  <si>
    <t>Lokasi</t>
  </si>
  <si>
    <t>Jumlah Hari</t>
  </si>
  <si>
    <t>Transportasi</t>
  </si>
  <si>
    <t>Lumpsum</t>
  </si>
  <si>
    <t>Hotel</t>
  </si>
  <si>
    <t>Transport Dlm Kota/Bandara (PP)</t>
  </si>
  <si>
    <t>Total</t>
  </si>
  <si>
    <t>Survei Lapang Dalam Rangka Validasi dan Verifikasi Analisis Kebutuhan Tenaga Kerja Terdidik Di Industri Perikanan</t>
  </si>
  <si>
    <t>CMW</t>
  </si>
  <si>
    <t>NS</t>
  </si>
  <si>
    <t>CY</t>
  </si>
  <si>
    <t>CA</t>
  </si>
  <si>
    <t>KK</t>
  </si>
  <si>
    <t>Bogor</t>
  </si>
  <si>
    <t>Survei Lapang Dalam Rangka Validasi Verifikasi dan Penyusunan Laporan Analisis Kebutuhan Tenaga Kerja Terdidik Di Industri Perikanan</t>
  </si>
  <si>
    <t>Transport Jkt-Bogor (PP)</t>
  </si>
  <si>
    <t>01.00. 3 -Konsumsi rapat [15.0 ORG x 5.0 KALI x 1.0 BLN]</t>
  </si>
  <si>
    <t>00.00. 1 -Perjalanan dinas dalam rangka pelaksanaan kegiatan [5.0 ORG x 6.0 LOKSI x 3 HARI]</t>
  </si>
  <si>
    <t>Surabaya-Sidoarjo-Banyuwangi-Jembrana-Denpasar</t>
  </si>
  <si>
    <t>01.00. 2 -Pembantu lapangan [3.0 ORG x 3.0 HARI x 4.0 Lokasi]</t>
  </si>
  <si>
    <t>Sorong</t>
  </si>
  <si>
    <t>MANADO</t>
  </si>
  <si>
    <t>AMBON</t>
  </si>
  <si>
    <t>Transportasi (JAKARTA - MANADO)</t>
  </si>
  <si>
    <t>Transportasi (MANADO - AMBON-JAKARTA)</t>
  </si>
  <si>
    <t>Transportasi (MANADO -SORONG-JKT)</t>
  </si>
  <si>
    <t>Survei Lapang Dalam Rangka Validasi Verifikasi Analisis Kebutuhan Tenaga Kerja Terdidik Di Industri Perikanan</t>
  </si>
  <si>
    <t xml:space="preserve">Penanggung Jawab, </t>
  </si>
  <si>
    <t>Cornelia Mirwantini Witomo</t>
  </si>
  <si>
    <t>RENCANA ANGGARAN BELANJA</t>
  </si>
  <si>
    <t xml:space="preserve">KAJIAN KEBUTUHAN TENAGA KERJA INDUSTRI PERIKANAN DAN KELAUTAN </t>
  </si>
  <si>
    <t>BALAI BESAR RISET SOSIAL EKONOMI KELAUTAN DAN PERIKANAN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</si>
</sst>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rgb="FF292B2C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D9FFF"/>
        <bgColor indexed="64"/>
      </patternFill>
    </fill>
    <fill>
      <patternFill patternType="solid">
        <fgColor rgb="FF67809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4" borderId="1" xfId="0" applyFont="1" applyFill="1" applyBorder="1" applyAlignment="1">
      <alignment vertical="top"/>
    </xf>
    <xf numFmtId="3" fontId="2" fillId="4" borderId="1" xfId="0" applyNumberFormat="1" applyFont="1" applyFill="1" applyBorder="1" applyAlignment="1">
      <alignment horizontal="right" vertical="top"/>
    </xf>
    <xf numFmtId="0" fontId="3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3" fontId="3" fillId="6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 applyAlignment="1">
      <alignment horizontal="right" vertical="top"/>
    </xf>
    <xf numFmtId="3" fontId="2" fillId="6" borderId="1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3" fontId="6" fillId="0" borderId="0" xfId="0" applyNumberFormat="1" applyFont="1" applyAlignment="1">
      <alignment vertical="top"/>
    </xf>
    <xf numFmtId="3" fontId="7" fillId="6" borderId="1" xfId="0" applyNumberFormat="1" applyFont="1" applyFill="1" applyBorder="1" applyAlignment="1">
      <alignment horizontal="right" vertical="top"/>
    </xf>
    <xf numFmtId="41" fontId="2" fillId="6" borderId="1" xfId="1" applyFont="1" applyFill="1" applyBorder="1" applyAlignment="1">
      <alignment vertical="top"/>
    </xf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7" borderId="0" xfId="0" applyFill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275166</xdr:colOff>
      <xdr:row>32</xdr:row>
      <xdr:rowOff>21167</xdr:rowOff>
    </xdr:from>
    <xdr:to>
      <xdr:col>5</xdr:col>
      <xdr:colOff>141887</xdr:colOff>
      <xdr:row>34</xdr:row>
      <xdr:rowOff>225778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8C797-1D90-4C61-B8EF-444B0DEBA14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20081"/>
        <a:stretch/>
      </xdr:blipFill>
      <xdr:spPr bwMode="auto">
        <a:xfrm>
          <a:off x="8022166" y="5665611"/>
          <a:ext cx="685165" cy="55738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3274-B8AC-48E0-A730-487CC75B3E1E}">
  <dimension ref="A1:F36"/>
  <sheetViews>
    <sheetView tabSelected="1" topLeftCell="A13" zoomScale="90" zoomScaleNormal="90" workbookViewId="0">
      <selection activeCell="H29" sqref="H29"/>
    </sheetView>
  </sheetViews>
  <sheetFormatPr defaultColWidth="8.7265625" defaultRowHeight="14" x14ac:dyDescent="0.35"/>
  <cols>
    <col min="1" max="1" width="7.81640625" style="2" bestFit="1" customWidth="1"/>
    <col min="2" max="2" width="87.1796875" style="2" customWidth="1"/>
    <col min="3" max="3" width="5.1796875" style="2" bestFit="1" customWidth="1"/>
    <col min="4" max="4" width="10.81640625" style="2" bestFit="1" customWidth="1"/>
    <col min="5" max="5" width="11.7265625" style="2" bestFit="1" customWidth="1"/>
    <col min="6" max="6" width="15.453125" style="2" bestFit="1" customWidth="1"/>
    <col min="7" max="16384" width="8.7265625" style="2"/>
  </cols>
  <sheetData>
    <row r="1" spans="1:6" x14ac:dyDescent="0.35">
      <c r="A1" s="31" t="s">
        <v>58</v>
      </c>
      <c r="B1" s="31"/>
      <c r="C1" s="31"/>
      <c r="D1" s="31"/>
      <c r="E1" s="31"/>
      <c r="F1" s="31"/>
    </row>
    <row r="2" spans="1:6" x14ac:dyDescent="0.35">
      <c r="A2" s="31" t="s">
        <v>59</v>
      </c>
      <c r="B2" s="31"/>
      <c r="C2" s="31"/>
      <c r="D2" s="31"/>
      <c r="E2" s="31"/>
      <c r="F2" s="31"/>
    </row>
    <row r="3" spans="1:6" x14ac:dyDescent="0.35">
      <c r="A3" s="31" t="s">
        <v>60</v>
      </c>
      <c r="B3" s="31"/>
      <c r="C3" s="31"/>
      <c r="D3" s="31"/>
      <c r="E3" s="31"/>
      <c r="F3" s="31"/>
    </row>
    <row r="4" spans="1:6" x14ac:dyDescent="0.35">
      <c r="A4" s="30"/>
      <c r="B4" s="30"/>
      <c r="C4" s="30"/>
      <c r="D4" s="30"/>
      <c r="E4" s="30"/>
      <c r="F4" s="30"/>
    </row>
    <row r="5" spans="1:6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6" x14ac:dyDescent="0.35">
      <c r="A6" s="10" t="s">
        <v>6</v>
      </c>
      <c r="B6" s="3" t="s">
        <v>22</v>
      </c>
      <c r="C6" s="3"/>
      <c r="D6" s="3"/>
      <c r="E6" s="3"/>
      <c r="F6" s="4"/>
    </row>
    <row r="7" spans="1:6" x14ac:dyDescent="0.35">
      <c r="A7" s="11">
        <v>2426</v>
      </c>
      <c r="B7" s="5" t="s">
        <v>22</v>
      </c>
      <c r="C7" s="5"/>
      <c r="D7" s="6"/>
      <c r="E7" s="5"/>
      <c r="F7" s="7"/>
    </row>
    <row r="8" spans="1:6" x14ac:dyDescent="0.35">
      <c r="A8" s="13">
        <v>521211</v>
      </c>
      <c r="B8" s="5" t="s">
        <v>7</v>
      </c>
      <c r="C8" s="5"/>
      <c r="D8" s="6"/>
      <c r="E8" s="5"/>
      <c r="F8" s="15">
        <f>F10+F11+F12</f>
        <v>29500000</v>
      </c>
    </row>
    <row r="9" spans="1:6" x14ac:dyDescent="0.35">
      <c r="A9" s="12"/>
      <c r="B9" s="6" t="s">
        <v>8</v>
      </c>
      <c r="C9" s="6"/>
      <c r="D9" s="6"/>
      <c r="E9" s="6"/>
      <c r="F9" s="8"/>
    </row>
    <row r="10" spans="1:6" x14ac:dyDescent="0.35">
      <c r="A10" s="12"/>
      <c r="B10" s="6" t="s">
        <v>24</v>
      </c>
      <c r="C10" s="8">
        <v>4</v>
      </c>
      <c r="D10" s="6" t="s">
        <v>9</v>
      </c>
      <c r="E10" s="9">
        <v>1000000</v>
      </c>
      <c r="F10" s="9">
        <f>C10*E10</f>
        <v>4000000</v>
      </c>
    </row>
    <row r="11" spans="1:6" x14ac:dyDescent="0.35">
      <c r="A11" s="12"/>
      <c r="B11" s="6" t="s">
        <v>45</v>
      </c>
      <c r="C11" s="8">
        <f>15*5*2</f>
        <v>150</v>
      </c>
      <c r="D11" s="6" t="s">
        <v>10</v>
      </c>
      <c r="E11" s="9">
        <v>70000</v>
      </c>
      <c r="F11" s="9">
        <f>C11*E11</f>
        <v>10500000</v>
      </c>
    </row>
    <row r="12" spans="1:6" x14ac:dyDescent="0.35">
      <c r="A12" s="12"/>
      <c r="B12" s="6" t="s">
        <v>23</v>
      </c>
      <c r="C12" s="8">
        <f>50*2</f>
        <v>100</v>
      </c>
      <c r="D12" s="6" t="s">
        <v>11</v>
      </c>
      <c r="E12" s="9">
        <v>150000</v>
      </c>
      <c r="F12" s="9">
        <f>C12*E12</f>
        <v>15000000</v>
      </c>
    </row>
    <row r="13" spans="1:6" x14ac:dyDescent="0.35">
      <c r="A13" s="13">
        <v>521213</v>
      </c>
      <c r="B13" s="5" t="s">
        <v>12</v>
      </c>
      <c r="C13" s="5"/>
      <c r="D13" s="6"/>
      <c r="E13" s="5"/>
      <c r="F13" s="15">
        <f>F15</f>
        <v>6400000</v>
      </c>
    </row>
    <row r="14" spans="1:6" x14ac:dyDescent="0.35">
      <c r="A14" s="12"/>
      <c r="B14" s="6" t="s">
        <v>8</v>
      </c>
      <c r="C14" s="6"/>
      <c r="D14" s="6"/>
      <c r="E14" s="6"/>
      <c r="F14" s="8"/>
    </row>
    <row r="15" spans="1:6" x14ac:dyDescent="0.35">
      <c r="A15" s="12"/>
      <c r="B15" s="6" t="s">
        <v>48</v>
      </c>
      <c r="C15" s="8">
        <f>5*4*4</f>
        <v>80</v>
      </c>
      <c r="D15" s="6" t="s">
        <v>13</v>
      </c>
      <c r="E15" s="9">
        <v>80000</v>
      </c>
      <c r="F15" s="9">
        <f>C15*E15</f>
        <v>6400000</v>
      </c>
    </row>
    <row r="16" spans="1:6" x14ac:dyDescent="0.35">
      <c r="A16" s="13">
        <v>521811</v>
      </c>
      <c r="B16" s="5" t="s">
        <v>14</v>
      </c>
      <c r="C16" s="5"/>
      <c r="D16" s="6"/>
      <c r="E16" s="5"/>
      <c r="F16" s="15">
        <f>F18</f>
        <v>2000000</v>
      </c>
    </row>
    <row r="17" spans="1:6" x14ac:dyDescent="0.35">
      <c r="A17" s="12"/>
      <c r="B17" s="6" t="s">
        <v>8</v>
      </c>
      <c r="C17" s="6"/>
      <c r="D17" s="6"/>
      <c r="E17" s="6"/>
      <c r="F17" s="8"/>
    </row>
    <row r="18" spans="1:6" x14ac:dyDescent="0.35">
      <c r="A18" s="12"/>
      <c r="B18" s="6" t="s">
        <v>25</v>
      </c>
      <c r="C18" s="8">
        <v>2</v>
      </c>
      <c r="D18" s="6" t="s">
        <v>9</v>
      </c>
      <c r="E18" s="9">
        <v>1000000</v>
      </c>
      <c r="F18" s="9">
        <f>C18*E18</f>
        <v>2000000</v>
      </c>
    </row>
    <row r="19" spans="1:6" x14ac:dyDescent="0.35">
      <c r="A19" s="13">
        <v>522151</v>
      </c>
      <c r="B19" s="5" t="s">
        <v>15</v>
      </c>
      <c r="C19" s="5"/>
      <c r="D19" s="6"/>
      <c r="E19" s="5"/>
      <c r="F19" s="15">
        <f>F20+F21+F22</f>
        <v>18300000</v>
      </c>
    </row>
    <row r="20" spans="1:6" x14ac:dyDescent="0.35">
      <c r="A20" s="12"/>
      <c r="B20" s="6" t="s">
        <v>16</v>
      </c>
      <c r="C20" s="8">
        <f>2*2</f>
        <v>4</v>
      </c>
      <c r="D20" s="6" t="s">
        <v>17</v>
      </c>
      <c r="E20" s="9">
        <v>1400000</v>
      </c>
      <c r="F20" s="9">
        <v>2800000</v>
      </c>
    </row>
    <row r="21" spans="1:6" x14ac:dyDescent="0.35">
      <c r="A21" s="12"/>
      <c r="B21" s="6" t="s">
        <v>18</v>
      </c>
      <c r="C21" s="8">
        <f>2*2</f>
        <v>4</v>
      </c>
      <c r="D21" s="6" t="s">
        <v>17</v>
      </c>
      <c r="E21" s="9">
        <v>1000000</v>
      </c>
      <c r="F21" s="9">
        <v>2000000</v>
      </c>
    </row>
    <row r="22" spans="1:6" x14ac:dyDescent="0.35">
      <c r="A22" s="12"/>
      <c r="B22" s="6" t="s">
        <v>19</v>
      </c>
      <c r="C22" s="8">
        <f>15</f>
        <v>15</v>
      </c>
      <c r="D22" s="6" t="s">
        <v>17</v>
      </c>
      <c r="E22" s="9">
        <v>900000</v>
      </c>
      <c r="F22" s="9">
        <f>C22*E22</f>
        <v>13500000</v>
      </c>
    </row>
    <row r="23" spans="1:6" x14ac:dyDescent="0.35">
      <c r="A23" s="13">
        <v>524111</v>
      </c>
      <c r="B23" s="5" t="s">
        <v>20</v>
      </c>
      <c r="C23" s="5"/>
      <c r="D23" s="6"/>
      <c r="E23" s="5"/>
      <c r="F23" s="15">
        <f>F25</f>
        <v>195750000</v>
      </c>
    </row>
    <row r="24" spans="1:6" x14ac:dyDescent="0.35">
      <c r="A24" s="12"/>
      <c r="B24" s="6" t="s">
        <v>8</v>
      </c>
      <c r="C24" s="6"/>
      <c r="D24" s="6"/>
      <c r="E24" s="6"/>
      <c r="F24" s="8"/>
    </row>
    <row r="25" spans="1:6" x14ac:dyDescent="0.35">
      <c r="A25" s="12"/>
      <c r="B25" s="6" t="s">
        <v>46</v>
      </c>
      <c r="C25" s="8">
        <f>5*9*3</f>
        <v>135</v>
      </c>
      <c r="D25" s="6" t="s">
        <v>10</v>
      </c>
      <c r="E25" s="9">
        <v>1450000</v>
      </c>
      <c r="F25" s="9">
        <f>C25*E25</f>
        <v>195750000</v>
      </c>
    </row>
    <row r="26" spans="1:6" x14ac:dyDescent="0.35">
      <c r="A26" s="13">
        <v>524113</v>
      </c>
      <c r="B26" s="5" t="s">
        <v>21</v>
      </c>
      <c r="C26" s="5"/>
      <c r="D26" s="6"/>
      <c r="E26" s="5"/>
      <c r="F26" s="15">
        <f>F28</f>
        <v>4500000</v>
      </c>
    </row>
    <row r="27" spans="1:6" x14ac:dyDescent="0.35">
      <c r="A27" s="12"/>
      <c r="B27" s="6" t="s">
        <v>8</v>
      </c>
      <c r="C27" s="6"/>
      <c r="D27" s="6"/>
      <c r="E27" s="6"/>
      <c r="F27" s="8"/>
    </row>
    <row r="28" spans="1:6" x14ac:dyDescent="0.35">
      <c r="A28" s="12"/>
      <c r="B28" s="6" t="s">
        <v>26</v>
      </c>
      <c r="C28" s="6">
        <f>5*6</f>
        <v>30</v>
      </c>
      <c r="D28" s="6" t="s">
        <v>10</v>
      </c>
      <c r="E28" s="16">
        <v>150000</v>
      </c>
      <c r="F28" s="9">
        <f>C28*E28</f>
        <v>4500000</v>
      </c>
    </row>
    <row r="29" spans="1:6" x14ac:dyDescent="0.35">
      <c r="F29" s="14">
        <f>F8+F13+F16+F19+F23+F26</f>
        <v>256450000</v>
      </c>
    </row>
    <row r="32" spans="1:6" x14ac:dyDescent="0.35">
      <c r="E32" s="2" t="s">
        <v>56</v>
      </c>
    </row>
    <row r="35" spans="5:5" ht="18.5" customHeight="1" x14ac:dyDescent="0.35"/>
    <row r="36" spans="5:5" x14ac:dyDescent="0.35">
      <c r="E36" s="2" t="s">
        <v>57</v>
      </c>
    </row>
  </sheetData>
  <mergeCells count="3">
    <mergeCell ref="A1:F1"/>
    <mergeCell ref="A2:F2"/>
    <mergeCell ref="A3:F3"/>
  </mergeCells>
  <pageMargins left="0.23622047244094491" right="0.23622047244094491" top="0.74803149606299213" bottom="0.74803149606299213" header="0.31496062992125984" footer="0.31496062992125984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90C6-3629-4B99-B565-7DF9BA1E2BD3}">
  <dimension ref="A2:K64"/>
  <sheetViews>
    <sheetView zoomScale="93" zoomScaleNormal="93" workbookViewId="0">
      <selection activeCell="F5" sqref="F5:F9"/>
    </sheetView>
  </sheetViews>
  <sheetFormatPr defaultRowHeight="14.5" x14ac:dyDescent="0.35"/>
  <cols>
    <col min="1" max="1" width="3.36328125" bestFit="1" customWidth="1"/>
    <col min="3" max="3" width="17.7265625" customWidth="1"/>
    <col min="4" max="4" width="10.7265625" bestFit="1" customWidth="1"/>
    <col min="5" max="5" width="11.453125" customWidth="1"/>
    <col min="6" max="6" width="11.36328125" bestFit="1" customWidth="1"/>
    <col min="7" max="7" width="11.90625" customWidth="1"/>
    <col min="8" max="8" width="17.26953125" customWidth="1"/>
    <col min="9" max="9" width="16.08984375" customWidth="1"/>
    <col min="15" max="15" width="11.81640625" customWidth="1"/>
    <col min="16" max="16" width="13" customWidth="1"/>
    <col min="17" max="17" width="11.54296875" customWidth="1"/>
    <col min="19" max="19" width="10.7265625" customWidth="1"/>
  </cols>
  <sheetData>
    <row r="2" spans="1:9" x14ac:dyDescent="0.35">
      <c r="A2" s="32" t="s">
        <v>36</v>
      </c>
      <c r="B2" s="32"/>
      <c r="C2" s="32"/>
      <c r="D2" s="32"/>
      <c r="E2" s="32"/>
      <c r="F2" s="32"/>
      <c r="G2" s="32"/>
      <c r="H2" s="32"/>
      <c r="I2" s="32"/>
    </row>
    <row r="3" spans="1:9" x14ac:dyDescent="0.35">
      <c r="A3" s="17"/>
      <c r="B3" s="17"/>
      <c r="C3" s="17"/>
      <c r="D3" s="17"/>
      <c r="E3" s="17"/>
      <c r="F3" s="17"/>
      <c r="G3" s="17"/>
      <c r="H3" s="17"/>
      <c r="I3" s="17"/>
    </row>
    <row r="4" spans="1:9" ht="41.5" customHeight="1" x14ac:dyDescent="0.35">
      <c r="A4" s="19" t="s">
        <v>27</v>
      </c>
      <c r="B4" s="19" t="s">
        <v>28</v>
      </c>
      <c r="C4" s="19" t="s">
        <v>29</v>
      </c>
      <c r="D4" s="19" t="s">
        <v>30</v>
      </c>
      <c r="E4" s="19" t="s">
        <v>32</v>
      </c>
      <c r="F4" s="19" t="s">
        <v>31</v>
      </c>
      <c r="G4" s="19" t="s">
        <v>33</v>
      </c>
      <c r="H4" s="19" t="s">
        <v>34</v>
      </c>
      <c r="I4" s="19" t="s">
        <v>35</v>
      </c>
    </row>
    <row r="5" spans="1:9" ht="14.5" customHeight="1" x14ac:dyDescent="0.35">
      <c r="A5" s="20">
        <v>1</v>
      </c>
      <c r="B5" s="21" t="s">
        <v>37</v>
      </c>
      <c r="C5" s="33" t="s">
        <v>47</v>
      </c>
      <c r="D5" s="21">
        <v>10</v>
      </c>
      <c r="E5" s="22">
        <f xml:space="preserve"> (410000*6)+(480000*4)</f>
        <v>4380000</v>
      </c>
      <c r="F5" s="22">
        <v>5070000</v>
      </c>
      <c r="G5" s="22">
        <f>600000*(D5-1)</f>
        <v>5400000</v>
      </c>
      <c r="H5" s="22">
        <v>800000</v>
      </c>
      <c r="I5" s="22">
        <f>SUM(E5:H5)</f>
        <v>15650000</v>
      </c>
    </row>
    <row r="6" spans="1:9" x14ac:dyDescent="0.35">
      <c r="A6" s="20">
        <v>2</v>
      </c>
      <c r="B6" s="21" t="s">
        <v>38</v>
      </c>
      <c r="C6" s="33"/>
      <c r="D6" s="21">
        <v>10</v>
      </c>
      <c r="E6" s="22">
        <f t="shared" ref="E6:E9" si="0" xml:space="preserve"> (410000*6)+(480000*4)</f>
        <v>4380000</v>
      </c>
      <c r="F6" s="22">
        <v>5070000</v>
      </c>
      <c r="G6" s="22">
        <f t="shared" ref="G6:G9" si="1">600000*(D6-1)</f>
        <v>5400000</v>
      </c>
      <c r="H6" s="22">
        <v>800000</v>
      </c>
      <c r="I6" s="22">
        <f t="shared" ref="I6:I9" si="2">SUM(E6:H6)</f>
        <v>15650000</v>
      </c>
    </row>
    <row r="7" spans="1:9" x14ac:dyDescent="0.35">
      <c r="A7" s="20">
        <v>3</v>
      </c>
      <c r="B7" s="21" t="s">
        <v>39</v>
      </c>
      <c r="C7" s="33"/>
      <c r="D7" s="21">
        <v>10</v>
      </c>
      <c r="E7" s="22">
        <f t="shared" si="0"/>
        <v>4380000</v>
      </c>
      <c r="F7" s="22">
        <v>5070000</v>
      </c>
      <c r="G7" s="22">
        <f t="shared" si="1"/>
        <v>5400000</v>
      </c>
      <c r="H7" s="22">
        <v>800000</v>
      </c>
      <c r="I7" s="22">
        <f t="shared" si="2"/>
        <v>15650000</v>
      </c>
    </row>
    <row r="8" spans="1:9" x14ac:dyDescent="0.35">
      <c r="A8" s="20">
        <v>4</v>
      </c>
      <c r="B8" s="21" t="s">
        <v>40</v>
      </c>
      <c r="C8" s="33"/>
      <c r="D8" s="21">
        <v>10</v>
      </c>
      <c r="E8" s="22">
        <f t="shared" si="0"/>
        <v>4380000</v>
      </c>
      <c r="F8" s="22">
        <v>5070000</v>
      </c>
      <c r="G8" s="22">
        <f t="shared" si="1"/>
        <v>5400000</v>
      </c>
      <c r="H8" s="22">
        <v>800000</v>
      </c>
      <c r="I8" s="22">
        <f t="shared" si="2"/>
        <v>15650000</v>
      </c>
    </row>
    <row r="9" spans="1:9" x14ac:dyDescent="0.35">
      <c r="A9" s="20">
        <v>5</v>
      </c>
      <c r="B9" s="21" t="s">
        <v>41</v>
      </c>
      <c r="C9" s="33"/>
      <c r="D9" s="21">
        <v>10</v>
      </c>
      <c r="E9" s="22">
        <f t="shared" si="0"/>
        <v>4380000</v>
      </c>
      <c r="F9" s="22">
        <v>5070000</v>
      </c>
      <c r="G9" s="22">
        <f t="shared" si="1"/>
        <v>5400000</v>
      </c>
      <c r="H9" s="22">
        <v>800000</v>
      </c>
      <c r="I9" s="22">
        <f t="shared" si="2"/>
        <v>15650000</v>
      </c>
    </row>
    <row r="10" spans="1:9" x14ac:dyDescent="0.35">
      <c r="A10" s="20"/>
      <c r="B10" s="34" t="s">
        <v>35</v>
      </c>
      <c r="C10" s="35"/>
      <c r="D10" s="35"/>
      <c r="E10" s="35"/>
      <c r="F10" s="35"/>
      <c r="G10" s="35"/>
      <c r="H10" s="36"/>
      <c r="I10" s="23">
        <f>SUM(I5:I9)</f>
        <v>78250000</v>
      </c>
    </row>
    <row r="12" spans="1:9" x14ac:dyDescent="0.35">
      <c r="A12" s="32" t="s">
        <v>36</v>
      </c>
      <c r="B12" s="32"/>
      <c r="C12" s="32"/>
      <c r="D12" s="32"/>
      <c r="E12" s="32"/>
      <c r="F12" s="32"/>
      <c r="G12" s="32"/>
      <c r="H12" s="32"/>
      <c r="I12" s="32"/>
    </row>
    <row r="13" spans="1:9" x14ac:dyDescent="0.35">
      <c r="A13" s="17"/>
      <c r="B13" s="17"/>
      <c r="C13" s="17"/>
      <c r="D13" s="17"/>
      <c r="E13" s="17"/>
      <c r="F13" s="17"/>
      <c r="G13" s="17"/>
      <c r="H13" s="17"/>
      <c r="I13" s="17"/>
    </row>
    <row r="14" spans="1:9" ht="43.5" x14ac:dyDescent="0.35">
      <c r="A14" s="19" t="s">
        <v>27</v>
      </c>
      <c r="B14" s="19" t="s">
        <v>28</v>
      </c>
      <c r="C14" s="19" t="s">
        <v>29</v>
      </c>
      <c r="D14" s="19" t="s">
        <v>30</v>
      </c>
      <c r="E14" s="19" t="s">
        <v>32</v>
      </c>
      <c r="F14" s="19" t="s">
        <v>52</v>
      </c>
      <c r="G14" s="19" t="s">
        <v>33</v>
      </c>
      <c r="H14" s="19" t="s">
        <v>34</v>
      </c>
      <c r="I14" s="19" t="s">
        <v>35</v>
      </c>
    </row>
    <row r="15" spans="1:9" x14ac:dyDescent="0.35">
      <c r="A15" s="20">
        <v>1</v>
      </c>
      <c r="B15" s="21" t="s">
        <v>37</v>
      </c>
      <c r="C15" s="38" t="s">
        <v>50</v>
      </c>
      <c r="D15" s="21">
        <v>4</v>
      </c>
      <c r="E15" s="22">
        <f>370000*4</f>
        <v>1480000</v>
      </c>
      <c r="F15" s="22">
        <f>3400000</f>
        <v>3400000</v>
      </c>
      <c r="G15" s="22">
        <f>650000*(D15-1)</f>
        <v>1950000</v>
      </c>
      <c r="H15" s="22">
        <v>800000</v>
      </c>
      <c r="I15" s="22">
        <f>SUM(E15:H15)</f>
        <v>7630000</v>
      </c>
    </row>
    <row r="16" spans="1:9" x14ac:dyDescent="0.35">
      <c r="A16" s="20">
        <v>2</v>
      </c>
      <c r="B16" s="21" t="s">
        <v>38</v>
      </c>
      <c r="C16" s="39"/>
      <c r="D16" s="21">
        <v>4</v>
      </c>
      <c r="E16" s="22">
        <f t="shared" ref="E16:E19" si="3">370000*4</f>
        <v>1480000</v>
      </c>
      <c r="F16" s="22">
        <f t="shared" ref="F16:F19" si="4">3400000</f>
        <v>3400000</v>
      </c>
      <c r="G16" s="22">
        <f t="shared" ref="G16:G19" si="5">650000*(D16-1)</f>
        <v>1950000</v>
      </c>
      <c r="H16" s="22">
        <v>800000</v>
      </c>
      <c r="I16" s="22">
        <f t="shared" ref="I16:I19" si="6">SUM(E16:H16)</f>
        <v>7630000</v>
      </c>
    </row>
    <row r="17" spans="1:9" x14ac:dyDescent="0.35">
      <c r="A17" s="20">
        <v>3</v>
      </c>
      <c r="B17" s="21" t="s">
        <v>39</v>
      </c>
      <c r="C17" s="39"/>
      <c r="D17" s="21">
        <v>4</v>
      </c>
      <c r="E17" s="22">
        <f t="shared" si="3"/>
        <v>1480000</v>
      </c>
      <c r="F17" s="22">
        <f t="shared" si="4"/>
        <v>3400000</v>
      </c>
      <c r="G17" s="22">
        <f t="shared" si="5"/>
        <v>1950000</v>
      </c>
      <c r="H17" s="22">
        <v>800000</v>
      </c>
      <c r="I17" s="22">
        <f t="shared" si="6"/>
        <v>7630000</v>
      </c>
    </row>
    <row r="18" spans="1:9" x14ac:dyDescent="0.35">
      <c r="A18" s="20">
        <v>4</v>
      </c>
      <c r="B18" s="21" t="s">
        <v>40</v>
      </c>
      <c r="C18" s="39"/>
      <c r="D18" s="21">
        <v>4</v>
      </c>
      <c r="E18" s="22">
        <f t="shared" si="3"/>
        <v>1480000</v>
      </c>
      <c r="F18" s="22">
        <f t="shared" si="4"/>
        <v>3400000</v>
      </c>
      <c r="G18" s="22">
        <f t="shared" si="5"/>
        <v>1950000</v>
      </c>
      <c r="H18" s="22">
        <v>800000</v>
      </c>
      <c r="I18" s="22">
        <f t="shared" si="6"/>
        <v>7630000</v>
      </c>
    </row>
    <row r="19" spans="1:9" x14ac:dyDescent="0.35">
      <c r="A19" s="20">
        <v>5</v>
      </c>
      <c r="B19" s="21" t="s">
        <v>41</v>
      </c>
      <c r="C19" s="40"/>
      <c r="D19" s="21">
        <v>4</v>
      </c>
      <c r="E19" s="22">
        <f t="shared" si="3"/>
        <v>1480000</v>
      </c>
      <c r="F19" s="22">
        <f t="shared" si="4"/>
        <v>3400000</v>
      </c>
      <c r="G19" s="22">
        <f t="shared" si="5"/>
        <v>1950000</v>
      </c>
      <c r="H19" s="22">
        <v>800000</v>
      </c>
      <c r="I19" s="22">
        <f t="shared" si="6"/>
        <v>7630000</v>
      </c>
    </row>
    <row r="20" spans="1:9" x14ac:dyDescent="0.35">
      <c r="A20" s="20"/>
      <c r="B20" s="34" t="s">
        <v>35</v>
      </c>
      <c r="C20" s="35"/>
      <c r="D20" s="35"/>
      <c r="E20" s="35"/>
      <c r="F20" s="35"/>
      <c r="G20" s="35"/>
      <c r="H20" s="36"/>
      <c r="I20" s="23">
        <f>SUM(I15:I19)</f>
        <v>38150000</v>
      </c>
    </row>
    <row r="22" spans="1:9" x14ac:dyDescent="0.35">
      <c r="A22" s="32" t="s">
        <v>36</v>
      </c>
      <c r="B22" s="32"/>
      <c r="C22" s="32"/>
      <c r="D22" s="32"/>
      <c r="E22" s="32"/>
      <c r="F22" s="32"/>
      <c r="G22" s="32"/>
      <c r="H22" s="32"/>
      <c r="I22" s="32"/>
    </row>
    <row r="24" spans="1:9" ht="58" x14ac:dyDescent="0.35">
      <c r="A24" s="19" t="s">
        <v>27</v>
      </c>
      <c r="B24" s="19" t="s">
        <v>28</v>
      </c>
      <c r="C24" s="19" t="s">
        <v>29</v>
      </c>
      <c r="D24" s="19" t="s">
        <v>30</v>
      </c>
      <c r="E24" s="19" t="s">
        <v>32</v>
      </c>
      <c r="F24" s="19" t="s">
        <v>53</v>
      </c>
      <c r="G24" s="19" t="s">
        <v>33</v>
      </c>
      <c r="H24" s="19" t="s">
        <v>34</v>
      </c>
      <c r="I24" s="19" t="s">
        <v>35</v>
      </c>
    </row>
    <row r="25" spans="1:9" x14ac:dyDescent="0.35">
      <c r="A25" s="20">
        <v>1</v>
      </c>
      <c r="B25" s="21" t="s">
        <v>38</v>
      </c>
      <c r="C25" s="38" t="s">
        <v>51</v>
      </c>
      <c r="D25" s="21">
        <v>4</v>
      </c>
      <c r="E25" s="22">
        <f>380000*4</f>
        <v>1520000</v>
      </c>
      <c r="F25" s="22">
        <v>6300000</v>
      </c>
      <c r="G25" s="22">
        <f t="shared" ref="G25:G27" si="7">650000*(D25-1)</f>
        <v>1950000</v>
      </c>
      <c r="H25" s="22">
        <v>600000</v>
      </c>
      <c r="I25" s="22">
        <f>SUM(E25:H25)</f>
        <v>10370000</v>
      </c>
    </row>
    <row r="26" spans="1:9" x14ac:dyDescent="0.35">
      <c r="A26" s="20">
        <v>2</v>
      </c>
      <c r="B26" s="21" t="s">
        <v>39</v>
      </c>
      <c r="C26" s="39"/>
      <c r="D26" s="21">
        <v>4</v>
      </c>
      <c r="E26" s="22">
        <f t="shared" ref="E26:E27" si="8">380000*4</f>
        <v>1520000</v>
      </c>
      <c r="F26" s="22">
        <v>6300000</v>
      </c>
      <c r="G26" s="22">
        <f t="shared" si="7"/>
        <v>1950000</v>
      </c>
      <c r="H26" s="22">
        <v>600000</v>
      </c>
      <c r="I26" s="22">
        <f t="shared" ref="I26:I27" si="9">SUM(E26:H26)</f>
        <v>10370000</v>
      </c>
    </row>
    <row r="27" spans="1:9" x14ac:dyDescent="0.35">
      <c r="A27" s="20">
        <v>3</v>
      </c>
      <c r="B27" s="21" t="s">
        <v>40</v>
      </c>
      <c r="C27" s="40"/>
      <c r="D27" s="21">
        <v>4</v>
      </c>
      <c r="E27" s="22">
        <f t="shared" si="8"/>
        <v>1520000</v>
      </c>
      <c r="F27" s="22">
        <v>6300000</v>
      </c>
      <c r="G27" s="22">
        <f t="shared" si="7"/>
        <v>1950000</v>
      </c>
      <c r="H27" s="22">
        <v>600000</v>
      </c>
      <c r="I27" s="22">
        <f t="shared" si="9"/>
        <v>10370000</v>
      </c>
    </row>
    <row r="28" spans="1:9" x14ac:dyDescent="0.35">
      <c r="A28" s="20"/>
      <c r="B28" s="21"/>
      <c r="C28" s="27"/>
      <c r="D28" s="21"/>
      <c r="E28" s="22"/>
      <c r="F28" s="22"/>
      <c r="G28" s="22"/>
      <c r="H28" s="22"/>
      <c r="I28" s="22"/>
    </row>
    <row r="29" spans="1:9" x14ac:dyDescent="0.35">
      <c r="A29" s="20"/>
      <c r="B29" s="21"/>
      <c r="C29" s="27"/>
      <c r="D29" s="21"/>
      <c r="E29" s="22"/>
      <c r="F29" s="22"/>
      <c r="G29" s="22"/>
      <c r="H29" s="22"/>
      <c r="I29" s="22"/>
    </row>
    <row r="30" spans="1:9" x14ac:dyDescent="0.35">
      <c r="A30" s="20"/>
      <c r="B30" s="24" t="s">
        <v>35</v>
      </c>
      <c r="C30" s="25"/>
      <c r="D30" s="25"/>
      <c r="E30" s="25"/>
      <c r="F30" s="25"/>
      <c r="G30" s="25"/>
      <c r="H30" s="26"/>
      <c r="I30" s="23">
        <f>SUM(I25:I29)</f>
        <v>31110000</v>
      </c>
    </row>
    <row r="33" spans="1:9" x14ac:dyDescent="0.35">
      <c r="A33" s="32" t="s">
        <v>36</v>
      </c>
      <c r="B33" s="32"/>
      <c r="C33" s="32"/>
      <c r="D33" s="32"/>
      <c r="E33" s="32"/>
      <c r="F33" s="32"/>
      <c r="G33" s="32"/>
      <c r="H33" s="32"/>
      <c r="I33" s="32"/>
    </row>
    <row r="35" spans="1:9" ht="58" x14ac:dyDescent="0.35">
      <c r="A35" s="19" t="s">
        <v>27</v>
      </c>
      <c r="B35" s="19" t="s">
        <v>28</v>
      </c>
      <c r="C35" s="19" t="s">
        <v>29</v>
      </c>
      <c r="D35" s="19" t="s">
        <v>30</v>
      </c>
      <c r="E35" s="19" t="s">
        <v>32</v>
      </c>
      <c r="F35" s="19" t="s">
        <v>54</v>
      </c>
      <c r="G35" s="19" t="s">
        <v>33</v>
      </c>
      <c r="H35" s="19" t="s">
        <v>34</v>
      </c>
      <c r="I35" s="19" t="s">
        <v>35</v>
      </c>
    </row>
    <row r="36" spans="1:9" x14ac:dyDescent="0.35">
      <c r="A36" s="20">
        <v>1</v>
      </c>
      <c r="B36" s="21" t="s">
        <v>37</v>
      </c>
      <c r="C36" s="27" t="s">
        <v>49</v>
      </c>
      <c r="D36" s="21">
        <v>4</v>
      </c>
      <c r="E36" s="22">
        <f>480000*4</f>
        <v>1920000</v>
      </c>
      <c r="F36" s="22">
        <f>5700000</f>
        <v>5700000</v>
      </c>
      <c r="G36" s="22">
        <f t="shared" ref="G36:G37" si="10">650000*(D36-1)</f>
        <v>1950000</v>
      </c>
      <c r="H36" s="22">
        <v>600000</v>
      </c>
      <c r="I36" s="22">
        <f>SUM(E36:H36)</f>
        <v>10170000</v>
      </c>
    </row>
    <row r="37" spans="1:9" x14ac:dyDescent="0.35">
      <c r="A37" s="20">
        <v>2</v>
      </c>
      <c r="B37" s="21" t="s">
        <v>41</v>
      </c>
      <c r="C37" s="27"/>
      <c r="D37" s="21">
        <v>4</v>
      </c>
      <c r="E37" s="22">
        <f>480000*4</f>
        <v>1920000</v>
      </c>
      <c r="F37" s="22">
        <f>5700000</f>
        <v>5700000</v>
      </c>
      <c r="G37" s="22">
        <f t="shared" si="10"/>
        <v>1950000</v>
      </c>
      <c r="H37" s="22">
        <v>600000</v>
      </c>
      <c r="I37" s="22">
        <f>SUM(E37:H37)</f>
        <v>10170000</v>
      </c>
    </row>
    <row r="38" spans="1:9" x14ac:dyDescent="0.35">
      <c r="A38" s="20">
        <v>3</v>
      </c>
      <c r="B38" s="21"/>
      <c r="C38" s="27"/>
      <c r="D38" s="21"/>
      <c r="E38" s="22"/>
      <c r="F38" s="22"/>
      <c r="G38" s="22"/>
      <c r="H38" s="22"/>
      <c r="I38" s="22"/>
    </row>
    <row r="39" spans="1:9" x14ac:dyDescent="0.35">
      <c r="A39" s="20"/>
      <c r="B39" s="24" t="s">
        <v>35</v>
      </c>
      <c r="C39" s="25"/>
      <c r="D39" s="25"/>
      <c r="E39" s="25"/>
      <c r="F39" s="25"/>
      <c r="G39" s="25"/>
      <c r="H39" s="26"/>
      <c r="I39" s="23">
        <f>SUM(I36:I38)</f>
        <v>20340000</v>
      </c>
    </row>
    <row r="40" spans="1:9" x14ac:dyDescent="0.35">
      <c r="A40" s="28"/>
      <c r="B40" s="29"/>
      <c r="C40" s="29"/>
      <c r="D40" s="29"/>
      <c r="E40" s="29"/>
      <c r="F40" s="29"/>
      <c r="G40" s="29"/>
      <c r="H40" s="29"/>
      <c r="I40" s="18"/>
    </row>
    <row r="41" spans="1:9" ht="26.5" customHeight="1" x14ac:dyDescent="0.35">
      <c r="A41" s="37" t="s">
        <v>55</v>
      </c>
      <c r="B41" s="37"/>
      <c r="C41" s="37"/>
      <c r="D41" s="37"/>
      <c r="E41" s="37"/>
      <c r="F41" s="37"/>
      <c r="G41" s="37"/>
      <c r="H41" s="37"/>
      <c r="I41" s="37"/>
    </row>
    <row r="42" spans="1:9" x14ac:dyDescent="0.35">
      <c r="A42" s="17"/>
      <c r="B42" s="17"/>
      <c r="C42" s="17"/>
      <c r="D42" s="17"/>
      <c r="E42" s="17"/>
      <c r="F42" s="17"/>
      <c r="G42" s="17"/>
      <c r="H42" s="17"/>
      <c r="I42" s="17"/>
    </row>
    <row r="43" spans="1:9" ht="29" x14ac:dyDescent="0.35">
      <c r="A43" s="19" t="s">
        <v>27</v>
      </c>
      <c r="B43" s="19" t="s">
        <v>28</v>
      </c>
      <c r="C43" s="19" t="s">
        <v>29</v>
      </c>
      <c r="D43" s="19" t="s">
        <v>30</v>
      </c>
      <c r="E43" s="19" t="s">
        <v>32</v>
      </c>
      <c r="F43" s="19" t="s">
        <v>31</v>
      </c>
      <c r="G43" s="19" t="s">
        <v>33</v>
      </c>
      <c r="H43" s="19" t="s">
        <v>44</v>
      </c>
      <c r="I43" s="19" t="s">
        <v>35</v>
      </c>
    </row>
    <row r="44" spans="1:9" x14ac:dyDescent="0.35">
      <c r="A44" s="20">
        <v>1</v>
      </c>
      <c r="B44" s="21" t="s">
        <v>37</v>
      </c>
      <c r="C44" s="33" t="s">
        <v>42</v>
      </c>
      <c r="D44" s="21">
        <v>3</v>
      </c>
      <c r="E44" s="22">
        <f>D44*430000</f>
        <v>1290000</v>
      </c>
      <c r="F44" s="22">
        <v>0</v>
      </c>
      <c r="G44" s="22">
        <f>550000*(D44-1)</f>
        <v>1100000</v>
      </c>
      <c r="H44" s="22">
        <v>400000</v>
      </c>
      <c r="I44" s="22">
        <f>SUM(E44:H44)</f>
        <v>2790000</v>
      </c>
    </row>
    <row r="45" spans="1:9" x14ac:dyDescent="0.35">
      <c r="A45" s="20">
        <v>2</v>
      </c>
      <c r="B45" s="21" t="s">
        <v>38</v>
      </c>
      <c r="C45" s="33"/>
      <c r="D45" s="21">
        <v>3</v>
      </c>
      <c r="E45" s="22">
        <f t="shared" ref="E45:E48" si="11">D45*430000</f>
        <v>1290000</v>
      </c>
      <c r="F45" s="22">
        <v>0</v>
      </c>
      <c r="G45" s="22">
        <f t="shared" ref="G45:G48" si="12">550000*(D45-1)</f>
        <v>1100000</v>
      </c>
      <c r="H45" s="22">
        <v>400000</v>
      </c>
      <c r="I45" s="22">
        <f t="shared" ref="I45:I48" si="13">SUM(E45:H45)</f>
        <v>2790000</v>
      </c>
    </row>
    <row r="46" spans="1:9" x14ac:dyDescent="0.35">
      <c r="A46" s="20">
        <v>3</v>
      </c>
      <c r="B46" s="21" t="s">
        <v>39</v>
      </c>
      <c r="C46" s="33"/>
      <c r="D46" s="21">
        <v>3</v>
      </c>
      <c r="E46" s="22">
        <f t="shared" si="11"/>
        <v>1290000</v>
      </c>
      <c r="F46" s="22">
        <v>0</v>
      </c>
      <c r="G46" s="22">
        <f t="shared" si="12"/>
        <v>1100000</v>
      </c>
      <c r="H46" s="22">
        <v>400000</v>
      </c>
      <c r="I46" s="22">
        <f t="shared" si="13"/>
        <v>2790000</v>
      </c>
    </row>
    <row r="47" spans="1:9" x14ac:dyDescent="0.35">
      <c r="A47" s="20">
        <v>4</v>
      </c>
      <c r="B47" s="21" t="s">
        <v>40</v>
      </c>
      <c r="C47" s="33"/>
      <c r="D47" s="21">
        <v>3</v>
      </c>
      <c r="E47" s="22">
        <f t="shared" si="11"/>
        <v>1290000</v>
      </c>
      <c r="F47" s="22">
        <v>0</v>
      </c>
      <c r="G47" s="22">
        <f t="shared" si="12"/>
        <v>1100000</v>
      </c>
      <c r="H47" s="22">
        <v>400000</v>
      </c>
      <c r="I47" s="22">
        <f t="shared" si="13"/>
        <v>2790000</v>
      </c>
    </row>
    <row r="48" spans="1:9" x14ac:dyDescent="0.35">
      <c r="A48" s="20">
        <v>5</v>
      </c>
      <c r="B48" s="21" t="s">
        <v>41</v>
      </c>
      <c r="C48" s="33"/>
      <c r="D48" s="21">
        <v>3</v>
      </c>
      <c r="E48" s="22">
        <f t="shared" si="11"/>
        <v>1290000</v>
      </c>
      <c r="F48" s="22">
        <v>0</v>
      </c>
      <c r="G48" s="22">
        <f t="shared" si="12"/>
        <v>1100000</v>
      </c>
      <c r="H48" s="22">
        <v>400000</v>
      </c>
      <c r="I48" s="22">
        <f t="shared" si="13"/>
        <v>2790000</v>
      </c>
    </row>
    <row r="49" spans="1:11" ht="14" customHeight="1" x14ac:dyDescent="0.35">
      <c r="A49" s="20"/>
      <c r="B49" s="34" t="s">
        <v>35</v>
      </c>
      <c r="C49" s="35"/>
      <c r="D49" s="35"/>
      <c r="E49" s="35"/>
      <c r="F49" s="35"/>
      <c r="G49" s="35"/>
      <c r="H49" s="36"/>
      <c r="I49" s="23">
        <f>SUM(I44:I48)</f>
        <v>13950000</v>
      </c>
    </row>
    <row r="50" spans="1:11" ht="14" customHeight="1" x14ac:dyDescent="0.35">
      <c r="A50" s="28"/>
      <c r="B50" s="29"/>
      <c r="C50" s="29"/>
      <c r="D50" s="29"/>
      <c r="E50" s="29"/>
      <c r="F50" s="29"/>
      <c r="G50" s="29"/>
      <c r="H50" s="29"/>
      <c r="I50" s="18"/>
    </row>
    <row r="51" spans="1:11" ht="26.5" customHeight="1" x14ac:dyDescent="0.35">
      <c r="A51" s="37" t="s">
        <v>43</v>
      </c>
      <c r="B51" s="37"/>
      <c r="C51" s="37"/>
      <c r="D51" s="37"/>
      <c r="E51" s="37"/>
      <c r="F51" s="37"/>
      <c r="G51" s="37"/>
      <c r="H51" s="37"/>
      <c r="I51" s="37"/>
    </row>
    <row r="52" spans="1:11" x14ac:dyDescent="0.35">
      <c r="A52" s="17"/>
      <c r="B52" s="17"/>
      <c r="C52" s="17"/>
      <c r="D52" s="17"/>
      <c r="E52" s="17"/>
      <c r="F52" s="17"/>
      <c r="G52" s="17"/>
      <c r="H52" s="17"/>
      <c r="I52" s="17"/>
    </row>
    <row r="53" spans="1:11" ht="29" x14ac:dyDescent="0.35">
      <c r="A53" s="19" t="s">
        <v>27</v>
      </c>
      <c r="B53" s="19" t="s">
        <v>28</v>
      </c>
      <c r="C53" s="19" t="s">
        <v>29</v>
      </c>
      <c r="D53" s="19" t="s">
        <v>30</v>
      </c>
      <c r="E53" s="19" t="s">
        <v>32</v>
      </c>
      <c r="F53" s="19" t="s">
        <v>31</v>
      </c>
      <c r="G53" s="19" t="s">
        <v>33</v>
      </c>
      <c r="H53" s="19" t="s">
        <v>44</v>
      </c>
      <c r="I53" s="19" t="s">
        <v>35</v>
      </c>
    </row>
    <row r="54" spans="1:11" x14ac:dyDescent="0.35">
      <c r="A54" s="20">
        <v>1</v>
      </c>
      <c r="B54" s="21" t="s">
        <v>37</v>
      </c>
      <c r="C54" s="33" t="s">
        <v>42</v>
      </c>
      <c r="D54" s="21">
        <v>3</v>
      </c>
      <c r="E54" s="22">
        <f>D54*430000</f>
        <v>1290000</v>
      </c>
      <c r="F54" s="22">
        <v>0</v>
      </c>
      <c r="G54" s="22">
        <f>550000*(D54-1)</f>
        <v>1100000</v>
      </c>
      <c r="H54" s="22">
        <v>400000</v>
      </c>
      <c r="I54" s="22">
        <f>SUM(E54:H54)</f>
        <v>2790000</v>
      </c>
    </row>
    <row r="55" spans="1:11" x14ac:dyDescent="0.35">
      <c r="A55" s="20">
        <v>2</v>
      </c>
      <c r="B55" s="21" t="s">
        <v>38</v>
      </c>
      <c r="C55" s="33"/>
      <c r="D55" s="21">
        <v>3</v>
      </c>
      <c r="E55" s="22">
        <f t="shared" ref="E55:E58" si="14">D55*430000</f>
        <v>1290000</v>
      </c>
      <c r="F55" s="22">
        <v>0</v>
      </c>
      <c r="G55" s="22">
        <f t="shared" ref="G55:G58" si="15">550000*(D55-1)</f>
        <v>1100000</v>
      </c>
      <c r="H55" s="22">
        <v>400000</v>
      </c>
      <c r="I55" s="22">
        <f t="shared" ref="I55:I58" si="16">SUM(E55:H55)</f>
        <v>2790000</v>
      </c>
    </row>
    <row r="56" spans="1:11" x14ac:dyDescent="0.35">
      <c r="A56" s="20">
        <v>3</v>
      </c>
      <c r="B56" s="21" t="s">
        <v>39</v>
      </c>
      <c r="C56" s="33"/>
      <c r="D56" s="21">
        <v>3</v>
      </c>
      <c r="E56" s="22">
        <f t="shared" si="14"/>
        <v>1290000</v>
      </c>
      <c r="F56" s="22">
        <v>0</v>
      </c>
      <c r="G56" s="22">
        <f t="shared" si="15"/>
        <v>1100000</v>
      </c>
      <c r="H56" s="22">
        <v>400000</v>
      </c>
      <c r="I56" s="22">
        <f t="shared" si="16"/>
        <v>2790000</v>
      </c>
    </row>
    <row r="57" spans="1:11" x14ac:dyDescent="0.35">
      <c r="A57" s="20">
        <v>4</v>
      </c>
      <c r="B57" s="21" t="s">
        <v>40</v>
      </c>
      <c r="C57" s="33"/>
      <c r="D57" s="21">
        <v>3</v>
      </c>
      <c r="E57" s="22">
        <f t="shared" si="14"/>
        <v>1290000</v>
      </c>
      <c r="F57" s="22">
        <v>0</v>
      </c>
      <c r="G57" s="22">
        <f t="shared" si="15"/>
        <v>1100000</v>
      </c>
      <c r="H57" s="22">
        <v>400000</v>
      </c>
      <c r="I57" s="22">
        <f t="shared" si="16"/>
        <v>2790000</v>
      </c>
    </row>
    <row r="58" spans="1:11" x14ac:dyDescent="0.35">
      <c r="A58" s="20">
        <v>5</v>
      </c>
      <c r="B58" s="21" t="s">
        <v>41</v>
      </c>
      <c r="C58" s="33"/>
      <c r="D58" s="21">
        <v>3</v>
      </c>
      <c r="E58" s="22">
        <f t="shared" si="14"/>
        <v>1290000</v>
      </c>
      <c r="F58" s="22">
        <v>0</v>
      </c>
      <c r="G58" s="22">
        <f t="shared" si="15"/>
        <v>1100000</v>
      </c>
      <c r="H58" s="22">
        <v>400000</v>
      </c>
      <c r="I58" s="22">
        <f t="shared" si="16"/>
        <v>2790000</v>
      </c>
    </row>
    <row r="59" spans="1:11" x14ac:dyDescent="0.35">
      <c r="A59" s="20"/>
      <c r="B59" s="34" t="s">
        <v>35</v>
      </c>
      <c r="C59" s="35"/>
      <c r="D59" s="35"/>
      <c r="E59" s="35"/>
      <c r="F59" s="35"/>
      <c r="G59" s="35"/>
      <c r="H59" s="36"/>
      <c r="I59" s="23">
        <f>SUM(I54:I58)</f>
        <v>13950000</v>
      </c>
    </row>
    <row r="62" spans="1:11" x14ac:dyDescent="0.35">
      <c r="I62" s="18">
        <f>I10+I49+I59+I39+I30+I20</f>
        <v>195750000</v>
      </c>
    </row>
    <row r="63" spans="1:11" x14ac:dyDescent="0.35">
      <c r="I63" s="18">
        <f>Sheet1!F25-Sheet2!I62</f>
        <v>0</v>
      </c>
      <c r="K63" s="18">
        <f>I63/135</f>
        <v>0</v>
      </c>
    </row>
    <row r="64" spans="1:11" x14ac:dyDescent="0.35">
      <c r="I64" s="18"/>
    </row>
  </sheetData>
  <mergeCells count="15">
    <mergeCell ref="A51:I51"/>
    <mergeCell ref="C54:C58"/>
    <mergeCell ref="C25:C27"/>
    <mergeCell ref="B59:H59"/>
    <mergeCell ref="A12:I12"/>
    <mergeCell ref="B20:H20"/>
    <mergeCell ref="A22:I22"/>
    <mergeCell ref="A33:I33"/>
    <mergeCell ref="C15:C19"/>
    <mergeCell ref="B49:H49"/>
    <mergeCell ref="A2:I2"/>
    <mergeCell ref="C5:C9"/>
    <mergeCell ref="B10:H10"/>
    <mergeCell ref="A41:I41"/>
    <mergeCell ref="C44:C48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</dc:creator>
  <cp:lastModifiedBy>cornelia</cp:lastModifiedBy>
  <cp:lastPrinted>2023-03-01T07:59:57Z</cp:lastPrinted>
  <dcterms:created xsi:type="dcterms:W3CDTF">2023-02-15T00:31:47Z</dcterms:created>
  <dcterms:modified xsi:type="dcterms:W3CDTF">2023-03-17T00:15:59Z</dcterms:modified>
</cp:coreProperties>
</file>