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TUP\TUP 2\"/>
    </mc:Choice>
  </mc:AlternateContent>
  <xr:revisionPtr revIDLastSave="0" documentId="13_ncr:1_{9FF7E8E0-3D57-459A-B567-A7A8F725A7C1}" xr6:coauthVersionLast="47" xr6:coauthVersionMax="47" xr10:uidLastSave="{00000000-0000-0000-0000-000000000000}"/>
  <bookViews>
    <workbookView xWindow="-108" yWindow="-108" windowWidth="23256" windowHeight="12576" activeTab="2" xr2:uid="{E899FA34-6DE3-4640-B916-AC504F664995}"/>
  </bookViews>
  <sheets>
    <sheet name="Setting Tanggal" sheetId="4" r:id="rId1"/>
    <sheet name="Rekap TUP 2 Per Akun" sheetId="3" r:id="rId2"/>
    <sheet name="Usulan TUP 2" sheetId="1" r:id="rId3"/>
    <sheet name="Rekap Usulan TUP 2" sheetId="2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2" hidden="1">'Usulan TUP 2'!$A$14:$P$564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1">#REF!</definedName>
    <definedName name="cAkun" localSheetId="3">#REF!</definedName>
    <definedName name="cAkun" localSheetId="2">#REF!</definedName>
    <definedName name="cAkun">#REF!</definedName>
    <definedName name="Cetak_dinamis">OFFSET('[1]DASHBOARD SP2D'!$B$1,0,0,COUNTA('[1]DASHBOARD SP2D'!$G:$G),6)</definedName>
    <definedName name="chkAkun" localSheetId="1">#REF!</definedName>
    <definedName name="chkAkun" localSheetId="3">#REF!</definedName>
    <definedName name="chkAkun" localSheetId="2">#REF!</definedName>
    <definedName name="chkAkun">#REF!</definedName>
    <definedName name="chkKegiatan" localSheetId="1">#REF!</definedName>
    <definedName name="chkKegiatan" localSheetId="3">#REF!</definedName>
    <definedName name="chkKegiatan" localSheetId="2">#REF!</definedName>
    <definedName name="chkKegiatan">#REF!</definedName>
    <definedName name="chkKomponen" localSheetId="1">#REF!</definedName>
    <definedName name="chkKomponen" localSheetId="3">#REF!</definedName>
    <definedName name="chkKomponen" localSheetId="2">#REF!</definedName>
    <definedName name="chkKomponen">#REF!</definedName>
    <definedName name="chkKRO" localSheetId="1">#REF!</definedName>
    <definedName name="chkKRO" localSheetId="3">#REF!</definedName>
    <definedName name="chkKRO" localSheetId="2">#REF!</definedName>
    <definedName name="chkKRO">#REF!</definedName>
    <definedName name="chkProgram" localSheetId="1">#REF!</definedName>
    <definedName name="chkProgram" localSheetId="3">#REF!</definedName>
    <definedName name="chkProgram" localSheetId="2">#REF!</definedName>
    <definedName name="chkProgram">#REF!</definedName>
    <definedName name="chkRO" localSheetId="1">#REF!</definedName>
    <definedName name="chkRO" localSheetId="3">#REF!</definedName>
    <definedName name="chkRO" localSheetId="2">#REF!</definedName>
    <definedName name="chkRO">#REF!</definedName>
    <definedName name="chksKomponen" localSheetId="1">#REF!</definedName>
    <definedName name="chksKomponen" localSheetId="3">#REF!</definedName>
    <definedName name="chksKomponen" localSheetId="2">#REF!</definedName>
    <definedName name="chksKomponen">#REF!</definedName>
    <definedName name="cKegiatan" localSheetId="1">#REF!</definedName>
    <definedName name="cKegiatan" localSheetId="3">#REF!</definedName>
    <definedName name="cKegiatan" localSheetId="2">#REF!</definedName>
    <definedName name="cKegiatan">#REF!</definedName>
    <definedName name="cKomponen" localSheetId="1">#REF!</definedName>
    <definedName name="cKomponen" localSheetId="3">#REF!</definedName>
    <definedName name="cKomponen" localSheetId="2">#REF!</definedName>
    <definedName name="cKomponen">#REF!</definedName>
    <definedName name="cKRO" localSheetId="1">#REF!</definedName>
    <definedName name="cKRO" localSheetId="3">#REF!</definedName>
    <definedName name="cKRO" localSheetId="2">#REF!</definedName>
    <definedName name="cKRO">#REF!</definedName>
    <definedName name="cProgram" localSheetId="1">#REF!</definedName>
    <definedName name="cProgram" localSheetId="3">#REF!</definedName>
    <definedName name="cProgram" localSheetId="2">#REF!</definedName>
    <definedName name="cProgram">#REF!</definedName>
    <definedName name="cRO" localSheetId="1">#REF!</definedName>
    <definedName name="cRO" localSheetId="3">#REF!</definedName>
    <definedName name="cRO" localSheetId="2">#REF!</definedName>
    <definedName name="cRO">#REF!</definedName>
    <definedName name="cSKomponen" localSheetId="1">#REF!</definedName>
    <definedName name="cSKomponen" localSheetId="3">#REF!</definedName>
    <definedName name="cSKomponen" localSheetId="2">#REF!</definedName>
    <definedName name="cSKomponen">#REF!</definedName>
    <definedName name="Entri_Es2" localSheetId="1">#REF!</definedName>
    <definedName name="Entri_Es2" localSheetId="3">#REF!</definedName>
    <definedName name="Entri_Es2" localSheetId="2">#REF!</definedName>
    <definedName name="Entri_Es2">#REF!</definedName>
    <definedName name="Entri_Es3" localSheetId="1">#REF!</definedName>
    <definedName name="Entri_Es3" localSheetId="3">#REF!</definedName>
    <definedName name="Entri_Es3" localSheetId="2">#REF!</definedName>
    <definedName name="Entri_Es3">#REF!</definedName>
    <definedName name="Entri_Es4" localSheetId="1">#REF!</definedName>
    <definedName name="Entri_Es4" localSheetId="3">#REF!</definedName>
    <definedName name="Entri_Es4" localSheetId="2">#REF!</definedName>
    <definedName name="Entri_Es4">#REF!</definedName>
    <definedName name="Eselon3">[2]eselon3_4!$A$2:$A$7</definedName>
    <definedName name="Eselon4">[2]eselon3_4!$B$2:$B$11</definedName>
    <definedName name="FILTER_LAP" localSheetId="1">#REF!</definedName>
    <definedName name="FILTER_LAP" localSheetId="3">#REF!</definedName>
    <definedName name="FILTER_LAP" localSheetId="2">#REF!</definedName>
    <definedName name="FILTER_LAP">'[1]DASHBOARD SP2D'!#REF!</definedName>
    <definedName name="kegiatan" localSheetId="1">#REF!</definedName>
    <definedName name="kegiatan" localSheetId="3">#REF!</definedName>
    <definedName name="kegiatan" localSheetId="2">#REF!</definedName>
    <definedName name="kegiatan">#REF!</definedName>
    <definedName name="_xlnm.Print_Area" localSheetId="1">'Rekap TUP 2 Per Akun'!$A$2:$D$37</definedName>
    <definedName name="_xlnm.Print_Area" localSheetId="3">'Rekap Usulan TUP 2'!$B$1:$H$21</definedName>
    <definedName name="_xlnm.Print_Area" localSheetId="2">'Usulan TUP 2'!$B$1:$L$562</definedName>
    <definedName name="_xlnm.Print_Titles" localSheetId="2">'Usulan TUP 2'!$13:$14</definedName>
    <definedName name="rngSP2D" localSheetId="1">'[3]Tambahan Realisasi'!$C$2</definedName>
    <definedName name="rngSP2D" localSheetId="3">'[3]Tambahan Realisasi'!$C$2</definedName>
    <definedName name="rngSP2D" localSheetId="2">'[3]Tambahan Realisasi'!$C$2</definedName>
    <definedName name="rngSP2D">'[4]Tambahan Realisasi'!$C$2</definedName>
    <definedName name="rowEselon2" localSheetId="1">#REF!</definedName>
    <definedName name="rowEselon2" localSheetId="3">#REF!</definedName>
    <definedName name="rowEselon2" localSheetId="2">#REF!</definedName>
    <definedName name="rowEselon2">#REF!</definedName>
    <definedName name="rowKoord" localSheetId="1">#REF!</definedName>
    <definedName name="rowKoord" localSheetId="3">#REF!</definedName>
    <definedName name="rowKoord" localSheetId="2">#REF!</definedName>
    <definedName name="rowKoord">#REF!</definedName>
    <definedName name="rowSelect" localSheetId="1">#REF!</definedName>
    <definedName name="rowSelect" localSheetId="3">#REF!</definedName>
    <definedName name="rowSelect" localSheetId="2">#REF!</definedName>
    <definedName name="rowSelect">#REF!</definedName>
    <definedName name="rowSubKoord" localSheetId="1">#REF!</definedName>
    <definedName name="rowSubKoord" localSheetId="3">#REF!</definedName>
    <definedName name="rowSubKoord" localSheetId="2">#REF!</definedName>
    <definedName name="rowSubKoord">#REF!</definedName>
    <definedName name="SSBP" localSheetId="1">#REF!</definedName>
    <definedName name="SSBP" localSheetId="3">#REF!</definedName>
    <definedName name="SSBP" localSheetId="2">#REF!</definedName>
    <definedName name="SSBP">[1]SSBP!#REF!</definedName>
    <definedName name="Start_Jadi" localSheetId="1">#REF!</definedName>
    <definedName name="Start_Jadi" localSheetId="3">#REF!</definedName>
    <definedName name="Start_Jadi" localSheetId="2">'Usulan TUP 2'!$B$16</definedName>
    <definedName name="Start_Jadi">#REF!</definedName>
    <definedName name="TGL_SP2D">[1]DASHBOARD!$I$1</definedName>
    <definedName name="Z_0666B159_588F_4866_9225_22BB8C5C75D7_.wvu.FilterData" localSheetId="2" hidden="1">'Usulan TUP 2'!$B$14:$G$564</definedName>
    <definedName name="Z_1CBFAAB1_01F9_4074_B97F_16968F08465D_.wvu.FilterData" localSheetId="2" hidden="1">'Usulan TUP 2'!$B$14:$G$564</definedName>
    <definedName name="Z_870D6D1D_AB7E_495D_A683_0F30F0E49932_.wvu.FilterData" localSheetId="2" hidden="1">'Usulan TUP 2'!$B$14:$G$564</definedName>
    <definedName name="Z_B61BED65_E07C_48BC_BA70_4E0A7226E5B0_.wvu.FilterData" localSheetId="2" hidden="1">'Usulan TUP 2'!$B$14:$G$564</definedName>
    <definedName name="Z_C711365A_E59A_4CBB_B49C_CDF73C497C09_.wvu.FilterData" localSheetId="2" hidden="1">'Usulan TUP 2'!$B$14:$G$564</definedName>
    <definedName name="Z_C7D29E66_885F_4900_844F_0880DC4D973C_.wvu.FilterData" localSheetId="2" hidden="1">'Usulan TUP 2'!$B$14:$G$564</definedName>
    <definedName name="Z_D5D8B0E9_4282_4D54_9529_FEC4C3DC1F95_.wvu.FilterData" localSheetId="2" hidden="1">'Usulan TUP 2'!$B$14:$G$564</definedName>
    <definedName name="Z_DECCF59B_BB5B_4C9A_9F2F_5C8BAB0A1A11_.wvu.FilterData" localSheetId="2" hidden="1">'Usulan TUP 2'!$B$14:$G$564</definedName>
    <definedName name="Z_EBD5760D_0014_46BC_882E_14D814D06F66_.wvu.FilterData" localSheetId="2" hidden="1">'Usulan TUP 2'!$B$14:$G$564</definedName>
  </definedNames>
  <calcPr calcId="191029"/>
  <pivotCaches>
    <pivotCache cacheId="88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8" i="1" l="1"/>
  <c r="L338" i="1"/>
  <c r="L469" i="1"/>
  <c r="L30" i="1" l="1"/>
  <c r="L563" i="1" l="1"/>
  <c r="L558" i="1"/>
  <c r="L554" i="1"/>
  <c r="L552" i="1"/>
  <c r="L548" i="1"/>
  <c r="L543" i="1"/>
  <c r="L540" i="1"/>
  <c r="L538" i="1"/>
  <c r="L535" i="1"/>
  <c r="L528" i="1"/>
  <c r="L524" i="1"/>
  <c r="L522" i="1"/>
  <c r="L520" i="1"/>
  <c r="L517" i="1"/>
  <c r="L510" i="1"/>
  <c r="L503" i="1"/>
  <c r="L501" i="1"/>
  <c r="L496" i="1"/>
  <c r="L493" i="1"/>
  <c r="L491" i="1"/>
  <c r="L486" i="1"/>
  <c r="L483" i="1"/>
  <c r="L481" i="1"/>
  <c r="L476" i="1"/>
  <c r="L473" i="1"/>
  <c r="L471" i="1"/>
  <c r="L466" i="1"/>
  <c r="L463" i="1"/>
  <c r="L461" i="1"/>
  <c r="L455" i="1"/>
  <c r="L452" i="1"/>
  <c r="L450" i="1"/>
  <c r="L445" i="1"/>
  <c r="L442" i="1"/>
  <c r="L440" i="1"/>
  <c r="L435" i="1"/>
  <c r="L430" i="1"/>
  <c r="L424" i="1"/>
  <c r="L420" i="1"/>
  <c r="L418" i="1"/>
  <c r="L412" i="1"/>
  <c r="L409" i="1"/>
  <c r="L407" i="1"/>
  <c r="L404" i="1"/>
  <c r="L398" i="1"/>
  <c r="L395" i="1"/>
  <c r="L393" i="1"/>
  <c r="L387" i="1"/>
  <c r="L380" i="1"/>
  <c r="L378" i="1"/>
  <c r="L376" i="1"/>
  <c r="L369" i="1"/>
  <c r="L366" i="1"/>
  <c r="L361" i="1"/>
  <c r="L358" i="1"/>
  <c r="L353" i="1"/>
  <c r="L350" i="1"/>
  <c r="L348" i="1"/>
  <c r="L346" i="1"/>
  <c r="L340" i="1"/>
  <c r="L337" i="1"/>
  <c r="L335" i="1"/>
  <c r="L333" i="1"/>
  <c r="L327" i="1"/>
  <c r="L324" i="1"/>
  <c r="L322" i="1"/>
  <c r="L316" i="1"/>
  <c r="L310" i="1"/>
  <c r="L309" i="1" s="1"/>
  <c r="L308" i="1" s="1"/>
  <c r="L307" i="1" s="1"/>
  <c r="L306" i="1" s="1"/>
  <c r="L295" i="1"/>
  <c r="L293" i="1"/>
  <c r="L290" i="1"/>
  <c r="L280" i="1"/>
  <c r="L276" i="1"/>
  <c r="L274" i="1"/>
  <c r="L263" i="1"/>
  <c r="L261" i="1"/>
  <c r="L250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19" i="1"/>
  <c r="L214" i="1"/>
  <c r="L211" i="1"/>
  <c r="L206" i="1"/>
  <c r="L203" i="1"/>
  <c r="L201" i="1"/>
  <c r="L196" i="1"/>
  <c r="L193" i="1"/>
  <c r="L191" i="1"/>
  <c r="L189" i="1"/>
  <c r="L184" i="1"/>
  <c r="L181" i="1"/>
  <c r="L179" i="1"/>
  <c r="L177" i="1"/>
  <c r="L172" i="1"/>
  <c r="L169" i="1"/>
  <c r="L167" i="1"/>
  <c r="L162" i="1"/>
  <c r="L159" i="1"/>
  <c r="L157" i="1"/>
  <c r="L155" i="1"/>
  <c r="L150" i="1"/>
  <c r="L146" i="1"/>
  <c r="L144" i="1"/>
  <c r="L141" i="1"/>
  <c r="L138" i="1"/>
  <c r="L136" i="1"/>
  <c r="L131" i="1"/>
  <c r="L126" i="1"/>
  <c r="L124" i="1"/>
  <c r="L121" i="1"/>
  <c r="L116" i="1"/>
  <c r="L110" i="1"/>
  <c r="L109" i="1" s="1"/>
  <c r="L108" i="1" s="1"/>
  <c r="L107" i="1" s="1"/>
  <c r="L106" i="1" s="1"/>
  <c r="L102" i="1"/>
  <c r="L100" i="1"/>
  <c r="L94" i="1"/>
  <c r="L91" i="1"/>
  <c r="L86" i="1"/>
  <c r="L82" i="1"/>
  <c r="L80" i="1"/>
  <c r="L75" i="1"/>
  <c r="L72" i="1"/>
  <c r="L70" i="1"/>
  <c r="L68" i="1"/>
  <c r="L62" i="1"/>
  <c r="L58" i="1"/>
  <c r="L56" i="1"/>
  <c r="L51" i="1"/>
  <c r="L48" i="1"/>
  <c r="L43" i="1"/>
  <c r="L39" i="1"/>
  <c r="L37" i="1"/>
  <c r="L32" i="1"/>
  <c r="L29" i="1"/>
  <c r="L27" i="1"/>
  <c r="L22" i="1"/>
  <c r="F24" i="2"/>
  <c r="B28" i="3"/>
  <c r="G567" i="1"/>
  <c r="G3" i="1"/>
  <c r="G2" i="1"/>
  <c r="C4" i="3"/>
  <c r="C3" i="3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G259" i="1"/>
  <c r="M563" i="1" a="1"/>
  <c r="M563" i="1" s="1"/>
  <c r="M558" i="1" a="1"/>
  <c r="M558" i="1" s="1"/>
  <c r="M554" i="1" a="1"/>
  <c r="M554" i="1" s="1"/>
  <c r="M552" i="1" a="1"/>
  <c r="M552" i="1" s="1"/>
  <c r="M548" i="1" a="1"/>
  <c r="M548" i="1" s="1"/>
  <c r="M543" i="1" a="1"/>
  <c r="M543" i="1" s="1"/>
  <c r="M540" i="1" a="1"/>
  <c r="M540" i="1" s="1"/>
  <c r="M538" i="1" a="1"/>
  <c r="M538" i="1" s="1"/>
  <c r="M535" i="1" a="1"/>
  <c r="M535" i="1" s="1"/>
  <c r="M528" i="1" a="1"/>
  <c r="M528" i="1" s="1"/>
  <c r="M524" i="1" a="1"/>
  <c r="M524" i="1" s="1"/>
  <c r="M522" i="1" a="1"/>
  <c r="M522" i="1" s="1"/>
  <c r="M520" i="1" a="1"/>
  <c r="M520" i="1" s="1"/>
  <c r="M517" i="1" a="1"/>
  <c r="M517" i="1" s="1"/>
  <c r="M510" i="1" a="1"/>
  <c r="M510" i="1" s="1"/>
  <c r="M503" i="1" a="1"/>
  <c r="M503" i="1" s="1"/>
  <c r="M501" i="1" a="1"/>
  <c r="M501" i="1" s="1"/>
  <c r="M496" i="1" a="1"/>
  <c r="M496" i="1" s="1"/>
  <c r="M493" i="1" a="1"/>
  <c r="M493" i="1" s="1"/>
  <c r="M491" i="1" a="1"/>
  <c r="M491" i="1" s="1"/>
  <c r="M486" i="1" a="1"/>
  <c r="M486" i="1" s="1"/>
  <c r="M483" i="1" a="1"/>
  <c r="M483" i="1" s="1"/>
  <c r="M481" i="1" a="1"/>
  <c r="M481" i="1" s="1"/>
  <c r="M476" i="1" a="1"/>
  <c r="M476" i="1" s="1"/>
  <c r="M473" i="1" a="1"/>
  <c r="M473" i="1" s="1"/>
  <c r="M471" i="1" a="1"/>
  <c r="M471" i="1" s="1"/>
  <c r="M466" i="1" a="1"/>
  <c r="M466" i="1" s="1"/>
  <c r="M463" i="1" a="1"/>
  <c r="M463" i="1" s="1"/>
  <c r="M461" i="1" a="1"/>
  <c r="M461" i="1" s="1"/>
  <c r="M455" i="1" a="1"/>
  <c r="M455" i="1" s="1"/>
  <c r="M452" i="1" a="1"/>
  <c r="M452" i="1" s="1"/>
  <c r="M450" i="1" a="1"/>
  <c r="M450" i="1" s="1"/>
  <c r="M445" i="1" a="1"/>
  <c r="M445" i="1" s="1"/>
  <c r="M442" i="1" a="1"/>
  <c r="M442" i="1" s="1"/>
  <c r="M440" i="1" a="1"/>
  <c r="M440" i="1" s="1"/>
  <c r="M435" i="1" a="1"/>
  <c r="M435" i="1" s="1"/>
  <c r="M430" i="1" a="1"/>
  <c r="M430" i="1" s="1"/>
  <c r="M424" i="1" a="1"/>
  <c r="M424" i="1" s="1"/>
  <c r="M420" i="1" a="1"/>
  <c r="M420" i="1" s="1"/>
  <c r="M418" i="1" a="1"/>
  <c r="M418" i="1" s="1"/>
  <c r="M412" i="1" a="1"/>
  <c r="M412" i="1" s="1"/>
  <c r="M409" i="1" a="1"/>
  <c r="M409" i="1" s="1"/>
  <c r="M407" i="1" a="1"/>
  <c r="M407" i="1" s="1"/>
  <c r="M404" i="1" a="1"/>
  <c r="M404" i="1" s="1"/>
  <c r="M398" i="1" a="1"/>
  <c r="M398" i="1" s="1"/>
  <c r="M395" i="1" a="1"/>
  <c r="M395" i="1" s="1"/>
  <c r="M393" i="1" a="1"/>
  <c r="M393" i="1" s="1"/>
  <c r="M387" i="1" a="1"/>
  <c r="M387" i="1" s="1"/>
  <c r="M380" i="1" a="1"/>
  <c r="M380" i="1" s="1"/>
  <c r="M378" i="1" a="1"/>
  <c r="M378" i="1" s="1"/>
  <c r="M376" i="1" a="1"/>
  <c r="M376" i="1" s="1"/>
  <c r="M369" i="1" a="1"/>
  <c r="M369" i="1" s="1"/>
  <c r="M366" i="1" a="1"/>
  <c r="M366" i="1" s="1"/>
  <c r="M361" i="1" a="1"/>
  <c r="M361" i="1" s="1"/>
  <c r="M358" i="1" a="1"/>
  <c r="M358" i="1" s="1"/>
  <c r="M353" i="1" a="1"/>
  <c r="M353" i="1" s="1"/>
  <c r="M350" i="1" a="1"/>
  <c r="M350" i="1" s="1"/>
  <c r="M348" i="1" a="1"/>
  <c r="M348" i="1" s="1"/>
  <c r="M346" i="1" a="1"/>
  <c r="M346" i="1" s="1"/>
  <c r="M340" i="1" a="1"/>
  <c r="M340" i="1" s="1"/>
  <c r="M337" i="1" a="1"/>
  <c r="M337" i="1" s="1"/>
  <c r="M335" i="1" a="1"/>
  <c r="M335" i="1" s="1"/>
  <c r="M333" i="1" a="1"/>
  <c r="M333" i="1" s="1"/>
  <c r="M327" i="1" a="1"/>
  <c r="M327" i="1" s="1"/>
  <c r="M324" i="1" a="1"/>
  <c r="M324" i="1" s="1"/>
  <c r="M322" i="1" a="1"/>
  <c r="M322" i="1" s="1"/>
  <c r="M316" i="1" a="1"/>
  <c r="M316" i="1" s="1"/>
  <c r="M310" i="1" a="1"/>
  <c r="M310" i="1" s="1"/>
  <c r="M309" i="1" s="1"/>
  <c r="M308" i="1" s="1"/>
  <c r="M307" i="1" s="1"/>
  <c r="M306" i="1" s="1"/>
  <c r="M295" i="1" a="1"/>
  <c r="M295" i="1" s="1"/>
  <c r="M293" i="1" a="1"/>
  <c r="M293" i="1" s="1"/>
  <c r="M290" i="1" a="1"/>
  <c r="M290" i="1" s="1"/>
  <c r="M280" i="1" a="1"/>
  <c r="M280" i="1" s="1"/>
  <c r="M276" i="1" a="1"/>
  <c r="M276" i="1" s="1"/>
  <c r="M274" i="1" a="1"/>
  <c r="M274" i="1" s="1"/>
  <c r="M263" i="1" a="1"/>
  <c r="M263" i="1" s="1"/>
  <c r="M261" i="1" a="1"/>
  <c r="M261" i="1" s="1"/>
  <c r="M250" i="1" a="1"/>
  <c r="M250" i="1" s="1"/>
  <c r="M246" i="1" a="1"/>
  <c r="M246" i="1" s="1"/>
  <c r="M244" i="1" a="1"/>
  <c r="M244" i="1" s="1"/>
  <c r="M242" i="1" a="1"/>
  <c r="M242" i="1" s="1"/>
  <c r="M240" i="1" a="1"/>
  <c r="M240" i="1" s="1"/>
  <c r="M238" i="1" a="1"/>
  <c r="M238" i="1" s="1"/>
  <c r="M236" i="1" a="1"/>
  <c r="M236" i="1" s="1"/>
  <c r="M234" i="1" a="1"/>
  <c r="M234" i="1" s="1"/>
  <c r="M232" i="1" a="1"/>
  <c r="M232" i="1" s="1"/>
  <c r="M230" i="1" a="1"/>
  <c r="M230" i="1" s="1"/>
  <c r="M228" i="1" a="1"/>
  <c r="M228" i="1" s="1"/>
  <c r="M226" i="1" a="1"/>
  <c r="M226" i="1" s="1"/>
  <c r="M224" i="1" a="1"/>
  <c r="M224" i="1" s="1"/>
  <c r="M219" i="1" a="1"/>
  <c r="M219" i="1" s="1"/>
  <c r="M214" i="1" a="1"/>
  <c r="M214" i="1" s="1"/>
  <c r="M211" i="1" a="1"/>
  <c r="M211" i="1" s="1"/>
  <c r="M206" i="1" a="1"/>
  <c r="M206" i="1" s="1"/>
  <c r="M203" i="1" a="1"/>
  <c r="M203" i="1" s="1"/>
  <c r="M201" i="1" a="1"/>
  <c r="M201" i="1" s="1"/>
  <c r="M196" i="1" a="1"/>
  <c r="M196" i="1" s="1"/>
  <c r="M193" i="1" a="1"/>
  <c r="M193" i="1" s="1"/>
  <c r="M191" i="1" a="1"/>
  <c r="M191" i="1" s="1"/>
  <c r="M189" i="1" a="1"/>
  <c r="M189" i="1" s="1"/>
  <c r="M184" i="1" a="1"/>
  <c r="M184" i="1" s="1"/>
  <c r="M181" i="1" a="1"/>
  <c r="M181" i="1" s="1"/>
  <c r="M179" i="1" a="1"/>
  <c r="M179" i="1" s="1"/>
  <c r="M177" i="1" a="1"/>
  <c r="M177" i="1" s="1"/>
  <c r="M172" i="1" a="1"/>
  <c r="M172" i="1" s="1"/>
  <c r="M169" i="1" a="1"/>
  <c r="M169" i="1" s="1"/>
  <c r="M167" i="1" a="1"/>
  <c r="M167" i="1" s="1"/>
  <c r="M162" i="1" a="1"/>
  <c r="M162" i="1" s="1"/>
  <c r="M159" i="1" a="1"/>
  <c r="M159" i="1" s="1"/>
  <c r="M157" i="1" a="1"/>
  <c r="M157" i="1" s="1"/>
  <c r="M155" i="1" a="1"/>
  <c r="M155" i="1" s="1"/>
  <c r="M150" i="1" a="1"/>
  <c r="M150" i="1" s="1"/>
  <c r="M146" i="1" a="1"/>
  <c r="M146" i="1" s="1"/>
  <c r="M144" i="1" a="1"/>
  <c r="M144" i="1" s="1"/>
  <c r="M141" i="1" a="1"/>
  <c r="M141" i="1" s="1"/>
  <c r="M138" i="1" a="1"/>
  <c r="M138" i="1" s="1"/>
  <c r="M136" i="1" a="1"/>
  <c r="M136" i="1" s="1"/>
  <c r="M131" i="1" a="1"/>
  <c r="M131" i="1" s="1"/>
  <c r="M126" i="1" a="1"/>
  <c r="M126" i="1" s="1"/>
  <c r="M124" i="1" a="1"/>
  <c r="M124" i="1" s="1"/>
  <c r="M121" i="1" a="1"/>
  <c r="M121" i="1" s="1"/>
  <c r="M116" i="1" a="1"/>
  <c r="M116" i="1" s="1"/>
  <c r="M110" i="1" a="1"/>
  <c r="M110" i="1" s="1"/>
  <c r="M109" i="1" s="1"/>
  <c r="M102" i="1" a="1"/>
  <c r="M102" i="1" s="1"/>
  <c r="M100" i="1" a="1"/>
  <c r="M100" i="1" s="1"/>
  <c r="M94" i="1" a="1"/>
  <c r="M94" i="1" s="1"/>
  <c r="M91" i="1" a="1"/>
  <c r="M91" i="1" s="1"/>
  <c r="M86" i="1" a="1"/>
  <c r="M86" i="1" s="1"/>
  <c r="M82" i="1" a="1"/>
  <c r="M82" i="1" s="1"/>
  <c r="M80" i="1" a="1"/>
  <c r="M80" i="1" s="1"/>
  <c r="M75" i="1" a="1"/>
  <c r="M75" i="1" s="1"/>
  <c r="M72" i="1" a="1"/>
  <c r="M72" i="1" s="1"/>
  <c r="M70" i="1" a="1"/>
  <c r="M70" i="1" s="1"/>
  <c r="M68" i="1" a="1"/>
  <c r="M68" i="1" s="1"/>
  <c r="M62" i="1" a="1"/>
  <c r="M62" i="1" s="1"/>
  <c r="M58" i="1" a="1"/>
  <c r="M58" i="1" s="1"/>
  <c r="M56" i="1" a="1"/>
  <c r="M56" i="1" s="1"/>
  <c r="M51" i="1" a="1"/>
  <c r="M51" i="1" s="1"/>
  <c r="M48" i="1" a="1"/>
  <c r="M48" i="1" s="1"/>
  <c r="M43" i="1" a="1"/>
  <c r="M43" i="1" s="1"/>
  <c r="M39" i="1" a="1"/>
  <c r="M39" i="1" s="1"/>
  <c r="M37" i="1" a="1"/>
  <c r="M37" i="1" s="1"/>
  <c r="M32" i="1" a="1"/>
  <c r="M32" i="1" s="1"/>
  <c r="M29" i="1" a="1"/>
  <c r="M29" i="1" s="1"/>
  <c r="M27" i="1" a="1"/>
  <c r="M27" i="1" s="1"/>
  <c r="M22" i="1" a="1"/>
  <c r="M22" i="1" s="1"/>
  <c r="N517" i="1" l="1"/>
  <c r="L42" i="1"/>
  <c r="L21" i="1"/>
  <c r="L195" i="1"/>
  <c r="L279" i="1"/>
  <c r="L557" i="1"/>
  <c r="L556" i="1" s="1"/>
  <c r="N481" i="1"/>
  <c r="N510" i="1"/>
  <c r="N554" i="1"/>
  <c r="N524" i="1"/>
  <c r="N540" i="1"/>
  <c r="N543" i="1"/>
  <c r="L352" i="1"/>
  <c r="L444" i="1"/>
  <c r="L85" i="1"/>
  <c r="N471" i="1"/>
  <c r="N496" i="1"/>
  <c r="N528" i="1"/>
  <c r="L93" i="1"/>
  <c r="L149" i="1"/>
  <c r="L205" i="1"/>
  <c r="L223" i="1"/>
  <c r="L222" i="1" s="1"/>
  <c r="L273" i="1"/>
  <c r="L485" i="1"/>
  <c r="L434" i="1"/>
  <c r="L547" i="1"/>
  <c r="L130" i="1"/>
  <c r="L326" i="1"/>
  <c r="L339" i="1"/>
  <c r="L397" i="1"/>
  <c r="L411" i="1"/>
  <c r="L509" i="1"/>
  <c r="L527" i="1"/>
  <c r="L315" i="1"/>
  <c r="L454" i="1"/>
  <c r="L495" i="1"/>
  <c r="L292" i="1"/>
  <c r="L140" i="1"/>
  <c r="N483" i="1"/>
  <c r="N466" i="1"/>
  <c r="L465" i="1"/>
  <c r="L183" i="1"/>
  <c r="L249" i="1"/>
  <c r="L368" i="1"/>
  <c r="L475" i="1"/>
  <c r="N493" i="1"/>
  <c r="L61" i="1"/>
  <c r="L74" i="1"/>
  <c r="L115" i="1"/>
  <c r="L114" i="1" s="1"/>
  <c r="L113" i="1" s="1"/>
  <c r="L171" i="1"/>
  <c r="L213" i="1"/>
  <c r="L386" i="1"/>
  <c r="L31" i="1"/>
  <c r="L50" i="1"/>
  <c r="L41" i="1" s="1"/>
  <c r="L161" i="1"/>
  <c r="L360" i="1"/>
  <c r="L423" i="1"/>
  <c r="L422" i="1" s="1"/>
  <c r="H259" i="1"/>
  <c r="J259" i="1"/>
  <c r="N455" i="1"/>
  <c r="N442" i="1"/>
  <c r="N48" i="1"/>
  <c r="N62" i="1"/>
  <c r="N75" i="1"/>
  <c r="N91" i="1"/>
  <c r="N126" i="1"/>
  <c r="N141" i="1"/>
  <c r="N155" i="1"/>
  <c r="N167" i="1"/>
  <c r="N179" i="1"/>
  <c r="N191" i="1"/>
  <c r="N203" i="1"/>
  <c r="N219" i="1"/>
  <c r="N230" i="1"/>
  <c r="N238" i="1"/>
  <c r="N246" i="1"/>
  <c r="N274" i="1"/>
  <c r="N293" i="1"/>
  <c r="N322" i="1"/>
  <c r="N335" i="1"/>
  <c r="N348" i="1"/>
  <c r="N361" i="1"/>
  <c r="N378" i="1"/>
  <c r="N395" i="1"/>
  <c r="N409" i="1"/>
  <c r="N424" i="1"/>
  <c r="N558" i="1"/>
  <c r="N452" i="1"/>
  <c r="M108" i="1"/>
  <c r="M107" i="1" s="1"/>
  <c r="M106" i="1" s="1"/>
  <c r="N440" i="1"/>
  <c r="N43" i="1"/>
  <c r="N58" i="1"/>
  <c r="N72" i="1"/>
  <c r="N86" i="1"/>
  <c r="N102" i="1"/>
  <c r="N124" i="1"/>
  <c r="N138" i="1"/>
  <c r="N150" i="1"/>
  <c r="N162" i="1"/>
  <c r="N177" i="1"/>
  <c r="N189" i="1"/>
  <c r="N201" i="1"/>
  <c r="N214" i="1"/>
  <c r="N228" i="1"/>
  <c r="N236" i="1"/>
  <c r="N244" i="1"/>
  <c r="N263" i="1"/>
  <c r="N290" i="1"/>
  <c r="N316" i="1"/>
  <c r="N333" i="1"/>
  <c r="N346" i="1"/>
  <c r="N358" i="1"/>
  <c r="N376" i="1"/>
  <c r="N393" i="1"/>
  <c r="N407" i="1"/>
  <c r="N420" i="1"/>
  <c r="N27" i="1"/>
  <c r="N39" i="1"/>
  <c r="N56" i="1"/>
  <c r="N70" i="1"/>
  <c r="N82" i="1"/>
  <c r="N100" i="1"/>
  <c r="N121" i="1"/>
  <c r="N136" i="1"/>
  <c r="N146" i="1"/>
  <c r="N159" i="1"/>
  <c r="N172" i="1"/>
  <c r="N184" i="1"/>
  <c r="N196" i="1"/>
  <c r="N211" i="1"/>
  <c r="N226" i="1"/>
  <c r="N234" i="1"/>
  <c r="N242" i="1"/>
  <c r="N261" i="1"/>
  <c r="N280" i="1"/>
  <c r="N327" i="1"/>
  <c r="N340" i="1"/>
  <c r="N353" i="1"/>
  <c r="N369" i="1"/>
  <c r="N387" i="1"/>
  <c r="N404" i="1"/>
  <c r="N418" i="1"/>
  <c r="M557" i="1"/>
  <c r="M556" i="1" s="1"/>
  <c r="N32" i="1"/>
  <c r="N29" i="1"/>
  <c r="M475" i="1"/>
  <c r="N430" i="1"/>
  <c r="N412" i="1"/>
  <c r="N22" i="1"/>
  <c r="N21" i="1" s="1"/>
  <c r="N37" i="1"/>
  <c r="N51" i="1"/>
  <c r="N68" i="1"/>
  <c r="N80" i="1"/>
  <c r="N94" i="1"/>
  <c r="N116" i="1"/>
  <c r="N131" i="1"/>
  <c r="N144" i="1"/>
  <c r="N157" i="1"/>
  <c r="N169" i="1"/>
  <c r="N181" i="1"/>
  <c r="N193" i="1"/>
  <c r="N206" i="1"/>
  <c r="N205" i="1" s="1"/>
  <c r="N224" i="1"/>
  <c r="N232" i="1"/>
  <c r="N240" i="1"/>
  <c r="N250" i="1"/>
  <c r="N276" i="1"/>
  <c r="N295" i="1"/>
  <c r="N324" i="1"/>
  <c r="N337" i="1"/>
  <c r="N350" i="1"/>
  <c r="N366" i="1"/>
  <c r="N380" i="1"/>
  <c r="N398" i="1"/>
  <c r="N501" i="1"/>
  <c r="N520" i="1"/>
  <c r="N548" i="1"/>
  <c r="M465" i="1"/>
  <c r="N473" i="1"/>
  <c r="N486" i="1"/>
  <c r="N535" i="1"/>
  <c r="N563" i="1"/>
  <c r="N445" i="1"/>
  <c r="N461" i="1"/>
  <c r="N463" i="1"/>
  <c r="N476" i="1"/>
  <c r="N475" i="1" s="1"/>
  <c r="N491" i="1"/>
  <c r="N503" i="1"/>
  <c r="N522" i="1"/>
  <c r="N538" i="1"/>
  <c r="N552" i="1"/>
  <c r="N450" i="1"/>
  <c r="N435" i="1"/>
  <c r="N310" i="1"/>
  <c r="N309" i="1" s="1"/>
  <c r="N308" i="1" s="1"/>
  <c r="N307" i="1" s="1"/>
  <c r="N306" i="1" s="1"/>
  <c r="M423" i="1"/>
  <c r="M422" i="1" s="1"/>
  <c r="N110" i="1"/>
  <c r="N109" i="1" s="1"/>
  <c r="N108" i="1" s="1"/>
  <c r="N107" i="1" s="1"/>
  <c r="N106" i="1" s="1"/>
  <c r="M495" i="1"/>
  <c r="M527" i="1"/>
  <c r="M509" i="1"/>
  <c r="M444" i="1"/>
  <c r="M485" i="1"/>
  <c r="M547" i="1"/>
  <c r="M273" i="1"/>
  <c r="M397" i="1"/>
  <c r="M93" i="1"/>
  <c r="M205" i="1"/>
  <c r="M223" i="1"/>
  <c r="M339" i="1"/>
  <c r="M386" i="1"/>
  <c r="M115" i="1"/>
  <c r="M140" i="1"/>
  <c r="M171" i="1"/>
  <c r="M434" i="1"/>
  <c r="M249" i="1"/>
  <c r="M326" i="1"/>
  <c r="M195" i="1"/>
  <c r="M31" i="1"/>
  <c r="M292" i="1"/>
  <c r="M74" i="1"/>
  <c r="M161" i="1"/>
  <c r="M21" i="1"/>
  <c r="M360" i="1"/>
  <c r="M368" i="1"/>
  <c r="M183" i="1"/>
  <c r="M50" i="1"/>
  <c r="M61" i="1"/>
  <c r="M85" i="1"/>
  <c r="M130" i="1"/>
  <c r="M149" i="1"/>
  <c r="M213" i="1"/>
  <c r="M279" i="1"/>
  <c r="M411" i="1"/>
  <c r="M42" i="1"/>
  <c r="M315" i="1"/>
  <c r="M352" i="1"/>
  <c r="M454" i="1"/>
  <c r="L20" i="1" l="1"/>
  <c r="L314" i="1"/>
  <c r="L313" i="1" s="1"/>
  <c r="L508" i="1"/>
  <c r="L507" i="1" s="1"/>
  <c r="L506" i="1" s="1"/>
  <c r="L505" i="1" s="1"/>
  <c r="L84" i="1"/>
  <c r="L385" i="1"/>
  <c r="L384" i="1" s="1"/>
  <c r="L129" i="1"/>
  <c r="L128" i="1" s="1"/>
  <c r="N465" i="1"/>
  <c r="L433" i="1"/>
  <c r="L432" i="1" s="1"/>
  <c r="L248" i="1"/>
  <c r="L221" i="1" s="1"/>
  <c r="L60" i="1"/>
  <c r="N161" i="1"/>
  <c r="H18" i="2" a="1"/>
  <c r="H18" i="2" s="1"/>
  <c r="N149" i="1"/>
  <c r="N352" i="1"/>
  <c r="N423" i="1"/>
  <c r="N422" i="1" s="1"/>
  <c r="N485" i="1"/>
  <c r="N50" i="1"/>
  <c r="N279" i="1"/>
  <c r="N74" i="1"/>
  <c r="N130" i="1"/>
  <c r="N360" i="1"/>
  <c r="N292" i="1"/>
  <c r="N115" i="1"/>
  <c r="N114" i="1" s="1"/>
  <c r="N113" i="1" s="1"/>
  <c r="N171" i="1"/>
  <c r="N42" i="1"/>
  <c r="N41" i="1" s="1"/>
  <c r="I13" i="2" a="1"/>
  <c r="I13" i="2" s="1"/>
  <c r="I18" i="2" a="1"/>
  <c r="I18" i="2" s="1"/>
  <c r="H10" i="2" a="1"/>
  <c r="H10" i="2" s="1"/>
  <c r="H9" i="2" a="1"/>
  <c r="H9" i="2" s="1"/>
  <c r="H12" i="2" a="1"/>
  <c r="H12" i="2" s="1"/>
  <c r="N273" i="1"/>
  <c r="N213" i="1"/>
  <c r="H19" i="2" a="1"/>
  <c r="H19" i="2" s="1"/>
  <c r="H15" i="2" a="1"/>
  <c r="H15" i="2" s="1"/>
  <c r="H13" i="2" a="1"/>
  <c r="H13" i="2" s="1"/>
  <c r="H16" i="2" a="1"/>
  <c r="H16" i="2" s="1"/>
  <c r="N434" i="1"/>
  <c r="N85" i="1"/>
  <c r="N557" i="1"/>
  <c r="N556" i="1" s="1"/>
  <c r="N397" i="1"/>
  <c r="N249" i="1"/>
  <c r="N93" i="1"/>
  <c r="N84" i="1" s="1"/>
  <c r="N183" i="1"/>
  <c r="N140" i="1"/>
  <c r="N339" i="1"/>
  <c r="N195" i="1"/>
  <c r="N368" i="1"/>
  <c r="N315" i="1"/>
  <c r="M84" i="1"/>
  <c r="I16" i="2" a="1"/>
  <c r="I16" i="2" s="1"/>
  <c r="I15" i="2" a="1"/>
  <c r="I15" i="2" s="1"/>
  <c r="M114" i="1"/>
  <c r="M113" i="1" s="1"/>
  <c r="I12" i="2" a="1"/>
  <c r="I12" i="2" s="1"/>
  <c r="I9" i="2" a="1"/>
  <c r="I9" i="2" s="1"/>
  <c r="N223" i="1"/>
  <c r="N222" i="1" s="1"/>
  <c r="N61" i="1"/>
  <c r="N60" i="1" s="1"/>
  <c r="N411" i="1"/>
  <c r="N386" i="1"/>
  <c r="N326" i="1"/>
  <c r="I10" i="2" a="1"/>
  <c r="I10" i="2" s="1"/>
  <c r="M222" i="1"/>
  <c r="I19" i="2" a="1"/>
  <c r="I19" i="2" s="1"/>
  <c r="N509" i="1"/>
  <c r="N31" i="1"/>
  <c r="N20" i="1" s="1"/>
  <c r="N444" i="1"/>
  <c r="N495" i="1"/>
  <c r="N527" i="1"/>
  <c r="N454" i="1"/>
  <c r="N547" i="1"/>
  <c r="M60" i="1"/>
  <c r="M508" i="1"/>
  <c r="M507" i="1" s="1"/>
  <c r="M506" i="1" s="1"/>
  <c r="M505" i="1" s="1"/>
  <c r="M385" i="1"/>
  <c r="M384" i="1" s="1"/>
  <c r="M41" i="1"/>
  <c r="M20" i="1"/>
  <c r="M314" i="1"/>
  <c r="M313" i="1" s="1"/>
  <c r="M433" i="1"/>
  <c r="M432" i="1" s="1"/>
  <c r="M248" i="1"/>
  <c r="M129" i="1"/>
  <c r="M128" i="1" s="1"/>
  <c r="L112" i="1" l="1"/>
  <c r="L312" i="1"/>
  <c r="L19" i="1"/>
  <c r="L18" i="1" s="1"/>
  <c r="L17" i="1" s="1"/>
  <c r="L16" i="1" s="1"/>
  <c r="I20" i="2"/>
  <c r="N433" i="1"/>
  <c r="N432" i="1" s="1"/>
  <c r="N385" i="1"/>
  <c r="N384" i="1" s="1"/>
  <c r="I11" i="2"/>
  <c r="N129" i="1"/>
  <c r="N128" i="1" s="1"/>
  <c r="I14" i="2"/>
  <c r="N248" i="1"/>
  <c r="N221" i="1" s="1"/>
  <c r="M221" i="1"/>
  <c r="M112" i="1" s="1"/>
  <c r="N314" i="1"/>
  <c r="N313" i="1" s="1"/>
  <c r="I17" i="2"/>
  <c r="N508" i="1"/>
  <c r="N507" i="1" s="1"/>
  <c r="N506" i="1" s="1"/>
  <c r="N505" i="1" s="1"/>
  <c r="M19" i="1"/>
  <c r="M18" i="1" s="1"/>
  <c r="M17" i="1" s="1"/>
  <c r="M16" i="1" s="1"/>
  <c r="N19" i="1"/>
  <c r="N18" i="1" s="1"/>
  <c r="N17" i="1" s="1"/>
  <c r="N16" i="1" s="1"/>
  <c r="M312" i="1"/>
  <c r="L105" i="1" l="1"/>
  <c r="L104" i="1" s="1"/>
  <c r="L15" i="1" s="1"/>
  <c r="N112" i="1"/>
  <c r="N312" i="1"/>
  <c r="I21" i="2"/>
  <c r="M105" i="1"/>
  <c r="M104" i="1" s="1"/>
  <c r="M15" i="1" s="1"/>
  <c r="C34" i="3"/>
  <c r="C33" i="3"/>
  <c r="F30" i="2"/>
  <c r="F29" i="2"/>
  <c r="N105" i="1" l="1"/>
  <c r="N104" i="1" s="1"/>
  <c r="N15" i="1" s="1"/>
  <c r="K563" i="1"/>
  <c r="K558" i="1"/>
  <c r="K554" i="1"/>
  <c r="K552" i="1"/>
  <c r="K548" i="1"/>
  <c r="K543" i="1"/>
  <c r="K540" i="1"/>
  <c r="K538" i="1"/>
  <c r="K535" i="1"/>
  <c r="K528" i="1"/>
  <c r="K524" i="1"/>
  <c r="K522" i="1"/>
  <c r="K520" i="1"/>
  <c r="K517" i="1"/>
  <c r="K510" i="1"/>
  <c r="K503" i="1"/>
  <c r="K501" i="1"/>
  <c r="K496" i="1"/>
  <c r="K493" i="1"/>
  <c r="K491" i="1"/>
  <c r="K486" i="1"/>
  <c r="K483" i="1"/>
  <c r="K481" i="1"/>
  <c r="K476" i="1"/>
  <c r="K473" i="1"/>
  <c r="K471" i="1"/>
  <c r="K466" i="1"/>
  <c r="K463" i="1"/>
  <c r="K461" i="1"/>
  <c r="K455" i="1"/>
  <c r="K452" i="1"/>
  <c r="K450" i="1"/>
  <c r="K445" i="1"/>
  <c r="K442" i="1"/>
  <c r="K440" i="1"/>
  <c r="K435" i="1"/>
  <c r="K430" i="1"/>
  <c r="K424" i="1"/>
  <c r="K420" i="1"/>
  <c r="K418" i="1"/>
  <c r="K412" i="1"/>
  <c r="K409" i="1"/>
  <c r="K407" i="1"/>
  <c r="K404" i="1"/>
  <c r="K398" i="1"/>
  <c r="K395" i="1"/>
  <c r="K393" i="1"/>
  <c r="K387" i="1"/>
  <c r="K380" i="1"/>
  <c r="K378" i="1"/>
  <c r="K376" i="1"/>
  <c r="K369" i="1"/>
  <c r="K366" i="1"/>
  <c r="K361" i="1"/>
  <c r="K358" i="1"/>
  <c r="K353" i="1"/>
  <c r="K350" i="1"/>
  <c r="K348" i="1"/>
  <c r="K346" i="1"/>
  <c r="K340" i="1"/>
  <c r="K337" i="1"/>
  <c r="K335" i="1"/>
  <c r="K333" i="1"/>
  <c r="K327" i="1"/>
  <c r="K324" i="1"/>
  <c r="K322" i="1"/>
  <c r="K316" i="1"/>
  <c r="K310" i="1"/>
  <c r="K309" i="1" s="1"/>
  <c r="K308" i="1" s="1"/>
  <c r="K307" i="1" s="1"/>
  <c r="K306" i="1" s="1"/>
  <c r="K295" i="1"/>
  <c r="K293" i="1"/>
  <c r="K290" i="1"/>
  <c r="K280" i="1"/>
  <c r="K276" i="1"/>
  <c r="K274" i="1"/>
  <c r="K263" i="1"/>
  <c r="K261" i="1"/>
  <c r="K250" i="1"/>
  <c r="K246" i="1"/>
  <c r="K244" i="1"/>
  <c r="K242" i="1"/>
  <c r="K240" i="1"/>
  <c r="K238" i="1"/>
  <c r="K236" i="1"/>
  <c r="K234" i="1"/>
  <c r="K232" i="1"/>
  <c r="K230" i="1"/>
  <c r="K228" i="1"/>
  <c r="K226" i="1"/>
  <c r="K224" i="1"/>
  <c r="K219" i="1"/>
  <c r="K214" i="1"/>
  <c r="K211" i="1"/>
  <c r="K206" i="1"/>
  <c r="K203" i="1"/>
  <c r="K201" i="1"/>
  <c r="K196" i="1"/>
  <c r="K193" i="1"/>
  <c r="K191" i="1"/>
  <c r="K189" i="1"/>
  <c r="K184" i="1"/>
  <c r="K181" i="1"/>
  <c r="K179" i="1"/>
  <c r="K177" i="1"/>
  <c r="K172" i="1"/>
  <c r="K169" i="1"/>
  <c r="K167" i="1"/>
  <c r="K162" i="1"/>
  <c r="K159" i="1"/>
  <c r="K157" i="1"/>
  <c r="K155" i="1"/>
  <c r="K150" i="1"/>
  <c r="K146" i="1"/>
  <c r="K144" i="1"/>
  <c r="K141" i="1"/>
  <c r="K138" i="1"/>
  <c r="K136" i="1"/>
  <c r="K131" i="1"/>
  <c r="K126" i="1"/>
  <c r="K124" i="1"/>
  <c r="K121" i="1"/>
  <c r="K116" i="1"/>
  <c r="K110" i="1"/>
  <c r="K109" i="1" s="1"/>
  <c r="K108" i="1" s="1"/>
  <c r="K107" i="1" s="1"/>
  <c r="K106" i="1" s="1"/>
  <c r="K102" i="1"/>
  <c r="K100" i="1"/>
  <c r="K94" i="1"/>
  <c r="K91" i="1"/>
  <c r="K86" i="1"/>
  <c r="K82" i="1"/>
  <c r="K80" i="1"/>
  <c r="K75" i="1"/>
  <c r="K72" i="1"/>
  <c r="K70" i="1"/>
  <c r="K68" i="1"/>
  <c r="K62" i="1"/>
  <c r="K58" i="1"/>
  <c r="K56" i="1"/>
  <c r="K51" i="1"/>
  <c r="K48" i="1"/>
  <c r="K43" i="1"/>
  <c r="K39" i="1"/>
  <c r="K37" i="1"/>
  <c r="K32" i="1"/>
  <c r="K29" i="1"/>
  <c r="K27" i="1"/>
  <c r="K22" i="1"/>
  <c r="G564" i="1"/>
  <c r="J564" i="1" s="1"/>
  <c r="G562" i="1"/>
  <c r="J562" i="1" s="1"/>
  <c r="G561" i="1"/>
  <c r="J561" i="1" s="1"/>
  <c r="G560" i="1"/>
  <c r="J560" i="1" s="1"/>
  <c r="G559" i="1"/>
  <c r="J559" i="1" s="1"/>
  <c r="G555" i="1"/>
  <c r="G553" i="1"/>
  <c r="G551" i="1"/>
  <c r="J551" i="1" s="1"/>
  <c r="G550" i="1"/>
  <c r="J550" i="1" s="1"/>
  <c r="G549" i="1"/>
  <c r="J549" i="1" s="1"/>
  <c r="G546" i="1"/>
  <c r="J546" i="1" s="1"/>
  <c r="G545" i="1"/>
  <c r="J545" i="1" s="1"/>
  <c r="G544" i="1"/>
  <c r="J544" i="1" s="1"/>
  <c r="G542" i="1"/>
  <c r="J542" i="1" s="1"/>
  <c r="G541" i="1"/>
  <c r="J541" i="1" s="1"/>
  <c r="G539" i="1"/>
  <c r="J539" i="1" s="1"/>
  <c r="G537" i="1"/>
  <c r="J537" i="1" s="1"/>
  <c r="G536" i="1"/>
  <c r="J536" i="1" s="1"/>
  <c r="G534" i="1"/>
  <c r="J534" i="1" s="1"/>
  <c r="G533" i="1"/>
  <c r="J533" i="1" s="1"/>
  <c r="G532" i="1"/>
  <c r="J532" i="1" s="1"/>
  <c r="G531" i="1"/>
  <c r="J531" i="1" s="1"/>
  <c r="G530" i="1"/>
  <c r="J530" i="1" s="1"/>
  <c r="G529" i="1"/>
  <c r="J529" i="1" s="1"/>
  <c r="G526" i="1"/>
  <c r="J526" i="1" s="1"/>
  <c r="G525" i="1"/>
  <c r="J525" i="1" s="1"/>
  <c r="G523" i="1"/>
  <c r="G521" i="1"/>
  <c r="J521" i="1" s="1"/>
  <c r="G519" i="1"/>
  <c r="J519" i="1" s="1"/>
  <c r="G518" i="1"/>
  <c r="J518" i="1" s="1"/>
  <c r="G516" i="1"/>
  <c r="J516" i="1" s="1"/>
  <c r="G515" i="1"/>
  <c r="J515" i="1" s="1"/>
  <c r="G514" i="1"/>
  <c r="J514" i="1" s="1"/>
  <c r="G513" i="1"/>
  <c r="J513" i="1" s="1"/>
  <c r="G512" i="1"/>
  <c r="J512" i="1" s="1"/>
  <c r="G511" i="1"/>
  <c r="J511" i="1" s="1"/>
  <c r="G504" i="1"/>
  <c r="G502" i="1"/>
  <c r="G500" i="1"/>
  <c r="J500" i="1" s="1"/>
  <c r="G499" i="1"/>
  <c r="J499" i="1" s="1"/>
  <c r="G498" i="1"/>
  <c r="J498" i="1" s="1"/>
  <c r="G497" i="1"/>
  <c r="J497" i="1" s="1"/>
  <c r="G494" i="1"/>
  <c r="J494" i="1" s="1"/>
  <c r="G492" i="1"/>
  <c r="J492" i="1" s="1"/>
  <c r="G490" i="1"/>
  <c r="J490" i="1" s="1"/>
  <c r="G489" i="1"/>
  <c r="J489" i="1" s="1"/>
  <c r="G488" i="1"/>
  <c r="J488" i="1" s="1"/>
  <c r="G487" i="1"/>
  <c r="J487" i="1" s="1"/>
  <c r="G484" i="1"/>
  <c r="J484" i="1" s="1"/>
  <c r="G482" i="1"/>
  <c r="J482" i="1" s="1"/>
  <c r="G480" i="1"/>
  <c r="J480" i="1" s="1"/>
  <c r="G479" i="1"/>
  <c r="J479" i="1" s="1"/>
  <c r="G478" i="1"/>
  <c r="J478" i="1" s="1"/>
  <c r="G477" i="1"/>
  <c r="J477" i="1" s="1"/>
  <c r="G474" i="1"/>
  <c r="J474" i="1" s="1"/>
  <c r="G472" i="1"/>
  <c r="J472" i="1" s="1"/>
  <c r="G470" i="1"/>
  <c r="J470" i="1" s="1"/>
  <c r="G469" i="1"/>
  <c r="J469" i="1" s="1"/>
  <c r="G468" i="1"/>
  <c r="J468" i="1" s="1"/>
  <c r="G467" i="1"/>
  <c r="J467" i="1" s="1"/>
  <c r="G464" i="1"/>
  <c r="G462" i="1"/>
  <c r="J462" i="1" s="1"/>
  <c r="G460" i="1"/>
  <c r="J460" i="1" s="1"/>
  <c r="G459" i="1"/>
  <c r="J459" i="1" s="1"/>
  <c r="G458" i="1"/>
  <c r="J458" i="1" s="1"/>
  <c r="G457" i="1"/>
  <c r="J457" i="1" s="1"/>
  <c r="G456" i="1"/>
  <c r="J456" i="1" s="1"/>
  <c r="G453" i="1"/>
  <c r="J453" i="1" s="1"/>
  <c r="G451" i="1"/>
  <c r="J451" i="1" s="1"/>
  <c r="G449" i="1"/>
  <c r="J449" i="1" s="1"/>
  <c r="G448" i="1"/>
  <c r="J448" i="1" s="1"/>
  <c r="G447" i="1"/>
  <c r="J447" i="1" s="1"/>
  <c r="G446" i="1"/>
  <c r="J446" i="1" s="1"/>
  <c r="G443" i="1"/>
  <c r="G441" i="1"/>
  <c r="G439" i="1"/>
  <c r="J439" i="1" s="1"/>
  <c r="G438" i="1"/>
  <c r="J438" i="1" s="1"/>
  <c r="G437" i="1"/>
  <c r="J437" i="1" s="1"/>
  <c r="G436" i="1"/>
  <c r="J436" i="1" s="1"/>
  <c r="G431" i="1"/>
  <c r="J431" i="1" s="1"/>
  <c r="G429" i="1"/>
  <c r="J429" i="1" s="1"/>
  <c r="G428" i="1"/>
  <c r="J428" i="1" s="1"/>
  <c r="G427" i="1"/>
  <c r="J427" i="1" s="1"/>
  <c r="G426" i="1"/>
  <c r="J426" i="1" s="1"/>
  <c r="G425" i="1"/>
  <c r="J425" i="1" s="1"/>
  <c r="G421" i="1"/>
  <c r="G419" i="1"/>
  <c r="G417" i="1"/>
  <c r="J417" i="1" s="1"/>
  <c r="G416" i="1"/>
  <c r="J416" i="1" s="1"/>
  <c r="G415" i="1"/>
  <c r="J415" i="1" s="1"/>
  <c r="G414" i="1"/>
  <c r="J414" i="1" s="1"/>
  <c r="G413" i="1"/>
  <c r="J413" i="1" s="1"/>
  <c r="G410" i="1"/>
  <c r="J410" i="1" s="1"/>
  <c r="G408" i="1"/>
  <c r="G406" i="1"/>
  <c r="J406" i="1" s="1"/>
  <c r="G405" i="1"/>
  <c r="J405" i="1" s="1"/>
  <c r="G403" i="1"/>
  <c r="J403" i="1" s="1"/>
  <c r="G402" i="1"/>
  <c r="J402" i="1" s="1"/>
  <c r="G401" i="1"/>
  <c r="J401" i="1" s="1"/>
  <c r="G400" i="1"/>
  <c r="J400" i="1" s="1"/>
  <c r="G399" i="1"/>
  <c r="J399" i="1" s="1"/>
  <c r="G396" i="1"/>
  <c r="G394" i="1"/>
  <c r="J394" i="1" s="1"/>
  <c r="G392" i="1"/>
  <c r="J392" i="1" s="1"/>
  <c r="G391" i="1"/>
  <c r="J391" i="1" s="1"/>
  <c r="G390" i="1"/>
  <c r="J390" i="1" s="1"/>
  <c r="G389" i="1"/>
  <c r="J389" i="1" s="1"/>
  <c r="G388" i="1"/>
  <c r="J388" i="1" s="1"/>
  <c r="G383" i="1"/>
  <c r="J383" i="1" s="1"/>
  <c r="G382" i="1"/>
  <c r="J382" i="1" s="1"/>
  <c r="G381" i="1"/>
  <c r="J381" i="1" s="1"/>
  <c r="G379" i="1"/>
  <c r="J379" i="1" s="1"/>
  <c r="G377" i="1"/>
  <c r="G375" i="1"/>
  <c r="J375" i="1" s="1"/>
  <c r="G374" i="1"/>
  <c r="J374" i="1" s="1"/>
  <c r="G373" i="1"/>
  <c r="J373" i="1" s="1"/>
  <c r="G372" i="1"/>
  <c r="J372" i="1" s="1"/>
  <c r="G371" i="1"/>
  <c r="J371" i="1" s="1"/>
  <c r="G370" i="1"/>
  <c r="J370" i="1" s="1"/>
  <c r="G367" i="1"/>
  <c r="J367" i="1" s="1"/>
  <c r="G365" i="1"/>
  <c r="J365" i="1" s="1"/>
  <c r="G364" i="1"/>
  <c r="J364" i="1" s="1"/>
  <c r="G363" i="1"/>
  <c r="J363" i="1" s="1"/>
  <c r="G362" i="1"/>
  <c r="J362" i="1" s="1"/>
  <c r="G359" i="1"/>
  <c r="J359" i="1" s="1"/>
  <c r="G357" i="1"/>
  <c r="J357" i="1" s="1"/>
  <c r="G356" i="1"/>
  <c r="J356" i="1" s="1"/>
  <c r="G355" i="1"/>
  <c r="J355" i="1" s="1"/>
  <c r="G354" i="1"/>
  <c r="J354" i="1" s="1"/>
  <c r="G351" i="1"/>
  <c r="G349" i="1"/>
  <c r="G347" i="1"/>
  <c r="J347" i="1" s="1"/>
  <c r="G345" i="1"/>
  <c r="J345" i="1" s="1"/>
  <c r="G344" i="1"/>
  <c r="J344" i="1" s="1"/>
  <c r="G343" i="1"/>
  <c r="J343" i="1" s="1"/>
  <c r="G342" i="1"/>
  <c r="J342" i="1" s="1"/>
  <c r="G341" i="1"/>
  <c r="J341" i="1" s="1"/>
  <c r="G338" i="1"/>
  <c r="G336" i="1"/>
  <c r="J336" i="1" s="1"/>
  <c r="G334" i="1"/>
  <c r="J334" i="1" s="1"/>
  <c r="G332" i="1"/>
  <c r="J332" i="1" s="1"/>
  <c r="G331" i="1"/>
  <c r="J331" i="1" s="1"/>
  <c r="G330" i="1"/>
  <c r="J330" i="1" s="1"/>
  <c r="G329" i="1"/>
  <c r="J329" i="1" s="1"/>
  <c r="G328" i="1"/>
  <c r="J328" i="1" s="1"/>
  <c r="G325" i="1"/>
  <c r="J325" i="1" s="1"/>
  <c r="G323" i="1"/>
  <c r="J323" i="1" s="1"/>
  <c r="G321" i="1"/>
  <c r="J321" i="1" s="1"/>
  <c r="G320" i="1"/>
  <c r="J320" i="1" s="1"/>
  <c r="G319" i="1"/>
  <c r="J319" i="1" s="1"/>
  <c r="G318" i="1"/>
  <c r="J318" i="1" s="1"/>
  <c r="G317" i="1"/>
  <c r="J317" i="1" s="1"/>
  <c r="G311" i="1"/>
  <c r="G305" i="1"/>
  <c r="J305" i="1" s="1"/>
  <c r="G304" i="1"/>
  <c r="J304" i="1" s="1"/>
  <c r="G303" i="1"/>
  <c r="J303" i="1" s="1"/>
  <c r="G302" i="1"/>
  <c r="J302" i="1" s="1"/>
  <c r="G301" i="1"/>
  <c r="J301" i="1" s="1"/>
  <c r="G300" i="1"/>
  <c r="J300" i="1" s="1"/>
  <c r="G299" i="1"/>
  <c r="J299" i="1" s="1"/>
  <c r="G298" i="1"/>
  <c r="J298" i="1" s="1"/>
  <c r="G297" i="1"/>
  <c r="J297" i="1" s="1"/>
  <c r="G296" i="1"/>
  <c r="J296" i="1" s="1"/>
  <c r="G294" i="1"/>
  <c r="J294" i="1" s="1"/>
  <c r="G291" i="1"/>
  <c r="G289" i="1"/>
  <c r="J289" i="1" s="1"/>
  <c r="G288" i="1"/>
  <c r="J288" i="1" s="1"/>
  <c r="G287" i="1"/>
  <c r="J287" i="1" s="1"/>
  <c r="G286" i="1"/>
  <c r="J286" i="1" s="1"/>
  <c r="G285" i="1"/>
  <c r="J285" i="1" s="1"/>
  <c r="G284" i="1"/>
  <c r="J284" i="1" s="1"/>
  <c r="G283" i="1"/>
  <c r="J283" i="1" s="1"/>
  <c r="G282" i="1"/>
  <c r="J282" i="1" s="1"/>
  <c r="G281" i="1"/>
  <c r="J281" i="1" s="1"/>
  <c r="G278" i="1"/>
  <c r="J278" i="1" s="1"/>
  <c r="G277" i="1"/>
  <c r="J277" i="1" s="1"/>
  <c r="G275" i="1"/>
  <c r="J275" i="1" s="1"/>
  <c r="G272" i="1"/>
  <c r="J272" i="1" s="1"/>
  <c r="G271" i="1"/>
  <c r="J271" i="1" s="1"/>
  <c r="G270" i="1"/>
  <c r="J270" i="1" s="1"/>
  <c r="G269" i="1"/>
  <c r="J269" i="1" s="1"/>
  <c r="G268" i="1"/>
  <c r="J268" i="1" s="1"/>
  <c r="G267" i="1"/>
  <c r="J267" i="1" s="1"/>
  <c r="G266" i="1"/>
  <c r="J266" i="1" s="1"/>
  <c r="G265" i="1"/>
  <c r="J265" i="1" s="1"/>
  <c r="G264" i="1"/>
  <c r="J264" i="1" s="1"/>
  <c r="G262" i="1"/>
  <c r="J262" i="1" s="1"/>
  <c r="G260" i="1"/>
  <c r="G258" i="1"/>
  <c r="G257" i="1"/>
  <c r="G256" i="1"/>
  <c r="J256" i="1" s="1"/>
  <c r="G255" i="1"/>
  <c r="J255" i="1" s="1"/>
  <c r="G254" i="1"/>
  <c r="J254" i="1" s="1"/>
  <c r="G253" i="1"/>
  <c r="J253" i="1" s="1"/>
  <c r="G252" i="1"/>
  <c r="J252" i="1" s="1"/>
  <c r="G251" i="1"/>
  <c r="J251" i="1" s="1"/>
  <c r="G247" i="1"/>
  <c r="J247" i="1" s="1"/>
  <c r="G245" i="1"/>
  <c r="G243" i="1"/>
  <c r="J243" i="1" s="1"/>
  <c r="G241" i="1"/>
  <c r="G239" i="1"/>
  <c r="J239" i="1" s="1"/>
  <c r="G237" i="1"/>
  <c r="G235" i="1"/>
  <c r="J235" i="1" s="1"/>
  <c r="G233" i="1"/>
  <c r="G231" i="1"/>
  <c r="J231" i="1" s="1"/>
  <c r="G229" i="1"/>
  <c r="G227" i="1"/>
  <c r="J227" i="1" s="1"/>
  <c r="G225" i="1"/>
  <c r="G220" i="1"/>
  <c r="J220" i="1" s="1"/>
  <c r="G218" i="1"/>
  <c r="J218" i="1" s="1"/>
  <c r="G217" i="1"/>
  <c r="J217" i="1" s="1"/>
  <c r="G216" i="1"/>
  <c r="J216" i="1" s="1"/>
  <c r="G215" i="1"/>
  <c r="J215" i="1" s="1"/>
  <c r="G212" i="1"/>
  <c r="J212" i="1" s="1"/>
  <c r="G210" i="1"/>
  <c r="J210" i="1" s="1"/>
  <c r="G209" i="1"/>
  <c r="J209" i="1" s="1"/>
  <c r="G208" i="1"/>
  <c r="J208" i="1" s="1"/>
  <c r="G207" i="1"/>
  <c r="J207" i="1" s="1"/>
  <c r="G204" i="1"/>
  <c r="J204" i="1" s="1"/>
  <c r="G202" i="1"/>
  <c r="G200" i="1"/>
  <c r="J200" i="1" s="1"/>
  <c r="G199" i="1"/>
  <c r="J199" i="1" s="1"/>
  <c r="G198" i="1"/>
  <c r="J198" i="1" s="1"/>
  <c r="G197" i="1"/>
  <c r="J197" i="1" s="1"/>
  <c r="G194" i="1"/>
  <c r="J194" i="1" s="1"/>
  <c r="G192" i="1"/>
  <c r="G190" i="1"/>
  <c r="J190" i="1" s="1"/>
  <c r="G188" i="1"/>
  <c r="J188" i="1" s="1"/>
  <c r="G187" i="1"/>
  <c r="J187" i="1" s="1"/>
  <c r="G186" i="1"/>
  <c r="J186" i="1" s="1"/>
  <c r="G185" i="1"/>
  <c r="J185" i="1" s="1"/>
  <c r="G182" i="1"/>
  <c r="G180" i="1"/>
  <c r="J180" i="1" s="1"/>
  <c r="G178" i="1"/>
  <c r="G176" i="1"/>
  <c r="J176" i="1" s="1"/>
  <c r="G175" i="1"/>
  <c r="J175" i="1" s="1"/>
  <c r="G174" i="1"/>
  <c r="J174" i="1" s="1"/>
  <c r="G173" i="1"/>
  <c r="J173" i="1" s="1"/>
  <c r="G170" i="1"/>
  <c r="J170" i="1" s="1"/>
  <c r="G168" i="1"/>
  <c r="G166" i="1"/>
  <c r="J166" i="1" s="1"/>
  <c r="G165" i="1"/>
  <c r="J165" i="1" s="1"/>
  <c r="G164" i="1"/>
  <c r="J164" i="1" s="1"/>
  <c r="G163" i="1"/>
  <c r="J163" i="1" s="1"/>
  <c r="G160" i="1"/>
  <c r="J160" i="1" s="1"/>
  <c r="G158" i="1"/>
  <c r="G156" i="1"/>
  <c r="J156" i="1" s="1"/>
  <c r="G154" i="1"/>
  <c r="J154" i="1" s="1"/>
  <c r="G153" i="1"/>
  <c r="J153" i="1" s="1"/>
  <c r="G152" i="1"/>
  <c r="J152" i="1" s="1"/>
  <c r="G151" i="1"/>
  <c r="J151" i="1" s="1"/>
  <c r="G148" i="1"/>
  <c r="J148" i="1" s="1"/>
  <c r="G147" i="1"/>
  <c r="J147" i="1" s="1"/>
  <c r="G145" i="1"/>
  <c r="G143" i="1"/>
  <c r="J143" i="1" s="1"/>
  <c r="G142" i="1"/>
  <c r="J142" i="1" s="1"/>
  <c r="G139" i="1"/>
  <c r="G137" i="1"/>
  <c r="G135" i="1"/>
  <c r="J135" i="1" s="1"/>
  <c r="G134" i="1"/>
  <c r="J134" i="1" s="1"/>
  <c r="G133" i="1"/>
  <c r="J133" i="1" s="1"/>
  <c r="G132" i="1"/>
  <c r="J132" i="1" s="1"/>
  <c r="G127" i="1"/>
  <c r="J127" i="1" s="1"/>
  <c r="G125" i="1"/>
  <c r="G123" i="1"/>
  <c r="J123" i="1" s="1"/>
  <c r="G122" i="1"/>
  <c r="J122" i="1" s="1"/>
  <c r="G120" i="1"/>
  <c r="J120" i="1" s="1"/>
  <c r="G119" i="1"/>
  <c r="J119" i="1" s="1"/>
  <c r="G118" i="1"/>
  <c r="J118" i="1" s="1"/>
  <c r="G117" i="1"/>
  <c r="J117" i="1" s="1"/>
  <c r="G111" i="1"/>
  <c r="J111" i="1" s="1"/>
  <c r="G103" i="1"/>
  <c r="G101" i="1"/>
  <c r="G99" i="1"/>
  <c r="J99" i="1" s="1"/>
  <c r="G98" i="1"/>
  <c r="J98" i="1" s="1"/>
  <c r="G97" i="1"/>
  <c r="J97" i="1" s="1"/>
  <c r="G96" i="1"/>
  <c r="J96" i="1" s="1"/>
  <c r="G95" i="1"/>
  <c r="J95" i="1" s="1"/>
  <c r="G92" i="1"/>
  <c r="J92" i="1" s="1"/>
  <c r="G90" i="1"/>
  <c r="J90" i="1" s="1"/>
  <c r="G89" i="1"/>
  <c r="J89" i="1" s="1"/>
  <c r="G88" i="1"/>
  <c r="J88" i="1" s="1"/>
  <c r="G87" i="1"/>
  <c r="J87" i="1" s="1"/>
  <c r="G83" i="1"/>
  <c r="G81" i="1"/>
  <c r="J81" i="1" s="1"/>
  <c r="G79" i="1"/>
  <c r="J79" i="1" s="1"/>
  <c r="G78" i="1"/>
  <c r="J78" i="1" s="1"/>
  <c r="G77" i="1"/>
  <c r="J77" i="1" s="1"/>
  <c r="G76" i="1"/>
  <c r="J76" i="1" s="1"/>
  <c r="G73" i="1"/>
  <c r="G71" i="1"/>
  <c r="J71" i="1" s="1"/>
  <c r="G69" i="1"/>
  <c r="J69" i="1" s="1"/>
  <c r="G67" i="1"/>
  <c r="J67" i="1" s="1"/>
  <c r="G66" i="1"/>
  <c r="J66" i="1" s="1"/>
  <c r="G65" i="1"/>
  <c r="J65" i="1" s="1"/>
  <c r="G64" i="1"/>
  <c r="J64" i="1" s="1"/>
  <c r="G63" i="1"/>
  <c r="J63" i="1" s="1"/>
  <c r="G59" i="1"/>
  <c r="G57" i="1"/>
  <c r="J57" i="1" s="1"/>
  <c r="G55" i="1"/>
  <c r="J55" i="1" s="1"/>
  <c r="G54" i="1"/>
  <c r="J54" i="1" s="1"/>
  <c r="G53" i="1"/>
  <c r="J53" i="1" s="1"/>
  <c r="G52" i="1"/>
  <c r="J52" i="1" s="1"/>
  <c r="G49" i="1"/>
  <c r="G47" i="1"/>
  <c r="J47" i="1" s="1"/>
  <c r="G46" i="1"/>
  <c r="J46" i="1" s="1"/>
  <c r="G45" i="1"/>
  <c r="J45" i="1" s="1"/>
  <c r="G44" i="1"/>
  <c r="J44" i="1" s="1"/>
  <c r="G40" i="1"/>
  <c r="J40" i="1" s="1"/>
  <c r="G38" i="1"/>
  <c r="G36" i="1"/>
  <c r="J36" i="1" s="1"/>
  <c r="G35" i="1"/>
  <c r="J35" i="1" s="1"/>
  <c r="G34" i="1"/>
  <c r="J34" i="1" s="1"/>
  <c r="G33" i="1"/>
  <c r="J33" i="1" s="1"/>
  <c r="G30" i="1"/>
  <c r="J30" i="1" s="1"/>
  <c r="G28" i="1"/>
  <c r="G26" i="1"/>
  <c r="J26" i="1" s="1"/>
  <c r="G25" i="1"/>
  <c r="J25" i="1" s="1"/>
  <c r="G24" i="1"/>
  <c r="J24" i="1" s="1"/>
  <c r="G23" i="1"/>
  <c r="J23" i="1" s="1"/>
  <c r="H38" i="1" l="1"/>
  <c r="J38" i="1"/>
  <c r="H59" i="1"/>
  <c r="J59" i="1"/>
  <c r="J58" i="1" s="1"/>
  <c r="H145" i="1"/>
  <c r="J145" i="1"/>
  <c r="H158" i="1"/>
  <c r="J158" i="1"/>
  <c r="J157" i="1" s="1"/>
  <c r="H178" i="1"/>
  <c r="J178" i="1"/>
  <c r="H237" i="1"/>
  <c r="J237" i="1"/>
  <c r="J236" i="1" s="1"/>
  <c r="H257" i="1"/>
  <c r="J257" i="1"/>
  <c r="H338" i="1"/>
  <c r="J338" i="1"/>
  <c r="J337" i="1" s="1"/>
  <c r="H408" i="1"/>
  <c r="J408" i="1"/>
  <c r="H421" i="1"/>
  <c r="J421" i="1"/>
  <c r="J420" i="1" s="1"/>
  <c r="H443" i="1"/>
  <c r="J443" i="1"/>
  <c r="H101" i="1"/>
  <c r="J101" i="1"/>
  <c r="H139" i="1"/>
  <c r="J139" i="1"/>
  <c r="H258" i="1"/>
  <c r="J258" i="1"/>
  <c r="H291" i="1"/>
  <c r="J291" i="1"/>
  <c r="H311" i="1"/>
  <c r="J311" i="1"/>
  <c r="J310" i="1" s="1"/>
  <c r="J309" i="1" s="1"/>
  <c r="J308" i="1" s="1"/>
  <c r="J307" i="1" s="1"/>
  <c r="J306" i="1" s="1"/>
  <c r="H377" i="1"/>
  <c r="J377" i="1"/>
  <c r="H464" i="1"/>
  <c r="J464" i="1"/>
  <c r="J463" i="1" s="1"/>
  <c r="H504" i="1"/>
  <c r="J504" i="1"/>
  <c r="H73" i="1"/>
  <c r="J73" i="1"/>
  <c r="J72" i="1" s="1"/>
  <c r="H137" i="1"/>
  <c r="J137" i="1"/>
  <c r="H245" i="1"/>
  <c r="J245" i="1"/>
  <c r="J244" i="1" s="1"/>
  <c r="H396" i="1"/>
  <c r="J396" i="1"/>
  <c r="H502" i="1"/>
  <c r="J502" i="1"/>
  <c r="J501" i="1" s="1"/>
  <c r="H49" i="1"/>
  <c r="J49" i="1"/>
  <c r="H103" i="1"/>
  <c r="J103" i="1"/>
  <c r="J102" i="1" s="1"/>
  <c r="H168" i="1"/>
  <c r="J168" i="1"/>
  <c r="H182" i="1"/>
  <c r="J182" i="1"/>
  <c r="J181" i="1" s="1"/>
  <c r="H202" i="1"/>
  <c r="J202" i="1"/>
  <c r="H225" i="1"/>
  <c r="J225" i="1"/>
  <c r="H233" i="1"/>
  <c r="J233" i="1"/>
  <c r="H241" i="1"/>
  <c r="J241" i="1"/>
  <c r="H260" i="1"/>
  <c r="J260" i="1"/>
  <c r="H192" i="1"/>
  <c r="J192" i="1"/>
  <c r="J191" i="1" s="1"/>
  <c r="H229" i="1"/>
  <c r="J229" i="1"/>
  <c r="H351" i="1"/>
  <c r="J351" i="1"/>
  <c r="J350" i="1" s="1"/>
  <c r="H555" i="1"/>
  <c r="J555" i="1"/>
  <c r="H28" i="1"/>
  <c r="J28" i="1"/>
  <c r="J27" i="1" s="1"/>
  <c r="H83" i="1"/>
  <c r="J83" i="1"/>
  <c r="H125" i="1"/>
  <c r="J125" i="1"/>
  <c r="J124" i="1" s="1"/>
  <c r="H349" i="1"/>
  <c r="J349" i="1"/>
  <c r="H419" i="1"/>
  <c r="J419" i="1"/>
  <c r="J418" i="1" s="1"/>
  <c r="H441" i="1"/>
  <c r="J441" i="1"/>
  <c r="H523" i="1"/>
  <c r="J523" i="1"/>
  <c r="J522" i="1" s="1"/>
  <c r="H553" i="1"/>
  <c r="J553" i="1"/>
  <c r="J552" i="1" s="1"/>
  <c r="H25" i="1"/>
  <c r="H33" i="1"/>
  <c r="H46" i="1"/>
  <c r="H66" i="1"/>
  <c r="H79" i="1"/>
  <c r="H99" i="1"/>
  <c r="H122" i="1"/>
  <c r="H152" i="1"/>
  <c r="H199" i="1"/>
  <c r="H262" i="1"/>
  <c r="J261" i="1" s="1"/>
  <c r="H278" i="1"/>
  <c r="H288" i="1"/>
  <c r="H304" i="1"/>
  <c r="H323" i="1"/>
  <c r="J322" i="1" s="1"/>
  <c r="H343" i="1"/>
  <c r="H363" i="1"/>
  <c r="H374" i="1"/>
  <c r="H389" i="1"/>
  <c r="H406" i="1"/>
  <c r="H414" i="1"/>
  <c r="H427" i="1"/>
  <c r="H436" i="1"/>
  <c r="H448" i="1"/>
  <c r="H460" i="1"/>
  <c r="G473" i="1"/>
  <c r="H473" i="1" s="1"/>
  <c r="H474" i="1"/>
  <c r="H488" i="1"/>
  <c r="H500" i="1"/>
  <c r="H516" i="1"/>
  <c r="H534" i="1"/>
  <c r="H546" i="1"/>
  <c r="H561" i="1"/>
  <c r="H26" i="1"/>
  <c r="H34" i="1"/>
  <c r="H40" i="1"/>
  <c r="J39" i="1" s="1"/>
  <c r="H47" i="1"/>
  <c r="H54" i="1"/>
  <c r="H63" i="1"/>
  <c r="H67" i="1"/>
  <c r="H76" i="1"/>
  <c r="H81" i="1"/>
  <c r="J80" i="1" s="1"/>
  <c r="H89" i="1"/>
  <c r="H96" i="1"/>
  <c r="H118" i="1"/>
  <c r="H123" i="1"/>
  <c r="H133" i="1"/>
  <c r="H147" i="1"/>
  <c r="H153" i="1"/>
  <c r="H160" i="1"/>
  <c r="J159" i="1" s="1"/>
  <c r="H166" i="1"/>
  <c r="H174" i="1"/>
  <c r="H180" i="1"/>
  <c r="J179" i="1" s="1"/>
  <c r="H187" i="1"/>
  <c r="H194" i="1"/>
  <c r="J193" i="1" s="1"/>
  <c r="H200" i="1"/>
  <c r="H208" i="1"/>
  <c r="H215" i="1"/>
  <c r="G219" i="1"/>
  <c r="H219" i="1" s="1"/>
  <c r="H220" i="1"/>
  <c r="J219" i="1" s="1"/>
  <c r="H231" i="1"/>
  <c r="J230" i="1" s="1"/>
  <c r="H239" i="1"/>
  <c r="J238" i="1" s="1"/>
  <c r="H247" i="1"/>
  <c r="H254" i="1"/>
  <c r="H264" i="1"/>
  <c r="H268" i="1"/>
  <c r="H272" i="1"/>
  <c r="H281" i="1"/>
  <c r="H285" i="1"/>
  <c r="H289" i="1"/>
  <c r="H297" i="1"/>
  <c r="H301" i="1"/>
  <c r="H305" i="1"/>
  <c r="H319" i="1"/>
  <c r="H325" i="1"/>
  <c r="J324" i="1" s="1"/>
  <c r="H331" i="1"/>
  <c r="H344" i="1"/>
  <c r="H357" i="1"/>
  <c r="H364" i="1"/>
  <c r="H371" i="1"/>
  <c r="H375" i="1"/>
  <c r="H382" i="1"/>
  <c r="H390" i="1"/>
  <c r="H402" i="1"/>
  <c r="H415" i="1"/>
  <c r="H428" i="1"/>
  <c r="H437" i="1"/>
  <c r="H449" i="1"/>
  <c r="H457" i="1"/>
  <c r="G461" i="1"/>
  <c r="H461" i="1" s="1"/>
  <c r="H462" i="1"/>
  <c r="J461" i="1" s="1"/>
  <c r="H469" i="1"/>
  <c r="H477" i="1"/>
  <c r="H482" i="1"/>
  <c r="J481" i="1" s="1"/>
  <c r="H489" i="1"/>
  <c r="H497" i="1"/>
  <c r="H513" i="1"/>
  <c r="H518" i="1"/>
  <c r="H525" i="1"/>
  <c r="H531" i="1"/>
  <c r="H536" i="1"/>
  <c r="H542" i="1"/>
  <c r="H549" i="1"/>
  <c r="H562" i="1"/>
  <c r="H53" i="1"/>
  <c r="H95" i="1"/>
  <c r="H117" i="1"/>
  <c r="H132" i="1"/>
  <c r="H173" i="1"/>
  <c r="H212" i="1"/>
  <c r="J211" i="1" s="1"/>
  <c r="H267" i="1"/>
  <c r="H284" i="1"/>
  <c r="H296" i="1"/>
  <c r="H318" i="1"/>
  <c r="H336" i="1"/>
  <c r="J335" i="1" s="1"/>
  <c r="H370" i="1"/>
  <c r="H381" i="1"/>
  <c r="H394" i="1"/>
  <c r="H456" i="1"/>
  <c r="H468" i="1"/>
  <c r="H480" i="1"/>
  <c r="H494" i="1"/>
  <c r="J493" i="1" s="1"/>
  <c r="H512" i="1"/>
  <c r="H530" i="1"/>
  <c r="H541" i="1"/>
  <c r="J540" i="1" s="1"/>
  <c r="H23" i="1"/>
  <c r="H35" i="1"/>
  <c r="H44" i="1"/>
  <c r="H55" i="1"/>
  <c r="H64" i="1"/>
  <c r="H69" i="1"/>
  <c r="J68" i="1" s="1"/>
  <c r="H77" i="1"/>
  <c r="H90" i="1"/>
  <c r="H97" i="1"/>
  <c r="H119" i="1"/>
  <c r="H134" i="1"/>
  <c r="H142" i="1"/>
  <c r="H148" i="1"/>
  <c r="H154" i="1"/>
  <c r="H163" i="1"/>
  <c r="H175" i="1"/>
  <c r="H188" i="1"/>
  <c r="H197" i="1"/>
  <c r="H209" i="1"/>
  <c r="H216" i="1"/>
  <c r="H251" i="1"/>
  <c r="H255" i="1"/>
  <c r="H265" i="1"/>
  <c r="H269" i="1"/>
  <c r="H275" i="1"/>
  <c r="J274" i="1" s="1"/>
  <c r="H282" i="1"/>
  <c r="H286" i="1"/>
  <c r="H298" i="1"/>
  <c r="H302" i="1"/>
  <c r="H320" i="1"/>
  <c r="H328" i="1"/>
  <c r="H332" i="1"/>
  <c r="H341" i="1"/>
  <c r="H345" i="1"/>
  <c r="H354" i="1"/>
  <c r="H359" i="1"/>
  <c r="J358" i="1" s="1"/>
  <c r="H365" i="1"/>
  <c r="H372" i="1"/>
  <c r="H383" i="1"/>
  <c r="H391" i="1"/>
  <c r="H399" i="1"/>
  <c r="H403" i="1"/>
  <c r="H410" i="1"/>
  <c r="J409" i="1" s="1"/>
  <c r="H416" i="1"/>
  <c r="H425" i="1"/>
  <c r="H429" i="1"/>
  <c r="H438" i="1"/>
  <c r="H446" i="1"/>
  <c r="G450" i="1"/>
  <c r="H450" i="1" s="1"/>
  <c r="H451" i="1"/>
  <c r="J450" i="1" s="1"/>
  <c r="H458" i="1"/>
  <c r="H470" i="1"/>
  <c r="H478" i="1"/>
  <c r="H484" i="1"/>
  <c r="J483" i="1" s="1"/>
  <c r="H490" i="1"/>
  <c r="H498" i="1"/>
  <c r="H514" i="1"/>
  <c r="H519" i="1"/>
  <c r="H526" i="1"/>
  <c r="H532" i="1"/>
  <c r="H537" i="1"/>
  <c r="H544" i="1"/>
  <c r="H550" i="1"/>
  <c r="H559" i="1"/>
  <c r="H564" i="1"/>
  <c r="J563" i="1" s="1"/>
  <c r="H88" i="1"/>
  <c r="H165" i="1"/>
  <c r="H186" i="1"/>
  <c r="H207" i="1"/>
  <c r="H218" i="1"/>
  <c r="H253" i="1"/>
  <c r="H271" i="1"/>
  <c r="H300" i="1"/>
  <c r="H330" i="1"/>
  <c r="H356" i="1"/>
  <c r="H401" i="1"/>
  <c r="H24" i="1"/>
  <c r="G29" i="1"/>
  <c r="H29" i="1" s="1"/>
  <c r="H30" i="1"/>
  <c r="H36" i="1"/>
  <c r="H45" i="1"/>
  <c r="H52" i="1"/>
  <c r="H57" i="1"/>
  <c r="J56" i="1" s="1"/>
  <c r="H65" i="1"/>
  <c r="G70" i="1"/>
  <c r="H70" i="1" s="1"/>
  <c r="H71" i="1"/>
  <c r="J70" i="1" s="1"/>
  <c r="H78" i="1"/>
  <c r="H87" i="1"/>
  <c r="G91" i="1"/>
  <c r="H91" i="1" s="1"/>
  <c r="H92" i="1"/>
  <c r="J91" i="1" s="1"/>
  <c r="H98" i="1"/>
  <c r="H111" i="1"/>
  <c r="J110" i="1" s="1"/>
  <c r="J109" i="1" s="1"/>
  <c r="J108" i="1" s="1"/>
  <c r="J107" i="1" s="1"/>
  <c r="J106" i="1" s="1"/>
  <c r="H120" i="1"/>
  <c r="H127" i="1"/>
  <c r="J126" i="1" s="1"/>
  <c r="H135" i="1"/>
  <c r="H143" i="1"/>
  <c r="H151" i="1"/>
  <c r="G155" i="1"/>
  <c r="H155" i="1" s="1"/>
  <c r="H156" i="1"/>
  <c r="J155" i="1" s="1"/>
  <c r="H164" i="1"/>
  <c r="G169" i="1"/>
  <c r="H169" i="1" s="1"/>
  <c r="H170" i="1"/>
  <c r="J169" i="1" s="1"/>
  <c r="H176" i="1"/>
  <c r="H185" i="1"/>
  <c r="J184" i="1" s="1"/>
  <c r="H190" i="1"/>
  <c r="J189" i="1" s="1"/>
  <c r="H198" i="1"/>
  <c r="G203" i="1"/>
  <c r="H203" i="1" s="1"/>
  <c r="H204" i="1"/>
  <c r="J203" i="1" s="1"/>
  <c r="H210" i="1"/>
  <c r="H217" i="1"/>
  <c r="H227" i="1"/>
  <c r="J226" i="1" s="1"/>
  <c r="H235" i="1"/>
  <c r="J234" i="1" s="1"/>
  <c r="H243" i="1"/>
  <c r="J242" i="1" s="1"/>
  <c r="H252" i="1"/>
  <c r="H256" i="1"/>
  <c r="H266" i="1"/>
  <c r="H270" i="1"/>
  <c r="H277" i="1"/>
  <c r="H283" i="1"/>
  <c r="H287" i="1"/>
  <c r="G293" i="1"/>
  <c r="H293" i="1" s="1"/>
  <c r="H294" i="1"/>
  <c r="J293" i="1" s="1"/>
  <c r="H299" i="1"/>
  <c r="H303" i="1"/>
  <c r="H317" i="1"/>
  <c r="J316" i="1" s="1"/>
  <c r="H321" i="1"/>
  <c r="H329" i="1"/>
  <c r="H334" i="1"/>
  <c r="J333" i="1" s="1"/>
  <c r="H342" i="1"/>
  <c r="H347" i="1"/>
  <c r="J346" i="1" s="1"/>
  <c r="H355" i="1"/>
  <c r="H362" i="1"/>
  <c r="H367" i="1"/>
  <c r="J366" i="1" s="1"/>
  <c r="H373" i="1"/>
  <c r="H379" i="1"/>
  <c r="J378" i="1" s="1"/>
  <c r="H388" i="1"/>
  <c r="H392" i="1"/>
  <c r="H400" i="1"/>
  <c r="H405" i="1"/>
  <c r="H413" i="1"/>
  <c r="H417" i="1"/>
  <c r="H426" i="1"/>
  <c r="H431" i="1"/>
  <c r="J430" i="1" s="1"/>
  <c r="H439" i="1"/>
  <c r="H447" i="1"/>
  <c r="G452" i="1"/>
  <c r="H452" i="1" s="1"/>
  <c r="H453" i="1"/>
  <c r="J452" i="1" s="1"/>
  <c r="H459" i="1"/>
  <c r="H467" i="1"/>
  <c r="H472" i="1"/>
  <c r="J471" i="1" s="1"/>
  <c r="H479" i="1"/>
  <c r="H487" i="1"/>
  <c r="J486" i="1" s="1"/>
  <c r="H492" i="1"/>
  <c r="J491" i="1" s="1"/>
  <c r="H499" i="1"/>
  <c r="H511" i="1"/>
  <c r="H515" i="1"/>
  <c r="H521" i="1"/>
  <c r="J520" i="1" s="1"/>
  <c r="H529" i="1"/>
  <c r="H533" i="1"/>
  <c r="H539" i="1"/>
  <c r="J538" i="1" s="1"/>
  <c r="H545" i="1"/>
  <c r="H551" i="1"/>
  <c r="H560" i="1"/>
  <c r="K140" i="1"/>
  <c r="K183" i="1"/>
  <c r="K213" i="1"/>
  <c r="K279" i="1"/>
  <c r="K352" i="1"/>
  <c r="K509" i="1"/>
  <c r="K527" i="1"/>
  <c r="K547" i="1"/>
  <c r="K21" i="1"/>
  <c r="K315" i="1"/>
  <c r="K326" i="1"/>
  <c r="K339" i="1"/>
  <c r="K411" i="1"/>
  <c r="K454" i="1"/>
  <c r="K465" i="1"/>
  <c r="K485" i="1"/>
  <c r="K495" i="1"/>
  <c r="K444" i="1"/>
  <c r="K161" i="1"/>
  <c r="K130" i="1"/>
  <c r="K61" i="1"/>
  <c r="G100" i="1"/>
  <c r="H100" i="1" s="1"/>
  <c r="J100" i="1"/>
  <c r="G48" i="1"/>
  <c r="H48" i="1" s="1"/>
  <c r="J48" i="1"/>
  <c r="G224" i="1"/>
  <c r="H224" i="1" s="1"/>
  <c r="J224" i="1"/>
  <c r="G232" i="1"/>
  <c r="H232" i="1" s="1"/>
  <c r="J232" i="1"/>
  <c r="G240" i="1"/>
  <c r="H240" i="1" s="1"/>
  <c r="J240" i="1"/>
  <c r="J290" i="1"/>
  <c r="G310" i="1"/>
  <c r="G376" i="1"/>
  <c r="H376" i="1" s="1"/>
  <c r="J376" i="1"/>
  <c r="K42" i="1"/>
  <c r="K85" i="1"/>
  <c r="K115" i="1"/>
  <c r="K114" i="1" s="1"/>
  <c r="K113" i="1" s="1"/>
  <c r="K171" i="1"/>
  <c r="K292" i="1"/>
  <c r="K368" i="1"/>
  <c r="K386" i="1"/>
  <c r="K434" i="1"/>
  <c r="G27" i="1"/>
  <c r="H27" i="1" s="1"/>
  <c r="G37" i="1"/>
  <c r="H37" i="1" s="1"/>
  <c r="J37" i="1"/>
  <c r="G58" i="1"/>
  <c r="H58" i="1" s="1"/>
  <c r="G72" i="1"/>
  <c r="H72" i="1" s="1"/>
  <c r="G136" i="1"/>
  <c r="H136" i="1" s="1"/>
  <c r="J136" i="1"/>
  <c r="G144" i="1"/>
  <c r="H144" i="1" s="1"/>
  <c r="J144" i="1"/>
  <c r="G157" i="1"/>
  <c r="H157" i="1" s="1"/>
  <c r="G177" i="1"/>
  <c r="H177" i="1" s="1"/>
  <c r="J177" i="1"/>
  <c r="G191" i="1"/>
  <c r="H191" i="1" s="1"/>
  <c r="J473" i="1"/>
  <c r="G522" i="1"/>
  <c r="H522" i="1" s="1"/>
  <c r="G552" i="1"/>
  <c r="H552" i="1" s="1"/>
  <c r="K149" i="1"/>
  <c r="K205" i="1"/>
  <c r="K249" i="1"/>
  <c r="K475" i="1"/>
  <c r="J29" i="1"/>
  <c r="J138" i="1"/>
  <c r="G228" i="1"/>
  <c r="H228" i="1" s="1"/>
  <c r="J228" i="1"/>
  <c r="G236" i="1"/>
  <c r="H236" i="1" s="1"/>
  <c r="G244" i="1"/>
  <c r="H244" i="1" s="1"/>
  <c r="G348" i="1"/>
  <c r="H348" i="1" s="1"/>
  <c r="J348" i="1"/>
  <c r="G418" i="1"/>
  <c r="H418" i="1" s="1"/>
  <c r="G440" i="1"/>
  <c r="H440" i="1" s="1"/>
  <c r="J440" i="1"/>
  <c r="G463" i="1"/>
  <c r="H463" i="1" s="1"/>
  <c r="G501" i="1"/>
  <c r="H501" i="1" s="1"/>
  <c r="G554" i="1"/>
  <c r="H554" i="1" s="1"/>
  <c r="J554" i="1"/>
  <c r="G82" i="1"/>
  <c r="H82" i="1" s="1"/>
  <c r="J82" i="1"/>
  <c r="G102" i="1"/>
  <c r="H102" i="1" s="1"/>
  <c r="G124" i="1"/>
  <c r="H124" i="1" s="1"/>
  <c r="G167" i="1"/>
  <c r="H167" i="1" s="1"/>
  <c r="J167" i="1"/>
  <c r="G181" i="1"/>
  <c r="H181" i="1" s="1"/>
  <c r="G201" i="1"/>
  <c r="H201" i="1" s="1"/>
  <c r="J201" i="1"/>
  <c r="G337" i="1"/>
  <c r="H337" i="1" s="1"/>
  <c r="G350" i="1"/>
  <c r="H350" i="1" s="1"/>
  <c r="G395" i="1"/>
  <c r="H395" i="1" s="1"/>
  <c r="J395" i="1"/>
  <c r="G407" i="1"/>
  <c r="H407" i="1" s="1"/>
  <c r="J407" i="1"/>
  <c r="G420" i="1"/>
  <c r="H420" i="1" s="1"/>
  <c r="G442" i="1"/>
  <c r="H442" i="1" s="1"/>
  <c r="J442" i="1"/>
  <c r="G503" i="1"/>
  <c r="H503" i="1" s="1"/>
  <c r="J503" i="1"/>
  <c r="G517" i="1"/>
  <c r="H517" i="1" s="1"/>
  <c r="G524" i="1"/>
  <c r="H524" i="1" s="1"/>
  <c r="K195" i="1"/>
  <c r="K360" i="1"/>
  <c r="K557" i="1"/>
  <c r="K556" i="1" s="1"/>
  <c r="G138" i="1"/>
  <c r="H138" i="1" s="1"/>
  <c r="K31" i="1"/>
  <c r="K50" i="1"/>
  <c r="K74" i="1"/>
  <c r="K93" i="1"/>
  <c r="K223" i="1"/>
  <c r="K222" i="1" s="1"/>
  <c r="K273" i="1"/>
  <c r="K397" i="1"/>
  <c r="K423" i="1"/>
  <c r="K422" i="1" s="1"/>
  <c r="G242" i="1"/>
  <c r="H242" i="1" s="1"/>
  <c r="G290" i="1"/>
  <c r="H290" i="1" s="1"/>
  <c r="G335" i="1"/>
  <c r="H335" i="1" s="1"/>
  <c r="G39" i="1"/>
  <c r="H39" i="1" s="1"/>
  <c r="G80" i="1"/>
  <c r="H80" i="1" s="1"/>
  <c r="G110" i="1"/>
  <c r="G126" i="1"/>
  <c r="H126" i="1" s="1"/>
  <c r="G159" i="1"/>
  <c r="H159" i="1" s="1"/>
  <c r="G179" i="1"/>
  <c r="H179" i="1" s="1"/>
  <c r="G193" i="1"/>
  <c r="H193" i="1" s="1"/>
  <c r="G211" i="1"/>
  <c r="H211" i="1" s="1"/>
  <c r="G226" i="1"/>
  <c r="H226" i="1" s="1"/>
  <c r="G234" i="1"/>
  <c r="H234" i="1" s="1"/>
  <c r="G274" i="1"/>
  <c r="H274" i="1" s="1"/>
  <c r="G324" i="1"/>
  <c r="H324" i="1" s="1"/>
  <c r="G409" i="1"/>
  <c r="H409" i="1" s="1"/>
  <c r="G491" i="1"/>
  <c r="H491" i="1" s="1"/>
  <c r="G520" i="1"/>
  <c r="H520" i="1" s="1"/>
  <c r="G538" i="1"/>
  <c r="H538" i="1" s="1"/>
  <c r="G563" i="1"/>
  <c r="H563" i="1" s="1"/>
  <c r="G346" i="1"/>
  <c r="H346" i="1" s="1"/>
  <c r="G366" i="1"/>
  <c r="H366" i="1" s="1"/>
  <c r="G378" i="1"/>
  <c r="H378" i="1" s="1"/>
  <c r="G404" i="1"/>
  <c r="H404" i="1" s="1"/>
  <c r="G68" i="1"/>
  <c r="H68" i="1" s="1"/>
  <c r="G393" i="1"/>
  <c r="H393" i="1" s="1"/>
  <c r="J393" i="1"/>
  <c r="G430" i="1"/>
  <c r="H430" i="1" s="1"/>
  <c r="G493" i="1"/>
  <c r="H493" i="1" s="1"/>
  <c r="G56" i="1"/>
  <c r="H56" i="1" s="1"/>
  <c r="G94" i="1"/>
  <c r="H94" i="1" s="1"/>
  <c r="G121" i="1"/>
  <c r="H121" i="1" s="1"/>
  <c r="G189" i="1"/>
  <c r="H189" i="1" s="1"/>
  <c r="G230" i="1"/>
  <c r="H230" i="1" s="1"/>
  <c r="G238" i="1"/>
  <c r="H238" i="1" s="1"/>
  <c r="G261" i="1"/>
  <c r="H261" i="1" s="1"/>
  <c r="G333" i="1"/>
  <c r="H333" i="1" s="1"/>
  <c r="G481" i="1"/>
  <c r="H481" i="1" s="1"/>
  <c r="G548" i="1"/>
  <c r="H548" i="1" s="1"/>
  <c r="G246" i="1"/>
  <c r="H246" i="1" s="1"/>
  <c r="J246" i="1"/>
  <c r="G322" i="1"/>
  <c r="H322" i="1" s="1"/>
  <c r="G358" i="1"/>
  <c r="H358" i="1" s="1"/>
  <c r="G471" i="1"/>
  <c r="H471" i="1" s="1"/>
  <c r="G483" i="1"/>
  <c r="H483" i="1" s="1"/>
  <c r="G43" i="1"/>
  <c r="H43" i="1" s="1"/>
  <c r="G131" i="1"/>
  <c r="H131" i="1" s="1"/>
  <c r="G146" i="1"/>
  <c r="H146" i="1" s="1"/>
  <c r="G276" i="1"/>
  <c r="H276" i="1" s="1"/>
  <c r="G206" i="1"/>
  <c r="H206" i="1" s="1"/>
  <c r="G141" i="1"/>
  <c r="H141" i="1" s="1"/>
  <c r="G184" i="1"/>
  <c r="H184" i="1" s="1"/>
  <c r="G340" i="1"/>
  <c r="H340" i="1" s="1"/>
  <c r="G496" i="1"/>
  <c r="H496" i="1" s="1"/>
  <c r="G540" i="1"/>
  <c r="H540" i="1" s="1"/>
  <c r="G22" i="1"/>
  <c r="H22" i="1" s="1"/>
  <c r="G51" i="1"/>
  <c r="H51" i="1" s="1"/>
  <c r="G62" i="1"/>
  <c r="H62" i="1" s="1"/>
  <c r="G75" i="1"/>
  <c r="H75" i="1" s="1"/>
  <c r="G116" i="1"/>
  <c r="H116" i="1" s="1"/>
  <c r="G162" i="1"/>
  <c r="H162" i="1" s="1"/>
  <c r="G295" i="1"/>
  <c r="G316" i="1"/>
  <c r="H316" i="1" s="1"/>
  <c r="G327" i="1"/>
  <c r="H327" i="1" s="1"/>
  <c r="G353" i="1"/>
  <c r="H353" i="1" s="1"/>
  <c r="G369" i="1"/>
  <c r="H369" i="1" s="1"/>
  <c r="G398" i="1"/>
  <c r="H398" i="1" s="1"/>
  <c r="G466" i="1"/>
  <c r="H466" i="1" s="1"/>
  <c r="G535" i="1"/>
  <c r="H535" i="1" s="1"/>
  <c r="G558" i="1"/>
  <c r="H558" i="1" s="1"/>
  <c r="G86" i="1"/>
  <c r="G196" i="1"/>
  <c r="H196" i="1" s="1"/>
  <c r="G263" i="1"/>
  <c r="H263" i="1" s="1"/>
  <c r="G387" i="1"/>
  <c r="H387" i="1" s="1"/>
  <c r="G412" i="1"/>
  <c r="H412" i="1" s="1"/>
  <c r="G424" i="1"/>
  <c r="H424" i="1" s="1"/>
  <c r="G435" i="1"/>
  <c r="H435" i="1" s="1"/>
  <c r="G476" i="1"/>
  <c r="H476" i="1" s="1"/>
  <c r="G510" i="1"/>
  <c r="H510" i="1" s="1"/>
  <c r="G528" i="1"/>
  <c r="H528" i="1" s="1"/>
  <c r="G543" i="1"/>
  <c r="H543" i="1" s="1"/>
  <c r="G32" i="1"/>
  <c r="H32" i="1" s="1"/>
  <c r="G150" i="1"/>
  <c r="H150" i="1" s="1"/>
  <c r="G172" i="1"/>
  <c r="H172" i="1" s="1"/>
  <c r="G214" i="1"/>
  <c r="G250" i="1"/>
  <c r="H250" i="1" s="1"/>
  <c r="G280" i="1"/>
  <c r="H280" i="1" s="1"/>
  <c r="G361" i="1"/>
  <c r="H361" i="1" s="1"/>
  <c r="G380" i="1"/>
  <c r="H380" i="1" s="1"/>
  <c r="G445" i="1"/>
  <c r="G455" i="1"/>
  <c r="H455" i="1" s="1"/>
  <c r="G486" i="1"/>
  <c r="H486" i="1" s="1"/>
  <c r="J404" i="1" l="1"/>
  <c r="J412" i="1"/>
  <c r="J387" i="1"/>
  <c r="J386" i="1" s="1"/>
  <c r="J361" i="1"/>
  <c r="J360" i="1" s="1"/>
  <c r="J263" i="1"/>
  <c r="J150" i="1"/>
  <c r="J340" i="1"/>
  <c r="J339" i="1" s="1"/>
  <c r="J196" i="1"/>
  <c r="J195" i="1" s="1"/>
  <c r="J524" i="1"/>
  <c r="J51" i="1"/>
  <c r="J50" i="1" s="1"/>
  <c r="J131" i="1"/>
  <c r="J130" i="1" s="1"/>
  <c r="J496" i="1"/>
  <c r="J495" i="1" s="1"/>
  <c r="J75" i="1"/>
  <c r="J424" i="1"/>
  <c r="J423" i="1" s="1"/>
  <c r="J422" i="1" s="1"/>
  <c r="J398" i="1"/>
  <c r="J172" i="1"/>
  <c r="J171" i="1" s="1"/>
  <c r="J86" i="1"/>
  <c r="J276" i="1"/>
  <c r="J273" i="1" s="1"/>
  <c r="J455" i="1"/>
  <c r="J454" i="1" s="1"/>
  <c r="J510" i="1"/>
  <c r="J558" i="1"/>
  <c r="J557" i="1" s="1"/>
  <c r="J556" i="1" s="1"/>
  <c r="J445" i="1"/>
  <c r="J444" i="1" s="1"/>
  <c r="J250" i="1"/>
  <c r="J22" i="1"/>
  <c r="J21" i="1" s="1"/>
  <c r="J116" i="1"/>
  <c r="J548" i="1"/>
  <c r="J547" i="1" s="1"/>
  <c r="J146" i="1"/>
  <c r="J121" i="1"/>
  <c r="J206" i="1"/>
  <c r="J205" i="1" s="1"/>
  <c r="J528" i="1"/>
  <c r="J353" i="1"/>
  <c r="J352" i="1" s="1"/>
  <c r="J327" i="1"/>
  <c r="J326" i="1" s="1"/>
  <c r="J141" i="1"/>
  <c r="J380" i="1"/>
  <c r="J295" i="1"/>
  <c r="J292" i="1" s="1"/>
  <c r="J94" i="1"/>
  <c r="J93" i="1" s="1"/>
  <c r="J517" i="1"/>
  <c r="J62" i="1"/>
  <c r="J61" i="1" s="1"/>
  <c r="J435" i="1"/>
  <c r="J434" i="1" s="1"/>
  <c r="J32" i="1"/>
  <c r="J31" i="1" s="1"/>
  <c r="J280" i="1"/>
  <c r="J279" i="1" s="1"/>
  <c r="J466" i="1"/>
  <c r="J465" i="1" s="1"/>
  <c r="J543" i="1"/>
  <c r="J162" i="1"/>
  <c r="J161" i="1" s="1"/>
  <c r="J43" i="1"/>
  <c r="J42" i="1" s="1"/>
  <c r="J369" i="1"/>
  <c r="J368" i="1" s="1"/>
  <c r="J535" i="1"/>
  <c r="J476" i="1"/>
  <c r="J475" i="1" s="1"/>
  <c r="J214" i="1"/>
  <c r="J213" i="1" s="1"/>
  <c r="G309" i="1"/>
  <c r="H310" i="1"/>
  <c r="G444" i="1"/>
  <c r="H444" i="1" s="1"/>
  <c r="H445" i="1"/>
  <c r="G292" i="1"/>
  <c r="H292" i="1" s="1"/>
  <c r="H295" i="1"/>
  <c r="G85" i="1"/>
  <c r="H85" i="1" s="1"/>
  <c r="H86" i="1"/>
  <c r="G213" i="1"/>
  <c r="H213" i="1" s="1"/>
  <c r="H214" i="1"/>
  <c r="G109" i="1"/>
  <c r="H110" i="1"/>
  <c r="G485" i="1"/>
  <c r="H485" i="1" s="1"/>
  <c r="G279" i="1"/>
  <c r="H279" i="1" s="1"/>
  <c r="G273" i="1"/>
  <c r="H273" i="1" s="1"/>
  <c r="K314" i="1"/>
  <c r="K313" i="1" s="1"/>
  <c r="G434" i="1"/>
  <c r="H434" i="1" s="1"/>
  <c r="G465" i="1"/>
  <c r="H465" i="1" s="1"/>
  <c r="K508" i="1"/>
  <c r="K507" i="1" s="1"/>
  <c r="K506" i="1" s="1"/>
  <c r="K505" i="1" s="1"/>
  <c r="J85" i="1"/>
  <c r="G454" i="1"/>
  <c r="H454" i="1" s="1"/>
  <c r="G509" i="1"/>
  <c r="H509" i="1" s="1"/>
  <c r="G495" i="1"/>
  <c r="H495" i="1" s="1"/>
  <c r="G205" i="1"/>
  <c r="H205" i="1" s="1"/>
  <c r="G42" i="1"/>
  <c r="H42" i="1" s="1"/>
  <c r="K84" i="1"/>
  <c r="G161" i="1"/>
  <c r="H161" i="1" s="1"/>
  <c r="J411" i="1"/>
  <c r="G171" i="1"/>
  <c r="H171" i="1" s="1"/>
  <c r="G195" i="1"/>
  <c r="H195" i="1" s="1"/>
  <c r="K248" i="1"/>
  <c r="K221" i="1" s="1"/>
  <c r="G423" i="1"/>
  <c r="G21" i="1"/>
  <c r="H21" i="1" s="1"/>
  <c r="G149" i="1"/>
  <c r="H149" i="1" s="1"/>
  <c r="G411" i="1"/>
  <c r="H411" i="1" s="1"/>
  <c r="G74" i="1"/>
  <c r="H74" i="1" s="1"/>
  <c r="G130" i="1"/>
  <c r="H130" i="1" s="1"/>
  <c r="G547" i="1"/>
  <c r="H547" i="1" s="1"/>
  <c r="G93" i="1"/>
  <c r="K60" i="1"/>
  <c r="K20" i="1"/>
  <c r="K385" i="1"/>
  <c r="K384" i="1" s="1"/>
  <c r="K433" i="1"/>
  <c r="K432" i="1" s="1"/>
  <c r="K129" i="1"/>
  <c r="K128" i="1" s="1"/>
  <c r="K41" i="1"/>
  <c r="G140" i="1"/>
  <c r="H140" i="1" s="1"/>
  <c r="G249" i="1"/>
  <c r="H249" i="1" s="1"/>
  <c r="G368" i="1"/>
  <c r="H368" i="1" s="1"/>
  <c r="G397" i="1"/>
  <c r="H397" i="1" s="1"/>
  <c r="J183" i="1"/>
  <c r="G475" i="1"/>
  <c r="H475" i="1" s="1"/>
  <c r="J149" i="1"/>
  <c r="G223" i="1"/>
  <c r="G360" i="1"/>
  <c r="H360" i="1" s="1"/>
  <c r="G326" i="1"/>
  <c r="H326" i="1" s="1"/>
  <c r="G115" i="1"/>
  <c r="J485" i="1"/>
  <c r="J74" i="1"/>
  <c r="J223" i="1"/>
  <c r="J222" i="1" s="1"/>
  <c r="G315" i="1"/>
  <c r="H315" i="1" s="1"/>
  <c r="J315" i="1"/>
  <c r="G31" i="1"/>
  <c r="H31" i="1" s="1"/>
  <c r="G386" i="1"/>
  <c r="H386" i="1" s="1"/>
  <c r="G557" i="1"/>
  <c r="G61" i="1"/>
  <c r="H61" i="1" s="1"/>
  <c r="G339" i="1"/>
  <c r="H339" i="1" s="1"/>
  <c r="G527" i="1"/>
  <c r="H527" i="1" s="1"/>
  <c r="G352" i="1"/>
  <c r="H352" i="1" s="1"/>
  <c r="G50" i="1"/>
  <c r="H50" i="1" s="1"/>
  <c r="G183" i="1"/>
  <c r="H183" i="1" s="1"/>
  <c r="F26" i="2"/>
  <c r="B30" i="3" s="1"/>
  <c r="J249" i="1" l="1"/>
  <c r="J248" i="1" s="1"/>
  <c r="J221" i="1" s="1"/>
  <c r="J397" i="1"/>
  <c r="J509" i="1"/>
  <c r="J140" i="1"/>
  <c r="J129" i="1" s="1"/>
  <c r="J128" i="1" s="1"/>
  <c r="J115" i="1"/>
  <c r="J114" i="1" s="1"/>
  <c r="J113" i="1" s="1"/>
  <c r="J527" i="1"/>
  <c r="G308" i="1"/>
  <c r="H309" i="1"/>
  <c r="G84" i="1"/>
  <c r="H84" i="1" s="1"/>
  <c r="H93" i="1"/>
  <c r="G422" i="1"/>
  <c r="H422" i="1" s="1"/>
  <c r="H423" i="1"/>
  <c r="G556" i="1"/>
  <c r="H556" i="1" s="1"/>
  <c r="H557" i="1"/>
  <c r="G108" i="1"/>
  <c r="H109" i="1"/>
  <c r="G114" i="1"/>
  <c r="H115" i="1"/>
  <c r="G222" i="1"/>
  <c r="H222" i="1" s="1"/>
  <c r="H223" i="1"/>
  <c r="J41" i="1"/>
  <c r="G248" i="1"/>
  <c r="H248" i="1" s="1"/>
  <c r="J84" i="1"/>
  <c r="K19" i="1"/>
  <c r="K18" i="1" s="1"/>
  <c r="K17" i="1" s="1"/>
  <c r="K16" i="1" s="1"/>
  <c r="G508" i="1"/>
  <c r="G60" i="1"/>
  <c r="H60" i="1" s="1"/>
  <c r="G385" i="1"/>
  <c r="G20" i="1"/>
  <c r="H20" i="1" s="1"/>
  <c r="J20" i="1"/>
  <c r="G41" i="1"/>
  <c r="H41" i="1" s="1"/>
  <c r="G433" i="1"/>
  <c r="K112" i="1"/>
  <c r="G129" i="1"/>
  <c r="J385" i="1"/>
  <c r="J384" i="1" s="1"/>
  <c r="K312" i="1"/>
  <c r="J433" i="1"/>
  <c r="J432" i="1" s="1"/>
  <c r="J60" i="1"/>
  <c r="G314" i="1"/>
  <c r="J314" i="1"/>
  <c r="J313" i="1" s="1"/>
  <c r="H14" i="2"/>
  <c r="J508" i="1" l="1"/>
  <c r="J507" i="1" s="1"/>
  <c r="J506" i="1" s="1"/>
  <c r="J505" i="1" s="1"/>
  <c r="G507" i="1"/>
  <c r="H508" i="1"/>
  <c r="G113" i="1"/>
  <c r="H113" i="1" s="1"/>
  <c r="H114" i="1"/>
  <c r="G128" i="1"/>
  <c r="H128" i="1" s="1"/>
  <c r="H129" i="1"/>
  <c r="G313" i="1"/>
  <c r="H313" i="1" s="1"/>
  <c r="H314" i="1"/>
  <c r="G221" i="1"/>
  <c r="H221" i="1" s="1"/>
  <c r="G432" i="1"/>
  <c r="H432" i="1" s="1"/>
  <c r="H433" i="1"/>
  <c r="G384" i="1"/>
  <c r="H384" i="1" s="1"/>
  <c r="H385" i="1"/>
  <c r="G107" i="1"/>
  <c r="H108" i="1"/>
  <c r="G307" i="1"/>
  <c r="H308" i="1"/>
  <c r="G19" i="1"/>
  <c r="J19" i="1"/>
  <c r="J18" i="1" s="1"/>
  <c r="J17" i="1" s="1"/>
  <c r="J16" i="1" s="1"/>
  <c r="K105" i="1"/>
  <c r="K104" i="1" s="1"/>
  <c r="K15" i="1" s="1"/>
  <c r="J312" i="1"/>
  <c r="J112" i="1"/>
  <c r="G112" i="1" l="1"/>
  <c r="H112" i="1" s="1"/>
  <c r="G306" i="1"/>
  <c r="H306" i="1" s="1"/>
  <c r="H307" i="1"/>
  <c r="G312" i="1"/>
  <c r="H312" i="1" s="1"/>
  <c r="G18" i="1"/>
  <c r="H19" i="1"/>
  <c r="G106" i="1"/>
  <c r="H106" i="1" s="1"/>
  <c r="H107" i="1"/>
  <c r="G506" i="1"/>
  <c r="H507" i="1"/>
  <c r="J105" i="1"/>
  <c r="J104" i="1" s="1"/>
  <c r="J15" i="1" s="1"/>
  <c r="C12" i="1"/>
  <c r="G105" i="1" l="1"/>
  <c r="H105" i="1" s="1"/>
  <c r="G17" i="1"/>
  <c r="H18" i="1"/>
  <c r="G505" i="1"/>
  <c r="H505" i="1" s="1"/>
  <c r="H506" i="1"/>
  <c r="H11" i="2"/>
  <c r="F32" i="2"/>
  <c r="B36" i="3" s="1"/>
  <c r="F33" i="2"/>
  <c r="B37" i="3" s="1"/>
  <c r="F25" i="2"/>
  <c r="B29" i="3" s="1"/>
  <c r="E6" i="2"/>
  <c r="G104" i="1" l="1"/>
  <c r="G16" i="1"/>
  <c r="H16" i="1" s="1"/>
  <c r="H17" i="1"/>
  <c r="J19" i="2"/>
  <c r="J10" i="2"/>
  <c r="J13" i="2"/>
  <c r="J9" i="2"/>
  <c r="J15" i="2"/>
  <c r="G15" i="1" l="1"/>
  <c r="H15" i="1" s="1"/>
  <c r="H104" i="1"/>
  <c r="J11" i="2"/>
  <c r="J12" i="2"/>
  <c r="J14" i="2" s="1"/>
  <c r="H20" i="2"/>
  <c r="H17" i="2" l="1"/>
  <c r="H21" i="2" s="1"/>
  <c r="J18" i="2" l="1"/>
  <c r="J20" i="2" s="1"/>
  <c r="J16" i="2"/>
  <c r="J17" i="2" s="1"/>
  <c r="J21" i="2" l="1"/>
  <c r="E13" i="2" a="1"/>
  <c r="E13" i="2" s="1"/>
  <c r="E15" i="2" a="1"/>
  <c r="E15" i="2" s="1"/>
  <c r="E10" i="2" a="1"/>
  <c r="E10" i="2" s="1"/>
  <c r="E19" i="2" a="1"/>
  <c r="E19" i="2" s="1"/>
  <c r="E16" i="2" a="1"/>
  <c r="E16" i="2" s="1"/>
  <c r="E18" i="2" a="1"/>
  <c r="E18" i="2" s="1"/>
  <c r="E12" i="2" a="1"/>
  <c r="E12" i="2" s="1"/>
  <c r="E9" i="2" a="1"/>
  <c r="E9" i="2" s="1"/>
  <c r="E17" i="2" l="1"/>
  <c r="E14" i="2"/>
  <c r="F16" i="2" a="1"/>
  <c r="F16" i="2" s="1"/>
  <c r="F13" i="2" a="1"/>
  <c r="F13" i="2" s="1"/>
  <c r="E20" i="2"/>
  <c r="G13" i="2" a="1"/>
  <c r="G13" i="2" s="1"/>
  <c r="E11" i="2"/>
  <c r="G12" i="2" a="1"/>
  <c r="G12" i="2" s="1"/>
  <c r="F15" i="2" a="1"/>
  <c r="F15" i="2" s="1"/>
  <c r="G16" i="2" a="1"/>
  <c r="G16" i="2" s="1"/>
  <c r="F18" i="2" a="1"/>
  <c r="F18" i="2" s="1"/>
  <c r="F9" i="2" a="1"/>
  <c r="F9" i="2" s="1"/>
  <c r="G19" i="2" a="1"/>
  <c r="G19" i="2" s="1"/>
  <c r="F19" i="2" a="1"/>
  <c r="F19" i="2" s="1"/>
  <c r="F10" i="2" a="1"/>
  <c r="F10" i="2" s="1"/>
  <c r="G18" i="2" a="1"/>
  <c r="G18" i="2" s="1"/>
  <c r="G9" i="2" a="1"/>
  <c r="G9" i="2" s="1"/>
  <c r="G15" i="2" a="1"/>
  <c r="G15" i="2" s="1"/>
  <c r="G10" i="2" a="1"/>
  <c r="G10" i="2" s="1"/>
  <c r="F12" i="2" a="1"/>
  <c r="F12" i="2" s="1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C11" i="1"/>
  <c r="K11" i="3" a="1"/>
  <c r="M14" i="3" l="1"/>
  <c r="M18" i="3"/>
  <c r="M22" i="3"/>
  <c r="M26" i="3"/>
  <c r="M17" i="3"/>
  <c r="M25" i="3"/>
  <c r="M15" i="3"/>
  <c r="M19" i="3"/>
  <c r="M23" i="3"/>
  <c r="M21" i="3"/>
  <c r="M12" i="3"/>
  <c r="M16" i="3"/>
  <c r="M20" i="3"/>
  <c r="M24" i="3"/>
  <c r="M13" i="3"/>
  <c r="N19" i="3"/>
  <c r="N23" i="3"/>
  <c r="N12" i="3"/>
  <c r="N16" i="3"/>
  <c r="N21" i="3"/>
  <c r="N14" i="3"/>
  <c r="N26" i="3"/>
  <c r="N20" i="3"/>
  <c r="N24" i="3"/>
  <c r="N13" i="3"/>
  <c r="N17" i="3"/>
  <c r="N25" i="3"/>
  <c r="N18" i="3"/>
  <c r="N22" i="3"/>
  <c r="N15" i="3"/>
  <c r="K11" i="3"/>
  <c r="M11" i="3" l="1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tc={C405D841-BFEB-49D4-8CE3-A2CA2D5830B0}</author>
    <author>tc={0B88A4B6-047A-4794-AA12-15DD239858C8}</author>
  </authors>
  <commentList>
    <comment ref="C260" authorId="0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05" authorId="1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<sst xmlns="http://schemas.openxmlformats.org/spreadsheetml/2006/main" count="1878" uniqueCount="996">
  <si>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</si>
  <si>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</si>
  <si>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</si>
  <si>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</si>
  <si>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</si>
  <si>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</si>
  <si>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</si>
  <si>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</si>
  <si>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</si>
  <si>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</si>
  <si>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</si>
  <si>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</si>
  <si>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</si>
  <si>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</si>
  <si>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</si>
  <si>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</si>
  <si>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</si>
  <si>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</si>
  <si>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</si>
  <si>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</si>
  <si>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</si>
  <si>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</si>
  <si>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</si>
  <si>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</si>
  <si>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</si>
  <si>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</si>
  <si>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</si>
  <si>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</si>
  <si>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</si>
  <si>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</si>
  <si>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</si>
  <si>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</si>
  <si>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</si>
  <si>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</si>
  <si>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</si>
  <si>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</si>
  <si>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</si>
  <si>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</si>
  <si>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</si>
  <si>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</si>
  <si>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</si>
  <si>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</si>
  <si>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</si>
  <si>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</si>
  <si>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</si>
  <si>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</si>
  <si>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</si>
  <si>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</si>
  <si>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</si>
  <si>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</si>
  <si>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</si>
  <si>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</si>
  <si>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</si>
  <si>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</si>
  <si>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</si>
  <si>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</si>
  <si>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</si>
  <si>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</si>
  <si>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</si>
  <si>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</si>
  <si>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</si>
  <si>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</si>
  <si>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</si>
  <si>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</si>
  <si>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</si>
  <si>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</si>
  <si>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</si>
  <si>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</si>
  <si>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</si>
  <si>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</si>
  <si>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</si>
  <si>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</si>
  <si>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</si>
  <si>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</si>
  <si>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</si>
  <si>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</si>
  <si>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</si>
  <si>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</si>
  <si>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</si>
  <si>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</si>
  <si>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</si>
  <si>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</si>
  <si>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</si>
  <si>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</si>
  <si>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</si>
  <si>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</si>
  <si>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</si>
  <si>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</si>
  <si>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</si>
  <si>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</si>
  <si>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</si>
  <si>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</si>
  <si>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</si>
  <si>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</si>
  <si>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</si>
  <si>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</si>
  <si>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</si>
  <si>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</si>
  <si>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</si>
  <si>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</si>
  <si>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</si>
  <si>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</si>
  <si>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</si>
  <si>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</si>
  <si>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</si>
  <si>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</si>
  <si>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</si>
  <si>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</si>
  <si>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</si>
  <si>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</si>
  <si>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</si>
  <si>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</si>
  <si>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</si>
  <si>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</si>
  <si>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</si>
  <si>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</si>
  <si>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</si>
  <si>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</si>
  <si>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</si>
  <si>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</si>
  <si>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</si>
  <si>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</si>
  <si>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</si>
  <si>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</si>
  <si>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</si>
  <si>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</si>
  <si>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</si>
  <si>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</si>
  <si>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</si>
  <si>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</si>
  <si>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</si>
  <si>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</si>
  <si>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</si>
  <si>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</si>
  <si>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</si>
  <si>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</si>
  <si>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</si>
  <si>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</si>
  <si>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</si>
  <si>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</si>
  <si>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</si>
  <si>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</si>
  <si>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</si>
  <si>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</si>
  <si>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</si>
  <si>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</si>
  <si>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</si>
  <si>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</si>
  <si>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</si>
  <si>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</si>
  <si>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</si>
  <si>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</si>
  <si>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</si>
  <si>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</si>
  <si>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</si>
  <si>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</si>
  <si>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</si>
  <si>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</si>
  <si>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</si>
  <si>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</si>
  <si>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</si>
  <si>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</si>
  <si>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</si>
  <si>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</si>
  <si>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</si>
  <si>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</si>
  <si>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</si>
  <si>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</si>
  <si>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</si>
  <si>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</si>
  <si>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</si>
  <si>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</si>
  <si>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</si>
  <si>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</si>
  <si>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</si>
  <si>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</si>
  <si>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</si>
  <si>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</si>
  <si>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</si>
  <si>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</si>
  <si>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</si>
  <si>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</si>
  <si>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</si>
  <si>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</si>
  <si>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</si>
  <si>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</si>
  <si>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</si>
  <si>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</si>
  <si>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</si>
  <si>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</si>
  <si>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</si>
  <si>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</si>
  <si>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</si>
  <si>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</si>
  <si>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</si>
  <si>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</si>
  <si>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</si>
  <si>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</si>
  <si>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</si>
  <si>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</si>
  <si>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</si>
  <si>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</si>
  <si>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</si>
  <si>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</si>
  <si>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</si>
  <si>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</si>
  <si>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</si>
  <si>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</si>
  <si>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</si>
  <si>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</si>
  <si>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</si>
  <si>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</si>
  <si>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</si>
  <si>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</si>
  <si>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</si>
  <si>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</si>
  <si>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</si>
  <si>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</si>
  <si>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</si>
  <si>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</si>
  <si>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</si>
  <si>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</si>
  <si>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</si>
  <si>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</si>
  <si>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</si>
  <si>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</si>
  <si>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</si>
  <si>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</si>
  <si>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</si>
  <si>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</si>
  <si>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</si>
  <si>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</si>
  <si>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</si>
  <si>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</si>
  <si>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</si>
  <si>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</si>
  <si>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</si>
  <si>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</si>
  <si>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</si>
  <si>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</si>
  <si>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</si>
  <si>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</si>
  <si>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</si>
  <si>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</si>
  <si>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</si>
  <si>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</si>
  <si>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</si>
  <si>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</si>
  <si>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</si>
  <si>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</si>
  <si>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</si>
  <si>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</si>
  <si>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</si>
  <si>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</si>
  <si>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</si>
  <si>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</si>
  <si>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</si>
  <si>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</si>
  <si>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</si>
  <si>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</si>
  <si>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</si>
  <si>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</si>
  <si>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</si>
  <si>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</si>
  <si>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</si>
  <si>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</si>
  <si>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</si>
  <si>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</si>
  <si>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</si>
  <si>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</si>
  <si>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</si>
  <si>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</si>
  <si>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</si>
  <si>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</si>
  <si>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</si>
  <si>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</si>
  <si>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</si>
  <si>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</si>
  <si>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</si>
  <si>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</si>
  <si>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</si>
  <si>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</si>
  <si>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</si>
  <si>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</si>
  <si>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</si>
  <si>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</si>
  <si>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</si>
  <si>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</si>
  <si>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</si>
  <si>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</si>
  <si>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</si>
  <si>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</si>
  <si>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</si>
  <si>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</si>
  <si>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</si>
  <si>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</si>
  <si>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</si>
  <si>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</si>
  <si>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</si>
  <si>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</si>
  <si>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</si>
  <si>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</si>
  <si>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</si>
  <si>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</si>
  <si>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</si>
  <si>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</si>
  <si>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</si>
  <si>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</si>
  <si>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</si>
  <si>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</si>
  <si>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</si>
  <si>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</si>
  <si>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</si>
  <si>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</si>
  <si>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</si>
  <si>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</si>
  <si>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</si>
  <si>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</si>
  <si>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</si>
  <si>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</si>
  <si>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</si>
  <si>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</si>
  <si>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</si>
  <si>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</si>
  <si>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</si>
  <si>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</si>
  <si>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</si>
  <si>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</si>
  <si>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</si>
  <si>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</si>
  <si>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</si>
  <si>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</si>
  <si>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</si>
  <si>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</si>
  <si>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</si>
  <si>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</si>
  <si>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</si>
  <si>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</si>
  <si>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</si>
  <si>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</si>
  <si>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</si>
  <si>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</si>
  <si>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</si>
  <si>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</si>
  <si>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</si>
  <si>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</si>
  <si>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</si>
  <si>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</si>
  <si>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</si>
  <si>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</si>
  <si>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</si>
  <si>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</si>
  <si>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</si>
  <si>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</si>
  <si>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</si>
  <si>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</si>
  <si>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</si>
  <si>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</si>
  <si>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</si>
  <si>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</si>
  <si>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</si>
  <si>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</si>
  <si>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</si>
  <si>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</si>
  <si>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</si>
  <si>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</si>
  <si>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</si>
  <si>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</si>
  <si>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</si>
  <si>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</si>
  <si>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</si>
  <si>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</si>
  <si>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</si>
  <si>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</si>
  <si>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</si>
  <si>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</si>
  <si>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</si>
  <si>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</si>
  <si>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</si>
  <si>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</si>
  <si>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</si>
  <si>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</si>
  <si>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</si>
  <si>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</si>
  <si>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</si>
  <si>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</si>
  <si>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</si>
  <si>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</si>
  <si>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</si>
  <si>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</si>
  <si>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</si>
  <si>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</si>
  <si>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</si>
  <si>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</si>
  <si>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</si>
  <si>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</si>
  <si>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</si>
  <si>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</si>
  <si>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</si>
  <si>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</si>
  <si>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</si>
  <si>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</si>
  <si>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</si>
  <si>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</si>
  <si>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</si>
  <si>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</si>
  <si>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</si>
  <si>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</si>
  <si>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</si>
  <si>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</si>
  <si>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</si>
  <si>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</si>
  <si>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</si>
  <si>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</si>
  <si>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</si>
  <si>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</si>
  <si>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</si>
  <si>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</si>
  <si>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</si>
  <si>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</si>
  <si>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</si>
  <si>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</si>
  <si>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</si>
  <si>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</si>
  <si>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</si>
  <si>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</si>
  <si>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</si>
  <si>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</si>
  <si>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</si>
  <si>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</si>
  <si>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</si>
  <si>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</si>
  <si>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</si>
  <si>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</si>
  <si>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</si>
  <si>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</si>
  <si>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</si>
  <si>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</si>
  <si>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</si>
  <si>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</si>
  <si>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</si>
  <si>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</si>
  <si>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</si>
  <si>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</si>
  <si>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</si>
  <si>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</si>
  <si>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</si>
  <si>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</si>
  <si>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</si>
  <si>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</si>
  <si>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</si>
  <si>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</si>
  <si>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</si>
  <si>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</si>
  <si>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</si>
  <si>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</si>
  <si>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</si>
  <si>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</si>
  <si>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</si>
  <si>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</si>
  <si>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</si>
  <si>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</si>
  <si>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</si>
  <si>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</si>
  <si>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</si>
  <si>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</si>
  <si>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</si>
  <si>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</si>
  <si>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</si>
  <si>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</si>
  <si>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</si>
  <si>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</si>
  <si>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</si>
  <si>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</si>
  <si>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</si>
  <si>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</si>
  <si>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</si>
  <si>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</si>
  <si>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</si>
  <si>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</si>
  <si>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</si>
  <si>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</si>
  <si>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</si>
  <si>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</si>
  <si>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</si>
  <si>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</si>
  <si>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</si>
  <si>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</si>
  <si>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</si>
  <si>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</si>
  <si>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</si>
  <si>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</si>
  <si>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</si>
  <si>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</si>
  <si>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</si>
  <si>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</si>
  <si>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</si>
  <si>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</si>
  <si>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</si>
  <si>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</si>
  <si>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</si>
  <si>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</si>
  <si>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</si>
  <si>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</si>
  <si>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</si>
  <si>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</si>
  <si>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</si>
  <si>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</si>
  <si>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</si>
  <si>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</si>
  <si>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</si>
  <si>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</si>
  <si>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</si>
  <si>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</si>
  <si>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</si>
  <si>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</si>
  <si>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</si>
  <si>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</si>
  <si>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</si>
  <si>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</si>
  <si>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</si>
  <si>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</si>
  <si>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</si>
  <si>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</si>
  <si>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</si>
  <si>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</si>
  <si>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</si>
  <si>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</si>
  <si>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</si>
  <si>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</si>
  <si>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</si>
  <si>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</si>
  <si>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</si>
  <si>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</si>
  <si>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</si>
  <si>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</si>
  <si>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</si>
  <si>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</si>
  <si>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</si>
  <si>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Grand Total</t>
  </si>
  <si>
    <t>Dr. Bambang Suprakto, A.Pi, S.Pi, MT</t>
  </si>
  <si>
    <t>NIP 19630602 198802 1 001</t>
  </si>
  <si>
    <t>522151</t>
  </si>
  <si>
    <t>524119</t>
  </si>
  <si>
    <t>elektronik</t>
  </si>
  <si>
    <t>Ditandatangani secara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</si>
  <si>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</si>
  <si>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</si>
  <si>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</si>
  <si>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</si>
  <si>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</si>
  <si>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</si>
  <si>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</si>
  <si>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</si>
  <si>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</si>
  <si>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</si>
  <si>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</si>
  <si>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</si>
  <si>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</si>
  <si>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</si>
  <si>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</si>
  <si>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</si>
  <si>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</si>
  <si>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</si>
  <si>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</si>
  <si>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</si>
  <si>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</si>
  <si>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</si>
  <si>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</si>
  <si>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</si>
  <si>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</si>
  <si>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</si>
  <si>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</si>
  <si>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</si>
  <si>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</si>
  <si>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</si>
  <si>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</si>
  <si>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</si>
  <si>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</si>
  <si>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</si>
  <si>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</si>
  <si>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</si>
  <si>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</si>
  <si>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</si>
  <si>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</si>
  <si>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</si>
  <si>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</si>
  <si>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</si>
  <si>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</si>
  <si>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</si>
  <si>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</si>
  <si>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</si>
  <si>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</si>
  <si>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</si>
  <si>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</si>
  <si>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</si>
  <si>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</si>
  <si>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</si>
  <si>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</si>
  <si>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</si>
  <si>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</si>
  <si>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</si>
  <si>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</si>
  <si>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</si>
  <si>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</si>
  <si>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</si>
  <si>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</si>
  <si>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</si>
  <si>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</si>
  <si>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</si>
  <si>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</si>
  <si>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</si>
  <si>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</si>
  <si>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</si>
  <si>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</si>
  <si>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</si>
  <si>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</si>
  <si>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</si>
  <si>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</si>
  <si>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</si>
  <si>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</si>
  <si>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</si>
  <si>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</si>
  <si>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</si>
  <si>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</si>
  <si>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</si>
  <si>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</si>
  <si>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</si>
  <si>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</si>
  <si>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</si>
  <si>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</si>
  <si>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</si>
  <si>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</si>
  <si>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</si>
  <si>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</si>
  <si>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</si>
  <si>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</si>
  <si>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</si>
  <si>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</si>
  <si>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</si>
  <si>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</si>
  <si>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</si>
  <si>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</si>
  <si>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</si>
  <si>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</si>
  <si>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</si>
  <si>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</si>
  <si>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</si>
  <si>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</si>
  <si>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</si>
  <si>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</si>
  <si>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</si>
  <si>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</si>
  <si>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</si>
  <si>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</si>
  <si>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</si>
  <si>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</si>
  <si>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</si>
  <si>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</si>
  <si>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</si>
  <si>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</si>
  <si>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</si>
  <si>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</si>
  <si>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</si>
  <si>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</si>
  <si>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</si>
  <si>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</si>
  <si>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</si>
  <si>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</si>
  <si>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</si>
  <si>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</si>
  <si>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</si>
  <si>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</si>
  <si>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</si>
  <si>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</si>
  <si>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</si>
  <si>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</si>
  <si>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</si>
  <si>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</si>
  <si>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</si>
  <si>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</si>
  <si>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</si>
  <si>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</si>
  <si>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</si>
  <si>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</si>
  <si>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</si>
  <si>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</si>
  <si>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</si>
  <si>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</si>
  <si>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</si>
  <si>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</si>
  <si>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</si>
  <si>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</si>
  <si>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</si>
  <si>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</si>
  <si>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</si>
  <si>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</si>
  <si>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</si>
  <si>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</si>
  <si>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</si>
  <si>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</si>
  <si>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</si>
  <si>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</si>
  <si>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</si>
  <si>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</si>
  <si>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</si>
  <si>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</si>
  <si>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</si>
  <si>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</si>
  <si>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</si>
  <si>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</si>
  <si>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</si>
  <si>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</si>
  <si>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</si>
  <si>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</si>
  <si>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</si>
  <si>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</si>
  <si>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</si>
  <si>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</si>
  <si>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</si>
  <si>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</si>
  <si>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</si>
  <si>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</si>
  <si>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</si>
  <si>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</si>
  <si>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</si>
  <si>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</si>
  <si>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</si>
  <si>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</si>
  <si>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</si>
  <si>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</si>
  <si>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</si>
  <si>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</si>
  <si>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</si>
  <si>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</si>
  <si>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</si>
  <si>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</si>
  <si>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</si>
  <si>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</si>
  <si>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</si>
  <si>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</si>
  <si>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</si>
  <si>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</si>
  <si>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</si>
  <si>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</si>
  <si>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</si>
  <si>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</si>
  <si>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</si>
  <si>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</si>
  <si>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</si>
  <si>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</si>
  <si>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</si>
  <si>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</si>
  <si>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</si>
  <si>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</si>
  <si>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</si>
  <si>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</si>
  <si>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</si>
  <si>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</si>
  <si>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</si>
  <si>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</si>
  <si>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</si>
  <si>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</si>
  <si>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</si>
  <si>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</si>
  <si>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</si>
  <si>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</si>
  <si>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</si>
  <si>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</si>
  <si>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</si>
  <si>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</si>
  <si>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</si>
  <si>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</si>
  <si>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</si>
  <si>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</si>
  <si>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</si>
  <si>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</si>
  <si>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</si>
  <si>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</si>
  <si>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</si>
  <si>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</si>
  <si>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</si>
  <si>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</si>
  <si>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</si>
  <si>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</si>
  <si>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</si>
  <si>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</si>
  <si>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</si>
  <si>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</si>
  <si>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</si>
  <si>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</si>
  <si>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</si>
  <si>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</si>
  <si>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</si>
  <si>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</si>
  <si>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</si>
  <si>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</si>
  <si>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</si>
  <si>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</si>
  <si>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</si>
  <si>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</si>
  <si>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</si>
  <si>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</si>
  <si>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</si>
  <si>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</si>
  <si>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</si>
  <si>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</si>
  <si>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</si>
  <si>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</si>
  <si>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</si>
  <si>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</si>
  <si>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</si>
  <si>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</si>
  <si>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</si>
  <si>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</si>
  <si>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</si>
  <si>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</si>
  <si>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</si>
  <si>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</si>
  <si>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</si>
  <si>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</si>
  <si>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</si>
  <si>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</si>
  <si>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</si>
  <si>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</si>
  <si>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</si>
  <si>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</si>
  <si>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</si>
  <si>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</si>
  <si>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</si>
  <si>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</si>
  <si>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</si>
  <si>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</si>
  <si>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</si>
  <si>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</si>
  <si>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</si>
  <si>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</si>
  <si>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</si>
  <si>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</si>
  <si>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</si>
  <si>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</si>
  <si>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</si>
  <si>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</si>
  <si>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</si>
  <si>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</si>
  <si>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</si>
  <si>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</si>
  <si>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</si>
  <si>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</si>
  <si>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</si>
  <si>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</si>
  <si>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</si>
  <si>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</si>
  <si>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</si>
  <si>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</si>
  <si>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</si>
  <si>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</si>
  <si>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</si>
  <si>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</si>
  <si>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</si>
  <si>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</si>
  <si>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</si>
  <si>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</si>
  <si>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</si>
  <si>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</si>
  <si>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</si>
  <si>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</si>
  <si>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</si>
  <si>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</si>
  <si>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</si>
  <si>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</si>
  <si>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</si>
  <si>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</si>
  <si>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</si>
  <si>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</si>
  <si>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</si>
  <si>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</si>
  <si>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</si>
  <si>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</si>
  <si>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</si>
  <si>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</si>
  <si>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</si>
  <si>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</si>
  <si>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</si>
  <si>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</si>
  <si>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</si>
  <si>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</si>
  <si>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</si>
  <si>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</si>
  <si>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</si>
  <si>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</si>
  <si>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</si>
  <si>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</si>
  <si>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</si>
  <si>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</si>
  <si>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</si>
  <si>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</si>
  <si>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</si>
  <si>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</si>
  <si>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</si>
  <si>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</si>
  <si>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</si>
  <si>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</si>
  <si>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</si>
  <si>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</si>
  <si>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</si>
  <si>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</si>
  <si>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</si>
  <si>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</si>
  <si>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</si>
  <si>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</si>
  <si>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</si>
  <si>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</si>
  <si>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</si>
  <si>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</si>
  <si>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</si>
  <si>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</si>
  <si>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</si>
  <si>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</si>
  <si>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</si>
  <si>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</si>
  <si>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</si>
  <si>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</si>
  <si>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</si>
  <si>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</si>
  <si>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</si>
  <si>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</si>
  <si>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</si>
  <si>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</si>
  <si>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</si>
  <si>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</si>
  <si>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</si>
  <si>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</si>
  <si>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</si>
  <si>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</si>
  <si>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</si>
  <si>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</si>
  <si>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</si>
  <si>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</si>
  <si>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</si>
  <si>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</si>
  <si>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</si>
  <si>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</si>
  <si>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</si>
  <si>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</si>
  <si>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</si>
  <si>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</si>
  <si>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</si>
  <si>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</si>
  <si>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</si>
  <si>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</si>
  <si>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</si>
  <si>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</si>
  <si>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</si>
  <si>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</si>
  <si>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</si>
  <si>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</si>
  <si>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</si>
  <si>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</si>
  <si>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</si>
  <si>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</si>
  <si>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</si>
  <si>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Sisa TUP 1
(Pengembalian)</t>
  </si>
  <si>
    <t>Pusat Pendidikan KP,</t>
  </si>
  <si>
    <t>Elektronik</t>
  </si>
  <si>
    <t>Ditandatangani Secara</t>
  </si>
  <si>
    <t>Disetujui 
Ses BRSDM KP</t>
  </si>
  <si>
    <t>SPJ TUP Nihil</t>
  </si>
  <si>
    <t>Sisa TUP 1</t>
  </si>
  <si>
    <t>Realisasi TUP 1</t>
  </si>
  <si>
    <t>Keterangan :</t>
  </si>
  <si>
    <t>Realisasi tidak sesuai dengan usulan TUP yang disetujui Ses BRSDM KP</t>
  </si>
  <si>
    <t>09 - Langganan Majalah dan Surat Kabar</t>
  </si>
  <si>
    <t>Realisasi 
s.d 06 Mar 2023</t>
  </si>
  <si>
    <t>Cek Pagu</t>
  </si>
  <si>
    <t>Sisa Dana 
s.d 06 Mar 2023</t>
  </si>
  <si>
    <t>Dana yang 
dimintakan TUP 2</t>
  </si>
  <si>
    <t>Usulan TUP 2</t>
  </si>
  <si>
    <t>Rincian TUP 2, Pusat Pendidikan KP</t>
  </si>
  <si>
    <t>Jumlah TUP 2</t>
  </si>
  <si>
    <t>Nomor Surat Usulan TUP</t>
  </si>
  <si>
    <t>Tanggal Usulan TUP</t>
  </si>
  <si>
    <t>: 06 Maret 2023</t>
  </si>
  <si>
    <t>Usulan TUP</t>
  </si>
  <si>
    <t>: TUP 2</t>
  </si>
  <si>
    <t>Rekapitulasi Usulan TUP ke 2, Pusat Pendidikan KP</t>
  </si>
  <si>
    <t>Rekapitulasi TUP 2, Pusat Pendidikan KP</t>
  </si>
  <si>
    <t>DL.2376.AFA Total</t>
  </si>
  <si>
    <t>WA.2378.EBA Total</t>
  </si>
  <si>
    <t>WA.2378.EBD Total</t>
  </si>
  <si>
    <t>WA.4345.EBC Total</t>
  </si>
  <si>
    <t>: 393/BRSDM.4/KU.220/III/2023</t>
  </si>
  <si>
    <t>TUP 2
(Disetujui Ses BRSDM KP)</t>
  </si>
  <si>
    <t>Disetujui Ses BRSDM KP</t>
  </si>
  <si>
    <t xml:space="preserve">Disetujui Ses BRSDM KP </t>
  </si>
  <si>
    <t>TUP 2 Disetujui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</si>
</sst>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6"/>
      <color theme="1"/>
      <name val="Arial"/>
      <family val="2"/>
    </font>
    <font>
      <b/>
      <sz val="10"/>
      <name val="Arial"/>
      <family val="2"/>
    </font>
    <font>
      <b/>
      <sz val="11"/>
      <color rgb="FFFFFF0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7CAAC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79998168889431442"/>
        <bgColor rgb="FF8EA9DB"/>
      </patternFill>
    </fill>
    <fill>
      <patternFill patternType="solid">
        <fgColor theme="5" tint="0.79998168889431442"/>
        <bgColor rgb="FFC55A11"/>
      </patternFill>
    </fill>
    <fill>
      <patternFill patternType="solid">
        <fgColor rgb="FF92D050"/>
        <bgColor rgb="FFFFD965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0">
    <xf numFmtId="0" fontId="0" fillId="0" borderId="0" xfId="0"/>
    <xf numFmtId="0" fontId="1" fillId="0" borderId="0" xfId="1"/>
    <xf numFmtId="41" fontId="1" fillId="0" borderId="0" xfId="2" applyFont="1"/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6" borderId="9" xfId="1" applyFont="1" applyFill="1" applyBorder="1" applyAlignment="1">
      <alignment horizontal="center" vertical="top"/>
    </xf>
    <xf numFmtId="0" fontId="12" fillId="6" borderId="6" xfId="1" applyFont="1" applyFill="1" applyBorder="1" applyAlignment="1">
      <alignment vertical="top"/>
    </xf>
    <xf numFmtId="0" fontId="12" fillId="6" borderId="10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41" fontId="16" fillId="0" borderId="6" xfId="3" applyFont="1" applyBorder="1" applyAlignment="1">
      <alignment vertical="center"/>
    </xf>
    <xf numFmtId="41" fontId="4" fillId="0" borderId="6" xfId="3" applyFont="1" applyBorder="1" applyAlignment="1">
      <alignment vertical="center"/>
    </xf>
    <xf numFmtId="41" fontId="4" fillId="0" borderId="6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41" fontId="12" fillId="11" borderId="6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6" fillId="0" borderId="13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41" fontId="4" fillId="0" borderId="13" xfId="3" applyFont="1" applyBorder="1" applyAlignment="1">
      <alignment vertical="center"/>
    </xf>
    <xf numFmtId="41" fontId="4" fillId="0" borderId="13" xfId="1" applyNumberFormat="1" applyFont="1" applyBorder="1" applyAlignment="1">
      <alignment horizontal="left" vertical="top" indent="2"/>
    </xf>
    <xf numFmtId="0" fontId="12" fillId="11" borderId="6" xfId="1" applyFont="1" applyFill="1" applyBorder="1" applyAlignment="1">
      <alignment horizontal="center" vertical="center"/>
    </xf>
    <xf numFmtId="3" fontId="12" fillId="11" borderId="6" xfId="1" applyNumberFormat="1" applyFont="1" applyFill="1" applyBorder="1" applyAlignment="1">
      <alignment vertical="center"/>
    </xf>
    <xf numFmtId="41" fontId="12" fillId="11" borderId="6" xfId="2" applyFont="1" applyFill="1" applyBorder="1" applyAlignment="1">
      <alignment vertical="center"/>
    </xf>
    <xf numFmtId="41" fontId="16" fillId="0" borderId="6" xfId="3" applyFont="1" applyFill="1" applyBorder="1" applyAlignment="1">
      <alignment vertical="center"/>
    </xf>
    <xf numFmtId="41" fontId="12" fillId="6" borderId="6" xfId="2" applyFont="1" applyFill="1" applyBorder="1" applyAlignment="1">
      <alignment vertical="top"/>
    </xf>
    <xf numFmtId="41" fontId="12" fillId="6" borderId="6" xfId="2" applyFont="1" applyFill="1" applyBorder="1" applyAlignment="1">
      <alignment vertical="center"/>
    </xf>
    <xf numFmtId="0" fontId="26" fillId="0" borderId="0" xfId="1" applyFont="1" applyAlignment="1">
      <alignment horizontal="left" indent="13"/>
    </xf>
    <xf numFmtId="41" fontId="26" fillId="0" borderId="0" xfId="3" applyFont="1" applyAlignment="1">
      <alignment horizontal="left" indent="6"/>
    </xf>
    <xf numFmtId="0" fontId="11" fillId="0" borderId="0" xfId="1" applyFont="1"/>
    <xf numFmtId="0" fontId="12" fillId="6" borderId="13" xfId="1" applyFont="1" applyFill="1" applyBorder="1" applyAlignment="1">
      <alignment vertical="top"/>
    </xf>
    <xf numFmtId="0" fontId="16" fillId="0" borderId="6" xfId="1" applyFont="1" applyBorder="1" applyAlignment="1">
      <alignment horizontal="left" vertical="center" indent="1"/>
    </xf>
    <xf numFmtId="3" fontId="16" fillId="0" borderId="6" xfId="1" applyNumberFormat="1" applyFont="1" applyBorder="1" applyAlignment="1">
      <alignment vertical="center"/>
    </xf>
    <xf numFmtId="0" fontId="27" fillId="0" borderId="0" xfId="0" applyFont="1"/>
    <xf numFmtId="0" fontId="1" fillId="0" borderId="0" xfId="0" applyFont="1"/>
    <xf numFmtId="0" fontId="27" fillId="0" borderId="6" xfId="0" applyFont="1" applyBorder="1"/>
    <xf numFmtId="0" fontId="27" fillId="9" borderId="6" xfId="0" applyFont="1" applyFill="1" applyBorder="1"/>
    <xf numFmtId="1" fontId="22" fillId="0" borderId="6" xfId="1" applyNumberFormat="1" applyFont="1" applyBorder="1" applyAlignment="1" applyProtection="1">
      <alignment horizontal="center" vertical="center"/>
      <protection locked="0"/>
    </xf>
    <xf numFmtId="164" fontId="9" fillId="2" borderId="11" xfId="1" applyNumberFormat="1" applyFont="1" applyFill="1" applyBorder="1" applyAlignment="1" applyProtection="1">
      <alignment vertical="top"/>
      <protection locked="0"/>
    </xf>
    <xf numFmtId="164" fontId="9" fillId="2" borderId="6" xfId="1" applyNumberFormat="1" applyFont="1" applyFill="1" applyBorder="1" applyAlignment="1" applyProtection="1">
      <alignment vertical="top"/>
      <protection locked="0"/>
    </xf>
    <xf numFmtId="164" fontId="8" fillId="3" borderId="11" xfId="1" applyNumberFormat="1" applyFont="1" applyFill="1" applyBorder="1" applyAlignment="1" applyProtection="1">
      <alignment vertical="top"/>
      <protection locked="0"/>
    </xf>
    <xf numFmtId="164" fontId="8" fillId="3" borderId="6" xfId="1" applyNumberFormat="1" applyFont="1" applyFill="1" applyBorder="1" applyAlignment="1" applyProtection="1">
      <alignment vertical="top"/>
      <protection locked="0"/>
    </xf>
    <xf numFmtId="164" fontId="9" fillId="15" borderId="6" xfId="1" applyNumberFormat="1" applyFont="1" applyFill="1" applyBorder="1" applyAlignment="1" applyProtection="1">
      <alignment vertical="top"/>
      <protection locked="0"/>
    </xf>
    <xf numFmtId="164" fontId="8" fillId="16" borderId="11" xfId="1" applyNumberFormat="1" applyFont="1" applyFill="1" applyBorder="1" applyAlignment="1" applyProtection="1">
      <alignment vertical="top"/>
      <protection locked="0"/>
    </xf>
    <xf numFmtId="164" fontId="8" fillId="16" borderId="6" xfId="1" applyNumberFormat="1" applyFont="1" applyFill="1" applyBorder="1" applyAlignment="1" applyProtection="1">
      <alignment vertical="top"/>
      <protection locked="0"/>
    </xf>
    <xf numFmtId="164" fontId="9" fillId="4" borderId="11" xfId="1" applyNumberFormat="1" applyFont="1" applyFill="1" applyBorder="1" applyAlignment="1" applyProtection="1">
      <alignment vertical="top"/>
      <protection locked="0"/>
    </xf>
    <xf numFmtId="164" fontId="9" fillId="4" borderId="6" xfId="1" applyNumberFormat="1" applyFont="1" applyFill="1" applyBorder="1" applyAlignment="1" applyProtection="1">
      <alignment vertical="top"/>
      <protection locked="0"/>
    </xf>
    <xf numFmtId="164" fontId="8" fillId="41" borderId="11" xfId="1" applyNumberFormat="1" applyFont="1" applyFill="1" applyBorder="1" applyAlignment="1" applyProtection="1">
      <alignment vertical="top"/>
      <protection locked="0"/>
    </xf>
    <xf numFmtId="164" fontId="8" fillId="40" borderId="6" xfId="1" applyNumberFormat="1" applyFont="1" applyFill="1" applyBorder="1" applyAlignment="1" applyProtection="1">
      <alignment vertical="top"/>
      <protection locked="0"/>
    </xf>
    <xf numFmtId="164" fontId="8" fillId="18" borderId="11" xfId="1" applyNumberFormat="1" applyFont="1" applyFill="1" applyBorder="1" applyAlignment="1" applyProtection="1">
      <alignment vertical="top"/>
      <protection locked="0"/>
    </xf>
    <xf numFmtId="164" fontId="8" fillId="18" borderId="6" xfId="1" applyNumberFormat="1" applyFont="1" applyFill="1" applyBorder="1" applyAlignment="1" applyProtection="1">
      <alignment vertical="top"/>
      <protection locked="0"/>
    </xf>
    <xf numFmtId="0" fontId="23" fillId="0" borderId="6" xfId="1" applyFont="1" applyBorder="1" applyAlignment="1" applyProtection="1">
      <alignment horizontal="center" vertical="top"/>
      <protection locked="0"/>
    </xf>
    <xf numFmtId="0" fontId="23" fillId="0" borderId="6" xfId="1" applyFont="1" applyBorder="1" applyAlignment="1" applyProtection="1">
      <alignment vertical="top" wrapText="1"/>
      <protection locked="0"/>
    </xf>
    <xf numFmtId="164" fontId="23" fillId="0" borderId="6" xfId="1" applyNumberFormat="1" applyFont="1" applyBorder="1" applyAlignment="1" applyProtection="1">
      <alignment vertical="top"/>
      <protection locked="0"/>
    </xf>
    <xf numFmtId="164" fontId="8" fillId="19" borderId="11" xfId="1" applyNumberFormat="1" applyFont="1" applyFill="1" applyBorder="1" applyAlignment="1" applyProtection="1">
      <alignment vertical="top"/>
      <protection locked="0"/>
    </xf>
    <xf numFmtId="164" fontId="8" fillId="19" borderId="6" xfId="1" applyNumberFormat="1" applyFont="1" applyFill="1" applyBorder="1" applyAlignment="1" applyProtection="1">
      <alignment vertical="top"/>
      <protection locked="0"/>
    </xf>
    <xf numFmtId="164" fontId="8" fillId="42" borderId="11" xfId="1" applyNumberFormat="1" applyFont="1" applyFill="1" applyBorder="1" applyAlignment="1" applyProtection="1">
      <alignment vertical="top"/>
      <protection locked="0"/>
    </xf>
    <xf numFmtId="164" fontId="8" fillId="21" borderId="6" xfId="1" applyNumberFormat="1" applyFont="1" applyFill="1" applyBorder="1" applyAlignment="1" applyProtection="1">
      <alignment vertical="top"/>
      <protection locked="0"/>
    </xf>
    <xf numFmtId="164" fontId="9" fillId="22" borderId="11" xfId="1" applyNumberFormat="1" applyFont="1" applyFill="1" applyBorder="1" applyAlignment="1" applyProtection="1">
      <alignment vertical="top"/>
      <protection locked="0"/>
    </xf>
    <xf numFmtId="164" fontId="9" fillId="22" borderId="6" xfId="1" applyNumberFormat="1" applyFont="1" applyFill="1" applyBorder="1" applyAlignment="1" applyProtection="1">
      <alignment vertical="top"/>
      <protection locked="0"/>
    </xf>
    <xf numFmtId="164" fontId="8" fillId="42" borderId="6" xfId="1" applyNumberFormat="1" applyFont="1" applyFill="1" applyBorder="1" applyAlignment="1" applyProtection="1">
      <alignment vertical="top"/>
      <protection locked="0"/>
    </xf>
    <xf numFmtId="164" fontId="8" fillId="40" borderId="11" xfId="1" applyNumberFormat="1" applyFont="1" applyFill="1" applyBorder="1" applyAlignment="1" applyProtection="1">
      <alignment vertical="top"/>
      <protection locked="0"/>
    </xf>
    <xf numFmtId="164" fontId="9" fillId="24" borderId="11" xfId="1" applyNumberFormat="1" applyFont="1" applyFill="1" applyBorder="1" applyAlignment="1" applyProtection="1">
      <alignment vertical="top"/>
      <protection locked="0"/>
    </xf>
    <xf numFmtId="164" fontId="9" fillId="24" borderId="6" xfId="1" applyNumberFormat="1" applyFont="1" applyFill="1" applyBorder="1" applyAlignment="1" applyProtection="1">
      <alignment vertical="top"/>
      <protection locked="0"/>
    </xf>
    <xf numFmtId="164" fontId="8" fillId="13" borderId="11" xfId="1" applyNumberFormat="1" applyFont="1" applyFill="1" applyBorder="1" applyAlignment="1" applyProtection="1">
      <alignment vertical="top"/>
      <protection locked="0"/>
    </xf>
    <xf numFmtId="164" fontId="8" fillId="13" borderId="6" xfId="1" applyNumberFormat="1" applyFont="1" applyFill="1" applyBorder="1" applyAlignment="1" applyProtection="1">
      <alignment vertical="top"/>
      <protection locked="0"/>
    </xf>
    <xf numFmtId="164" fontId="9" fillId="25" borderId="6" xfId="1" applyNumberFormat="1" applyFont="1" applyFill="1" applyBorder="1" applyAlignment="1" applyProtection="1">
      <alignment vertical="top"/>
      <protection locked="0"/>
    </xf>
    <xf numFmtId="164" fontId="8" fillId="26" borderId="6" xfId="1" applyNumberFormat="1" applyFont="1" applyFill="1" applyBorder="1" applyAlignment="1" applyProtection="1">
      <alignment vertical="top"/>
      <protection locked="0"/>
    </xf>
    <xf numFmtId="164" fontId="9" fillId="27" borderId="6" xfId="1" applyNumberFormat="1" applyFont="1" applyFill="1" applyBorder="1" applyAlignment="1" applyProtection="1">
      <alignment vertical="top"/>
      <protection locked="0"/>
    </xf>
    <xf numFmtId="164" fontId="9" fillId="28" borderId="6" xfId="1" applyNumberFormat="1" applyFont="1" applyFill="1" applyBorder="1" applyAlignment="1" applyProtection="1">
      <alignment vertical="top"/>
      <protection locked="0"/>
    </xf>
    <xf numFmtId="164" fontId="8" fillId="29" borderId="11" xfId="1" applyNumberFormat="1" applyFont="1" applyFill="1" applyBorder="1" applyAlignment="1" applyProtection="1">
      <alignment vertical="top"/>
      <protection locked="0"/>
    </xf>
    <xf numFmtId="164" fontId="8" fillId="29" borderId="6" xfId="1" applyNumberFormat="1" applyFont="1" applyFill="1" applyBorder="1" applyAlignment="1" applyProtection="1">
      <alignment vertical="top"/>
      <protection locked="0"/>
    </xf>
    <xf numFmtId="164" fontId="9" fillId="30" borderId="11" xfId="1" applyNumberFormat="1" applyFont="1" applyFill="1" applyBorder="1" applyAlignment="1" applyProtection="1">
      <alignment vertical="top"/>
      <protection locked="0"/>
    </xf>
    <xf numFmtId="164" fontId="9" fillId="30" borderId="6" xfId="1" applyNumberFormat="1" applyFont="1" applyFill="1" applyBorder="1" applyAlignment="1" applyProtection="1">
      <alignment vertical="top"/>
      <protection locked="0"/>
    </xf>
    <xf numFmtId="164" fontId="8" fillId="43" borderId="11" xfId="1" applyNumberFormat="1" applyFont="1" applyFill="1" applyBorder="1" applyAlignment="1" applyProtection="1">
      <alignment vertical="top"/>
      <protection locked="0"/>
    </xf>
    <xf numFmtId="164" fontId="8" fillId="32" borderId="11" xfId="1" applyNumberFormat="1" applyFont="1" applyFill="1" applyBorder="1" applyAlignment="1" applyProtection="1">
      <alignment vertical="top"/>
      <protection locked="0"/>
    </xf>
    <xf numFmtId="164" fontId="8" fillId="32" borderId="6" xfId="1" applyNumberFormat="1" applyFont="1" applyFill="1" applyBorder="1" applyAlignment="1" applyProtection="1">
      <alignment vertical="top"/>
      <protection locked="0"/>
    </xf>
    <xf numFmtId="164" fontId="8" fillId="33" borderId="6" xfId="1" applyNumberFormat="1" applyFont="1" applyFill="1" applyBorder="1" applyAlignment="1" applyProtection="1">
      <alignment vertical="top"/>
      <protection locked="0"/>
    </xf>
    <xf numFmtId="164" fontId="8" fillId="21" borderId="11" xfId="1" applyNumberFormat="1" applyFont="1" applyFill="1" applyBorder="1" applyAlignment="1" applyProtection="1">
      <alignment vertical="top"/>
      <protection locked="0"/>
    </xf>
    <xf numFmtId="164" fontId="8" fillId="44" borderId="11" xfId="1" applyNumberFormat="1" applyFont="1" applyFill="1" applyBorder="1" applyAlignment="1" applyProtection="1">
      <alignment vertical="top"/>
      <protection locked="0"/>
    </xf>
    <xf numFmtId="164" fontId="8" fillId="35" borderId="6" xfId="1" applyNumberFormat="1" applyFont="1" applyFill="1" applyBorder="1" applyAlignment="1" applyProtection="1">
      <alignment vertical="top"/>
      <protection locked="0"/>
    </xf>
    <xf numFmtId="41" fontId="24" fillId="22" borderId="6" xfId="2" applyFont="1" applyFill="1" applyBorder="1" applyProtection="1">
      <protection locked="0"/>
    </xf>
    <xf numFmtId="0" fontId="23" fillId="0" borderId="6" xfId="1" applyFont="1" applyBorder="1" applyAlignment="1" applyProtection="1">
      <alignment horizontal="center"/>
      <protection locked="0"/>
    </xf>
    <xf numFmtId="164" fontId="8" fillId="41" borderId="6" xfId="1" applyNumberFormat="1" applyFont="1" applyFill="1" applyBorder="1" applyAlignment="1" applyProtection="1">
      <alignment vertical="top"/>
      <protection locked="0"/>
    </xf>
    <xf numFmtId="164" fontId="9" fillId="36" borderId="6" xfId="1" applyNumberFormat="1" applyFont="1" applyFill="1" applyBorder="1" applyAlignment="1" applyProtection="1">
      <alignment vertical="top"/>
      <protection locked="0"/>
    </xf>
    <xf numFmtId="164" fontId="8" fillId="26" borderId="11" xfId="1" applyNumberFormat="1" applyFont="1" applyFill="1" applyBorder="1" applyAlignment="1" applyProtection="1">
      <alignment vertical="top"/>
      <protection locked="0"/>
    </xf>
    <xf numFmtId="164" fontId="8" fillId="37" borderId="6" xfId="1" applyNumberFormat="1" applyFont="1" applyFill="1" applyBorder="1" applyAlignment="1" applyProtection="1">
      <alignment vertical="top"/>
      <protection locked="0"/>
    </xf>
    <xf numFmtId="164" fontId="9" fillId="38" borderId="11" xfId="1" applyNumberFormat="1" applyFont="1" applyFill="1" applyBorder="1" applyAlignment="1" applyProtection="1">
      <alignment vertical="top"/>
      <protection locked="0"/>
    </xf>
    <xf numFmtId="164" fontId="9" fillId="38" borderId="6" xfId="1" applyNumberFormat="1" applyFont="1" applyFill="1" applyBorder="1" applyAlignment="1" applyProtection="1">
      <alignment vertical="top"/>
      <protection locked="0"/>
    </xf>
    <xf numFmtId="164" fontId="9" fillId="27" borderId="11" xfId="1" applyNumberFormat="1" applyFont="1" applyFill="1" applyBorder="1" applyAlignment="1" applyProtection="1">
      <alignment vertical="top"/>
      <protection locked="0"/>
    </xf>
    <xf numFmtId="164" fontId="8" fillId="39" borderId="6" xfId="1" applyNumberFormat="1" applyFont="1" applyFill="1" applyBorder="1" applyAlignment="1" applyProtection="1">
      <alignment vertical="top"/>
      <protection locked="0"/>
    </xf>
    <xf numFmtId="0" fontId="14" fillId="0" borderId="6" xfId="1" applyFont="1" applyBorder="1" applyAlignment="1" applyProtection="1">
      <alignment horizontal="center" vertical="top"/>
      <protection locked="0"/>
    </xf>
    <xf numFmtId="164" fontId="5" fillId="14" borderId="6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6" xfId="1" applyFont="1" applyBorder="1" applyAlignment="1" applyProtection="1">
      <alignment horizontal="center"/>
      <protection locked="0"/>
    </xf>
    <xf numFmtId="164" fontId="7" fillId="0" borderId="19" xfId="1" applyNumberFormat="1" applyFont="1" applyBorder="1" applyAlignment="1" applyProtection="1">
      <alignment vertical="top"/>
      <protection locked="0"/>
    </xf>
    <xf numFmtId="164" fontId="9" fillId="15" borderId="11" xfId="1" applyNumberFormat="1" applyFont="1" applyFill="1" applyBorder="1" applyAlignment="1" applyProtection="1">
      <alignment vertical="top"/>
      <protection locked="0"/>
    </xf>
    <xf numFmtId="164" fontId="9" fillId="28" borderId="11" xfId="1" applyNumberFormat="1" applyFont="1" applyFill="1" applyBorder="1" applyAlignment="1" applyProtection="1">
      <alignment vertical="top"/>
      <protection locked="0"/>
    </xf>
    <xf numFmtId="164" fontId="9" fillId="36" borderId="11" xfId="1" applyNumberFormat="1" applyFont="1" applyFill="1" applyBorder="1" applyAlignment="1" applyProtection="1">
      <alignment vertical="top"/>
      <protection locked="0"/>
    </xf>
    <xf numFmtId="0" fontId="5" fillId="14" borderId="6" xfId="1" applyFont="1" applyFill="1" applyBorder="1" applyAlignment="1">
      <alignment horizontal="center" vertical="center"/>
    </xf>
    <xf numFmtId="0" fontId="5" fillId="14" borderId="6" xfId="1" applyFont="1" applyFill="1" applyBorder="1" applyAlignment="1">
      <alignment horizontal="center" vertical="center" wrapText="1"/>
    </xf>
    <xf numFmtId="164" fontId="5" fillId="14" borderId="6" xfId="1" applyNumberFormat="1" applyFont="1" applyFill="1" applyBorder="1" applyAlignment="1">
      <alignment horizontal="center" vertical="center"/>
    </xf>
    <xf numFmtId="1" fontId="22" fillId="0" borderId="6" xfId="1" applyNumberFormat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top"/>
    </xf>
    <xf numFmtId="1" fontId="22" fillId="0" borderId="6" xfId="1" applyNumberFormat="1" applyFont="1" applyBorder="1" applyAlignment="1">
      <alignment horizontal="center" vertical="top"/>
    </xf>
    <xf numFmtId="0" fontId="9" fillId="2" borderId="6" xfId="1" applyFont="1" applyFill="1" applyBorder="1" applyAlignment="1">
      <alignment horizontal="center" vertical="top"/>
    </xf>
    <xf numFmtId="0" fontId="9" fillId="2" borderId="6" xfId="1" applyFont="1" applyFill="1" applyBorder="1" applyAlignment="1">
      <alignment vertical="top" wrapText="1"/>
    </xf>
    <xf numFmtId="0" fontId="9" fillId="2" borderId="16" xfId="1" applyFont="1" applyFill="1" applyBorder="1" applyAlignment="1">
      <alignment horizontal="center" vertical="top"/>
    </xf>
    <xf numFmtId="164" fontId="9" fillId="2" borderId="11" xfId="1" applyNumberFormat="1" applyFont="1" applyFill="1" applyBorder="1" applyAlignment="1">
      <alignment vertical="top"/>
    </xf>
    <xf numFmtId="164" fontId="9" fillId="2" borderId="6" xfId="1" applyNumberFormat="1" applyFont="1" applyFill="1" applyBorder="1" applyAlignment="1">
      <alignment vertical="top"/>
    </xf>
    <xf numFmtId="0" fontId="8" fillId="3" borderId="6" xfId="1" applyFont="1" applyFill="1" applyBorder="1" applyAlignment="1">
      <alignment horizontal="center" vertical="top"/>
    </xf>
    <xf numFmtId="0" fontId="8" fillId="3" borderId="6" xfId="1" applyFont="1" applyFill="1" applyBorder="1" applyAlignment="1">
      <alignment vertical="top" wrapText="1"/>
    </xf>
    <xf numFmtId="0" fontId="8" fillId="3" borderId="16" xfId="1" applyFont="1" applyFill="1" applyBorder="1" applyAlignment="1">
      <alignment horizontal="center" vertical="top"/>
    </xf>
    <xf numFmtId="164" fontId="8" fillId="3" borderId="11" xfId="1" applyNumberFormat="1" applyFont="1" applyFill="1" applyBorder="1" applyAlignment="1">
      <alignment vertical="top"/>
    </xf>
    <xf numFmtId="164" fontId="8" fillId="3" borderId="6" xfId="1" applyNumberFormat="1" applyFont="1" applyFill="1" applyBorder="1" applyAlignment="1">
      <alignment vertical="top"/>
    </xf>
    <xf numFmtId="0" fontId="9" fillId="15" borderId="6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 wrapText="1"/>
    </xf>
    <xf numFmtId="0" fontId="9" fillId="15" borderId="16" xfId="1" applyFont="1" applyFill="1" applyBorder="1" applyAlignment="1">
      <alignment horizontal="center" vertical="top"/>
    </xf>
    <xf numFmtId="164" fontId="9" fillId="15" borderId="6" xfId="1" applyNumberFormat="1" applyFont="1" applyFill="1" applyBorder="1" applyAlignment="1">
      <alignment vertical="top"/>
    </xf>
    <xf numFmtId="0" fontId="8" fillId="16" borderId="6" xfId="1" applyFont="1" applyFill="1" applyBorder="1" applyAlignment="1">
      <alignment horizontal="center" vertical="top"/>
    </xf>
    <xf numFmtId="0" fontId="8" fillId="16" borderId="6" xfId="1" applyFont="1" applyFill="1" applyBorder="1" applyAlignment="1">
      <alignment vertical="top" wrapText="1"/>
    </xf>
    <xf numFmtId="0" fontId="8" fillId="16" borderId="16" xfId="1" applyFont="1" applyFill="1" applyBorder="1" applyAlignment="1">
      <alignment horizontal="center" vertical="top"/>
    </xf>
    <xf numFmtId="164" fontId="8" fillId="16" borderId="11" xfId="1" applyNumberFormat="1" applyFont="1" applyFill="1" applyBorder="1" applyAlignment="1">
      <alignment vertical="top"/>
    </xf>
    <xf numFmtId="164" fontId="8" fillId="16" borderId="6" xfId="1" applyNumberFormat="1" applyFont="1" applyFill="1" applyBorder="1" applyAlignment="1">
      <alignment vertical="top"/>
    </xf>
    <xf numFmtId="0" fontId="9" fillId="4" borderId="6" xfId="1" applyFont="1" applyFill="1" applyBorder="1" applyAlignment="1">
      <alignment horizontal="center" vertical="top"/>
    </xf>
    <xf numFmtId="0" fontId="9" fillId="4" borderId="6" xfId="1" applyFont="1" applyFill="1" applyBorder="1" applyAlignment="1">
      <alignment vertical="top" wrapText="1"/>
    </xf>
    <xf numFmtId="0" fontId="9" fillId="4" borderId="16" xfId="1" applyFont="1" applyFill="1" applyBorder="1" applyAlignment="1">
      <alignment horizontal="center" vertical="top"/>
    </xf>
    <xf numFmtId="164" fontId="9" fillId="4" borderId="11" xfId="1" applyNumberFormat="1" applyFont="1" applyFill="1" applyBorder="1" applyAlignment="1">
      <alignment vertical="top"/>
    </xf>
    <xf numFmtId="164" fontId="9" fillId="4" borderId="6" xfId="1" applyNumberFormat="1" applyFont="1" applyFill="1" applyBorder="1" applyAlignment="1">
      <alignment vertical="top"/>
    </xf>
    <xf numFmtId="0" fontId="8" fillId="40" borderId="6" xfId="1" applyFont="1" applyFill="1" applyBorder="1" applyAlignment="1">
      <alignment horizontal="center" vertical="top"/>
    </xf>
    <xf numFmtId="0" fontId="8" fillId="40" borderId="6" xfId="1" applyFont="1" applyFill="1" applyBorder="1" applyAlignment="1">
      <alignment vertical="top" wrapText="1"/>
    </xf>
    <xf numFmtId="0" fontId="8" fillId="41" borderId="16" xfId="1" applyFont="1" applyFill="1" applyBorder="1" applyAlignment="1">
      <alignment horizontal="center" vertical="top"/>
    </xf>
    <xf numFmtId="0" fontId="8" fillId="41" borderId="6" xfId="1" applyFont="1" applyFill="1" applyBorder="1" applyAlignment="1">
      <alignment horizontal="center" vertical="top"/>
    </xf>
    <xf numFmtId="164" fontId="8" fillId="41" borderId="11" xfId="1" applyNumberFormat="1" applyFont="1" applyFill="1" applyBorder="1" applyAlignment="1">
      <alignment vertical="top"/>
    </xf>
    <xf numFmtId="164" fontId="8" fillId="40" borderId="6" xfId="1" applyNumberFormat="1" applyFont="1" applyFill="1" applyBorder="1" applyAlignment="1">
      <alignment vertical="top"/>
    </xf>
    <xf numFmtId="0" fontId="8" fillId="18" borderId="6" xfId="1" applyFont="1" applyFill="1" applyBorder="1" applyAlignment="1">
      <alignment horizontal="center" vertical="top"/>
    </xf>
    <xf numFmtId="0" fontId="8" fillId="18" borderId="6" xfId="1" applyFont="1" applyFill="1" applyBorder="1" applyAlignment="1">
      <alignment vertical="top" wrapText="1"/>
    </xf>
    <xf numFmtId="0" fontId="8" fillId="18" borderId="16" xfId="1" applyFont="1" applyFill="1" applyBorder="1" applyAlignment="1">
      <alignment horizontal="center" vertical="top"/>
    </xf>
    <xf numFmtId="164" fontId="8" fillId="18" borderId="11" xfId="1" applyNumberFormat="1" applyFont="1" applyFill="1" applyBorder="1" applyAlignment="1">
      <alignment vertical="top"/>
    </xf>
    <xf numFmtId="164" fontId="8" fillId="18" borderId="6" xfId="1" applyNumberFormat="1" applyFont="1" applyFill="1" applyBorder="1" applyAlignment="1">
      <alignment vertical="top"/>
    </xf>
    <xf numFmtId="164" fontId="5" fillId="14" borderId="6" xfId="1" applyNumberFormat="1" applyFont="1" applyFill="1" applyBorder="1" applyAlignment="1">
      <alignment horizontal="center" vertical="center" wrapText="1"/>
    </xf>
    <xf numFmtId="0" fontId="17" fillId="0" borderId="6" xfId="1" applyFont="1" applyBorder="1" applyAlignment="1">
      <alignment horizontal="center"/>
    </xf>
    <xf numFmtId="164" fontId="7" fillId="0" borderId="19" xfId="1" applyNumberFormat="1" applyFont="1" applyBorder="1" applyAlignment="1">
      <alignment vertical="top"/>
    </xf>
    <xf numFmtId="164" fontId="9" fillId="15" borderId="11" xfId="1" applyNumberFormat="1" applyFont="1" applyFill="1" applyBorder="1" applyAlignment="1">
      <alignment vertical="top"/>
    </xf>
    <xf numFmtId="0" fontId="8" fillId="19" borderId="6" xfId="1" applyFont="1" applyFill="1" applyBorder="1" applyAlignment="1">
      <alignment horizontal="center" vertical="top"/>
    </xf>
    <xf numFmtId="0" fontId="8" fillId="19" borderId="6" xfId="1" applyFont="1" applyFill="1" applyBorder="1" applyAlignment="1">
      <alignment vertical="top" wrapText="1"/>
    </xf>
    <xf numFmtId="0" fontId="8" fillId="19" borderId="16" xfId="1" applyFont="1" applyFill="1" applyBorder="1" applyAlignment="1">
      <alignment horizontal="center" vertical="top"/>
    </xf>
    <xf numFmtId="164" fontId="8" fillId="19" borderId="11" xfId="1" applyNumberFormat="1" applyFont="1" applyFill="1" applyBorder="1" applyAlignment="1">
      <alignment vertical="top"/>
    </xf>
    <xf numFmtId="164" fontId="8" fillId="19" borderId="6" xfId="1" applyNumberFormat="1" applyFont="1" applyFill="1" applyBorder="1" applyAlignment="1">
      <alignment vertical="top"/>
    </xf>
    <xf numFmtId="0" fontId="8" fillId="42" borderId="16" xfId="1" applyFont="1" applyFill="1" applyBorder="1" applyAlignment="1">
      <alignment horizontal="center" vertical="top"/>
    </xf>
    <xf numFmtId="0" fontId="8" fillId="42" borderId="6" xfId="1" applyFont="1" applyFill="1" applyBorder="1" applyAlignment="1">
      <alignment horizontal="center" vertical="top"/>
    </xf>
    <xf numFmtId="164" fontId="8" fillId="42" borderId="11" xfId="1" applyNumberFormat="1" applyFont="1" applyFill="1" applyBorder="1" applyAlignment="1">
      <alignment vertical="top"/>
    </xf>
    <xf numFmtId="0" fontId="8" fillId="21" borderId="6" xfId="1" applyFont="1" applyFill="1" applyBorder="1" applyAlignment="1">
      <alignment horizontal="center" vertical="top"/>
    </xf>
    <xf numFmtId="0" fontId="8" fillId="21" borderId="6" xfId="1" applyFont="1" applyFill="1" applyBorder="1" applyAlignment="1">
      <alignment vertical="top" wrapText="1"/>
    </xf>
    <xf numFmtId="164" fontId="8" fillId="21" borderId="6" xfId="1" applyNumberFormat="1" applyFont="1" applyFill="1" applyBorder="1" applyAlignment="1">
      <alignment vertical="top"/>
    </xf>
    <xf numFmtId="0" fontId="9" fillId="22" borderId="6" xfId="1" applyFont="1" applyFill="1" applyBorder="1" applyAlignment="1">
      <alignment horizontal="center" vertical="top"/>
    </xf>
    <xf numFmtId="0" fontId="9" fillId="22" borderId="6" xfId="1" applyFont="1" applyFill="1" applyBorder="1" applyAlignment="1">
      <alignment vertical="top" wrapText="1"/>
    </xf>
    <xf numFmtId="0" fontId="9" fillId="22" borderId="16" xfId="1" applyFont="1" applyFill="1" applyBorder="1" applyAlignment="1">
      <alignment horizontal="center" vertical="top"/>
    </xf>
    <xf numFmtId="164" fontId="9" fillId="22" borderId="11" xfId="1" applyNumberFormat="1" applyFont="1" applyFill="1" applyBorder="1" applyAlignment="1">
      <alignment vertical="top"/>
    </xf>
    <xf numFmtId="164" fontId="9" fillId="22" borderId="6" xfId="1" applyNumberFormat="1" applyFont="1" applyFill="1" applyBorder="1" applyAlignment="1">
      <alignment vertical="top"/>
    </xf>
    <xf numFmtId="164" fontId="8" fillId="42" borderId="6" xfId="1" applyNumberFormat="1" applyFont="1" applyFill="1" applyBorder="1" applyAlignment="1">
      <alignment vertical="top"/>
    </xf>
    <xf numFmtId="0" fontId="8" fillId="40" borderId="16" xfId="1" applyFont="1" applyFill="1" applyBorder="1" applyAlignment="1">
      <alignment horizontal="center" vertical="top"/>
    </xf>
    <xf numFmtId="164" fontId="8" fillId="40" borderId="11" xfId="1" applyNumberFormat="1" applyFont="1" applyFill="1" applyBorder="1" applyAlignment="1">
      <alignment vertical="top"/>
    </xf>
    <xf numFmtId="0" fontId="9" fillId="24" borderId="6" xfId="1" applyFont="1" applyFill="1" applyBorder="1" applyAlignment="1">
      <alignment horizontal="center" vertical="top"/>
    </xf>
    <xf numFmtId="0" fontId="9" fillId="24" borderId="6" xfId="1" applyFont="1" applyFill="1" applyBorder="1" applyAlignment="1">
      <alignment vertical="top" wrapText="1"/>
    </xf>
    <xf numFmtId="0" fontId="9" fillId="24" borderId="16" xfId="1" applyFont="1" applyFill="1" applyBorder="1" applyAlignment="1">
      <alignment horizontal="center" vertical="top"/>
    </xf>
    <xf numFmtId="164" fontId="9" fillId="24" borderId="11" xfId="1" applyNumberFormat="1" applyFont="1" applyFill="1" applyBorder="1" applyAlignment="1">
      <alignment vertical="top"/>
    </xf>
    <xf numFmtId="164" fontId="9" fillId="24" borderId="6" xfId="1" applyNumberFormat="1" applyFont="1" applyFill="1" applyBorder="1" applyAlignment="1">
      <alignment vertical="top"/>
    </xf>
    <xf numFmtId="0" fontId="8" fillId="13" borderId="6" xfId="1" applyFont="1" applyFill="1" applyBorder="1" applyAlignment="1">
      <alignment horizontal="center" vertical="top"/>
    </xf>
    <xf numFmtId="0" fontId="8" fillId="13" borderId="6" xfId="1" applyFont="1" applyFill="1" applyBorder="1" applyAlignment="1">
      <alignment vertical="top" wrapText="1"/>
    </xf>
    <xf numFmtId="0" fontId="8" fillId="13" borderId="16" xfId="1" applyFont="1" applyFill="1" applyBorder="1" applyAlignment="1">
      <alignment horizontal="center" vertical="top"/>
    </xf>
    <xf numFmtId="164" fontId="8" fillId="13" borderId="11" xfId="1" applyNumberFormat="1" applyFont="1" applyFill="1" applyBorder="1" applyAlignment="1">
      <alignment vertical="top"/>
    </xf>
    <xf numFmtId="164" fontId="8" fillId="13" borderId="6" xfId="1" applyNumberFormat="1" applyFont="1" applyFill="1" applyBorder="1" applyAlignment="1">
      <alignment vertical="top"/>
    </xf>
    <xf numFmtId="0" fontId="9" fillId="25" borderId="6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vertical="top" wrapText="1"/>
    </xf>
    <xf numFmtId="164" fontId="9" fillId="25" borderId="6" xfId="1" applyNumberFormat="1" applyFont="1" applyFill="1" applyBorder="1" applyAlignment="1">
      <alignment vertical="top"/>
    </xf>
    <xf numFmtId="0" fontId="8" fillId="26" borderId="6" xfId="1" applyFont="1" applyFill="1" applyBorder="1" applyAlignment="1">
      <alignment horizontal="center" vertical="top"/>
    </xf>
    <xf numFmtId="0" fontId="8" fillId="26" borderId="6" xfId="1" applyFont="1" applyFill="1" applyBorder="1" applyAlignment="1">
      <alignment vertical="top" wrapText="1"/>
    </xf>
    <xf numFmtId="164" fontId="8" fillId="26" borderId="6" xfId="1" applyNumberFormat="1" applyFont="1" applyFill="1" applyBorder="1" applyAlignment="1">
      <alignment vertical="top"/>
    </xf>
    <xf numFmtId="0" fontId="9" fillId="27" borderId="6" xfId="1" applyFont="1" applyFill="1" applyBorder="1" applyAlignment="1">
      <alignment horizontal="center" vertical="top"/>
    </xf>
    <xf numFmtId="0" fontId="9" fillId="27" borderId="6" xfId="1" applyFont="1" applyFill="1" applyBorder="1" applyAlignment="1">
      <alignment vertical="top" wrapText="1"/>
    </xf>
    <xf numFmtId="164" fontId="9" fillId="27" borderId="6" xfId="1" applyNumberFormat="1" applyFont="1" applyFill="1" applyBorder="1" applyAlignment="1">
      <alignment vertical="top"/>
    </xf>
    <xf numFmtId="0" fontId="9" fillId="28" borderId="6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 wrapText="1"/>
    </xf>
    <xf numFmtId="0" fontId="9" fillId="28" borderId="16" xfId="1" applyFont="1" applyFill="1" applyBorder="1" applyAlignment="1">
      <alignment horizontal="center" vertical="top"/>
    </xf>
    <xf numFmtId="164" fontId="9" fillId="28" borderId="6" xfId="1" applyNumberFormat="1" applyFont="1" applyFill="1" applyBorder="1" applyAlignment="1">
      <alignment vertical="top"/>
    </xf>
    <xf numFmtId="0" fontId="8" fillId="29" borderId="6" xfId="1" applyFont="1" applyFill="1" applyBorder="1" applyAlignment="1">
      <alignment horizontal="center" vertical="top"/>
    </xf>
    <xf numFmtId="0" fontId="8" fillId="29" borderId="6" xfId="1" applyFont="1" applyFill="1" applyBorder="1" applyAlignment="1">
      <alignment vertical="top" wrapText="1"/>
    </xf>
    <xf numFmtId="0" fontId="8" fillId="29" borderId="16" xfId="1" applyFont="1" applyFill="1" applyBorder="1" applyAlignment="1">
      <alignment horizontal="center" vertical="top"/>
    </xf>
    <xf numFmtId="164" fontId="8" fillId="29" borderId="11" xfId="1" applyNumberFormat="1" applyFont="1" applyFill="1" applyBorder="1" applyAlignment="1">
      <alignment vertical="top"/>
    </xf>
    <xf numFmtId="164" fontId="8" fillId="29" borderId="6" xfId="1" applyNumberFormat="1" applyFont="1" applyFill="1" applyBorder="1" applyAlignment="1">
      <alignment vertical="top"/>
    </xf>
    <xf numFmtId="0" fontId="9" fillId="30" borderId="6" xfId="1" applyFont="1" applyFill="1" applyBorder="1" applyAlignment="1">
      <alignment horizontal="center" vertical="top"/>
    </xf>
    <xf numFmtId="0" fontId="9" fillId="30" borderId="6" xfId="1" applyFont="1" applyFill="1" applyBorder="1" applyAlignment="1">
      <alignment vertical="top" wrapText="1"/>
    </xf>
    <xf numFmtId="0" fontId="9" fillId="30" borderId="16" xfId="1" applyFont="1" applyFill="1" applyBorder="1" applyAlignment="1">
      <alignment horizontal="center" vertical="top"/>
    </xf>
    <xf numFmtId="164" fontId="9" fillId="30" borderId="11" xfId="1" applyNumberFormat="1" applyFont="1" applyFill="1" applyBorder="1" applyAlignment="1">
      <alignment vertical="top"/>
    </xf>
    <xf numFmtId="164" fontId="9" fillId="30" borderId="6" xfId="1" applyNumberFormat="1" applyFont="1" applyFill="1" applyBorder="1" applyAlignment="1">
      <alignment vertical="top"/>
    </xf>
    <xf numFmtId="0" fontId="8" fillId="43" borderId="16" xfId="1" applyFont="1" applyFill="1" applyBorder="1" applyAlignment="1">
      <alignment horizontal="center" vertical="top"/>
    </xf>
    <xf numFmtId="0" fontId="8" fillId="43" borderId="6" xfId="1" applyFont="1" applyFill="1" applyBorder="1" applyAlignment="1">
      <alignment horizontal="center" vertical="top"/>
    </xf>
    <xf numFmtId="164" fontId="8" fillId="43" borderId="11" xfId="1" applyNumberFormat="1" applyFont="1" applyFill="1" applyBorder="1" applyAlignment="1">
      <alignment vertical="top"/>
    </xf>
    <xf numFmtId="0" fontId="8" fillId="32" borderId="6" xfId="1" applyFont="1" applyFill="1" applyBorder="1" applyAlignment="1">
      <alignment horizontal="center" vertical="top"/>
    </xf>
    <xf numFmtId="0" fontId="8" fillId="32" borderId="6" xfId="1" applyFont="1" applyFill="1" applyBorder="1" applyAlignment="1">
      <alignment vertical="top" wrapText="1"/>
    </xf>
    <xf numFmtId="0" fontId="8" fillId="32" borderId="16" xfId="1" applyFont="1" applyFill="1" applyBorder="1" applyAlignment="1">
      <alignment horizontal="center" vertical="top"/>
    </xf>
    <xf numFmtId="164" fontId="8" fillId="32" borderId="11" xfId="1" applyNumberFormat="1" applyFont="1" applyFill="1" applyBorder="1" applyAlignment="1">
      <alignment vertical="top"/>
    </xf>
    <xf numFmtId="164" fontId="8" fillId="32" borderId="6" xfId="1" applyNumberFormat="1" applyFont="1" applyFill="1" applyBorder="1" applyAlignment="1">
      <alignment vertical="top"/>
    </xf>
    <xf numFmtId="164" fontId="9" fillId="28" borderId="11" xfId="1" applyNumberFormat="1" applyFont="1" applyFill="1" applyBorder="1" applyAlignment="1">
      <alignment vertical="top"/>
    </xf>
    <xf numFmtId="0" fontId="8" fillId="33" borderId="6" xfId="1" applyFont="1" applyFill="1" applyBorder="1" applyAlignment="1">
      <alignment horizontal="center" vertical="top"/>
    </xf>
    <xf numFmtId="0" fontId="8" fillId="33" borderId="6" xfId="1" applyFont="1" applyFill="1" applyBorder="1" applyAlignment="1">
      <alignment vertical="top" wrapText="1"/>
    </xf>
    <xf numFmtId="164" fontId="8" fillId="33" borderId="6" xfId="1" applyNumberFormat="1" applyFont="1" applyFill="1" applyBorder="1" applyAlignment="1">
      <alignment vertical="top"/>
    </xf>
    <xf numFmtId="0" fontId="8" fillId="21" borderId="16" xfId="1" applyFont="1" applyFill="1" applyBorder="1" applyAlignment="1">
      <alignment horizontal="center" vertical="top"/>
    </xf>
    <xf numFmtId="164" fontId="8" fillId="21" borderId="11" xfId="1" applyNumberFormat="1" applyFont="1" applyFill="1" applyBorder="1" applyAlignment="1">
      <alignment vertical="top"/>
    </xf>
    <xf numFmtId="0" fontId="8" fillId="44" borderId="16" xfId="1" applyFont="1" applyFill="1" applyBorder="1" applyAlignment="1">
      <alignment horizontal="center" vertical="top"/>
    </xf>
    <xf numFmtId="0" fontId="8" fillId="44" borderId="6" xfId="1" applyFont="1" applyFill="1" applyBorder="1" applyAlignment="1">
      <alignment horizontal="center" vertical="top"/>
    </xf>
    <xf numFmtId="164" fontId="8" fillId="44" borderId="11" xfId="1" applyNumberFormat="1" applyFont="1" applyFill="1" applyBorder="1" applyAlignment="1">
      <alignment vertical="top"/>
    </xf>
    <xf numFmtId="0" fontId="8" fillId="35" borderId="6" xfId="1" applyFont="1" applyFill="1" applyBorder="1" applyAlignment="1">
      <alignment horizontal="center" vertical="top"/>
    </xf>
    <xf numFmtId="0" fontId="8" fillId="35" borderId="6" xfId="1" applyFont="1" applyFill="1" applyBorder="1" applyAlignment="1">
      <alignment vertical="top" wrapText="1"/>
    </xf>
    <xf numFmtId="164" fontId="8" fillId="35" borderId="6" xfId="1" applyNumberFormat="1" applyFont="1" applyFill="1" applyBorder="1" applyAlignment="1">
      <alignment vertical="top"/>
    </xf>
    <xf numFmtId="0" fontId="24" fillId="22" borderId="6" xfId="0" applyFont="1" applyFill="1" applyBorder="1"/>
    <xf numFmtId="0" fontId="24" fillId="22" borderId="6" xfId="0" applyFont="1" applyFill="1" applyBorder="1" applyAlignment="1">
      <alignment horizontal="center"/>
    </xf>
    <xf numFmtId="41" fontId="24" fillId="22" borderId="6" xfId="2" applyFont="1" applyFill="1" applyBorder="1" applyProtection="1"/>
    <xf numFmtId="164" fontId="8" fillId="41" borderId="6" xfId="1" applyNumberFormat="1" applyFont="1" applyFill="1" applyBorder="1" applyAlignment="1">
      <alignment vertical="top"/>
    </xf>
    <xf numFmtId="0" fontId="9" fillId="36" borderId="6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 wrapText="1"/>
    </xf>
    <xf numFmtId="0" fontId="9" fillId="36" borderId="16" xfId="1" applyFont="1" applyFill="1" applyBorder="1" applyAlignment="1">
      <alignment horizontal="center" vertical="top"/>
    </xf>
    <xf numFmtId="164" fontId="9" fillId="36" borderId="6" xfId="1" applyNumberFormat="1" applyFont="1" applyFill="1" applyBorder="1" applyAlignment="1">
      <alignment vertical="top"/>
    </xf>
    <xf numFmtId="0" fontId="8" fillId="26" borderId="16" xfId="1" applyFont="1" applyFill="1" applyBorder="1" applyAlignment="1">
      <alignment horizontal="center" vertical="top"/>
    </xf>
    <xf numFmtId="164" fontId="8" fillId="26" borderId="11" xfId="1" applyNumberFormat="1" applyFont="1" applyFill="1" applyBorder="1" applyAlignment="1">
      <alignment vertical="top"/>
    </xf>
    <xf numFmtId="164" fontId="9" fillId="36" borderId="11" xfId="1" applyNumberFormat="1" applyFont="1" applyFill="1" applyBorder="1" applyAlignment="1">
      <alignment vertical="top"/>
    </xf>
    <xf numFmtId="0" fontId="8" fillId="37" borderId="6" xfId="1" applyFont="1" applyFill="1" applyBorder="1" applyAlignment="1">
      <alignment horizontal="center" vertical="top"/>
    </xf>
    <xf numFmtId="0" fontId="8" fillId="37" borderId="6" xfId="1" applyFont="1" applyFill="1" applyBorder="1" applyAlignment="1">
      <alignment vertical="top" wrapText="1"/>
    </xf>
    <xf numFmtId="164" fontId="8" fillId="37" borderId="6" xfId="1" applyNumberFormat="1" applyFont="1" applyFill="1" applyBorder="1" applyAlignment="1">
      <alignment vertical="top"/>
    </xf>
    <xf numFmtId="0" fontId="9" fillId="38" borderId="6" xfId="1" applyFont="1" applyFill="1" applyBorder="1" applyAlignment="1">
      <alignment horizontal="center" vertical="top"/>
    </xf>
    <xf numFmtId="0" fontId="9" fillId="38" borderId="6" xfId="1" applyFont="1" applyFill="1" applyBorder="1" applyAlignment="1">
      <alignment vertical="top" wrapText="1"/>
    </xf>
    <xf numFmtId="0" fontId="9" fillId="38" borderId="16" xfId="1" applyFont="1" applyFill="1" applyBorder="1" applyAlignment="1">
      <alignment horizontal="center" vertical="top"/>
    </xf>
    <xf numFmtId="164" fontId="9" fillId="38" borderId="11" xfId="1" applyNumberFormat="1" applyFont="1" applyFill="1" applyBorder="1" applyAlignment="1">
      <alignment vertical="top"/>
    </xf>
    <xf numFmtId="164" fontId="9" fillId="38" borderId="6" xfId="1" applyNumberFormat="1" applyFont="1" applyFill="1" applyBorder="1" applyAlignment="1">
      <alignment vertical="top"/>
    </xf>
    <xf numFmtId="0" fontId="9" fillId="27" borderId="16" xfId="1" applyFont="1" applyFill="1" applyBorder="1" applyAlignment="1">
      <alignment horizontal="center" vertical="top"/>
    </xf>
    <xf numFmtId="164" fontId="9" fillId="27" borderId="11" xfId="1" applyNumberFormat="1" applyFont="1" applyFill="1" applyBorder="1" applyAlignment="1">
      <alignment vertical="top"/>
    </xf>
    <xf numFmtId="0" fontId="8" fillId="39" borderId="6" xfId="1" applyFont="1" applyFill="1" applyBorder="1" applyAlignment="1">
      <alignment horizontal="center" vertical="top"/>
    </xf>
    <xf numFmtId="0" fontId="8" fillId="39" borderId="6" xfId="1" applyFont="1" applyFill="1" applyBorder="1" applyAlignment="1">
      <alignment vertical="top" wrapText="1"/>
    </xf>
    <xf numFmtId="164" fontId="8" fillId="39" borderId="6" xfId="1" applyNumberFormat="1" applyFont="1" applyFill="1" applyBorder="1" applyAlignment="1">
      <alignment vertical="top"/>
    </xf>
    <xf numFmtId="0" fontId="12" fillId="19" borderId="6" xfId="1" applyFont="1" applyFill="1" applyBorder="1" applyAlignment="1">
      <alignment horizontal="center" vertical="top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Continuous" vertical="top"/>
      <protection locked="0"/>
    </xf>
    <xf numFmtId="0" fontId="7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vertical="top"/>
      <protection locked="0"/>
    </xf>
    <xf numFmtId="0" fontId="19" fillId="0" borderId="0" xfId="1" applyFont="1" applyProtection="1">
      <protection locked="0"/>
    </xf>
    <xf numFmtId="0" fontId="18" fillId="0" borderId="0" xfId="1" applyFont="1" applyAlignment="1" applyProtection="1">
      <alignment vertical="top"/>
      <protection locked="0"/>
    </xf>
    <xf numFmtId="0" fontId="23" fillId="0" borderId="0" xfId="1" applyFont="1" applyAlignment="1" applyProtection="1">
      <alignment vertical="top"/>
      <protection locked="0"/>
    </xf>
    <xf numFmtId="0" fontId="19" fillId="0" borderId="0" xfId="1" applyFont="1" applyAlignment="1" applyProtection="1">
      <alignment vertical="top"/>
      <protection locked="0"/>
    </xf>
    <xf numFmtId="3" fontId="18" fillId="0" borderId="0" xfId="1" applyNumberFormat="1" applyFont="1" applyProtection="1">
      <protection locked="0"/>
    </xf>
    <xf numFmtId="0" fontId="23" fillId="0" borderId="0" xfId="1" applyFont="1" applyProtection="1">
      <protection locked="0"/>
    </xf>
    <xf numFmtId="0" fontId="1" fillId="0" borderId="0" xfId="1" applyAlignment="1" applyProtection="1">
      <alignment horizontal="center" vertical="top"/>
      <protection locked="0"/>
    </xf>
    <xf numFmtId="164" fontId="5" fillId="14" borderId="20" xfId="1" applyNumberFormat="1" applyFont="1" applyFill="1" applyBorder="1" applyAlignment="1" applyProtection="1">
      <alignment horizontal="center" vertical="center"/>
      <protection locked="0"/>
    </xf>
    <xf numFmtId="164" fontId="5" fillId="14" borderId="4" xfId="1" applyNumberFormat="1" applyFont="1" applyFill="1" applyBorder="1" applyAlignment="1" applyProtection="1">
      <alignment horizontal="center" vertical="center"/>
      <protection locked="0"/>
    </xf>
    <xf numFmtId="164" fontId="7" fillId="10" borderId="7" xfId="1" applyNumberFormat="1" applyFont="1" applyFill="1" applyBorder="1" applyAlignment="1" applyProtection="1">
      <alignment vertical="center" wrapText="1"/>
      <protection locked="0"/>
    </xf>
    <xf numFmtId="0" fontId="2" fillId="0" borderId="0" xfId="1" applyFont="1" applyProtection="1"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1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 vertical="top"/>
      <protection locked="0"/>
    </xf>
    <xf numFmtId="164" fontId="7" fillId="0" borderId="23" xfId="1" applyNumberFormat="1" applyFont="1" applyBorder="1" applyAlignment="1" applyProtection="1">
      <alignment vertical="top"/>
      <protection locked="0"/>
    </xf>
    <xf numFmtId="164" fontId="7" fillId="0" borderId="6" xfId="1" applyNumberFormat="1" applyFont="1" applyBorder="1" applyAlignment="1" applyProtection="1">
      <alignment vertical="top"/>
      <protection locked="0"/>
    </xf>
    <xf numFmtId="164" fontId="2" fillId="0" borderId="0" xfId="1" applyNumberFormat="1" applyFont="1" applyProtection="1">
      <protection locked="0"/>
    </xf>
    <xf numFmtId="0" fontId="2" fillId="0" borderId="0" xfId="1" applyFont="1" applyAlignment="1" applyProtection="1">
      <alignment vertical="top"/>
      <protection locked="0"/>
    </xf>
    <xf numFmtId="164" fontId="8" fillId="17" borderId="6" xfId="1" applyNumberFormat="1" applyFont="1" applyFill="1" applyBorder="1" applyAlignment="1" applyProtection="1">
      <alignment vertical="top"/>
      <protection locked="0"/>
    </xf>
    <xf numFmtId="164" fontId="8" fillId="0" borderId="6" xfId="1" applyNumberFormat="1" applyFont="1" applyBorder="1" applyAlignment="1" applyProtection="1">
      <alignment vertical="top"/>
      <protection locked="0"/>
    </xf>
    <xf numFmtId="164" fontId="8" fillId="20" borderId="6" xfId="1" applyNumberFormat="1" applyFont="1" applyFill="1" applyBorder="1" applyAlignment="1" applyProtection="1">
      <alignment vertical="top"/>
      <protection locked="0"/>
    </xf>
    <xf numFmtId="164" fontId="8" fillId="23" borderId="6" xfId="1" applyNumberFormat="1" applyFont="1" applyFill="1" applyBorder="1" applyAlignment="1" applyProtection="1">
      <alignment vertical="top"/>
      <protection locked="0"/>
    </xf>
    <xf numFmtId="164" fontId="8" fillId="31" borderId="6" xfId="1" applyNumberFormat="1" applyFont="1" applyFill="1" applyBorder="1" applyAlignment="1" applyProtection="1">
      <alignment vertical="top"/>
      <protection locked="0"/>
    </xf>
    <xf numFmtId="164" fontId="8" fillId="34" borderId="6" xfId="1" applyNumberFormat="1" applyFont="1" applyFill="1" applyBorder="1" applyAlignment="1" applyProtection="1">
      <alignment vertical="top"/>
      <protection locked="0"/>
    </xf>
    <xf numFmtId="0" fontId="0" fillId="0" borderId="0" xfId="0" applyProtection="1"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0" fontId="1" fillId="0" borderId="0" xfId="1" applyAlignment="1" applyProtection="1">
      <alignment vertical="top"/>
      <protection locked="0"/>
    </xf>
    <xf numFmtId="0" fontId="25" fillId="0" borderId="0" xfId="1" applyFont="1" applyAlignment="1" applyProtection="1">
      <alignment horizontal="left" vertical="top"/>
      <protection locked="0"/>
    </xf>
    <xf numFmtId="0" fontId="18" fillId="0" borderId="0" xfId="1" applyFont="1" applyAlignment="1" applyProtection="1">
      <alignment vertical="top" wrapText="1"/>
      <protection locked="0"/>
    </xf>
    <xf numFmtId="0" fontId="25" fillId="0" borderId="0" xfId="1" applyFont="1" applyAlignment="1" applyProtection="1">
      <alignment vertical="top" wrapText="1"/>
      <protection locked="0"/>
    </xf>
    <xf numFmtId="0" fontId="1" fillId="0" borderId="0" xfId="1" applyAlignment="1" applyProtection="1">
      <alignment horizontal="left" vertical="top"/>
      <protection locked="0"/>
    </xf>
    <xf numFmtId="0" fontId="26" fillId="0" borderId="0" xfId="1" applyFont="1" applyAlignment="1" applyProtection="1">
      <alignment vertical="top"/>
      <protection locked="0"/>
    </xf>
    <xf numFmtId="0" fontId="5" fillId="0" borderId="0" xfId="1" applyFont="1" applyAlignment="1" applyProtection="1">
      <alignment horizontal="left" vertical="top"/>
      <protection locked="0"/>
    </xf>
    <xf numFmtId="0" fontId="1" fillId="0" borderId="0" xfId="1" applyProtection="1">
      <protection locked="0"/>
    </xf>
    <xf numFmtId="0" fontId="5" fillId="0" borderId="0" xfId="1" applyFont="1" applyAlignment="1">
      <alignment horizontal="center"/>
    </xf>
    <xf numFmtId="0" fontId="9" fillId="15" borderId="11" xfId="1" applyFont="1" applyFill="1" applyBorder="1" applyAlignment="1">
      <alignment horizontal="left" vertical="top" wrapText="1"/>
    </xf>
    <xf numFmtId="0" fontId="9" fillId="15" borderId="21" xfId="1" applyFont="1" applyFill="1" applyBorder="1" applyAlignment="1">
      <alignment horizontal="left" vertical="top" wrapText="1"/>
    </xf>
    <xf numFmtId="0" fontId="9" fillId="28" borderId="11" xfId="1" applyFont="1" applyFill="1" applyBorder="1" applyAlignment="1">
      <alignment horizontal="left" vertical="top" wrapText="1"/>
    </xf>
    <xf numFmtId="0" fontId="9" fillId="28" borderId="21" xfId="1" applyFont="1" applyFill="1" applyBorder="1" applyAlignment="1">
      <alignment horizontal="left" vertical="top" wrapText="1"/>
    </xf>
    <xf numFmtId="0" fontId="9" fillId="36" borderId="11" xfId="1" applyFont="1" applyFill="1" applyBorder="1" applyAlignment="1">
      <alignment horizontal="left" vertical="top" wrapText="1"/>
    </xf>
    <xf numFmtId="0" fontId="9" fillId="36" borderId="21" xfId="1" applyFont="1" applyFill="1" applyBorder="1" applyAlignment="1">
      <alignment horizontal="left" vertical="top" wrapText="1"/>
    </xf>
    <xf numFmtId="0" fontId="9" fillId="36" borderId="16" xfId="1" applyFont="1" applyFill="1" applyBorder="1" applyAlignment="1">
      <alignment horizontal="left" vertical="top" wrapText="1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6" borderId="2" xfId="1" applyFont="1" applyFill="1" applyBorder="1" applyAlignment="1">
      <alignment horizontal="center" vertical="center"/>
    </xf>
    <xf numFmtId="0" fontId="14" fillId="0" borderId="7" xfId="1" applyFont="1" applyBorder="1"/>
    <xf numFmtId="0" fontId="12" fillId="6" borderId="3" xfId="1" applyFont="1" applyFill="1" applyBorder="1" applyAlignment="1">
      <alignment horizontal="center" vertical="center"/>
    </xf>
    <xf numFmtId="0" fontId="14" fillId="0" borderId="1" xfId="1" applyFont="1" applyBorder="1"/>
    <xf numFmtId="0" fontId="13" fillId="8" borderId="6" xfId="1" applyFont="1" applyFill="1" applyBorder="1" applyAlignment="1">
      <alignment horizontal="center" vertical="center" wrapText="1"/>
    </xf>
    <xf numFmtId="0" fontId="15" fillId="5" borderId="6" xfId="1" applyFont="1" applyFill="1" applyBorder="1" applyAlignment="1">
      <alignment wrapText="1"/>
    </xf>
    <xf numFmtId="41" fontId="12" fillId="6" borderId="6" xfId="2" applyFont="1" applyFill="1" applyBorder="1" applyAlignment="1">
      <alignment horizontal="center" vertical="center"/>
    </xf>
    <xf numFmtId="0" fontId="16" fillId="0" borderId="6" xfId="1" applyFont="1" applyBorder="1" applyAlignment="1">
      <alignment horizontal="center" vertical="center" wrapText="1"/>
    </xf>
    <xf numFmtId="0" fontId="14" fillId="0" borderId="6" xfId="1" applyFont="1" applyBorder="1"/>
    <xf numFmtId="0" fontId="16" fillId="0" borderId="6" xfId="1" applyFont="1" applyBorder="1" applyAlignment="1">
      <alignment horizontal="center" vertical="center"/>
    </xf>
    <xf numFmtId="0" fontId="12" fillId="6" borderId="3" xfId="1" applyFont="1" applyFill="1" applyBorder="1" applyAlignment="1">
      <alignment horizontal="center" vertical="center" wrapText="1"/>
    </xf>
    <xf numFmtId="0" fontId="14" fillId="0" borderId="8" xfId="1" applyFont="1" applyBorder="1"/>
    <xf numFmtId="0" fontId="12" fillId="6" borderId="5" xfId="1" applyFont="1" applyFill="1" applyBorder="1" applyAlignment="1">
      <alignment horizontal="center" vertical="center" wrapText="1"/>
    </xf>
    <xf numFmtId="0" fontId="14" fillId="0" borderId="19" xfId="1" applyFont="1" applyBorder="1"/>
    <xf numFmtId="0" fontId="12" fillId="7" borderId="6" xfId="1" applyFont="1" applyFill="1" applyBorder="1" applyAlignment="1">
      <alignment horizontal="center" vertical="center" wrapText="1"/>
    </xf>
    <xf numFmtId="0" fontId="14" fillId="9" borderId="6" xfId="1" applyFont="1" applyFill="1" applyBorder="1"/>
    <xf numFmtId="0" fontId="12" fillId="12" borderId="6" xfId="1" applyFont="1" applyFill="1" applyBorder="1" applyAlignment="1">
      <alignment horizontal="center" vertical="center" wrapText="1"/>
    </xf>
    <xf numFmtId="0" fontId="14" fillId="13" borderId="6" xfId="1" applyFont="1" applyFill="1" applyBorder="1" applyAlignment="1">
      <alignment wrapText="1"/>
    </xf>
    <xf numFmtId="0" fontId="12" fillId="6" borderId="6" xfId="1" applyFont="1" applyFill="1" applyBorder="1" applyAlignment="1">
      <alignment horizontal="center" vertical="center" wrapText="1"/>
    </xf>
    <xf numFmtId="0" fontId="14" fillId="0" borderId="6" xfId="1" applyFont="1" applyBorder="1" applyAlignment="1">
      <alignment wrapText="1"/>
    </xf>
    <xf numFmtId="0" fontId="12" fillId="6" borderId="22" xfId="1" applyFont="1" applyFill="1" applyBorder="1" applyAlignment="1">
      <alignment vertical="top"/>
    </xf>
    <xf numFmtId="0" fontId="14" fillId="0" borderId="24" xfId="1" applyFont="1" applyBorder="1"/>
    <xf numFmtId="0" fontId="1" fillId="0" borderId="13" xfId="0" applyFont="1" applyBorder="1"/>
    <xf numFmtId="0" fontId="1" fillId="0" borderId="14" xfId="0" applyFont="1" applyBorder="1"/>
    <xf numFmtId="41" fontId="1" fillId="0" borderId="10" xfId="0" applyNumberFormat="1" applyFont="1" applyBorder="1"/>
    <xf numFmtId="0" fontId="1" fillId="0" borderId="15" xfId="0" applyFont="1" applyBorder="1"/>
    <xf numFmtId="0" fontId="1" fillId="0" borderId="0" xfId="0" applyFont="1" applyBorder="1" applyAlignment="1">
      <alignment horizontal="center"/>
    </xf>
    <xf numFmtId="41" fontId="1" fillId="0" borderId="16" xfId="0" applyNumberFormat="1" applyFont="1" applyBorder="1"/>
    <xf numFmtId="0" fontId="1" fillId="0" borderId="13" xfId="0" applyFont="1" applyBorder="1" applyAlignment="1">
      <alignment horizontal="center"/>
    </xf>
    <xf numFmtId="0" fontId="1" fillId="0" borderId="6" xfId="0" applyFont="1" applyBorder="1"/>
    <xf numFmtId="0" fontId="1" fillId="0" borderId="11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41" fontId="1" fillId="0" borderId="18" xfId="0" applyNumberFormat="1" applyFont="1" applyBorder="1"/>
    <xf numFmtId="0" fontId="1" fillId="9" borderId="11" xfId="0" applyFont="1" applyFill="1" applyBorder="1" applyAlignment="1">
      <alignment horizontal="centerContinuous"/>
    </xf>
    <xf numFmtId="0" fontId="1" fillId="9" borderId="16" xfId="0" applyFont="1" applyFill="1" applyBorder="1" applyAlignment="1">
      <alignment horizontal="centerContinuous"/>
    </xf>
    <xf numFmtId="41" fontId="1" fillId="9" borderId="6" xfId="0" applyNumberFormat="1" applyFont="1" applyFill="1" applyBorder="1"/>
    <xf numFmtId="0" fontId="1" fillId="0" borderId="6" xfId="0" applyFont="1" applyBorder="1" applyAlignment="1">
      <alignment horizontal="center"/>
    </xf>
    <xf numFmtId="41" fontId="1" fillId="0" borderId="13" xfId="0" applyNumberFormat="1" applyFont="1" applyBorder="1"/>
    <xf numFmtId="41" fontId="1" fillId="0" borderId="14" xfId="0" applyNumberFormat="1" applyFont="1" applyBorder="1"/>
    <xf numFmtId="41" fontId="1" fillId="0" borderId="6" xfId="0" applyNumberFormat="1" applyFont="1" applyBorder="1"/>
    <xf numFmtId="41" fontId="1" fillId="0" borderId="15" xfId="0" applyNumberFormat="1" applyFont="1" applyBorder="1"/>
    <xf numFmtId="0" fontId="1" fillId="0" borderId="6" xfId="0" pivotButton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9" borderId="6" xfId="0" applyFont="1" applyFill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41" fontId="1" fillId="9" borderId="14" xfId="0" applyNumberFormat="1" applyFont="1" applyFill="1" applyBorder="1"/>
    <xf numFmtId="41" fontId="1" fillId="9" borderId="10" xfId="0" applyNumberFormat="1" applyFont="1" applyFill="1" applyBorder="1"/>
    <xf numFmtId="0" fontId="1" fillId="9" borderId="11" xfId="0" applyFont="1" applyFill="1" applyBorder="1" applyAlignment="1">
      <alignment horizontal="left" indent="16"/>
    </xf>
    <xf numFmtId="0" fontId="1" fillId="9" borderId="16" xfId="0" applyFont="1" applyFill="1" applyBorder="1" applyAlignment="1">
      <alignment horizontal="left" indent="16"/>
    </xf>
    <xf numFmtId="0" fontId="1" fillId="0" borderId="20" xfId="0" applyFont="1" applyBorder="1" applyAlignment="1">
      <alignment horizontal="center" vertical="center" wrapText="1"/>
    </xf>
    <xf numFmtId="41" fontId="1" fillId="0" borderId="17" xfId="2" applyFont="1" applyBorder="1"/>
    <xf numFmtId="164" fontId="5" fillId="45" borderId="6" xfId="1" applyNumberFormat="1" applyFont="1" applyFill="1" applyBorder="1" applyAlignment="1" applyProtection="1">
      <alignment horizontal="center" vertical="center" wrapText="1"/>
      <protection locked="0"/>
    </xf>
    <xf numFmtId="0" fontId="28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5" fillId="9" borderId="15" xfId="1" applyFont="1" applyFill="1" applyBorder="1" applyAlignment="1">
      <alignment horizontal="left" vertical="top" wrapText="1"/>
    </xf>
    <xf numFmtId="0" fontId="5" fillId="9" borderId="12" xfId="1" applyFont="1" applyFill="1" applyBorder="1" applyAlignment="1">
      <alignment horizontal="center" vertical="top"/>
    </xf>
    <xf numFmtId="0" fontId="5" fillId="9" borderId="8" xfId="1" applyFont="1" applyFill="1" applyBorder="1" applyAlignment="1">
      <alignment horizontal="center" vertical="top"/>
    </xf>
    <xf numFmtId="164" fontId="5" fillId="9" borderId="19" xfId="1" applyNumberFormat="1" applyFont="1" applyFill="1" applyBorder="1" applyAlignment="1">
      <alignment horizontal="center" vertical="top"/>
    </xf>
    <xf numFmtId="164" fontId="5" fillId="9" borderId="15" xfId="1" applyNumberFormat="1" applyFont="1" applyFill="1" applyBorder="1" applyAlignment="1">
      <alignment vertical="top"/>
    </xf>
    <xf numFmtId="164" fontId="5" fillId="9" borderId="6" xfId="1" applyNumberFormat="1" applyFont="1" applyFill="1" applyBorder="1" applyAlignment="1" applyProtection="1">
      <alignment vertical="top"/>
      <protection locked="0"/>
    </xf>
    <xf numFmtId="0" fontId="29" fillId="9" borderId="15" xfId="1" applyFont="1" applyFill="1" applyBorder="1" applyAlignment="1">
      <alignment vertical="top"/>
    </xf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123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alignment horizontal="center"/>
    </dxf>
    <dxf>
      <alignment vertical="center"/>
    </dxf>
    <dxf>
      <alignment wrapText="1"/>
    </dxf>
    <dxf>
      <numFmt numFmtId="33" formatCode="_-* #,##0_-;\-* #,##0_-;_-* &quot;-&quot;_-;_-@_-"/>
    </dxf>
    <dxf>
      <border>
        <vertical style="thin">
          <color indexed="64"/>
        </vertical>
        <horizontal style="thin">
          <color indexed="64"/>
        </horizontal>
      </border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horizontal="left" relativeInden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vertical="center"/>
    </dxf>
    <dxf>
      <alignment vertical="center"/>
    </dxf>
    <dxf>
      <alignment vertical="center"/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27</xdr:row>
      <xdr:rowOff>9525</xdr:rowOff>
    </xdr:from>
    <xdr:to>
      <xdr:col>7</xdr:col>
      <xdr:colOff>800100</xdr:colOff>
      <xdr:row>31</xdr:row>
      <xdr:rowOff>6991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9A249-375C-4DEA-9514-BD9ED71D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9060" y="5057775"/>
          <a:ext cx="2463165" cy="721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38</xdr:row>
          <xdr:rowOff>38100</xdr:rowOff>
        </xdr:from>
        <xdr:to>
          <xdr:col>7</xdr:col>
          <xdr:colOff>929640</xdr:colOff>
          <xdr:row>40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34:$H$35" spid="_x0000_s348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014460" y="67056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33618</xdr:colOff>
      <xdr:row>568</xdr:row>
      <xdr:rowOff>174815</xdr:rowOff>
    </xdr:from>
    <xdr:to>
      <xdr:col>20</xdr:col>
      <xdr:colOff>490369</xdr:colOff>
      <xdr:row>573</xdr:row>
      <xdr:rowOff>154644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85059" y="38947168"/>
          <a:ext cx="3247016" cy="87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26</xdr:row>
      <xdr:rowOff>9252</xdr:rowOff>
    </xdr:from>
    <xdr:to>
      <xdr:col>4</xdr:col>
      <xdr:colOff>657225</xdr:colOff>
      <xdr:row>30</xdr:row>
      <xdr:rowOff>127362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30AAA7-7F0C-4226-8FED-95C932BD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843" y="5914752"/>
          <a:ext cx="3143690" cy="88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MONITORING%20PAGU%20DAN%20REALISASI%20TA.2023.xlsm" TargetMode="External"/><Relationship Id="rId1" Type="http://schemas.openxmlformats.org/officeDocument/2006/relationships/externalLinkPath" Target="/BACK/PUSDIK/2023/Github/TA.2023/MONITORING%20PAGU%20DAN%20REALISASI%20TA.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Database\SPBy%20GUP%20dan%20TUP.xlsx" TargetMode="External"/><Relationship Id="rId1" Type="http://schemas.openxmlformats.org/officeDocument/2006/relationships/externalLinkPath" Target="/BACK/PUSDIK/2023/Github/TA.2023/Database/SPBy%20GUP%20dan%20T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 Database"/>
      <sheetName val="Setting Cetak Laporan"/>
      <sheetName val="Realisasi SP2D"/>
      <sheetName val="IKPA Deviasi Hal 3 DIPA"/>
      <sheetName val="SP2D Per Subkoord (Buat Kabag)"/>
      <sheetName val="Pvt SP2D Pusdik"/>
      <sheetName val="Pvt SP2D Pusdik Lalu dan Ini"/>
      <sheetName val="Realisasi SP2D + Es2"/>
      <sheetName val="SP2D 1 DIPA"/>
      <sheetName val="dbSP2D"/>
      <sheetName val="Akun_Revisi"/>
      <sheetName val="Realisasi SP2D + Koord + SPP"/>
      <sheetName val="Realisasi SPP"/>
      <sheetName val="Pvt SP2D Per Subkoord Cek Lock"/>
      <sheetName val="DB_Monitoring_FA_SP2D"/>
      <sheetName val="SP2D OMSPAN"/>
      <sheetName val="IKU Subkomp"/>
      <sheetName val="Referensi"/>
      <sheetName val="Sheet1"/>
      <sheetName val="IKPA_Deviasi"/>
      <sheetName val="History_DIPA"/>
      <sheetName val="Supplier_Header"/>
      <sheetName val="Supp_Addr"/>
      <sheetName val="Supp_Bank"/>
      <sheetName val="Sheet4"/>
    </sheetNames>
    <sheetDataSet>
      <sheetData sheetId="0"/>
      <sheetData sheetId="1"/>
      <sheetData sheetId="2"/>
      <sheetData sheetId="3"/>
      <sheetData sheetId="4"/>
      <sheetData sheetId="5">
        <row r="16">
          <cell r="B16">
            <v>23288180000</v>
          </cell>
          <cell r="C16">
            <v>3120710931</v>
          </cell>
        </row>
        <row r="17">
          <cell r="B17">
            <v>1000000000</v>
          </cell>
          <cell r="C17">
            <v>149934950</v>
          </cell>
        </row>
        <row r="18">
          <cell r="B18">
            <v>1000000000</v>
          </cell>
          <cell r="C18">
            <v>149934950</v>
          </cell>
        </row>
        <row r="19">
          <cell r="B19">
            <v>1000000000</v>
          </cell>
          <cell r="C19">
            <v>149934950</v>
          </cell>
        </row>
        <row r="20">
          <cell r="B20">
            <v>1000000000</v>
          </cell>
          <cell r="C20">
            <v>149934950</v>
          </cell>
        </row>
        <row r="21">
          <cell r="B21">
            <v>186192000</v>
          </cell>
          <cell r="C21">
            <v>36987900</v>
          </cell>
        </row>
        <row r="22">
          <cell r="B22">
            <v>131673000</v>
          </cell>
          <cell r="C22">
            <v>16372900</v>
          </cell>
        </row>
        <row r="23">
          <cell r="B23">
            <v>48225000</v>
          </cell>
          <cell r="C23">
            <v>5728300</v>
          </cell>
        </row>
        <row r="24">
          <cell r="B24">
            <v>37725000</v>
          </cell>
          <cell r="C24">
            <v>5728300</v>
          </cell>
        </row>
        <row r="25">
          <cell r="B25">
            <v>3000000</v>
          </cell>
          <cell r="C25">
            <v>0</v>
          </cell>
        </row>
        <row r="26">
          <cell r="B26">
            <v>4500000</v>
          </cell>
          <cell r="C26">
            <v>0</v>
          </cell>
        </row>
        <row r="27">
          <cell r="B27">
            <v>3000000</v>
          </cell>
          <cell r="C27">
            <v>0</v>
          </cell>
        </row>
        <row r="28">
          <cell r="B28">
            <v>16000000</v>
          </cell>
          <cell r="C28">
            <v>0</v>
          </cell>
        </row>
        <row r="29">
          <cell r="B29">
            <v>16000000</v>
          </cell>
          <cell r="C29">
            <v>0</v>
          </cell>
        </row>
        <row r="30">
          <cell r="B30">
            <v>67448000</v>
          </cell>
          <cell r="C30">
            <v>10644600</v>
          </cell>
        </row>
        <row r="31">
          <cell r="B31">
            <v>67448000</v>
          </cell>
          <cell r="C31">
            <v>10644600</v>
          </cell>
        </row>
        <row r="32">
          <cell r="B32">
            <v>54519000</v>
          </cell>
          <cell r="C32">
            <v>20615000</v>
          </cell>
        </row>
        <row r="33">
          <cell r="B33">
            <v>17500000</v>
          </cell>
          <cell r="C33">
            <v>4665000</v>
          </cell>
        </row>
        <row r="34">
          <cell r="B34">
            <v>10500000</v>
          </cell>
          <cell r="C34">
            <v>2200000</v>
          </cell>
        </row>
        <row r="35">
          <cell r="B35">
            <v>2000000</v>
          </cell>
          <cell r="C35">
            <v>0</v>
          </cell>
        </row>
        <row r="36">
          <cell r="B36">
            <v>3000000</v>
          </cell>
          <cell r="C36">
            <v>2465000</v>
          </cell>
        </row>
        <row r="37">
          <cell r="B37">
            <v>2000000</v>
          </cell>
          <cell r="C37">
            <v>0</v>
          </cell>
        </row>
        <row r="38">
          <cell r="B38">
            <v>5000000</v>
          </cell>
          <cell r="C38">
            <v>0</v>
          </cell>
        </row>
        <row r="39">
          <cell r="B39">
            <v>5000000</v>
          </cell>
          <cell r="C39">
            <v>0</v>
          </cell>
        </row>
        <row r="40">
          <cell r="B40">
            <v>32019000</v>
          </cell>
          <cell r="C40">
            <v>15950000</v>
          </cell>
        </row>
        <row r="41">
          <cell r="B41">
            <v>32019000</v>
          </cell>
          <cell r="C41">
            <v>15950000</v>
          </cell>
        </row>
        <row r="42">
          <cell r="B42">
            <v>118802000</v>
          </cell>
          <cell r="C42">
            <v>22987000</v>
          </cell>
        </row>
        <row r="43">
          <cell r="B43">
            <v>35050000</v>
          </cell>
          <cell r="C43">
            <v>18918000</v>
          </cell>
        </row>
        <row r="44">
          <cell r="B44">
            <v>11050000</v>
          </cell>
          <cell r="C44">
            <v>3668000</v>
          </cell>
        </row>
        <row r="45">
          <cell r="B45">
            <v>7500000</v>
          </cell>
          <cell r="C45">
            <v>1210000</v>
          </cell>
        </row>
        <row r="46">
          <cell r="B46">
            <v>1500000</v>
          </cell>
          <cell r="C46">
            <v>1470000</v>
          </cell>
        </row>
        <row r="47">
          <cell r="B47">
            <v>1000000</v>
          </cell>
          <cell r="C47">
            <v>988000</v>
          </cell>
        </row>
        <row r="48">
          <cell r="B48">
            <v>1050000</v>
          </cell>
          <cell r="C48">
            <v>0</v>
          </cell>
        </row>
        <row r="49">
          <cell r="B49">
            <v>24000000</v>
          </cell>
          <cell r="C49">
            <v>15250000</v>
          </cell>
        </row>
        <row r="50">
          <cell r="B50">
            <v>24000000</v>
          </cell>
          <cell r="C50">
            <v>15250000</v>
          </cell>
        </row>
        <row r="51">
          <cell r="B51">
            <v>83752000</v>
          </cell>
          <cell r="C51">
            <v>4069000</v>
          </cell>
        </row>
        <row r="52">
          <cell r="B52">
            <v>13500000</v>
          </cell>
          <cell r="C52">
            <v>4069000</v>
          </cell>
        </row>
        <row r="53">
          <cell r="B53">
            <v>7500000</v>
          </cell>
          <cell r="C53">
            <v>1584000</v>
          </cell>
        </row>
        <row r="54">
          <cell r="B54">
            <v>3000000</v>
          </cell>
          <cell r="C54">
            <v>1495000</v>
          </cell>
        </row>
        <row r="55">
          <cell r="B55">
            <v>2000000</v>
          </cell>
          <cell r="C55">
            <v>990000</v>
          </cell>
        </row>
        <row r="56">
          <cell r="B56">
            <v>1000000</v>
          </cell>
          <cell r="C56">
            <v>0</v>
          </cell>
        </row>
        <row r="57">
          <cell r="B57">
            <v>4000000</v>
          </cell>
          <cell r="C57">
            <v>0</v>
          </cell>
        </row>
        <row r="58">
          <cell r="B58">
            <v>4000000</v>
          </cell>
          <cell r="C58">
            <v>0</v>
          </cell>
        </row>
        <row r="59">
          <cell r="B59">
            <v>66252000</v>
          </cell>
          <cell r="C59">
            <v>0</v>
          </cell>
        </row>
        <row r="60">
          <cell r="B60">
            <v>66252000</v>
          </cell>
          <cell r="C60">
            <v>0</v>
          </cell>
        </row>
        <row r="61">
          <cell r="B61">
            <v>475336000</v>
          </cell>
          <cell r="C61">
            <v>51831300</v>
          </cell>
        </row>
        <row r="62">
          <cell r="B62">
            <v>404820000</v>
          </cell>
          <cell r="C62">
            <v>51831300</v>
          </cell>
        </row>
        <row r="63">
          <cell r="B63">
            <v>74000000</v>
          </cell>
          <cell r="C63">
            <v>18218700</v>
          </cell>
        </row>
        <row r="64">
          <cell r="B64">
            <v>15000000</v>
          </cell>
          <cell r="C64">
            <v>14240000</v>
          </cell>
        </row>
        <row r="65">
          <cell r="B65">
            <v>8000000</v>
          </cell>
          <cell r="C65">
            <v>1499200</v>
          </cell>
        </row>
        <row r="66">
          <cell r="B66">
            <v>12000000</v>
          </cell>
          <cell r="C66">
            <v>1480000</v>
          </cell>
        </row>
        <row r="67">
          <cell r="B67">
            <v>8000000</v>
          </cell>
          <cell r="C67">
            <v>999500</v>
          </cell>
        </row>
        <row r="68">
          <cell r="B68">
            <v>31000000</v>
          </cell>
          <cell r="C68">
            <v>0</v>
          </cell>
        </row>
        <row r="69">
          <cell r="B69">
            <v>25200000</v>
          </cell>
          <cell r="C69">
            <v>0</v>
          </cell>
        </row>
        <row r="70">
          <cell r="B70">
            <v>25200000</v>
          </cell>
          <cell r="C70">
            <v>0</v>
          </cell>
        </row>
        <row r="71">
          <cell r="B71">
            <v>304120000</v>
          </cell>
          <cell r="C71">
            <v>33312600</v>
          </cell>
        </row>
        <row r="72">
          <cell r="B72">
            <v>304120000</v>
          </cell>
          <cell r="C72">
            <v>33312600</v>
          </cell>
        </row>
        <row r="73">
          <cell r="B73">
            <v>1500000</v>
          </cell>
          <cell r="C73">
            <v>300000</v>
          </cell>
        </row>
        <row r="74">
          <cell r="B74">
            <v>1500000</v>
          </cell>
          <cell r="C74">
            <v>300000</v>
          </cell>
        </row>
        <row r="75">
          <cell r="B75">
            <v>70516000</v>
          </cell>
          <cell r="C75">
            <v>0</v>
          </cell>
        </row>
        <row r="76">
          <cell r="B76">
            <v>22625000</v>
          </cell>
          <cell r="C76">
            <v>0</v>
          </cell>
        </row>
        <row r="77">
          <cell r="B77">
            <v>5625000</v>
          </cell>
          <cell r="C77">
            <v>0</v>
          </cell>
        </row>
        <row r="78">
          <cell r="B78">
            <v>6000000</v>
          </cell>
          <cell r="C78">
            <v>0</v>
          </cell>
        </row>
        <row r="79">
          <cell r="B79">
            <v>6000000</v>
          </cell>
          <cell r="C79">
            <v>0</v>
          </cell>
        </row>
        <row r="80">
          <cell r="B80">
            <v>5000000</v>
          </cell>
          <cell r="C80">
            <v>0</v>
          </cell>
        </row>
        <row r="81">
          <cell r="B81">
            <v>7200000</v>
          </cell>
          <cell r="C81">
            <v>0</v>
          </cell>
        </row>
        <row r="82">
          <cell r="B82">
            <v>7200000</v>
          </cell>
          <cell r="C82">
            <v>0</v>
          </cell>
        </row>
        <row r="83">
          <cell r="B83">
            <v>40691000</v>
          </cell>
          <cell r="C83">
            <v>0</v>
          </cell>
        </row>
        <row r="84">
          <cell r="B84">
            <v>40691000</v>
          </cell>
          <cell r="C84">
            <v>0</v>
          </cell>
        </row>
        <row r="85">
          <cell r="B85">
            <v>219670000</v>
          </cell>
          <cell r="C85">
            <v>38128750</v>
          </cell>
        </row>
        <row r="86">
          <cell r="B86">
            <v>116750000</v>
          </cell>
          <cell r="C86">
            <v>3930000</v>
          </cell>
        </row>
        <row r="87">
          <cell r="B87">
            <v>50750000</v>
          </cell>
          <cell r="C87">
            <v>3270000</v>
          </cell>
        </row>
        <row r="88">
          <cell r="B88">
            <v>18750000</v>
          </cell>
          <cell r="C88">
            <v>770000</v>
          </cell>
        </row>
        <row r="89">
          <cell r="B89">
            <v>12000000</v>
          </cell>
          <cell r="C89">
            <v>0</v>
          </cell>
        </row>
        <row r="90">
          <cell r="B90">
            <v>12000000</v>
          </cell>
          <cell r="C90">
            <v>1500000</v>
          </cell>
        </row>
        <row r="91">
          <cell r="B91">
            <v>8000000</v>
          </cell>
          <cell r="C91">
            <v>1000000</v>
          </cell>
        </row>
        <row r="92">
          <cell r="B92">
            <v>66000000</v>
          </cell>
          <cell r="C92">
            <v>660000</v>
          </cell>
        </row>
        <row r="93">
          <cell r="B93">
            <v>66000000</v>
          </cell>
          <cell r="C93">
            <v>660000</v>
          </cell>
        </row>
        <row r="94">
          <cell r="B94">
            <v>102920000</v>
          </cell>
          <cell r="C94">
            <v>34198750</v>
          </cell>
        </row>
        <row r="95">
          <cell r="B95">
            <v>23750000</v>
          </cell>
          <cell r="C95">
            <v>7996250</v>
          </cell>
        </row>
        <row r="96">
          <cell r="B96">
            <v>6750000</v>
          </cell>
          <cell r="C96">
            <v>0</v>
          </cell>
        </row>
        <row r="97">
          <cell r="B97">
            <v>3000000</v>
          </cell>
          <cell r="C97">
            <v>2999250</v>
          </cell>
        </row>
        <row r="98">
          <cell r="B98">
            <v>3000000</v>
          </cell>
          <cell r="C98">
            <v>3000000</v>
          </cell>
        </row>
        <row r="99">
          <cell r="B99">
            <v>2000000</v>
          </cell>
          <cell r="C99">
            <v>1997000</v>
          </cell>
        </row>
        <row r="100">
          <cell r="B100">
            <v>9000000</v>
          </cell>
          <cell r="C100">
            <v>0</v>
          </cell>
        </row>
        <row r="101">
          <cell r="B101">
            <v>10000000</v>
          </cell>
          <cell r="C101">
            <v>0</v>
          </cell>
        </row>
        <row r="102">
          <cell r="B102">
            <v>10000000</v>
          </cell>
          <cell r="C102">
            <v>0</v>
          </cell>
        </row>
        <row r="103">
          <cell r="B103">
            <v>69170000</v>
          </cell>
          <cell r="C103">
            <v>26202500</v>
          </cell>
        </row>
        <row r="104">
          <cell r="B104">
            <v>69170000</v>
          </cell>
          <cell r="C104">
            <v>26202500</v>
          </cell>
        </row>
        <row r="105">
          <cell r="B105">
            <v>22288180000</v>
          </cell>
          <cell r="C105">
            <v>2970775981</v>
          </cell>
        </row>
        <row r="106">
          <cell r="B106">
            <v>13788180000</v>
          </cell>
          <cell r="C106">
            <v>1916827651</v>
          </cell>
        </row>
        <row r="107">
          <cell r="B107">
            <v>260000000</v>
          </cell>
          <cell r="C107">
            <v>0</v>
          </cell>
        </row>
        <row r="108">
          <cell r="B108">
            <v>260000000</v>
          </cell>
          <cell r="C108">
            <v>0</v>
          </cell>
        </row>
        <row r="109">
          <cell r="B109">
            <v>260000000</v>
          </cell>
          <cell r="C109">
            <v>0</v>
          </cell>
        </row>
        <row r="110">
          <cell r="B110">
            <v>260000000</v>
          </cell>
          <cell r="C110">
            <v>0</v>
          </cell>
        </row>
        <row r="111">
          <cell r="B111">
            <v>260000000</v>
          </cell>
          <cell r="C111">
            <v>0</v>
          </cell>
        </row>
        <row r="112">
          <cell r="B112">
            <v>260000000</v>
          </cell>
          <cell r="C112">
            <v>0</v>
          </cell>
        </row>
        <row r="113">
          <cell r="B113">
            <v>10694573000</v>
          </cell>
          <cell r="C113">
            <v>1786934368</v>
          </cell>
        </row>
        <row r="114">
          <cell r="B114">
            <v>253780000</v>
          </cell>
          <cell r="C114">
            <v>3851600</v>
          </cell>
        </row>
        <row r="115">
          <cell r="B115">
            <v>253780000</v>
          </cell>
          <cell r="C115">
            <v>3851600</v>
          </cell>
        </row>
        <row r="116">
          <cell r="B116">
            <v>253780000</v>
          </cell>
          <cell r="C116">
            <v>3851600</v>
          </cell>
        </row>
        <row r="117">
          <cell r="B117">
            <v>39000000</v>
          </cell>
          <cell r="C117">
            <v>3851600</v>
          </cell>
        </row>
        <row r="118">
          <cell r="B118">
            <v>15000000</v>
          </cell>
          <cell r="C118">
            <v>0</v>
          </cell>
        </row>
        <row r="119">
          <cell r="B119">
            <v>9000000</v>
          </cell>
          <cell r="C119">
            <v>1466600</v>
          </cell>
        </row>
        <row r="120">
          <cell r="B120">
            <v>9000000</v>
          </cell>
          <cell r="C120">
            <v>1415000</v>
          </cell>
        </row>
        <row r="121">
          <cell r="B121">
            <v>6000000</v>
          </cell>
          <cell r="C121">
            <v>970000</v>
          </cell>
        </row>
        <row r="122">
          <cell r="B122">
            <v>9000000</v>
          </cell>
          <cell r="C122">
            <v>0</v>
          </cell>
        </row>
        <row r="123">
          <cell r="B123">
            <v>1000000</v>
          </cell>
          <cell r="C123">
            <v>0</v>
          </cell>
        </row>
        <row r="124">
          <cell r="B124">
            <v>8000000</v>
          </cell>
          <cell r="C124">
            <v>0</v>
          </cell>
        </row>
        <row r="125">
          <cell r="B125">
            <v>8000000</v>
          </cell>
          <cell r="C125">
            <v>0</v>
          </cell>
        </row>
        <row r="126">
          <cell r="B126">
            <v>8000000</v>
          </cell>
          <cell r="C126">
            <v>0</v>
          </cell>
        </row>
        <row r="127">
          <cell r="B127">
            <v>197780000</v>
          </cell>
          <cell r="C127">
            <v>0</v>
          </cell>
        </row>
        <row r="128">
          <cell r="B128">
            <v>197780000</v>
          </cell>
          <cell r="C128">
            <v>0</v>
          </cell>
        </row>
        <row r="129">
          <cell r="B129">
            <v>1209115000</v>
          </cell>
          <cell r="C129">
            <v>127734659</v>
          </cell>
        </row>
        <row r="130">
          <cell r="B130">
            <v>1209115000</v>
          </cell>
          <cell r="C130">
            <v>127734659</v>
          </cell>
        </row>
        <row r="131">
          <cell r="B131">
            <v>72100000</v>
          </cell>
          <cell r="C131">
            <v>25241935</v>
          </cell>
        </row>
        <row r="132">
          <cell r="B132">
            <v>22000000</v>
          </cell>
          <cell r="C132">
            <v>4992850</v>
          </cell>
        </row>
        <row r="133">
          <cell r="B133">
            <v>6000000</v>
          </cell>
          <cell r="C133">
            <v>1495000</v>
          </cell>
        </row>
        <row r="134">
          <cell r="B134">
            <v>6000000</v>
          </cell>
          <cell r="C134">
            <v>1500000</v>
          </cell>
        </row>
        <row r="135">
          <cell r="B135">
            <v>4000000</v>
          </cell>
          <cell r="C135">
            <v>998000</v>
          </cell>
        </row>
        <row r="136">
          <cell r="B136">
            <v>6000000</v>
          </cell>
          <cell r="C136">
            <v>999850</v>
          </cell>
        </row>
        <row r="137">
          <cell r="B137">
            <v>48000000</v>
          </cell>
          <cell r="C137">
            <v>19949085</v>
          </cell>
        </row>
        <row r="138">
          <cell r="B138">
            <v>48000000</v>
          </cell>
          <cell r="C138">
            <v>19949085</v>
          </cell>
        </row>
        <row r="139">
          <cell r="B139">
            <v>2100000</v>
          </cell>
          <cell r="C139">
            <v>300000</v>
          </cell>
        </row>
        <row r="140">
          <cell r="B140">
            <v>2100000</v>
          </cell>
          <cell r="C140">
            <v>300000</v>
          </cell>
        </row>
        <row r="141">
          <cell r="B141">
            <v>572300000</v>
          </cell>
          <cell r="C141">
            <v>49614056</v>
          </cell>
        </row>
        <row r="142">
          <cell r="B142">
            <v>10000000</v>
          </cell>
          <cell r="C142">
            <v>2455000</v>
          </cell>
        </row>
        <row r="143">
          <cell r="B143">
            <v>6000000</v>
          </cell>
          <cell r="C143">
            <v>1455000</v>
          </cell>
        </row>
        <row r="144">
          <cell r="B144">
            <v>4000000</v>
          </cell>
          <cell r="C144">
            <v>1000000</v>
          </cell>
        </row>
        <row r="145">
          <cell r="B145">
            <v>7800000</v>
          </cell>
          <cell r="C145">
            <v>0</v>
          </cell>
        </row>
        <row r="146">
          <cell r="B146">
            <v>7800000</v>
          </cell>
          <cell r="C146">
            <v>0</v>
          </cell>
        </row>
        <row r="147">
          <cell r="B147">
            <v>554500000</v>
          </cell>
          <cell r="C147">
            <v>47159056</v>
          </cell>
        </row>
        <row r="148">
          <cell r="B148">
            <v>334125000</v>
          </cell>
          <cell r="C148">
            <v>29884566</v>
          </cell>
        </row>
        <row r="149">
          <cell r="B149">
            <v>220375000</v>
          </cell>
          <cell r="C149">
            <v>17274490</v>
          </cell>
        </row>
        <row r="150">
          <cell r="B150">
            <v>78000000</v>
          </cell>
          <cell r="C150">
            <v>11285970</v>
          </cell>
        </row>
        <row r="151">
          <cell r="B151">
            <v>34000000</v>
          </cell>
          <cell r="C151">
            <v>4986800</v>
          </cell>
        </row>
        <row r="152">
          <cell r="B152">
            <v>8000000</v>
          </cell>
          <cell r="C152">
            <v>1500000</v>
          </cell>
        </row>
        <row r="153">
          <cell r="B153">
            <v>12000000</v>
          </cell>
          <cell r="C153">
            <v>1490000</v>
          </cell>
        </row>
        <row r="154">
          <cell r="B154">
            <v>8000000</v>
          </cell>
          <cell r="C154">
            <v>997500</v>
          </cell>
        </row>
        <row r="155">
          <cell r="B155">
            <v>6000000</v>
          </cell>
          <cell r="C155">
            <v>999300</v>
          </cell>
        </row>
        <row r="156">
          <cell r="B156">
            <v>3000000</v>
          </cell>
          <cell r="C156">
            <v>0</v>
          </cell>
        </row>
        <row r="157">
          <cell r="B157">
            <v>3000000</v>
          </cell>
          <cell r="C157">
            <v>0</v>
          </cell>
        </row>
        <row r="158">
          <cell r="B158">
            <v>38000000</v>
          </cell>
          <cell r="C158">
            <v>6299170</v>
          </cell>
        </row>
        <row r="159">
          <cell r="B159">
            <v>38000000</v>
          </cell>
          <cell r="C159">
            <v>6299170</v>
          </cell>
        </row>
        <row r="160">
          <cell r="B160">
            <v>3000000</v>
          </cell>
          <cell r="C160">
            <v>0</v>
          </cell>
        </row>
        <row r="161">
          <cell r="B161">
            <v>3000000</v>
          </cell>
          <cell r="C161">
            <v>0</v>
          </cell>
        </row>
        <row r="162">
          <cell r="B162">
            <v>65000000</v>
          </cell>
          <cell r="C162">
            <v>4985000</v>
          </cell>
        </row>
        <row r="163">
          <cell r="B163">
            <v>22000000</v>
          </cell>
          <cell r="C163">
            <v>4985000</v>
          </cell>
        </row>
        <row r="164">
          <cell r="B164">
            <v>6000000</v>
          </cell>
          <cell r="C164">
            <v>1495000</v>
          </cell>
        </row>
        <row r="165">
          <cell r="B165">
            <v>6000000</v>
          </cell>
          <cell r="C165">
            <v>1490000</v>
          </cell>
        </row>
        <row r="166">
          <cell r="B166">
            <v>4000000</v>
          </cell>
          <cell r="C166">
            <v>1000000</v>
          </cell>
        </row>
        <row r="167">
          <cell r="B167">
            <v>6000000</v>
          </cell>
          <cell r="C167">
            <v>1000000</v>
          </cell>
        </row>
        <row r="168">
          <cell r="B168">
            <v>40000000</v>
          </cell>
          <cell r="C168">
            <v>0</v>
          </cell>
        </row>
        <row r="169">
          <cell r="B169">
            <v>40000000</v>
          </cell>
          <cell r="C169">
            <v>0</v>
          </cell>
        </row>
        <row r="170">
          <cell r="B170">
            <v>3000000</v>
          </cell>
          <cell r="C170">
            <v>0</v>
          </cell>
        </row>
        <row r="171">
          <cell r="B171">
            <v>3000000</v>
          </cell>
          <cell r="C171">
            <v>0</v>
          </cell>
        </row>
        <row r="172">
          <cell r="B172">
            <v>82785000</v>
          </cell>
          <cell r="C172">
            <v>11249400</v>
          </cell>
        </row>
        <row r="173">
          <cell r="B173">
            <v>22000000</v>
          </cell>
          <cell r="C173">
            <v>4977900</v>
          </cell>
        </row>
        <row r="174">
          <cell r="B174">
            <v>6000000</v>
          </cell>
          <cell r="C174">
            <v>1498000</v>
          </cell>
        </row>
        <row r="175">
          <cell r="B175">
            <v>6000000</v>
          </cell>
          <cell r="C175">
            <v>1480000</v>
          </cell>
        </row>
        <row r="176">
          <cell r="B176">
            <v>4000000</v>
          </cell>
          <cell r="C176">
            <v>1000000</v>
          </cell>
        </row>
        <row r="177">
          <cell r="B177">
            <v>6000000</v>
          </cell>
          <cell r="C177">
            <v>999900</v>
          </cell>
        </row>
        <row r="178">
          <cell r="B178">
            <v>26250000</v>
          </cell>
          <cell r="C178">
            <v>0</v>
          </cell>
        </row>
        <row r="179">
          <cell r="B179">
            <v>26250000</v>
          </cell>
          <cell r="C179">
            <v>0</v>
          </cell>
        </row>
        <row r="180">
          <cell r="B180">
            <v>32435000</v>
          </cell>
          <cell r="C180">
            <v>5671500</v>
          </cell>
        </row>
        <row r="181">
          <cell r="B181">
            <v>32435000</v>
          </cell>
          <cell r="C181">
            <v>5671500</v>
          </cell>
        </row>
        <row r="182">
          <cell r="B182">
            <v>2100000</v>
          </cell>
          <cell r="C182">
            <v>600000</v>
          </cell>
        </row>
        <row r="183">
          <cell r="B183">
            <v>2100000</v>
          </cell>
          <cell r="C183">
            <v>600000</v>
          </cell>
        </row>
        <row r="184">
          <cell r="B184">
            <v>50042000</v>
          </cell>
          <cell r="C184">
            <v>461397</v>
          </cell>
        </row>
        <row r="185">
          <cell r="B185">
            <v>20000000</v>
          </cell>
          <cell r="C185">
            <v>0</v>
          </cell>
        </row>
        <row r="186">
          <cell r="B186">
            <v>12000000</v>
          </cell>
          <cell r="C186">
            <v>0</v>
          </cell>
        </row>
        <row r="187">
          <cell r="B187">
            <v>3000000</v>
          </cell>
          <cell r="C187">
            <v>0</v>
          </cell>
        </row>
        <row r="188">
          <cell r="B188">
            <v>3000000</v>
          </cell>
          <cell r="C188">
            <v>0</v>
          </cell>
        </row>
        <row r="189">
          <cell r="B189">
            <v>2000000</v>
          </cell>
          <cell r="C189">
            <v>0</v>
          </cell>
        </row>
        <row r="190">
          <cell r="B190">
            <v>3000000</v>
          </cell>
          <cell r="C190">
            <v>461397</v>
          </cell>
        </row>
        <row r="191">
          <cell r="B191">
            <v>3000000</v>
          </cell>
          <cell r="C191">
            <v>461397</v>
          </cell>
        </row>
        <row r="192">
          <cell r="B192">
            <v>9000000</v>
          </cell>
          <cell r="C192">
            <v>0</v>
          </cell>
        </row>
        <row r="193">
          <cell r="B193">
            <v>9000000</v>
          </cell>
          <cell r="C193">
            <v>0</v>
          </cell>
        </row>
        <row r="194">
          <cell r="B194">
            <v>18042000</v>
          </cell>
          <cell r="C194">
            <v>0</v>
          </cell>
        </row>
        <row r="195">
          <cell r="B195">
            <v>18042000</v>
          </cell>
          <cell r="C195">
            <v>0</v>
          </cell>
        </row>
        <row r="196">
          <cell r="B196">
            <v>99334000</v>
          </cell>
          <cell r="C196">
            <v>19126901</v>
          </cell>
        </row>
        <row r="197">
          <cell r="B197">
            <v>24800000</v>
          </cell>
          <cell r="C197">
            <v>2484000</v>
          </cell>
        </row>
        <row r="198">
          <cell r="B198">
            <v>16800000</v>
          </cell>
          <cell r="C198">
            <v>0</v>
          </cell>
        </row>
        <row r="199">
          <cell r="B199">
            <v>3000000</v>
          </cell>
          <cell r="C199">
            <v>0</v>
          </cell>
        </row>
        <row r="200">
          <cell r="B200">
            <v>3000000</v>
          </cell>
          <cell r="C200">
            <v>1489000</v>
          </cell>
        </row>
        <row r="201">
          <cell r="B201">
            <v>2000000</v>
          </cell>
          <cell r="C201">
            <v>995000</v>
          </cell>
        </row>
        <row r="202">
          <cell r="B202">
            <v>3000000</v>
          </cell>
          <cell r="C202">
            <v>248901</v>
          </cell>
        </row>
        <row r="203">
          <cell r="B203">
            <v>3000000</v>
          </cell>
          <cell r="C203">
            <v>248901</v>
          </cell>
        </row>
        <row r="204">
          <cell r="B204">
            <v>71534000</v>
          </cell>
          <cell r="C204">
            <v>16394000</v>
          </cell>
        </row>
        <row r="205">
          <cell r="B205">
            <v>71534000</v>
          </cell>
          <cell r="C205">
            <v>16394000</v>
          </cell>
        </row>
        <row r="206">
          <cell r="B206">
            <v>139554000</v>
          </cell>
          <cell r="C206">
            <v>5770000</v>
          </cell>
        </row>
        <row r="207">
          <cell r="B207">
            <v>23500000</v>
          </cell>
          <cell r="C207">
            <v>2470000</v>
          </cell>
        </row>
        <row r="208">
          <cell r="B208">
            <v>7500000</v>
          </cell>
          <cell r="C208">
            <v>0</v>
          </cell>
        </row>
        <row r="209">
          <cell r="B209">
            <v>6000000</v>
          </cell>
          <cell r="C209">
            <v>0</v>
          </cell>
        </row>
        <row r="210">
          <cell r="B210">
            <v>6000000</v>
          </cell>
          <cell r="C210">
            <v>1475000</v>
          </cell>
        </row>
        <row r="211">
          <cell r="B211">
            <v>4000000</v>
          </cell>
          <cell r="C211">
            <v>995000</v>
          </cell>
        </row>
        <row r="212">
          <cell r="B212">
            <v>116054000</v>
          </cell>
          <cell r="C212">
            <v>3300000</v>
          </cell>
        </row>
        <row r="213">
          <cell r="B213">
            <v>116054000</v>
          </cell>
          <cell r="C213">
            <v>3300000</v>
          </cell>
        </row>
        <row r="214">
          <cell r="B214">
            <v>50000000</v>
          </cell>
          <cell r="C214">
            <v>0</v>
          </cell>
        </row>
        <row r="215">
          <cell r="B215">
            <v>15500000</v>
          </cell>
          <cell r="C215">
            <v>0</v>
          </cell>
        </row>
        <row r="216">
          <cell r="B216">
            <v>7500000</v>
          </cell>
          <cell r="C216">
            <v>0</v>
          </cell>
        </row>
        <row r="217">
          <cell r="B217">
            <v>3000000</v>
          </cell>
          <cell r="C217">
            <v>0</v>
          </cell>
        </row>
        <row r="218">
          <cell r="B218">
            <v>3000000</v>
          </cell>
          <cell r="C218">
            <v>0</v>
          </cell>
        </row>
        <row r="219">
          <cell r="B219">
            <v>2000000</v>
          </cell>
          <cell r="C219">
            <v>0</v>
          </cell>
        </row>
        <row r="220">
          <cell r="B220">
            <v>34500000</v>
          </cell>
          <cell r="C220">
            <v>0</v>
          </cell>
        </row>
        <row r="221">
          <cell r="B221">
            <v>34500000</v>
          </cell>
          <cell r="C221">
            <v>0</v>
          </cell>
        </row>
        <row r="222">
          <cell r="B222">
            <v>9231678000</v>
          </cell>
          <cell r="C222">
            <v>1655348109</v>
          </cell>
        </row>
        <row r="223">
          <cell r="B223">
            <v>7036020000</v>
          </cell>
          <cell r="C223">
            <v>1401418331</v>
          </cell>
        </row>
        <row r="224">
          <cell r="B224">
            <v>7036020000</v>
          </cell>
          <cell r="C224">
            <v>1401418331</v>
          </cell>
        </row>
        <row r="225">
          <cell r="B225">
            <v>2390272000</v>
          </cell>
          <cell r="C225">
            <v>644291900</v>
          </cell>
        </row>
        <row r="226">
          <cell r="B226">
            <v>2390272000</v>
          </cell>
          <cell r="C226">
            <v>644291900</v>
          </cell>
        </row>
        <row r="227">
          <cell r="B227">
            <v>109000</v>
          </cell>
          <cell r="C227">
            <v>10920</v>
          </cell>
        </row>
        <row r="228">
          <cell r="B228">
            <v>109000</v>
          </cell>
          <cell r="C228">
            <v>10920</v>
          </cell>
        </row>
        <row r="229">
          <cell r="B229">
            <v>163168000</v>
          </cell>
          <cell r="C229">
            <v>43423910</v>
          </cell>
        </row>
        <row r="230">
          <cell r="B230">
            <v>163168000</v>
          </cell>
          <cell r="C230">
            <v>43423910</v>
          </cell>
        </row>
        <row r="231">
          <cell r="B231">
            <v>57444000</v>
          </cell>
          <cell r="C231">
            <v>13149780</v>
          </cell>
        </row>
        <row r="232">
          <cell r="B232">
            <v>57444000</v>
          </cell>
          <cell r="C232">
            <v>13149780</v>
          </cell>
        </row>
        <row r="233">
          <cell r="B233">
            <v>136220000</v>
          </cell>
          <cell r="C233">
            <v>20560000</v>
          </cell>
        </row>
        <row r="234">
          <cell r="B234">
            <v>136220000</v>
          </cell>
          <cell r="C234">
            <v>20560000</v>
          </cell>
        </row>
        <row r="235">
          <cell r="B235">
            <v>198366000</v>
          </cell>
          <cell r="C235">
            <v>125230000</v>
          </cell>
        </row>
        <row r="236">
          <cell r="B236">
            <v>198366000</v>
          </cell>
          <cell r="C236">
            <v>125230000</v>
          </cell>
        </row>
        <row r="237">
          <cell r="B237">
            <v>13346000</v>
          </cell>
          <cell r="C237">
            <v>1611089</v>
          </cell>
        </row>
        <row r="238">
          <cell r="B238">
            <v>13346000</v>
          </cell>
          <cell r="C238">
            <v>1611089</v>
          </cell>
        </row>
        <row r="239">
          <cell r="B239">
            <v>113636000</v>
          </cell>
          <cell r="C239">
            <v>34182240</v>
          </cell>
        </row>
        <row r="240">
          <cell r="B240">
            <v>113636000</v>
          </cell>
          <cell r="C240">
            <v>34182240</v>
          </cell>
        </row>
        <row r="241">
          <cell r="B241">
            <v>451220000</v>
          </cell>
          <cell r="C241">
            <v>43929000</v>
          </cell>
        </row>
        <row r="242">
          <cell r="B242">
            <v>451220000</v>
          </cell>
          <cell r="C242">
            <v>43929000</v>
          </cell>
        </row>
        <row r="243">
          <cell r="B243">
            <v>81480000</v>
          </cell>
          <cell r="C243">
            <v>18105000</v>
          </cell>
        </row>
        <row r="244">
          <cell r="B244">
            <v>81480000</v>
          </cell>
          <cell r="C244">
            <v>18105000</v>
          </cell>
        </row>
        <row r="245">
          <cell r="B245">
            <v>173032000</v>
          </cell>
          <cell r="C245">
            <v>0</v>
          </cell>
        </row>
        <row r="246">
          <cell r="B246">
            <v>173032000</v>
          </cell>
          <cell r="C246">
            <v>0</v>
          </cell>
        </row>
        <row r="247">
          <cell r="B247">
            <v>3257727000</v>
          </cell>
          <cell r="C247">
            <v>456924492</v>
          </cell>
        </row>
        <row r="248">
          <cell r="B248">
            <v>3257727000</v>
          </cell>
          <cell r="C248">
            <v>456924492</v>
          </cell>
        </row>
        <row r="249">
          <cell r="B249">
            <v>2195658000</v>
          </cell>
          <cell r="C249">
            <v>253929778</v>
          </cell>
        </row>
        <row r="250">
          <cell r="B250">
            <v>1410100000</v>
          </cell>
          <cell r="C250">
            <v>211125378</v>
          </cell>
        </row>
        <row r="251">
          <cell r="B251">
            <v>1099590000</v>
          </cell>
          <cell r="C251">
            <v>176338828</v>
          </cell>
        </row>
        <row r="252">
          <cell r="B252">
            <v>90000000</v>
          </cell>
          <cell r="C252">
            <v>16845800</v>
          </cell>
        </row>
        <row r="253">
          <cell r="B253">
            <v>63386000</v>
          </cell>
          <cell r="C253">
            <v>2167000</v>
          </cell>
        </row>
        <row r="254">
          <cell r="B254">
            <v>734400000</v>
          </cell>
          <cell r="C254">
            <v>122400000</v>
          </cell>
        </row>
        <row r="255">
          <cell r="B255">
            <v>67200000</v>
          </cell>
          <cell r="C255">
            <v>11200000</v>
          </cell>
        </row>
        <row r="256">
          <cell r="B256">
            <v>4400000</v>
          </cell>
          <cell r="C256">
            <v>1082160</v>
          </cell>
        </row>
        <row r="257">
          <cell r="B257">
            <v>35000000</v>
          </cell>
          <cell r="C257">
            <v>17850000</v>
          </cell>
        </row>
        <row r="258">
          <cell r="B258">
            <v>15900000</v>
          </cell>
          <cell r="C258">
            <v>1293868</v>
          </cell>
        </row>
        <row r="259">
          <cell r="B259">
            <v>36000000</v>
          </cell>
          <cell r="C259">
            <v>3500000</v>
          </cell>
        </row>
        <row r="260">
          <cell r="B260">
            <v>9000000</v>
          </cell>
          <cell r="C260">
            <v>0</v>
          </cell>
        </row>
        <row r="261">
          <cell r="B261">
            <v>44304000</v>
          </cell>
          <cell r="C261">
            <v>0</v>
          </cell>
        </row>
        <row r="262">
          <cell r="B262">
            <v>103250000</v>
          </cell>
          <cell r="C262">
            <v>9861550</v>
          </cell>
        </row>
        <row r="263">
          <cell r="B263">
            <v>103250000</v>
          </cell>
          <cell r="C263">
            <v>9861550</v>
          </cell>
        </row>
        <row r="264">
          <cell r="B264">
            <v>207260000</v>
          </cell>
          <cell r="C264">
            <v>24925000</v>
          </cell>
        </row>
        <row r="265">
          <cell r="B265">
            <v>48000000</v>
          </cell>
          <cell r="C265">
            <v>7975000</v>
          </cell>
        </row>
        <row r="266">
          <cell r="B266">
            <v>72000000</v>
          </cell>
          <cell r="C266">
            <v>11910000</v>
          </cell>
        </row>
        <row r="267">
          <cell r="B267">
            <v>9600000</v>
          </cell>
          <cell r="C267">
            <v>1600000</v>
          </cell>
        </row>
        <row r="268">
          <cell r="B268">
            <v>10560000</v>
          </cell>
          <cell r="C268">
            <v>1760000</v>
          </cell>
        </row>
        <row r="269">
          <cell r="B269">
            <v>13200000</v>
          </cell>
          <cell r="C269">
            <v>800000</v>
          </cell>
        </row>
        <row r="270">
          <cell r="B270">
            <v>14400000</v>
          </cell>
          <cell r="C270">
            <v>880000</v>
          </cell>
        </row>
        <row r="271">
          <cell r="B271">
            <v>4750000</v>
          </cell>
          <cell r="C271">
            <v>0</v>
          </cell>
        </row>
        <row r="272">
          <cell r="B272">
            <v>11000000</v>
          </cell>
          <cell r="C272">
            <v>0</v>
          </cell>
        </row>
        <row r="273">
          <cell r="B273">
            <v>23750000</v>
          </cell>
          <cell r="C273">
            <v>0</v>
          </cell>
        </row>
        <row r="274">
          <cell r="B274">
            <v>150000000</v>
          </cell>
          <cell r="C274">
            <v>11869000</v>
          </cell>
        </row>
        <row r="275">
          <cell r="B275">
            <v>30000000</v>
          </cell>
          <cell r="C275">
            <v>1969000</v>
          </cell>
        </row>
        <row r="276">
          <cell r="B276">
            <v>30000000</v>
          </cell>
          <cell r="C276">
            <v>1969000</v>
          </cell>
        </row>
        <row r="277">
          <cell r="B277">
            <v>120000000</v>
          </cell>
          <cell r="C277">
            <v>9900000</v>
          </cell>
        </row>
        <row r="278">
          <cell r="B278">
            <v>60000000</v>
          </cell>
          <cell r="C278">
            <v>9900000</v>
          </cell>
        </row>
        <row r="279">
          <cell r="B279">
            <v>60000000</v>
          </cell>
          <cell r="C279">
            <v>0</v>
          </cell>
        </row>
        <row r="280">
          <cell r="B280">
            <v>498162000</v>
          </cell>
          <cell r="C280">
            <v>21479400</v>
          </cell>
        </row>
        <row r="281">
          <cell r="B281">
            <v>462162000</v>
          </cell>
          <cell r="C281">
            <v>15540400</v>
          </cell>
        </row>
        <row r="282">
          <cell r="B282">
            <v>38730000</v>
          </cell>
          <cell r="C282">
            <v>2400000</v>
          </cell>
        </row>
        <row r="283">
          <cell r="B283">
            <v>262800000</v>
          </cell>
          <cell r="C283">
            <v>6503000</v>
          </cell>
        </row>
        <row r="284">
          <cell r="B284">
            <v>18200000</v>
          </cell>
          <cell r="C284">
            <v>3212400</v>
          </cell>
        </row>
        <row r="285">
          <cell r="B285">
            <v>21900000</v>
          </cell>
          <cell r="C285">
            <v>0</v>
          </cell>
        </row>
        <row r="286">
          <cell r="B286">
            <v>25550000</v>
          </cell>
          <cell r="C286">
            <v>0</v>
          </cell>
        </row>
        <row r="287">
          <cell r="B287">
            <v>27600000</v>
          </cell>
          <cell r="C287">
            <v>0</v>
          </cell>
        </row>
        <row r="288">
          <cell r="B288">
            <v>10500000</v>
          </cell>
          <cell r="C288">
            <v>3425000</v>
          </cell>
        </row>
        <row r="289">
          <cell r="B289">
            <v>2820000</v>
          </cell>
          <cell r="C289">
            <v>0</v>
          </cell>
        </row>
        <row r="290">
          <cell r="B290">
            <v>54062000</v>
          </cell>
          <cell r="C290">
            <v>0</v>
          </cell>
        </row>
        <row r="291">
          <cell r="B291">
            <v>36000000</v>
          </cell>
          <cell r="C291">
            <v>5939000</v>
          </cell>
        </row>
        <row r="292">
          <cell r="B292">
            <v>36000000</v>
          </cell>
          <cell r="C292">
            <v>5939000</v>
          </cell>
        </row>
        <row r="293">
          <cell r="B293">
            <v>137396000</v>
          </cell>
          <cell r="C293">
            <v>9456000</v>
          </cell>
        </row>
        <row r="294">
          <cell r="B294">
            <v>79060000</v>
          </cell>
          <cell r="C294">
            <v>0</v>
          </cell>
        </row>
        <row r="295">
          <cell r="B295">
            <v>79060000</v>
          </cell>
          <cell r="C295">
            <v>0</v>
          </cell>
        </row>
        <row r="296">
          <cell r="B296">
            <v>58336000</v>
          </cell>
          <cell r="C296">
            <v>9456000</v>
          </cell>
        </row>
        <row r="297">
          <cell r="B297">
            <v>35040000</v>
          </cell>
          <cell r="C297">
            <v>5840000</v>
          </cell>
        </row>
        <row r="298">
          <cell r="B298">
            <v>3888000</v>
          </cell>
          <cell r="C298">
            <v>648000</v>
          </cell>
        </row>
        <row r="299">
          <cell r="B299">
            <v>3888000</v>
          </cell>
          <cell r="C299">
            <v>648000</v>
          </cell>
        </row>
        <row r="300">
          <cell r="B300">
            <v>8160000</v>
          </cell>
          <cell r="C300">
            <v>1360000</v>
          </cell>
        </row>
        <row r="301">
          <cell r="B301">
            <v>2400000</v>
          </cell>
          <cell r="C301">
            <v>400000</v>
          </cell>
        </row>
        <row r="302">
          <cell r="B302">
            <v>960000</v>
          </cell>
          <cell r="C302">
            <v>160000</v>
          </cell>
        </row>
        <row r="303">
          <cell r="B303">
            <v>2400000</v>
          </cell>
          <cell r="C303">
            <v>400000</v>
          </cell>
        </row>
        <row r="304">
          <cell r="B304">
            <v>400000</v>
          </cell>
          <cell r="C304">
            <v>0</v>
          </cell>
        </row>
        <row r="305">
          <cell r="B305">
            <v>300000</v>
          </cell>
          <cell r="C305">
            <v>0</v>
          </cell>
        </row>
        <row r="306">
          <cell r="B306">
            <v>900000</v>
          </cell>
          <cell r="C306">
            <v>0</v>
          </cell>
        </row>
        <row r="307">
          <cell r="B307">
            <v>200000000</v>
          </cell>
          <cell r="C307">
            <v>0</v>
          </cell>
        </row>
        <row r="308">
          <cell r="B308">
            <v>200000000</v>
          </cell>
          <cell r="C308">
            <v>0</v>
          </cell>
        </row>
        <row r="309">
          <cell r="B309">
            <v>200000000</v>
          </cell>
          <cell r="C309">
            <v>0</v>
          </cell>
        </row>
        <row r="310">
          <cell r="B310">
            <v>200000000</v>
          </cell>
          <cell r="C310">
            <v>0</v>
          </cell>
        </row>
        <row r="311">
          <cell r="B311">
            <v>200000000</v>
          </cell>
          <cell r="C311">
            <v>0</v>
          </cell>
        </row>
        <row r="312">
          <cell r="B312">
            <v>200000000</v>
          </cell>
          <cell r="C312">
            <v>0</v>
          </cell>
        </row>
        <row r="313">
          <cell r="B313">
            <v>2633607000</v>
          </cell>
          <cell r="C313">
            <v>129893283</v>
          </cell>
        </row>
        <row r="314">
          <cell r="B314">
            <v>1331072000</v>
          </cell>
          <cell r="C314">
            <v>27826923</v>
          </cell>
        </row>
        <row r="315">
          <cell r="B315">
            <v>1331072000</v>
          </cell>
          <cell r="C315">
            <v>27826923</v>
          </cell>
        </row>
        <row r="316">
          <cell r="B316">
            <v>189750000</v>
          </cell>
          <cell r="C316">
            <v>9308173</v>
          </cell>
        </row>
        <row r="317">
          <cell r="B317">
            <v>58750000</v>
          </cell>
          <cell r="C317">
            <v>6757150</v>
          </cell>
        </row>
        <row r="318">
          <cell r="B318">
            <v>17250000</v>
          </cell>
          <cell r="C318">
            <v>506000</v>
          </cell>
        </row>
        <row r="319">
          <cell r="B319">
            <v>12000000</v>
          </cell>
          <cell r="C319">
            <v>1436150</v>
          </cell>
        </row>
        <row r="320">
          <cell r="B320">
            <v>12000000</v>
          </cell>
          <cell r="C320">
            <v>2900000</v>
          </cell>
        </row>
        <row r="321">
          <cell r="B321">
            <v>8000000</v>
          </cell>
          <cell r="C321">
            <v>1915000</v>
          </cell>
        </row>
        <row r="322">
          <cell r="B322">
            <v>9500000</v>
          </cell>
          <cell r="C322">
            <v>0</v>
          </cell>
        </row>
        <row r="323">
          <cell r="B323">
            <v>1000000</v>
          </cell>
          <cell r="C323">
            <v>181023</v>
          </cell>
        </row>
        <row r="324">
          <cell r="B324">
            <v>1000000</v>
          </cell>
          <cell r="C324">
            <v>181023</v>
          </cell>
        </row>
        <row r="325">
          <cell r="B325">
            <v>130000000</v>
          </cell>
          <cell r="C325">
            <v>2370000</v>
          </cell>
        </row>
        <row r="326">
          <cell r="B326">
            <v>130000000</v>
          </cell>
          <cell r="C326">
            <v>2370000</v>
          </cell>
        </row>
        <row r="327">
          <cell r="B327">
            <v>190250000</v>
          </cell>
          <cell r="C327">
            <v>3919950</v>
          </cell>
        </row>
        <row r="328">
          <cell r="B328">
            <v>68250000</v>
          </cell>
          <cell r="C328">
            <v>3919950</v>
          </cell>
        </row>
        <row r="329">
          <cell r="B329">
            <v>26250000</v>
          </cell>
          <cell r="C329">
            <v>0</v>
          </cell>
        </row>
        <row r="330">
          <cell r="B330">
            <v>12000000</v>
          </cell>
          <cell r="C330">
            <v>1447950</v>
          </cell>
        </row>
        <row r="331">
          <cell r="B331">
            <v>12000000</v>
          </cell>
          <cell r="C331">
            <v>1475000</v>
          </cell>
        </row>
        <row r="332">
          <cell r="B332">
            <v>8000000</v>
          </cell>
          <cell r="C332">
            <v>997000</v>
          </cell>
        </row>
        <row r="333">
          <cell r="B333">
            <v>10000000</v>
          </cell>
          <cell r="C333">
            <v>0</v>
          </cell>
        </row>
        <row r="334">
          <cell r="B334">
            <v>1000000</v>
          </cell>
          <cell r="C334">
            <v>0</v>
          </cell>
        </row>
        <row r="335">
          <cell r="B335">
            <v>1000000</v>
          </cell>
          <cell r="C335">
            <v>0</v>
          </cell>
        </row>
        <row r="336">
          <cell r="B336">
            <v>4000000</v>
          </cell>
          <cell r="C336">
            <v>0</v>
          </cell>
        </row>
        <row r="337">
          <cell r="B337">
            <v>4000000</v>
          </cell>
          <cell r="C337">
            <v>0</v>
          </cell>
        </row>
        <row r="338">
          <cell r="B338">
            <v>117000000</v>
          </cell>
          <cell r="C338">
            <v>0</v>
          </cell>
        </row>
        <row r="339">
          <cell r="B339">
            <v>117000000</v>
          </cell>
          <cell r="C339">
            <v>0</v>
          </cell>
        </row>
        <row r="340">
          <cell r="B340">
            <v>178435000</v>
          </cell>
          <cell r="C340">
            <v>3898900</v>
          </cell>
        </row>
        <row r="341">
          <cell r="B341">
            <v>52000000</v>
          </cell>
          <cell r="C341">
            <v>3898900</v>
          </cell>
        </row>
        <row r="342">
          <cell r="B342">
            <v>15000000</v>
          </cell>
          <cell r="C342">
            <v>0</v>
          </cell>
        </row>
        <row r="343">
          <cell r="B343">
            <v>12000000</v>
          </cell>
          <cell r="C343">
            <v>1455900</v>
          </cell>
        </row>
        <row r="344">
          <cell r="B344">
            <v>12000000</v>
          </cell>
          <cell r="C344">
            <v>1495000</v>
          </cell>
        </row>
        <row r="345">
          <cell r="B345">
            <v>8000000</v>
          </cell>
          <cell r="C345">
            <v>948000</v>
          </cell>
        </row>
        <row r="346">
          <cell r="B346">
            <v>5000000</v>
          </cell>
          <cell r="C346">
            <v>0</v>
          </cell>
        </row>
        <row r="347">
          <cell r="B347">
            <v>1000000</v>
          </cell>
          <cell r="C347">
            <v>0</v>
          </cell>
        </row>
        <row r="348">
          <cell r="B348">
            <v>1000000</v>
          </cell>
          <cell r="C348">
            <v>0</v>
          </cell>
        </row>
        <row r="349">
          <cell r="B349">
            <v>8000000</v>
          </cell>
          <cell r="C349">
            <v>0</v>
          </cell>
        </row>
        <row r="350">
          <cell r="B350">
            <v>8000000</v>
          </cell>
          <cell r="C350">
            <v>0</v>
          </cell>
        </row>
        <row r="351">
          <cell r="B351">
            <v>117435000</v>
          </cell>
          <cell r="C351">
            <v>0</v>
          </cell>
        </row>
        <row r="352">
          <cell r="B352">
            <v>117435000</v>
          </cell>
          <cell r="C352">
            <v>0</v>
          </cell>
        </row>
        <row r="353">
          <cell r="B353">
            <v>186750000</v>
          </cell>
          <cell r="C353">
            <v>3798550</v>
          </cell>
        </row>
        <row r="354">
          <cell r="B354">
            <v>49250000</v>
          </cell>
          <cell r="C354">
            <v>3798550</v>
          </cell>
        </row>
        <row r="355">
          <cell r="B355">
            <v>17250000</v>
          </cell>
          <cell r="C355">
            <v>0</v>
          </cell>
        </row>
        <row r="356">
          <cell r="B356">
            <v>12000000</v>
          </cell>
          <cell r="C356">
            <v>1493550</v>
          </cell>
        </row>
        <row r="357">
          <cell r="B357">
            <v>12000000</v>
          </cell>
          <cell r="C357">
            <v>1355000</v>
          </cell>
        </row>
        <row r="358">
          <cell r="B358">
            <v>8000000</v>
          </cell>
          <cell r="C358">
            <v>950000</v>
          </cell>
        </row>
        <row r="359">
          <cell r="B359">
            <v>137500000</v>
          </cell>
          <cell r="C359">
            <v>0</v>
          </cell>
        </row>
        <row r="360">
          <cell r="B360">
            <v>137500000</v>
          </cell>
          <cell r="C360">
            <v>0</v>
          </cell>
        </row>
        <row r="361">
          <cell r="B361">
            <v>165187000</v>
          </cell>
          <cell r="C361">
            <v>6901350</v>
          </cell>
        </row>
        <row r="362">
          <cell r="B362">
            <v>29250000</v>
          </cell>
          <cell r="C362">
            <v>3768350</v>
          </cell>
        </row>
        <row r="363">
          <cell r="B363">
            <v>5250000</v>
          </cell>
          <cell r="C363">
            <v>0</v>
          </cell>
        </row>
        <row r="364">
          <cell r="B364">
            <v>9000000</v>
          </cell>
          <cell r="C364">
            <v>1471350</v>
          </cell>
        </row>
        <row r="365">
          <cell r="B365">
            <v>9000000</v>
          </cell>
          <cell r="C365">
            <v>1340000</v>
          </cell>
        </row>
        <row r="366">
          <cell r="B366">
            <v>6000000</v>
          </cell>
          <cell r="C366">
            <v>957000</v>
          </cell>
        </row>
        <row r="367">
          <cell r="B367">
            <v>135937000</v>
          </cell>
          <cell r="C367">
            <v>3133000</v>
          </cell>
        </row>
        <row r="368">
          <cell r="B368">
            <v>135937000</v>
          </cell>
          <cell r="C368">
            <v>3133000</v>
          </cell>
        </row>
        <row r="369">
          <cell r="B369">
            <v>420700000</v>
          </cell>
          <cell r="C369">
            <v>0</v>
          </cell>
        </row>
        <row r="370">
          <cell r="B370">
            <v>42900000</v>
          </cell>
          <cell r="C370">
            <v>0</v>
          </cell>
        </row>
        <row r="371">
          <cell r="B371">
            <v>7500000</v>
          </cell>
          <cell r="C371">
            <v>0</v>
          </cell>
        </row>
        <row r="372">
          <cell r="B372">
            <v>3000000</v>
          </cell>
          <cell r="C372">
            <v>0</v>
          </cell>
        </row>
        <row r="373">
          <cell r="B373">
            <v>3000000</v>
          </cell>
          <cell r="C373">
            <v>0</v>
          </cell>
        </row>
        <row r="374">
          <cell r="B374">
            <v>2000000</v>
          </cell>
          <cell r="C374">
            <v>0</v>
          </cell>
        </row>
        <row r="375">
          <cell r="B375">
            <v>5000000</v>
          </cell>
          <cell r="C375">
            <v>0</v>
          </cell>
        </row>
        <row r="376">
          <cell r="B376">
            <v>22400000</v>
          </cell>
          <cell r="C376">
            <v>0</v>
          </cell>
        </row>
        <row r="377">
          <cell r="B377">
            <v>16000000</v>
          </cell>
          <cell r="C377">
            <v>0</v>
          </cell>
        </row>
        <row r="378">
          <cell r="B378">
            <v>16000000</v>
          </cell>
          <cell r="C378">
            <v>0</v>
          </cell>
        </row>
        <row r="379">
          <cell r="B379">
            <v>15000000</v>
          </cell>
          <cell r="C379">
            <v>0</v>
          </cell>
        </row>
        <row r="380">
          <cell r="B380">
            <v>15000000</v>
          </cell>
          <cell r="C380">
            <v>0</v>
          </cell>
        </row>
        <row r="381">
          <cell r="B381">
            <v>346800000</v>
          </cell>
          <cell r="C381">
            <v>0</v>
          </cell>
        </row>
        <row r="382">
          <cell r="B382">
            <v>132000000</v>
          </cell>
          <cell r="C382">
            <v>0</v>
          </cell>
        </row>
        <row r="383">
          <cell r="B383">
            <v>34800000</v>
          </cell>
          <cell r="C383">
            <v>0</v>
          </cell>
        </row>
        <row r="384">
          <cell r="B384">
            <v>180000000</v>
          </cell>
          <cell r="C384">
            <v>0</v>
          </cell>
        </row>
        <row r="385">
          <cell r="B385">
            <v>773732000</v>
          </cell>
          <cell r="C385">
            <v>41156860</v>
          </cell>
        </row>
        <row r="386">
          <cell r="B386">
            <v>669421000</v>
          </cell>
          <cell r="C386">
            <v>23621360</v>
          </cell>
        </row>
        <row r="387">
          <cell r="B387">
            <v>150075000</v>
          </cell>
          <cell r="C387">
            <v>735860</v>
          </cell>
        </row>
        <row r="388">
          <cell r="B388">
            <v>40000000</v>
          </cell>
          <cell r="C388">
            <v>0</v>
          </cell>
        </row>
        <row r="389">
          <cell r="B389">
            <v>21000000</v>
          </cell>
          <cell r="C389">
            <v>0</v>
          </cell>
        </row>
        <row r="390">
          <cell r="B390">
            <v>6000000</v>
          </cell>
          <cell r="C390">
            <v>0</v>
          </cell>
        </row>
        <row r="391">
          <cell r="B391">
            <v>6000000</v>
          </cell>
          <cell r="C391">
            <v>0</v>
          </cell>
        </row>
        <row r="392">
          <cell r="B392">
            <v>4000000</v>
          </cell>
          <cell r="C392">
            <v>0</v>
          </cell>
        </row>
        <row r="393">
          <cell r="B393">
            <v>3000000</v>
          </cell>
          <cell r="C393">
            <v>0</v>
          </cell>
        </row>
        <row r="394">
          <cell r="B394">
            <v>1000000</v>
          </cell>
          <cell r="C394">
            <v>735860</v>
          </cell>
        </row>
        <row r="395">
          <cell r="B395">
            <v>1000000</v>
          </cell>
          <cell r="C395">
            <v>735860</v>
          </cell>
        </row>
        <row r="396">
          <cell r="B396">
            <v>109075000</v>
          </cell>
          <cell r="C396">
            <v>0</v>
          </cell>
        </row>
        <row r="397">
          <cell r="B397">
            <v>109075000</v>
          </cell>
          <cell r="C397">
            <v>0</v>
          </cell>
        </row>
        <row r="398">
          <cell r="B398">
            <v>188806000</v>
          </cell>
          <cell r="C398">
            <v>22885500</v>
          </cell>
        </row>
        <row r="399">
          <cell r="B399">
            <v>33500000</v>
          </cell>
          <cell r="C399">
            <v>5002000</v>
          </cell>
        </row>
        <row r="400">
          <cell r="B400">
            <v>13500000</v>
          </cell>
          <cell r="C400">
            <v>2556000</v>
          </cell>
        </row>
        <row r="401">
          <cell r="B401">
            <v>6000000</v>
          </cell>
          <cell r="C401">
            <v>0</v>
          </cell>
        </row>
        <row r="402">
          <cell r="B402">
            <v>6000000</v>
          </cell>
          <cell r="C402">
            <v>1500000</v>
          </cell>
        </row>
        <row r="403">
          <cell r="B403">
            <v>4000000</v>
          </cell>
          <cell r="C403">
            <v>946000</v>
          </cell>
        </row>
        <row r="404">
          <cell r="B404">
            <v>4000000</v>
          </cell>
          <cell r="C404">
            <v>0</v>
          </cell>
        </row>
        <row r="405">
          <cell r="B405">
            <v>31000000</v>
          </cell>
          <cell r="C405">
            <v>0</v>
          </cell>
        </row>
        <row r="406">
          <cell r="B406">
            <v>1000000</v>
          </cell>
          <cell r="C406">
            <v>0</v>
          </cell>
        </row>
        <row r="407">
          <cell r="B407">
            <v>30000000</v>
          </cell>
          <cell r="C407">
            <v>0</v>
          </cell>
        </row>
        <row r="408">
          <cell r="B408">
            <v>10000000</v>
          </cell>
          <cell r="C408">
            <v>0</v>
          </cell>
        </row>
        <row r="409">
          <cell r="B409">
            <v>10000000</v>
          </cell>
          <cell r="C409">
            <v>0</v>
          </cell>
        </row>
        <row r="410">
          <cell r="B410">
            <v>114306000</v>
          </cell>
          <cell r="C410">
            <v>17883500</v>
          </cell>
        </row>
        <row r="411">
          <cell r="B411">
            <v>114306000</v>
          </cell>
          <cell r="C411">
            <v>17883500</v>
          </cell>
        </row>
        <row r="412">
          <cell r="B412">
            <v>330540000</v>
          </cell>
          <cell r="C412">
            <v>0</v>
          </cell>
        </row>
        <row r="413">
          <cell r="B413">
            <v>46000000</v>
          </cell>
          <cell r="C413">
            <v>0</v>
          </cell>
        </row>
        <row r="414">
          <cell r="B414">
            <v>21000000</v>
          </cell>
          <cell r="C414">
            <v>0</v>
          </cell>
        </row>
        <row r="415">
          <cell r="B415">
            <v>7500000</v>
          </cell>
          <cell r="C415">
            <v>0</v>
          </cell>
        </row>
        <row r="416">
          <cell r="B416">
            <v>6000000</v>
          </cell>
          <cell r="C416">
            <v>0</v>
          </cell>
        </row>
        <row r="417">
          <cell r="B417">
            <v>4000000</v>
          </cell>
          <cell r="C417">
            <v>0</v>
          </cell>
        </row>
        <row r="418">
          <cell r="B418">
            <v>7500000</v>
          </cell>
          <cell r="C418">
            <v>0</v>
          </cell>
        </row>
        <row r="419">
          <cell r="B419">
            <v>1000000</v>
          </cell>
          <cell r="C419">
            <v>0</v>
          </cell>
        </row>
        <row r="420">
          <cell r="B420">
            <v>1000000</v>
          </cell>
          <cell r="C420">
            <v>0</v>
          </cell>
        </row>
        <row r="421">
          <cell r="B421">
            <v>283540000</v>
          </cell>
          <cell r="C421">
            <v>0</v>
          </cell>
        </row>
        <row r="422">
          <cell r="B422">
            <v>283540000</v>
          </cell>
          <cell r="C422">
            <v>0</v>
          </cell>
        </row>
        <row r="423">
          <cell r="B423">
            <v>104311000</v>
          </cell>
          <cell r="C423">
            <v>17535500</v>
          </cell>
        </row>
        <row r="424">
          <cell r="B424">
            <v>104311000</v>
          </cell>
          <cell r="C424">
            <v>17535500</v>
          </cell>
        </row>
        <row r="425">
          <cell r="B425">
            <v>35500000</v>
          </cell>
          <cell r="C425">
            <v>7503500</v>
          </cell>
        </row>
        <row r="426">
          <cell r="B426">
            <v>13500000</v>
          </cell>
          <cell r="C426">
            <v>1560000</v>
          </cell>
        </row>
        <row r="427">
          <cell r="B427">
            <v>6000000</v>
          </cell>
          <cell r="C427">
            <v>1497500</v>
          </cell>
        </row>
        <row r="428">
          <cell r="B428">
            <v>6000000</v>
          </cell>
          <cell r="C428">
            <v>1450000</v>
          </cell>
        </row>
        <row r="429">
          <cell r="B429">
            <v>4000000</v>
          </cell>
          <cell r="C429">
            <v>996000</v>
          </cell>
        </row>
        <row r="430">
          <cell r="B430">
            <v>6000000</v>
          </cell>
          <cell r="C430">
            <v>2000000</v>
          </cell>
        </row>
        <row r="431">
          <cell r="B431">
            <v>68811000</v>
          </cell>
          <cell r="C431">
            <v>10032000</v>
          </cell>
        </row>
        <row r="432">
          <cell r="B432">
            <v>68811000</v>
          </cell>
          <cell r="C432">
            <v>10032000</v>
          </cell>
        </row>
        <row r="433">
          <cell r="B433">
            <v>528803000</v>
          </cell>
          <cell r="C433">
            <v>60909500</v>
          </cell>
        </row>
        <row r="434">
          <cell r="B434">
            <v>528803000</v>
          </cell>
          <cell r="C434">
            <v>60909500</v>
          </cell>
        </row>
        <row r="435">
          <cell r="B435">
            <v>60878000</v>
          </cell>
          <cell r="C435">
            <v>9005000</v>
          </cell>
        </row>
        <row r="436">
          <cell r="B436">
            <v>19750000</v>
          </cell>
          <cell r="C436">
            <v>3925000</v>
          </cell>
        </row>
        <row r="437">
          <cell r="B437">
            <v>3750000</v>
          </cell>
          <cell r="C437">
            <v>0</v>
          </cell>
        </row>
        <row r="438">
          <cell r="B438">
            <v>6000000</v>
          </cell>
          <cell r="C438">
            <v>1480000</v>
          </cell>
        </row>
        <row r="439">
          <cell r="B439">
            <v>6000000</v>
          </cell>
          <cell r="C439">
            <v>1450000</v>
          </cell>
        </row>
        <row r="440">
          <cell r="B440">
            <v>4000000</v>
          </cell>
          <cell r="C440">
            <v>995000</v>
          </cell>
        </row>
        <row r="441">
          <cell r="B441">
            <v>37528000</v>
          </cell>
          <cell r="C441">
            <v>5080000</v>
          </cell>
        </row>
        <row r="442">
          <cell r="B442">
            <v>37528000</v>
          </cell>
          <cell r="C442">
            <v>5080000</v>
          </cell>
        </row>
        <row r="443">
          <cell r="B443">
            <v>3600000</v>
          </cell>
          <cell r="C443">
            <v>0</v>
          </cell>
        </row>
        <row r="444">
          <cell r="B444">
            <v>3600000</v>
          </cell>
          <cell r="C444">
            <v>0</v>
          </cell>
        </row>
        <row r="445">
          <cell r="B445">
            <v>52320000</v>
          </cell>
          <cell r="C445">
            <v>7969000</v>
          </cell>
        </row>
        <row r="446">
          <cell r="B446">
            <v>19000000</v>
          </cell>
          <cell r="C446">
            <v>7969000</v>
          </cell>
        </row>
        <row r="447">
          <cell r="B447">
            <v>3000000</v>
          </cell>
          <cell r="C447">
            <v>0</v>
          </cell>
        </row>
        <row r="448">
          <cell r="B448">
            <v>6000000</v>
          </cell>
          <cell r="C448">
            <v>2985000</v>
          </cell>
        </row>
        <row r="449">
          <cell r="B449">
            <v>6000000</v>
          </cell>
          <cell r="C449">
            <v>2995000</v>
          </cell>
        </row>
        <row r="450">
          <cell r="B450">
            <v>4000000</v>
          </cell>
          <cell r="C450">
            <v>1989000</v>
          </cell>
        </row>
        <row r="451">
          <cell r="B451">
            <v>32120000</v>
          </cell>
          <cell r="C451">
            <v>0</v>
          </cell>
        </row>
        <row r="452">
          <cell r="B452">
            <v>32120000</v>
          </cell>
          <cell r="C452">
            <v>0</v>
          </cell>
        </row>
        <row r="453">
          <cell r="B453">
            <v>1200000</v>
          </cell>
          <cell r="C453">
            <v>0</v>
          </cell>
        </row>
        <row r="454">
          <cell r="B454">
            <v>1200000</v>
          </cell>
          <cell r="C454">
            <v>0</v>
          </cell>
        </row>
        <row r="455">
          <cell r="B455">
            <v>70870000</v>
          </cell>
          <cell r="C455">
            <v>10547000</v>
          </cell>
        </row>
        <row r="456">
          <cell r="B456">
            <v>28750000</v>
          </cell>
          <cell r="C456">
            <v>5047000</v>
          </cell>
        </row>
        <row r="457">
          <cell r="B457">
            <v>3750000</v>
          </cell>
          <cell r="C457">
            <v>1056000</v>
          </cell>
        </row>
        <row r="458">
          <cell r="B458">
            <v>9000000</v>
          </cell>
          <cell r="C458">
            <v>0</v>
          </cell>
        </row>
        <row r="459">
          <cell r="B459">
            <v>6000000</v>
          </cell>
          <cell r="C459">
            <v>1500000</v>
          </cell>
        </row>
        <row r="460">
          <cell r="B460">
            <v>6000000</v>
          </cell>
          <cell r="C460">
            <v>1495000</v>
          </cell>
        </row>
        <row r="461">
          <cell r="B461">
            <v>4000000</v>
          </cell>
          <cell r="C461">
            <v>996000</v>
          </cell>
        </row>
        <row r="462">
          <cell r="B462">
            <v>40320000</v>
          </cell>
          <cell r="C462">
            <v>5500000</v>
          </cell>
        </row>
        <row r="463">
          <cell r="B463">
            <v>40320000</v>
          </cell>
          <cell r="C463">
            <v>5500000</v>
          </cell>
        </row>
        <row r="464">
          <cell r="B464">
            <v>1800000</v>
          </cell>
          <cell r="C464">
            <v>0</v>
          </cell>
        </row>
        <row r="465">
          <cell r="B465">
            <v>1800000</v>
          </cell>
          <cell r="C465">
            <v>0</v>
          </cell>
        </row>
        <row r="466">
          <cell r="B466">
            <v>51379000</v>
          </cell>
          <cell r="C466">
            <v>5960000</v>
          </cell>
        </row>
        <row r="467">
          <cell r="B467">
            <v>28500000</v>
          </cell>
          <cell r="C467">
            <v>3945000</v>
          </cell>
        </row>
        <row r="468">
          <cell r="B468">
            <v>4500000</v>
          </cell>
          <cell r="C468">
            <v>0</v>
          </cell>
        </row>
        <row r="469">
          <cell r="B469">
            <v>9000000</v>
          </cell>
          <cell r="C469">
            <v>1495000</v>
          </cell>
        </row>
        <row r="470">
          <cell r="B470">
            <v>9000000</v>
          </cell>
          <cell r="C470">
            <v>1450000</v>
          </cell>
        </row>
        <row r="471">
          <cell r="B471">
            <v>6000000</v>
          </cell>
          <cell r="C471">
            <v>1000000</v>
          </cell>
        </row>
        <row r="472">
          <cell r="B472">
            <v>21379000</v>
          </cell>
          <cell r="C472">
            <v>2015000</v>
          </cell>
        </row>
        <row r="473">
          <cell r="B473">
            <v>21379000</v>
          </cell>
          <cell r="C473">
            <v>2015000</v>
          </cell>
        </row>
        <row r="474">
          <cell r="B474">
            <v>1500000</v>
          </cell>
          <cell r="C474">
            <v>0</v>
          </cell>
        </row>
        <row r="475">
          <cell r="B475">
            <v>1500000</v>
          </cell>
          <cell r="C475">
            <v>0</v>
          </cell>
        </row>
        <row r="476">
          <cell r="B476">
            <v>64553000</v>
          </cell>
          <cell r="C476">
            <v>13826500</v>
          </cell>
        </row>
        <row r="477">
          <cell r="B477">
            <v>27750000</v>
          </cell>
          <cell r="C477">
            <v>8881500</v>
          </cell>
        </row>
        <row r="478">
          <cell r="B478">
            <v>3750000</v>
          </cell>
          <cell r="C478">
            <v>1012000</v>
          </cell>
        </row>
        <row r="479">
          <cell r="B479">
            <v>9000000</v>
          </cell>
          <cell r="C479">
            <v>2977500</v>
          </cell>
        </row>
        <row r="480">
          <cell r="B480">
            <v>9000000</v>
          </cell>
          <cell r="C480">
            <v>2900000</v>
          </cell>
        </row>
        <row r="481">
          <cell r="B481">
            <v>6000000</v>
          </cell>
          <cell r="C481">
            <v>1992000</v>
          </cell>
        </row>
        <row r="482">
          <cell r="B482">
            <v>35003000</v>
          </cell>
          <cell r="C482">
            <v>4945000</v>
          </cell>
        </row>
        <row r="483">
          <cell r="B483">
            <v>35003000</v>
          </cell>
          <cell r="C483">
            <v>4945000</v>
          </cell>
        </row>
        <row r="484">
          <cell r="B484">
            <v>1800000</v>
          </cell>
          <cell r="C484">
            <v>0</v>
          </cell>
        </row>
        <row r="485">
          <cell r="B485">
            <v>1800000</v>
          </cell>
          <cell r="C485">
            <v>0</v>
          </cell>
        </row>
        <row r="486">
          <cell r="B486">
            <v>150000000</v>
          </cell>
          <cell r="C486">
            <v>0</v>
          </cell>
        </row>
        <row r="487">
          <cell r="B487">
            <v>13000000</v>
          </cell>
          <cell r="C487">
            <v>0</v>
          </cell>
        </row>
        <row r="488">
          <cell r="B488">
            <v>9000000</v>
          </cell>
          <cell r="C488">
            <v>0</v>
          </cell>
        </row>
        <row r="489">
          <cell r="B489">
            <v>1500000</v>
          </cell>
          <cell r="C489">
            <v>0</v>
          </cell>
        </row>
        <row r="490">
          <cell r="B490">
            <v>1500000</v>
          </cell>
          <cell r="C490">
            <v>0</v>
          </cell>
        </row>
        <row r="491">
          <cell r="B491">
            <v>1000000</v>
          </cell>
          <cell r="C491">
            <v>0</v>
          </cell>
        </row>
        <row r="492">
          <cell r="B492">
            <v>10000000</v>
          </cell>
          <cell r="C492">
            <v>0</v>
          </cell>
        </row>
        <row r="493">
          <cell r="B493">
            <v>10000000</v>
          </cell>
          <cell r="C493">
            <v>0</v>
          </cell>
        </row>
        <row r="494">
          <cell r="B494">
            <v>127000000</v>
          </cell>
          <cell r="C494">
            <v>0</v>
          </cell>
        </row>
        <row r="495">
          <cell r="B495">
            <v>127000000</v>
          </cell>
          <cell r="C495">
            <v>0</v>
          </cell>
        </row>
        <row r="496">
          <cell r="B496">
            <v>78803000</v>
          </cell>
          <cell r="C496">
            <v>13602000</v>
          </cell>
        </row>
        <row r="497">
          <cell r="B497">
            <v>15500000</v>
          </cell>
          <cell r="C497">
            <v>396000</v>
          </cell>
        </row>
        <row r="498">
          <cell r="B498">
            <v>7500000</v>
          </cell>
          <cell r="C498">
            <v>396000</v>
          </cell>
        </row>
        <row r="499">
          <cell r="B499">
            <v>3000000</v>
          </cell>
          <cell r="C499">
            <v>0</v>
          </cell>
        </row>
        <row r="500">
          <cell r="B500">
            <v>3000000</v>
          </cell>
          <cell r="C500">
            <v>0</v>
          </cell>
        </row>
        <row r="501">
          <cell r="B501">
            <v>2000000</v>
          </cell>
          <cell r="C501">
            <v>0</v>
          </cell>
        </row>
        <row r="502">
          <cell r="B502">
            <v>20000000</v>
          </cell>
          <cell r="C502">
            <v>0</v>
          </cell>
        </row>
        <row r="503">
          <cell r="B503">
            <v>20000000</v>
          </cell>
          <cell r="C503">
            <v>0</v>
          </cell>
        </row>
        <row r="504">
          <cell r="B504">
            <v>43303000</v>
          </cell>
          <cell r="C504">
            <v>13206000</v>
          </cell>
        </row>
        <row r="505">
          <cell r="B505">
            <v>43303000</v>
          </cell>
          <cell r="C505">
            <v>13206000</v>
          </cell>
        </row>
        <row r="506">
          <cell r="B506">
            <v>8500000000</v>
          </cell>
          <cell r="C506">
            <v>1053948330</v>
          </cell>
        </row>
        <row r="507">
          <cell r="B507">
            <v>8500000000</v>
          </cell>
          <cell r="C507">
            <v>1053948330</v>
          </cell>
        </row>
        <row r="508">
          <cell r="B508">
            <v>8500000000</v>
          </cell>
          <cell r="C508">
            <v>1053948330</v>
          </cell>
        </row>
        <row r="509">
          <cell r="B509">
            <v>8408830000</v>
          </cell>
          <cell r="C509">
            <v>1050121330</v>
          </cell>
        </row>
        <row r="510">
          <cell r="B510">
            <v>2523377000</v>
          </cell>
          <cell r="C510">
            <v>506000</v>
          </cell>
        </row>
        <row r="511">
          <cell r="B511">
            <v>129600000</v>
          </cell>
          <cell r="C511">
            <v>506000</v>
          </cell>
        </row>
        <row r="512">
          <cell r="B512">
            <v>28000000</v>
          </cell>
          <cell r="C512">
            <v>506000</v>
          </cell>
        </row>
        <row r="513">
          <cell r="B513">
            <v>12000000</v>
          </cell>
          <cell r="C513">
            <v>0</v>
          </cell>
        </row>
        <row r="514">
          <cell r="B514">
            <v>12000000</v>
          </cell>
          <cell r="C514">
            <v>0</v>
          </cell>
        </row>
        <row r="515">
          <cell r="B515">
            <v>8000000</v>
          </cell>
          <cell r="C515">
            <v>0</v>
          </cell>
        </row>
        <row r="516">
          <cell r="B516">
            <v>33600000</v>
          </cell>
          <cell r="C516">
            <v>0</v>
          </cell>
        </row>
        <row r="517">
          <cell r="B517">
            <v>36000000</v>
          </cell>
          <cell r="C517">
            <v>0</v>
          </cell>
        </row>
        <row r="518">
          <cell r="B518">
            <v>2072227000</v>
          </cell>
          <cell r="C518">
            <v>0</v>
          </cell>
        </row>
        <row r="519">
          <cell r="B519">
            <v>2071977000</v>
          </cell>
          <cell r="C519">
            <v>0</v>
          </cell>
        </row>
        <row r="520">
          <cell r="B520">
            <v>250000</v>
          </cell>
          <cell r="C520">
            <v>0</v>
          </cell>
        </row>
        <row r="521">
          <cell r="B521">
            <v>10000000</v>
          </cell>
          <cell r="C521">
            <v>0</v>
          </cell>
        </row>
        <row r="522">
          <cell r="B522">
            <v>10000000</v>
          </cell>
          <cell r="C522">
            <v>0</v>
          </cell>
        </row>
        <row r="523">
          <cell r="B523">
            <v>76950000</v>
          </cell>
          <cell r="C523">
            <v>0</v>
          </cell>
        </row>
        <row r="524">
          <cell r="B524">
            <v>76950000</v>
          </cell>
          <cell r="C524">
            <v>0</v>
          </cell>
        </row>
        <row r="525">
          <cell r="B525">
            <v>234600000</v>
          </cell>
          <cell r="C525">
            <v>0</v>
          </cell>
        </row>
        <row r="526">
          <cell r="B526">
            <v>110000000</v>
          </cell>
          <cell r="C526">
            <v>0</v>
          </cell>
        </row>
        <row r="527">
          <cell r="B527">
            <v>124600000</v>
          </cell>
          <cell r="C527">
            <v>0</v>
          </cell>
        </row>
        <row r="528">
          <cell r="B528">
            <v>5699412000</v>
          </cell>
          <cell r="C528">
            <v>1045686580</v>
          </cell>
        </row>
        <row r="529">
          <cell r="B529">
            <v>64620000</v>
          </cell>
          <cell r="C529">
            <v>3868850</v>
          </cell>
        </row>
        <row r="530">
          <cell r="B530">
            <v>7000000</v>
          </cell>
          <cell r="C530">
            <v>0</v>
          </cell>
        </row>
        <row r="531">
          <cell r="B531">
            <v>12000000</v>
          </cell>
          <cell r="C531">
            <v>1455850</v>
          </cell>
        </row>
        <row r="532">
          <cell r="B532">
            <v>12000000</v>
          </cell>
          <cell r="C532">
            <v>1415000</v>
          </cell>
        </row>
        <row r="533">
          <cell r="B533">
            <v>8000000</v>
          </cell>
          <cell r="C533">
            <v>998000</v>
          </cell>
        </row>
        <row r="534">
          <cell r="B534">
            <v>10500000</v>
          </cell>
          <cell r="C534">
            <v>0</v>
          </cell>
        </row>
        <row r="535">
          <cell r="B535">
            <v>15120000</v>
          </cell>
          <cell r="C535">
            <v>0</v>
          </cell>
        </row>
        <row r="536">
          <cell r="B536">
            <v>5257592000</v>
          </cell>
          <cell r="C536">
            <v>1036387730</v>
          </cell>
        </row>
        <row r="537">
          <cell r="B537">
            <v>5256842000</v>
          </cell>
          <cell r="C537">
            <v>1036387730</v>
          </cell>
        </row>
        <row r="538">
          <cell r="B538">
            <v>750000</v>
          </cell>
          <cell r="C538">
            <v>0</v>
          </cell>
        </row>
        <row r="539">
          <cell r="B539">
            <v>20000000</v>
          </cell>
          <cell r="C539">
            <v>0</v>
          </cell>
        </row>
        <row r="540">
          <cell r="B540">
            <v>20000000</v>
          </cell>
          <cell r="C540">
            <v>0</v>
          </cell>
        </row>
        <row r="541">
          <cell r="B541">
            <v>152000000</v>
          </cell>
          <cell r="C541">
            <v>5430000</v>
          </cell>
        </row>
        <row r="542">
          <cell r="B542">
            <v>110000000</v>
          </cell>
          <cell r="C542">
            <v>5430000</v>
          </cell>
        </row>
        <row r="543">
          <cell r="B543">
            <v>42000000</v>
          </cell>
          <cell r="C543">
            <v>0</v>
          </cell>
        </row>
        <row r="544">
          <cell r="B544">
            <v>205200000</v>
          </cell>
          <cell r="C544">
            <v>0</v>
          </cell>
        </row>
        <row r="545">
          <cell r="B545">
            <v>91800000</v>
          </cell>
          <cell r="C545">
            <v>0</v>
          </cell>
        </row>
        <row r="546">
          <cell r="B546">
            <v>24300000</v>
          </cell>
          <cell r="C546">
            <v>0</v>
          </cell>
        </row>
        <row r="547">
          <cell r="B547">
            <v>89100000</v>
          </cell>
          <cell r="C547">
            <v>0</v>
          </cell>
        </row>
        <row r="548">
          <cell r="B548">
            <v>186041000</v>
          </cell>
          <cell r="C548">
            <v>3928750</v>
          </cell>
        </row>
        <row r="549">
          <cell r="B549">
            <v>24000000</v>
          </cell>
          <cell r="C549">
            <v>3928750</v>
          </cell>
        </row>
        <row r="550">
          <cell r="B550">
            <v>9000000</v>
          </cell>
          <cell r="C550">
            <v>1469750</v>
          </cell>
        </row>
        <row r="551">
          <cell r="B551">
            <v>9000000</v>
          </cell>
          <cell r="C551">
            <v>1465000</v>
          </cell>
        </row>
        <row r="552">
          <cell r="B552">
            <v>6000000</v>
          </cell>
          <cell r="C552">
            <v>994000</v>
          </cell>
        </row>
        <row r="553">
          <cell r="B553">
            <v>20000000</v>
          </cell>
          <cell r="C553">
            <v>0</v>
          </cell>
        </row>
        <row r="554">
          <cell r="B554">
            <v>20000000</v>
          </cell>
          <cell r="C554">
            <v>0</v>
          </cell>
        </row>
        <row r="555">
          <cell r="B555">
            <v>142041000</v>
          </cell>
          <cell r="C555">
            <v>0</v>
          </cell>
        </row>
        <row r="556">
          <cell r="B556">
            <v>142041000</v>
          </cell>
          <cell r="C556">
            <v>0</v>
          </cell>
        </row>
        <row r="557">
          <cell r="B557">
            <v>91170000</v>
          </cell>
          <cell r="C557">
            <v>3827000</v>
          </cell>
        </row>
        <row r="558">
          <cell r="B558">
            <v>91170000</v>
          </cell>
          <cell r="C558">
            <v>3827000</v>
          </cell>
        </row>
        <row r="559">
          <cell r="B559">
            <v>39000000</v>
          </cell>
          <cell r="C559">
            <v>3827000</v>
          </cell>
        </row>
        <row r="560">
          <cell r="B560">
            <v>7000000</v>
          </cell>
          <cell r="C560">
            <v>0</v>
          </cell>
        </row>
        <row r="561">
          <cell r="B561">
            <v>12000000</v>
          </cell>
          <cell r="C561">
            <v>1491000</v>
          </cell>
        </row>
        <row r="562">
          <cell r="B562">
            <v>12000000</v>
          </cell>
          <cell r="C562">
            <v>1340000</v>
          </cell>
        </row>
        <row r="563">
          <cell r="B563">
            <v>8000000</v>
          </cell>
          <cell r="C563">
            <v>996000</v>
          </cell>
        </row>
        <row r="564">
          <cell r="B564">
            <v>52170000</v>
          </cell>
          <cell r="C564">
            <v>0</v>
          </cell>
        </row>
        <row r="565">
          <cell r="B565">
            <v>52170000</v>
          </cell>
          <cell r="C565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kap"/>
      <sheetName val="Akun"/>
      <sheetName val="SPP GUP TUP dan LS"/>
      <sheetName val="Sheet7"/>
      <sheetName val="Pvt Draft SPBY"/>
      <sheetName val="SPBY"/>
      <sheetName val="Rekap Gup dan TUP"/>
      <sheetName val="Rincian No SPBy"/>
      <sheetName val="DBSPBY"/>
      <sheetName val="IKU Subkomp"/>
      <sheetName val="Checklist GUP dan TUP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01.3883255787" createdVersion="8" refreshedVersion="8" minRefreshableVersion="3" recordCount="10" xr:uid="{7A068004-A915-4205-9AB1-4CED52DA04A7}">
  <cacheSource type="worksheet">
    <worksheetSource ref="K10:N20" sheet="Rekap TUP 2 Per Akun"/>
  </cacheSource>
  <cacheFields count="4">
    <cacheField name="Program, Kegiatan dan Output" numFmtId="0">
      <sharedItems count="4">
        <s v="DL.2376.AFA"/>
        <s v="WA.2378.EBA"/>
        <s v="WA.2378.EBD"/>
        <s v="WA.4345.EBC"/>
      </sharedItems>
    </cacheField>
    <cacheField name="Akun" numFmtId="0">
      <sharedItems count="5">
        <s v="521211"/>
        <s v="522151"/>
        <s v="524111"/>
        <s v="521219"/>
        <s v="524113"/>
      </sharedItems>
    </cacheField>
    <cacheField name="Jumlah" numFmtId="41">
      <sharedItems containsSemiMixedTypes="0" containsString="0" containsNumber="1" containsInteger="1" minValue="250000" maxValue="167161000"/>
    </cacheField>
    <cacheField name="Disetujui Ses BRSDM KP" numFmtId="41">
      <sharedItems containsSemiMixedTypes="0" containsString="0" containsNumber="1" containsInteger="1" minValue="250000" maxValue="1321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23250000"/>
    <n v="23250000"/>
  </r>
  <r>
    <x v="0"/>
    <x v="1"/>
    <n v="4000000"/>
    <n v="4000000"/>
  </r>
  <r>
    <x v="0"/>
    <x v="2"/>
    <n v="167161000"/>
    <n v="132160000"/>
  </r>
  <r>
    <x v="1"/>
    <x v="0"/>
    <n v="9750000"/>
    <n v="9750000"/>
  </r>
  <r>
    <x v="1"/>
    <x v="3"/>
    <n v="250000"/>
    <n v="250000"/>
  </r>
  <r>
    <x v="1"/>
    <x v="2"/>
    <n v="129970800"/>
    <n v="109900000"/>
  </r>
  <r>
    <x v="1"/>
    <x v="4"/>
    <n v="1200000"/>
    <n v="1200000"/>
  </r>
  <r>
    <x v="2"/>
    <x v="0"/>
    <n v="42285000"/>
    <n v="32000000"/>
  </r>
  <r>
    <x v="2"/>
    <x v="2"/>
    <n v="149933200"/>
    <n v="114900000"/>
  </r>
  <r>
    <x v="3"/>
    <x v="0"/>
    <n v="16000000"/>
    <n v="16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89EAAE-16B5-4471-BD7C-881B036CCB34}" name="PivotTable10" cacheId="88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26" firstHeaderRow="0" firstDataRow="1" firstDataCol="2"/>
  <pivotFields count="4">
    <pivotField name="Program, Kegiatan dan KRO"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6">
        <item x="0"/>
        <item x="3"/>
        <item x="2"/>
        <item x="1"/>
        <item x="4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15">
    <i>
      <x/>
      <x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4"/>
    </i>
    <i t="default">
      <x v="1"/>
    </i>
    <i>
      <x v="2"/>
      <x/>
    </i>
    <i r="1">
      <x v="2"/>
    </i>
    <i t="default">
      <x v="2"/>
    </i>
    <i>
      <x v="3"/>
      <x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Ses BRSDM KP " fld="3" baseField="1" baseItem="0" numFmtId="41"/>
  </dataFields>
  <formats count="107">
    <format dxfId="122">
      <pivotArea field="0" type="button" dataOnly="0" labelOnly="1" outline="0" axis="axisRow" fieldPosition="0"/>
    </format>
    <format dxfId="121">
      <pivotArea field="1" type="button" dataOnly="0" labelOnly="1" outline="0" axis="axisRow" fieldPosition="1"/>
    </format>
    <format dxfId="120">
      <pivotArea dataOnly="0" labelOnly="1" outline="0" axis="axisValues" fieldPosition="0"/>
    </format>
    <format dxfId="119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18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117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16">
      <pivotArea dataOnly="0" labelOnly="1" grandRow="1" outline="0" fieldPosition="0"/>
    </format>
    <format dxfId="115">
      <pivotArea type="all" dataOnly="0" outline="0" fieldPosition="0"/>
    </format>
    <format dxfId="114">
      <pivotArea outline="0" collapsedLevelsAreSubtotals="1" fieldPosition="0"/>
    </format>
    <format dxfId="113">
      <pivotArea field="0" type="button" dataOnly="0" labelOnly="1" outline="0" axis="axisRow" fieldPosition="0"/>
    </format>
    <format dxfId="112">
      <pivotArea field="1" type="button" dataOnly="0" labelOnly="1" outline="0" axis="axisRow" fieldPosition="1"/>
    </format>
    <format dxfId="111">
      <pivotArea dataOnly="0" labelOnly="1" outline="0" fieldPosition="0">
        <references count="1">
          <reference field="0" count="0"/>
        </references>
      </pivotArea>
    </format>
    <format dxfId="110">
      <pivotArea dataOnly="0" labelOnly="1" outline="0" fieldPosition="0">
        <references count="1">
          <reference field="0" count="0" defaultSubtotal="1"/>
        </references>
      </pivotArea>
    </format>
    <format dxfId="109">
      <pivotArea dataOnly="0" labelOnly="1" grandRow="1" outline="0" fieldPosition="0"/>
    </format>
    <format dxfId="108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107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106">
      <pivotArea dataOnly="0" labelOnly="1" outline="0" axis="axisValues" fieldPosition="0"/>
    </format>
    <format dxfId="105">
      <pivotArea dataOnly="0" labelOnly="1" outline="0" fieldPosition="0">
        <references count="1">
          <reference field="1" count="0"/>
        </references>
      </pivotArea>
    </format>
    <format dxfId="104">
      <pivotArea outline="0" fieldPosition="0">
        <references count="1">
          <reference field="4294967294" count="1">
            <x v="0"/>
          </reference>
        </references>
      </pivotArea>
    </format>
    <format dxfId="103">
      <pivotArea outline="0" fieldPosition="0">
        <references count="1">
          <reference field="0" count="1" selected="0" defaultSubtotal="1">
            <x v="2"/>
          </reference>
        </references>
      </pivotArea>
    </format>
    <format dxfId="102">
      <pivotArea outline="0" fieldPosition="0">
        <references count="1">
          <reference field="0" count="1" selected="0" defaultSubtotal="1">
            <x v="1"/>
          </reference>
        </references>
      </pivotArea>
    </format>
    <format dxfId="101">
      <pivotArea outline="0" fieldPosition="0">
        <references count="1">
          <reference field="0" count="1" selected="0" defaultSubtotal="1">
            <x v="0"/>
          </reference>
        </references>
      </pivotArea>
    </format>
    <format dxfId="100">
      <pivotArea outline="0" fieldPosition="0">
        <references count="1">
          <reference field="0" count="1" selected="0" defaultSubtotal="1">
            <x v="0"/>
          </reference>
        </references>
      </pivotArea>
    </format>
    <format dxfId="99">
      <pivotArea outline="0" fieldPosition="0">
        <references count="1">
          <reference field="0" count="1" selected="0" defaultSubtotal="1">
            <x v="0"/>
          </reference>
        </references>
      </pivotArea>
    </format>
    <format dxfId="98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97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96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95">
      <pivotArea outline="0" fieldPosition="0">
        <references count="1">
          <reference field="0" count="0" selected="0" defaultSubtotal="1"/>
        </references>
      </pivotArea>
    </format>
    <format dxfId="94">
      <pivotArea dataOnly="0" labelOnly="1" outline="0" fieldPosition="0">
        <references count="1">
          <reference field="0" count="0" defaultSubtotal="1"/>
        </references>
      </pivotArea>
    </format>
    <format dxfId="93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92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91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90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89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88">
      <pivotArea outline="0" fieldPosition="0">
        <references count="1">
          <reference field="0" count="1" selected="0" defaultSubtotal="1">
            <x v="0"/>
          </reference>
        </references>
      </pivotArea>
    </format>
    <format dxfId="87">
      <pivotArea outline="0" fieldPosition="0">
        <references count="1">
          <reference field="0" count="1" selected="0" defaultSubtotal="1">
            <x v="1"/>
          </reference>
        </references>
      </pivotArea>
    </format>
    <format dxfId="86">
      <pivotArea outline="0" fieldPosition="0">
        <references count="1">
          <reference field="0" count="1" selected="0" defaultSubtotal="1">
            <x v="2"/>
          </reference>
        </references>
      </pivotArea>
    </format>
    <format dxfId="85">
      <pivotArea grandRow="1" outline="0" collapsedLevelsAreSubtotals="1" fieldPosition="0"/>
    </format>
    <format dxfId="84">
      <pivotArea outline="0" fieldPosition="0">
        <references count="1">
          <reference field="0" count="1" selected="0" defaultSubtotal="1">
            <x v="1"/>
          </reference>
        </references>
      </pivotArea>
    </format>
    <format dxfId="83">
      <pivotArea outline="0" fieldPosition="0">
        <references count="1">
          <reference field="0" count="1" selected="0" defaultSubtotal="1">
            <x v="2"/>
          </reference>
        </references>
      </pivotArea>
    </format>
    <format dxfId="82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81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80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79">
      <pivotArea type="all" dataOnly="0" outline="0" fieldPosition="0"/>
    </format>
    <format dxfId="78">
      <pivotArea outline="0" collapsedLevelsAreSubtotals="1" fieldPosition="0"/>
    </format>
    <format dxfId="77">
      <pivotArea field="0" type="button" dataOnly="0" labelOnly="1" outline="0" axis="axisRow" fieldPosition="0"/>
    </format>
    <format dxfId="76">
      <pivotArea field="1" type="button" dataOnly="0" labelOnly="1" outline="0" axis="axisRow" fieldPosition="1"/>
    </format>
    <format dxfId="75">
      <pivotArea dataOnly="0" labelOnly="1" outline="0" fieldPosition="0">
        <references count="1">
          <reference field="0" count="0"/>
        </references>
      </pivotArea>
    </format>
    <format dxfId="74">
      <pivotArea dataOnly="0" labelOnly="1" outline="0" fieldPosition="0">
        <references count="1">
          <reference field="0" count="0" defaultSubtotal="1"/>
        </references>
      </pivotArea>
    </format>
    <format dxfId="73">
      <pivotArea dataOnly="0" labelOnly="1" grandRow="1" outline="0" fieldPosition="0"/>
    </format>
    <format dxfId="72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71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70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69">
      <pivotArea dataOnly="0" labelOnly="1" outline="0" axis="axisValues" fieldPosition="0"/>
    </format>
    <format dxfId="68">
      <pivotArea type="all" dataOnly="0" outline="0" fieldPosition="0"/>
    </format>
    <format dxfId="67">
      <pivotArea outline="0" collapsedLevelsAreSubtotals="1" fieldPosition="0"/>
    </format>
    <format dxfId="66">
      <pivotArea field="0" type="button" dataOnly="0" labelOnly="1" outline="0" axis="axisRow" fieldPosition="0"/>
    </format>
    <format dxfId="65">
      <pivotArea field="1" type="button" dataOnly="0" labelOnly="1" outline="0" axis="axisRow" fieldPosition="1"/>
    </format>
    <format dxfId="64">
      <pivotArea dataOnly="0" labelOnly="1" outline="0" fieldPosition="0">
        <references count="1">
          <reference field="0" count="0"/>
        </references>
      </pivotArea>
    </format>
    <format dxfId="63">
      <pivotArea dataOnly="0" labelOnly="1" outline="0" fieldPosition="0">
        <references count="1">
          <reference field="0" count="0" defaultSubtotal="1"/>
        </references>
      </pivotArea>
    </format>
    <format dxfId="62">
      <pivotArea dataOnly="0" labelOnly="1" grandRow="1" outline="0" fieldPosition="0"/>
    </format>
    <format dxfId="61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60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59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58">
      <pivotArea dataOnly="0" labelOnly="1" outline="0" axis="axisValues" fieldPosition="0"/>
    </format>
    <format dxfId="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6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55">
      <pivotArea outline="0" fieldPosition="0">
        <references count="1">
          <reference field="4294967294" count="1" selected="0">
            <x v="0"/>
          </reference>
        </references>
      </pivotArea>
    </format>
    <format dxfId="5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52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51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50">
      <pivotArea field="0" type="button" dataOnly="0" labelOnly="1" outline="0" axis="axisRow" fieldPosition="0"/>
    </format>
    <format dxfId="49">
      <pivotArea field="1" type="button" dataOnly="0" labelOnly="1" outline="0" axis="axisRow" fieldPosition="1"/>
    </format>
    <format dxfId="4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">
      <pivotArea outline="0" fieldPosition="0">
        <references count="1">
          <reference field="0" count="2" selected="0" defaultSubtotal="1">
            <x v="0"/>
            <x v="1"/>
          </reference>
        </references>
      </pivotArea>
    </format>
    <format dxfId="46">
      <pivotArea outline="0" fieldPosition="0">
        <references count="2">
          <reference field="0" count="1" selected="0">
            <x v="2"/>
          </reference>
          <reference field="1" count="2" selected="0">
            <x v="0"/>
            <x v="2"/>
          </reference>
        </references>
      </pivotArea>
    </format>
    <format dxfId="45">
      <pivotArea dataOnly="0" labelOnly="1" outline="0" offset="IV256" fieldPosition="0">
        <references count="1">
          <reference field="0" count="1" defaultSubtotal="1">
            <x v="0"/>
          </reference>
        </references>
      </pivotArea>
    </format>
    <format dxfId="44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43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2"/>
            <x v="3"/>
          </reference>
        </references>
      </pivotArea>
    </format>
    <format dxfId="42">
      <pivotArea dataOnly="0" labelOnly="1" outline="0" fieldPosition="0">
        <references count="2">
          <reference field="0" count="1" selected="0">
            <x v="1"/>
          </reference>
          <reference field="1" count="4">
            <x v="0"/>
            <x v="1"/>
            <x v="2"/>
            <x v="4"/>
          </reference>
        </references>
      </pivotArea>
    </format>
    <format dxfId="41">
      <pivotArea dataOnly="0" labelOnly="1" outline="0" fieldPosition="0">
        <references count="2">
          <reference field="0" count="1" selected="0">
            <x v="2"/>
          </reference>
          <reference field="1" count="2">
            <x v="0"/>
            <x v="2"/>
          </reference>
        </references>
      </pivotArea>
    </format>
    <format dxfId="40">
      <pivotArea outline="0" fieldPosition="0">
        <references count="1">
          <reference field="0" count="1" selected="0" defaultSubtotal="1">
            <x v="3"/>
          </reference>
        </references>
      </pivotArea>
    </format>
    <format dxfId="3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3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3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3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3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3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3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3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3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3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0">
      <pivotArea outline="0" fieldPosition="0">
        <references count="2">
          <reference field="0" count="1" selected="0">
            <x v="0"/>
          </reference>
          <reference field="1" count="3" selected="0">
            <x v="0"/>
            <x v="2"/>
            <x v="3"/>
          </reference>
        </references>
      </pivotArea>
    </format>
    <format dxfId="19">
      <pivotArea outline="0" fieldPosition="0">
        <references count="1">
          <reference field="4294967294" count="1">
            <x v="1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0" dT="2022-12-25T08:43:40.33" personId="{AE2ADCB6-10A2-4F42-A437-15C54D5DEABE}" id="{C405D841-BFEB-49D4-8CE3-A2CA2D5830B0}">
    <text>Tidak sesuai dengan urutan di Laporan Cetak POK</text>
  </threadedComment>
  <threadedComment ref="C305" dT="2022-12-26T01:31:02.60" personId="{AE2ADCB6-10A2-4F42-A437-15C54D5DEABE}" id="{0B88A4B6-047A-4794-AA12-15DD239858C8}">
    <text>Tidak sesuai urutan laporan cetak POK dari SAKTI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C590-C669-4D22-BC69-9E9EC1809B48}">
  <dimension ref="B3:E9"/>
  <sheetViews>
    <sheetView showGridLines="0" zoomScale="70" zoomScaleNormal="70" workbookViewId="0">
      <selection activeCell="C9" sqref="C9"/>
    </sheetView>
  </sheetViews>
  <sheetFormatPr defaultColWidth="8.77734375" defaultRowHeight="13.8" x14ac:dyDescent="0.25"/>
  <cols>
    <col min="1" max="1" width="8.77734375" style="45"/>
    <col min="2" max="2" width="35.77734375" style="45" bestFit="1" customWidth="1"/>
    <col min="3" max="3" width="50" style="45" customWidth="1"/>
    <col min="4" max="16384" width="8.77734375" style="45"/>
  </cols>
  <sheetData>
    <row r="3" spans="2:5" ht="20.399999999999999" x14ac:dyDescent="0.35">
      <c r="D3" s="44"/>
      <c r="E3" s="44"/>
    </row>
    <row r="4" spans="2:5" ht="20.399999999999999" x14ac:dyDescent="0.35">
      <c r="D4" s="44"/>
      <c r="E4" s="44"/>
    </row>
    <row r="5" spans="2:5" ht="20.399999999999999" x14ac:dyDescent="0.35">
      <c r="B5" s="44"/>
      <c r="C5" s="44"/>
      <c r="D5" s="44"/>
      <c r="E5" s="44"/>
    </row>
    <row r="6" spans="2:5" ht="20.399999999999999" x14ac:dyDescent="0.35">
      <c r="B6" s="44"/>
      <c r="C6" s="44"/>
      <c r="D6" s="44"/>
      <c r="E6" s="44"/>
    </row>
    <row r="7" spans="2:5" ht="20.399999999999999" x14ac:dyDescent="0.35">
      <c r="B7" s="46" t="s">
        <v>983</v>
      </c>
      <c r="C7" s="47" t="s">
        <v>984</v>
      </c>
      <c r="D7" s="44"/>
      <c r="E7" s="44"/>
    </row>
    <row r="8" spans="2:5" ht="20.399999999999999" x14ac:dyDescent="0.35">
      <c r="B8" s="46" t="s">
        <v>980</v>
      </c>
      <c r="C8" s="47" t="s">
        <v>991</v>
      </c>
      <c r="D8" s="44"/>
      <c r="E8" s="44"/>
    </row>
    <row r="9" spans="2:5" ht="20.399999999999999" x14ac:dyDescent="0.35">
      <c r="B9" s="46" t="s">
        <v>981</v>
      </c>
      <c r="C9" s="47" t="s">
        <v>982</v>
      </c>
      <c r="D9" s="44"/>
      <c r="E9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view="pageBreakPreview" topLeftCell="A4" zoomScaleNormal="100" zoomScaleSheetLayoutView="100" workbookViewId="0">
      <selection activeCell="C19" sqref="C19"/>
    </sheetView>
  </sheetViews>
  <sheetFormatPr defaultColWidth="8.77734375" defaultRowHeight="13.8" x14ac:dyDescent="0.25"/>
  <cols>
    <col min="1" max="1" width="49" style="1" customWidth="1"/>
    <col min="2" max="2" width="14.77734375" style="1" customWidth="1"/>
    <col min="3" max="4" width="19" style="16" customWidth="1"/>
    <col min="5" max="5" width="13.5546875" style="2" bestFit="1" customWidth="1"/>
    <col min="6" max="6" width="13.5546875" style="1" bestFit="1" customWidth="1"/>
    <col min="7" max="7" width="12.21875" style="1" bestFit="1" customWidth="1"/>
    <col min="8" max="8" width="17.21875" style="1" bestFit="1" customWidth="1"/>
    <col min="9" max="10" width="8.77734375" style="1"/>
    <col min="11" max="11" width="28.44140625" style="1" bestFit="1" customWidth="1"/>
    <col min="12" max="12" width="8.77734375" style="1"/>
    <col min="13" max="13" width="15.21875" style="16" bestFit="1" customWidth="1"/>
    <col min="14" max="14" width="14.77734375" style="1" bestFit="1" customWidth="1"/>
    <col min="15" max="15" width="8.77734375" style="1"/>
    <col min="16" max="16" width="12.21875" style="1" bestFit="1" customWidth="1"/>
    <col min="17" max="16384" width="8.77734375" style="1"/>
  </cols>
  <sheetData>
    <row r="2" spans="1:14" x14ac:dyDescent="0.25">
      <c r="B2" s="15" t="s">
        <v>511</v>
      </c>
      <c r="C2" s="1"/>
      <c r="D2" s="1"/>
      <c r="E2" s="20"/>
    </row>
    <row r="3" spans="1:14" x14ac:dyDescent="0.25">
      <c r="B3" s="15" t="s">
        <v>512</v>
      </c>
      <c r="C3" s="1" t="str">
        <f>'Setting Tanggal'!C8</f>
        <v>: 393/BRSDM.4/KU.220/III/2023</v>
      </c>
      <c r="D3" s="1"/>
      <c r="E3" s="20"/>
    </row>
    <row r="4" spans="1:14" x14ac:dyDescent="0.25">
      <c r="B4" s="15" t="s">
        <v>513</v>
      </c>
      <c r="C4" s="1" t="str">
        <f>'Setting Tanggal'!C9</f>
        <v>: 06 Maret 2023</v>
      </c>
      <c r="D4" s="1"/>
      <c r="E4" s="20"/>
    </row>
    <row r="9" spans="1:14" x14ac:dyDescent="0.25">
      <c r="A9" s="298" t="s">
        <v>985</v>
      </c>
      <c r="B9" s="298"/>
      <c r="C9" s="298"/>
      <c r="D9" s="19"/>
    </row>
    <row r="10" spans="1:14" x14ac:dyDescent="0.25">
      <c r="K10" s="1" t="s">
        <v>533</v>
      </c>
      <c r="L10" s="1" t="s">
        <v>6</v>
      </c>
      <c r="M10" s="16" t="s">
        <v>531</v>
      </c>
      <c r="N10" s="1" t="s">
        <v>993</v>
      </c>
    </row>
    <row r="11" spans="1:14" ht="27.6" x14ac:dyDescent="0.25">
      <c r="A11" s="349" t="s">
        <v>534</v>
      </c>
      <c r="B11" s="349" t="s">
        <v>6</v>
      </c>
      <c r="C11" s="350" t="s">
        <v>535</v>
      </c>
      <c r="D11" s="357" t="s">
        <v>994</v>
      </c>
      <c r="K11" s="1" t="str" cm="1">
        <f t="array" ref="K11:L20">_xlfn.UNIQUE(MID(_xlfn._xlws.FILTER('Usulan TUP 2'!$A$15:$B$564,(LEN('Usulan TUP 2'!$B$15:$B$564)=6)*('Usulan TUP 2'!$K$15:$K$564&gt;0),""),1,11))</f>
        <v>DL.2376.AFA</v>
      </c>
      <c r="L11" s="1" t="str">
        <v>521211</v>
      </c>
      <c r="M11" s="16">
        <f>SUMIFS('Usulan TUP 2'!$K$15:$K$564,'Usulan TUP 2'!$A$15:$A$564,K11&amp;"*",'Usulan TUP 2'!$B$15:$B$564,L11)</f>
        <v>23250000</v>
      </c>
      <c r="N11" s="2">
        <f>SUMIFS('Usulan TUP 2'!$L$15:$L$564,'Usulan TUP 2'!$A$15:$A$564,K11&amp;"*",'Usulan TUP 2'!$B$15:$B$564,L11)</f>
        <v>23250000</v>
      </c>
    </row>
    <row r="12" spans="1:14" x14ac:dyDescent="0.25">
      <c r="A12" s="330" t="s">
        <v>12</v>
      </c>
      <c r="B12" s="344" t="s">
        <v>536</v>
      </c>
      <c r="C12" s="347">
        <v>23250000</v>
      </c>
      <c r="D12" s="347">
        <v>23250000</v>
      </c>
      <c r="E12" s="21"/>
      <c r="F12" s="2"/>
      <c r="G12" s="17"/>
      <c r="K12" s="1" t="str">
        <v>DL.2376.AFA</v>
      </c>
      <c r="L12" s="1" t="str">
        <v>522151</v>
      </c>
      <c r="M12" s="16">
        <f>SUMIFS('Usulan TUP 2'!$K$15:$K$564,'Usulan TUP 2'!$A$15:$A$564,K12&amp;"*",'Usulan TUP 2'!$B$15:$B$564,L12)</f>
        <v>4000000</v>
      </c>
      <c r="N12" s="2">
        <f>SUMIFS('Usulan TUP 2'!$L$15:$L$564,'Usulan TUP 2'!$A$15:$A$564,K12&amp;"*",'Usulan TUP 2'!$B$15:$B$564,L12)</f>
        <v>4000000</v>
      </c>
    </row>
    <row r="13" spans="1:14" x14ac:dyDescent="0.25">
      <c r="A13" s="331"/>
      <c r="B13" s="344" t="s">
        <v>538</v>
      </c>
      <c r="C13" s="347">
        <v>167161000</v>
      </c>
      <c r="D13" s="347">
        <v>132160000</v>
      </c>
      <c r="E13" s="358"/>
      <c r="F13" s="2"/>
      <c r="G13" s="17"/>
      <c r="K13" s="1" t="str">
        <v>DL.2376.AFA</v>
      </c>
      <c r="L13" s="1" t="str">
        <v>524111</v>
      </c>
      <c r="M13" s="16">
        <f>SUMIFS('Usulan TUP 2'!$K$15:$K$564,'Usulan TUP 2'!$A$15:$A$564,K13&amp;"*",'Usulan TUP 2'!$B$15:$B$564,L13)</f>
        <v>167161000</v>
      </c>
      <c r="N13" s="2">
        <f>SUMIFS('Usulan TUP 2'!$L$15:$L$564,'Usulan TUP 2'!$A$15:$A$564,K13&amp;"*",'Usulan TUP 2'!$B$15:$B$564,L13)</f>
        <v>132160000</v>
      </c>
    </row>
    <row r="14" spans="1:14" x14ac:dyDescent="0.25">
      <c r="A14" s="333"/>
      <c r="B14" s="336" t="s">
        <v>542</v>
      </c>
      <c r="C14" s="345">
        <v>4000000</v>
      </c>
      <c r="D14" s="345">
        <v>4000000</v>
      </c>
      <c r="E14" s="21"/>
      <c r="F14" s="2"/>
      <c r="G14" s="17"/>
      <c r="K14" s="1" t="str">
        <v>WA.2378.EBA</v>
      </c>
      <c r="L14" s="1" t="str">
        <v>521211</v>
      </c>
      <c r="M14" s="16">
        <f>SUMIFS('Usulan TUP 2'!$K$15:$K$564,'Usulan TUP 2'!$A$15:$A$564,K14&amp;"*",'Usulan TUP 2'!$B$15:$B$564,L14)</f>
        <v>9750000</v>
      </c>
      <c r="N14" s="2">
        <f>SUMIFS('Usulan TUP 2'!$L$15:$L$564,'Usulan TUP 2'!$A$15:$A$564,K14&amp;"*",'Usulan TUP 2'!$B$15:$B$564,L14)</f>
        <v>9750000</v>
      </c>
    </row>
    <row r="15" spans="1:14" x14ac:dyDescent="0.25">
      <c r="A15" s="341" t="s">
        <v>987</v>
      </c>
      <c r="B15" s="351"/>
      <c r="C15" s="343">
        <v>194411000</v>
      </c>
      <c r="D15" s="343">
        <v>159410000</v>
      </c>
      <c r="E15" s="21"/>
      <c r="F15" s="2"/>
      <c r="K15" s="1" t="str">
        <v>WA.2378.EBA</v>
      </c>
      <c r="L15" s="1" t="str">
        <v>521219</v>
      </c>
      <c r="M15" s="16">
        <f>SUMIFS('Usulan TUP 2'!$K$15:$K$564,'Usulan TUP 2'!$A$15:$A$564,K15&amp;"*",'Usulan TUP 2'!$B$15:$B$564,L15)</f>
        <v>250000</v>
      </c>
      <c r="N15" s="2">
        <f>SUMIFS('Usulan TUP 2'!$L$15:$L$564,'Usulan TUP 2'!$A$15:$A$564,K15&amp;"*",'Usulan TUP 2'!$B$15:$B$564,L15)</f>
        <v>250000</v>
      </c>
    </row>
    <row r="16" spans="1:14" x14ac:dyDescent="0.25">
      <c r="A16" s="330" t="s">
        <v>122</v>
      </c>
      <c r="B16" s="344" t="s">
        <v>536</v>
      </c>
      <c r="C16" s="347">
        <v>9750000</v>
      </c>
      <c r="D16" s="335">
        <v>9750000</v>
      </c>
      <c r="E16" s="21"/>
      <c r="F16" s="2"/>
      <c r="G16" s="17"/>
      <c r="K16" s="1" t="str">
        <v>WA.2378.EBA</v>
      </c>
      <c r="L16" s="1" t="str">
        <v>524111</v>
      </c>
      <c r="M16" s="16">
        <f>SUMIFS('Usulan TUP 2'!$K$15:$K$564,'Usulan TUP 2'!$A$15:$A$564,K16&amp;"*",'Usulan TUP 2'!$B$15:$B$564,L16)</f>
        <v>129970800</v>
      </c>
      <c r="N16" s="2">
        <f>SUMIFS('Usulan TUP 2'!$L$15:$L$564,'Usulan TUP 2'!$A$15:$A$564,K16&amp;"*",'Usulan TUP 2'!$B$15:$B$564,L16)</f>
        <v>109900000</v>
      </c>
    </row>
    <row r="17" spans="1:14" x14ac:dyDescent="0.25">
      <c r="A17" s="331"/>
      <c r="B17" s="352" t="s">
        <v>537</v>
      </c>
      <c r="C17" s="346">
        <v>250000</v>
      </c>
      <c r="D17" s="332">
        <v>250000</v>
      </c>
      <c r="E17" s="21"/>
      <c r="F17" s="2"/>
      <c r="G17" s="17"/>
      <c r="K17" s="1" t="str">
        <v>WA.2378.EBA</v>
      </c>
      <c r="L17" s="1" t="str">
        <v>524113</v>
      </c>
      <c r="M17" s="16">
        <f>SUMIFS('Usulan TUP 2'!$K$15:$K$564,'Usulan TUP 2'!$A$15:$A$564,K17&amp;"*",'Usulan TUP 2'!$B$15:$B$564,L17)</f>
        <v>1200000</v>
      </c>
      <c r="N17" s="2">
        <f>SUMIFS('Usulan TUP 2'!$L$15:$L$564,'Usulan TUP 2'!$A$15:$A$564,K17&amp;"*",'Usulan TUP 2'!$B$15:$B$564,L17)</f>
        <v>1200000</v>
      </c>
    </row>
    <row r="18" spans="1:14" x14ac:dyDescent="0.25">
      <c r="A18" s="331"/>
      <c r="B18" s="344" t="s">
        <v>538</v>
      </c>
      <c r="C18" s="347">
        <v>129970800</v>
      </c>
      <c r="D18" s="335">
        <v>109900000</v>
      </c>
      <c r="E18" s="21"/>
      <c r="F18" s="2"/>
      <c r="G18" s="17"/>
      <c r="K18" s="1" t="str">
        <v>WA.2378.EBD</v>
      </c>
      <c r="L18" s="1" t="str">
        <v>521211</v>
      </c>
      <c r="M18" s="16">
        <f>SUMIFS('Usulan TUP 2'!$K$15:$K$564,'Usulan TUP 2'!$A$15:$A$564,K18&amp;"*",'Usulan TUP 2'!$B$15:$B$564,L18)</f>
        <v>42285000</v>
      </c>
      <c r="N18" s="2">
        <f>SUMIFS('Usulan TUP 2'!$L$15:$L$564,'Usulan TUP 2'!$A$15:$A$564,K18&amp;"*",'Usulan TUP 2'!$B$15:$B$564,L18)</f>
        <v>32000000</v>
      </c>
    </row>
    <row r="19" spans="1:14" x14ac:dyDescent="0.25">
      <c r="A19" s="333"/>
      <c r="B19" s="352" t="s">
        <v>599</v>
      </c>
      <c r="C19" s="346">
        <v>1200000</v>
      </c>
      <c r="D19" s="332">
        <v>1200000</v>
      </c>
      <c r="E19" s="21"/>
      <c r="F19" s="2"/>
      <c r="G19" s="17"/>
      <c r="K19" s="1" t="str">
        <v>WA.2378.EBD</v>
      </c>
      <c r="L19" s="1" t="str">
        <v>524111</v>
      </c>
      <c r="M19" s="16">
        <f>SUMIFS('Usulan TUP 2'!$K$15:$K$564,'Usulan TUP 2'!$A$15:$A$564,K19&amp;"*",'Usulan TUP 2'!$B$15:$B$564,L19)</f>
        <v>149933200</v>
      </c>
      <c r="N19" s="2">
        <f>SUMIFS('Usulan TUP 2'!$L$15:$L$564,'Usulan TUP 2'!$A$15:$A$564,K19&amp;"*",'Usulan TUP 2'!$B$15:$B$564,L19)</f>
        <v>114900000</v>
      </c>
    </row>
    <row r="20" spans="1:14" x14ac:dyDescent="0.25">
      <c r="A20" s="341" t="s">
        <v>988</v>
      </c>
      <c r="B20" s="351"/>
      <c r="C20" s="343">
        <v>141170800</v>
      </c>
      <c r="D20" s="343">
        <v>121100000</v>
      </c>
      <c r="E20" s="21"/>
      <c r="F20" s="2"/>
      <c r="K20" s="1" t="str">
        <v>WA.4345.EBC</v>
      </c>
      <c r="L20" s="1" t="str">
        <v>521211</v>
      </c>
      <c r="M20" s="16">
        <f>SUMIFS('Usulan TUP 2'!$K$15:$K$564,'Usulan TUP 2'!$A$15:$A$564,K20&amp;"*",'Usulan TUP 2'!$B$15:$B$564,L20)</f>
        <v>16000000</v>
      </c>
      <c r="N20" s="2">
        <f>SUMIFS('Usulan TUP 2'!$L$15:$L$564,'Usulan TUP 2'!$A$15:$A$564,K20&amp;"*",'Usulan TUP 2'!$B$15:$B$564,L20)</f>
        <v>16000000</v>
      </c>
    </row>
    <row r="21" spans="1:14" x14ac:dyDescent="0.25">
      <c r="A21" s="330" t="s">
        <v>315</v>
      </c>
      <c r="B21" s="344" t="s">
        <v>536</v>
      </c>
      <c r="C21" s="348">
        <v>42285000</v>
      </c>
      <c r="D21" s="332">
        <v>32000000</v>
      </c>
      <c r="E21" s="21"/>
      <c r="F21" s="2"/>
      <c r="G21" s="17"/>
      <c r="M21" s="16">
        <f>SUMIFS('Usulan TUP 2'!$K$15:$K$564,'Usulan TUP 2'!$A$15:$A$564,K21&amp;"*",'Usulan TUP 2'!$B$15:$B$564,L21)</f>
        <v>0</v>
      </c>
      <c r="N21" s="2">
        <f>SUMIFS('Usulan TUP 2'!$L$15:$L$564,'Usulan TUP 2'!$A$15:$A$564,K21&amp;"*",'Usulan TUP 2'!$B$15:$B$564,L21)</f>
        <v>0</v>
      </c>
    </row>
    <row r="22" spans="1:14" x14ac:dyDescent="0.25">
      <c r="A22" s="333"/>
      <c r="B22" s="344" t="s">
        <v>538</v>
      </c>
      <c r="C22" s="345">
        <v>149933200</v>
      </c>
      <c r="D22" s="332">
        <v>114900000</v>
      </c>
      <c r="E22" s="21"/>
      <c r="F22" s="2"/>
      <c r="G22" s="17"/>
      <c r="M22" s="16">
        <f>SUMIFS('Usulan TUP 2'!$K$15:$K$564,'Usulan TUP 2'!$A$15:$A$564,K22&amp;"*",'Usulan TUP 2'!$B$15:$B$564,L22)</f>
        <v>0</v>
      </c>
      <c r="N22" s="2">
        <f>SUMIFS('Usulan TUP 2'!$L$15:$L$564,'Usulan TUP 2'!$A$15:$A$564,K22&amp;"*",'Usulan TUP 2'!$B$15:$B$564,L22)</f>
        <v>0</v>
      </c>
    </row>
    <row r="23" spans="1:14" x14ac:dyDescent="0.25">
      <c r="A23" s="341" t="s">
        <v>989</v>
      </c>
      <c r="B23" s="342"/>
      <c r="C23" s="343">
        <v>192218200</v>
      </c>
      <c r="D23" s="343">
        <v>146900000</v>
      </c>
      <c r="F23" s="2"/>
      <c r="G23" s="17"/>
      <c r="M23" s="16">
        <f>SUMIFS('Usulan TUP 2'!$K$15:$K$564,'Usulan TUP 2'!$A$15:$A$564,K23&amp;"*",'Usulan TUP 2'!$B$15:$B$564,L23)</f>
        <v>0</v>
      </c>
      <c r="N23" s="2">
        <f>SUMIFS('Usulan TUP 2'!$L$15:$L$564,'Usulan TUP 2'!$A$15:$A$564,K23&amp;"*",'Usulan TUP 2'!$B$15:$B$564,L23)</f>
        <v>0</v>
      </c>
    </row>
    <row r="24" spans="1:14" x14ac:dyDescent="0.25">
      <c r="A24" s="337" t="s">
        <v>434</v>
      </c>
      <c r="B24" s="334" t="s">
        <v>536</v>
      </c>
      <c r="C24" s="346">
        <v>16000000</v>
      </c>
      <c r="D24" s="332">
        <v>16000000</v>
      </c>
      <c r="F24" s="2"/>
      <c r="M24" s="16">
        <f>SUMIFS('Usulan TUP 2'!$K$15:$K$564,'Usulan TUP 2'!$A$15:$A$564,K24&amp;"*",'Usulan TUP 2'!$B$15:$B$564,L24)</f>
        <v>0</v>
      </c>
      <c r="N24" s="2">
        <f>SUMIFS('Usulan TUP 2'!$L$15:$L$564,'Usulan TUP 2'!$A$15:$A$564,K24&amp;"*",'Usulan TUP 2'!$B$15:$B$564,L24)</f>
        <v>0</v>
      </c>
    </row>
    <row r="25" spans="1:14" x14ac:dyDescent="0.25">
      <c r="A25" s="355" t="s">
        <v>990</v>
      </c>
      <c r="B25" s="356"/>
      <c r="C25" s="353">
        <v>16000000</v>
      </c>
      <c r="D25" s="354">
        <v>16000000</v>
      </c>
      <c r="F25" s="2"/>
      <c r="M25" s="16">
        <f>SUMIFS('Usulan TUP 2'!$K$15:$K$564,'Usulan TUP 2'!$A$15:$A$564,K25&amp;"*",'Usulan TUP 2'!$B$15:$B$564,L25)</f>
        <v>0</v>
      </c>
      <c r="N25" s="2">
        <f>SUMIFS('Usulan TUP 2'!$L$15:$L$564,'Usulan TUP 2'!$A$15:$A$564,K25&amp;"*",'Usulan TUP 2'!$B$15:$B$564,L25)</f>
        <v>0</v>
      </c>
    </row>
    <row r="26" spans="1:14" x14ac:dyDescent="0.25">
      <c r="A26" s="338" t="s">
        <v>539</v>
      </c>
      <c r="B26" s="339"/>
      <c r="C26" s="340">
        <v>543800000</v>
      </c>
      <c r="D26" s="340">
        <v>443410000</v>
      </c>
      <c r="F26" s="2"/>
      <c r="H26" s="17"/>
      <c r="M26" s="16">
        <f>SUMIFS('Usulan TUP 2'!$K$15:$K$564,'Usulan TUP 2'!$A$15:$A$564,K26&amp;"*",'Usulan TUP 2'!$B$15:$B$564,L26)</f>
        <v>0</v>
      </c>
      <c r="N26" s="2">
        <f>SUMIFS('Usulan TUP 2'!$L$15:$L$564,'Usulan TUP 2'!$A$15:$A$564,K26&amp;"*",'Usulan TUP 2'!$B$15:$B$564,L26)</f>
        <v>0</v>
      </c>
    </row>
    <row r="27" spans="1:14" x14ac:dyDescent="0.25">
      <c r="A27" s="22"/>
      <c r="B27" s="22"/>
      <c r="C27" s="23"/>
    </row>
    <row r="28" spans="1:14" x14ac:dyDescent="0.25">
      <c r="B28" s="18" t="str">
        <f>"Jakarta, "&amp;TRIM(MID('Setting Tanggal'!C9,2,LEN('Setting Tanggal'!C9)))</f>
        <v>Jakarta, 06 Maret 2023</v>
      </c>
    </row>
    <row r="29" spans="1:14" x14ac:dyDescent="0.25">
      <c r="B29" s="18" t="str">
        <f>'Rekap Usulan TUP 2'!F25</f>
        <v>Pejabat Pembuat Komitmen</v>
      </c>
    </row>
    <row r="30" spans="1:14" x14ac:dyDescent="0.25">
      <c r="B30" s="18" t="str">
        <f>'Rekap Usulan TUP 2'!F26</f>
        <v>Pusat Pendidikan KP,</v>
      </c>
    </row>
    <row r="31" spans="1:14" x14ac:dyDescent="0.25">
      <c r="B31" s="18"/>
    </row>
    <row r="32" spans="1:14" ht="27.45" customHeight="1" x14ac:dyDescent="0.25">
      <c r="B32" s="18"/>
    </row>
    <row r="33" spans="2:8" x14ac:dyDescent="0.25">
      <c r="B33" s="18"/>
      <c r="C33" s="39" t="str">
        <f>'Usulan TUP 2'!I572</f>
        <v>Ditandatangani Secara</v>
      </c>
    </row>
    <row r="34" spans="2:8" x14ac:dyDescent="0.25">
      <c r="B34" s="18"/>
      <c r="C34" s="39" t="str">
        <f>'Usulan TUP 2'!I573</f>
        <v>Elektronik</v>
      </c>
      <c r="H34" s="25" t="s">
        <v>545</v>
      </c>
    </row>
    <row r="35" spans="2:8" x14ac:dyDescent="0.25">
      <c r="B35" s="18"/>
      <c r="H35" s="25" t="s">
        <v>544</v>
      </c>
    </row>
    <row r="36" spans="2:8" x14ac:dyDescent="0.25">
      <c r="B36" s="18" t="str">
        <f>'Rekap Usulan TUP 2'!F32</f>
        <v>Dr. Bambang Suprakto, A.Pi, S.Pi, MT</v>
      </c>
    </row>
    <row r="37" spans="2:8" x14ac:dyDescent="0.25">
      <c r="B37" s="18" t="str">
        <f>'Rekap Usulan TUP 2'!F33</f>
        <v>NIP 19630602 198802 1 001</v>
      </c>
    </row>
  </sheetData>
  <mergeCells count="1">
    <mergeCell ref="A9:C9"/>
  </mergeCells>
  <pageMargins left="0.7" right="0.7" top="0.75" bottom="0.75" header="0.3" footer="0.3"/>
  <pageSetup paperSize="9" scale="87" fitToHeight="0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S965"/>
  <sheetViews>
    <sheetView showGridLines="0" tabSelected="1" view="pageBreakPreview" topLeftCell="B1" zoomScale="85" zoomScaleNormal="100" zoomScaleSheetLayoutView="85" workbookViewId="0">
      <pane xSplit="9" ySplit="15" topLeftCell="K16" activePane="bottomRight" state="frozen"/>
      <selection activeCell="B1" sqref="B1"/>
      <selection pane="topRight" activeCell="K1" sqref="K1"/>
      <selection pane="bottomLeft" activeCell="B16" sqref="B16"/>
      <selection pane="bottomRight" activeCell="N8" sqref="N8"/>
    </sheetView>
  </sheetViews>
  <sheetFormatPr defaultColWidth="14" defaultRowHeight="13.8" x14ac:dyDescent="0.25"/>
  <cols>
    <col min="1" max="1" width="33.21875" style="297" hidden="1" customWidth="1"/>
    <col min="2" max="2" width="16.5546875" style="279" customWidth="1"/>
    <col min="3" max="3" width="72.44140625" style="279" customWidth="1"/>
    <col min="4" max="4" width="6.21875" style="279" customWidth="1"/>
    <col min="5" max="5" width="11.21875" style="279" customWidth="1"/>
    <col min="6" max="6" width="16.21875" style="279" customWidth="1"/>
    <col min="7" max="7" width="17.109375" style="279" bestFit="1" customWidth="1"/>
    <col min="8" max="9" width="18.5546875" style="290" hidden="1" customWidth="1"/>
    <col min="10" max="10" width="18.5546875" style="272" hidden="1" customWidth="1"/>
    <col min="11" max="11" width="18.5546875" style="272" customWidth="1"/>
    <col min="12" max="12" width="20.21875" style="272" customWidth="1"/>
    <col min="13" max="13" width="15.77734375" style="272" customWidth="1"/>
    <col min="14" max="14" width="12.5546875" style="272" customWidth="1"/>
    <col min="15" max="15" width="26.21875" style="272" customWidth="1"/>
    <col min="16" max="16" width="31.77734375" style="272" customWidth="1"/>
    <col min="17" max="16384" width="14" style="272"/>
  </cols>
  <sheetData>
    <row r="1" spans="1:18" s="252" customFormat="1" ht="13.2" x14ac:dyDescent="0.25">
      <c r="A1" s="251"/>
      <c r="F1" s="253" t="s">
        <v>532</v>
      </c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</row>
    <row r="2" spans="1:18" s="252" customFormat="1" ht="13.2" x14ac:dyDescent="0.25">
      <c r="A2" s="251"/>
      <c r="F2" s="253" t="s">
        <v>512</v>
      </c>
      <c r="G2" s="252" t="str">
        <f>'Setting Tanggal'!C8</f>
        <v>: 393/BRSDM.4/KU.220/III/2023</v>
      </c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</row>
    <row r="3" spans="1:18" s="252" customFormat="1" ht="13.2" x14ac:dyDescent="0.25">
      <c r="A3" s="251"/>
      <c r="F3" s="253" t="s">
        <v>513</v>
      </c>
      <c r="G3" s="252" t="str">
        <f>'Setting Tanggal'!C9</f>
        <v>: 06 Maret 2023</v>
      </c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</row>
    <row r="4" spans="1:18" s="252" customFormat="1" ht="13.2" x14ac:dyDescent="0.25">
      <c r="A4" s="251"/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</row>
    <row r="5" spans="1:18" s="252" customFormat="1" x14ac:dyDescent="0.25">
      <c r="A5" s="251"/>
      <c r="B5" s="361" t="s">
        <v>978</v>
      </c>
      <c r="C5" s="361"/>
      <c r="D5" s="361"/>
      <c r="E5" s="361"/>
      <c r="F5" s="361"/>
      <c r="G5" s="361"/>
      <c r="H5" s="361"/>
      <c r="I5" s="361"/>
      <c r="J5" s="361"/>
      <c r="K5" s="361"/>
      <c r="L5" s="361"/>
      <c r="M5" s="254"/>
      <c r="N5" s="254"/>
      <c r="O5" s="251"/>
      <c r="P5" s="251"/>
      <c r="Q5" s="251"/>
      <c r="R5" s="251"/>
    </row>
    <row r="6" spans="1:18" s="252" customFormat="1" ht="13.2" x14ac:dyDescent="0.25">
      <c r="A6" s="251"/>
      <c r="B6" s="362" t="s">
        <v>514</v>
      </c>
      <c r="C6" s="362"/>
      <c r="D6" s="362"/>
      <c r="E6" s="362"/>
      <c r="F6" s="362"/>
      <c r="G6" s="362"/>
      <c r="H6" s="362"/>
      <c r="I6" s="362"/>
      <c r="J6" s="362"/>
      <c r="K6" s="362"/>
      <c r="L6" s="362"/>
      <c r="M6" s="254"/>
      <c r="N6" s="254"/>
      <c r="O6" s="251"/>
      <c r="P6" s="251"/>
      <c r="Q6" s="251"/>
      <c r="R6" s="251"/>
    </row>
    <row r="7" spans="1:18" s="252" customFormat="1" ht="13.2" x14ac:dyDescent="0.25">
      <c r="A7" s="251"/>
      <c r="B7" s="362" t="s">
        <v>566</v>
      </c>
      <c r="C7" s="362"/>
      <c r="D7" s="362"/>
      <c r="E7" s="362"/>
      <c r="F7" s="362"/>
      <c r="G7" s="362"/>
      <c r="H7" s="362"/>
      <c r="I7" s="362"/>
      <c r="J7" s="362"/>
      <c r="K7" s="362"/>
      <c r="L7" s="362"/>
      <c r="M7" s="254"/>
      <c r="N7" s="254"/>
      <c r="O7" s="251"/>
      <c r="P7" s="251"/>
      <c r="Q7" s="251"/>
      <c r="R7" s="251"/>
    </row>
    <row r="8" spans="1:18" s="252" customFormat="1" ht="13.2" x14ac:dyDescent="0.25">
      <c r="A8" s="251"/>
      <c r="B8" s="255"/>
      <c r="C8" s="255"/>
      <c r="D8" s="255"/>
      <c r="E8" s="255"/>
      <c r="F8" s="255"/>
      <c r="G8" s="255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</row>
    <row r="9" spans="1:18" s="252" customFormat="1" ht="13.2" x14ac:dyDescent="0.25">
      <c r="A9" s="251"/>
      <c r="B9" s="253" t="s">
        <v>515</v>
      </c>
      <c r="C9" s="253" t="s">
        <v>516</v>
      </c>
      <c r="D9" s="256"/>
      <c r="E9" s="256"/>
      <c r="F9" s="253"/>
      <c r="G9" s="257"/>
      <c r="H9" s="251"/>
      <c r="I9" s="251"/>
      <c r="J9" s="251"/>
      <c r="K9" s="251"/>
      <c r="L9" s="251"/>
      <c r="M9" s="251"/>
      <c r="N9" s="251"/>
      <c r="O9" s="251"/>
      <c r="P9" s="251"/>
      <c r="Q9" s="251"/>
      <c r="R9" s="251"/>
    </row>
    <row r="10" spans="1:18" s="252" customFormat="1" ht="13.2" x14ac:dyDescent="0.25">
      <c r="A10" s="251"/>
      <c r="B10" s="253" t="s">
        <v>517</v>
      </c>
      <c r="C10" s="253" t="s">
        <v>518</v>
      </c>
      <c r="D10" s="256"/>
      <c r="E10" s="256"/>
      <c r="F10" s="253"/>
      <c r="G10" s="257"/>
      <c r="H10" s="251"/>
      <c r="I10" s="251"/>
      <c r="J10" s="251"/>
      <c r="K10" s="251"/>
      <c r="L10" s="251"/>
      <c r="M10" s="251"/>
      <c r="N10" s="251"/>
      <c r="O10" s="251"/>
      <c r="P10" s="251"/>
      <c r="Q10" s="251"/>
      <c r="R10" s="251"/>
    </row>
    <row r="11" spans="1:18" s="252" customFormat="1" ht="13.2" x14ac:dyDescent="0.25">
      <c r="A11" s="251"/>
      <c r="B11" s="253" t="s">
        <v>979</v>
      </c>
      <c r="C11" s="253" t="str">
        <f>": Rp. "&amp;TEXT(K15,"#.##")</f>
        <v>: Rp. 543.800.000</v>
      </c>
      <c r="D11" s="258"/>
      <c r="E11" s="258"/>
      <c r="F11" s="259"/>
      <c r="G11" s="260"/>
      <c r="H11" s="251"/>
      <c r="I11" s="251"/>
      <c r="J11" s="251"/>
      <c r="K11" s="261"/>
      <c r="L11" s="261"/>
      <c r="M11" s="261"/>
      <c r="N11" s="261"/>
      <c r="O11" s="251"/>
      <c r="P11" s="251"/>
      <c r="Q11" s="251"/>
      <c r="R11" s="251"/>
    </row>
    <row r="12" spans="1:18" s="267" customFormat="1" x14ac:dyDescent="0.25">
      <c r="A12" s="262"/>
      <c r="B12" s="264" t="s">
        <v>995</v>
      </c>
      <c r="C12" s="360" t="str">
        <f>": Rp. "&amp;TEXT(L15,"#.##")</f>
        <v>: Rp. 443.410.000</v>
      </c>
      <c r="D12" s="264"/>
      <c r="E12" s="264"/>
      <c r="F12" s="264"/>
      <c r="G12" s="264"/>
      <c r="H12" s="265"/>
      <c r="I12" s="265"/>
      <c r="J12" s="266">
        <f>'Rekap Usulan TUP 2'!F21</f>
        <v>20167469069</v>
      </c>
    </row>
    <row r="13" spans="1:18" ht="31.95" customHeight="1" x14ac:dyDescent="0.25">
      <c r="A13" s="268"/>
      <c r="B13" s="109" t="s">
        <v>0</v>
      </c>
      <c r="C13" s="110" t="s">
        <v>1</v>
      </c>
      <c r="D13" s="109" t="s">
        <v>2</v>
      </c>
      <c r="E13" s="109" t="s">
        <v>3</v>
      </c>
      <c r="F13" s="111" t="s">
        <v>4</v>
      </c>
      <c r="G13" s="111" t="s">
        <v>5</v>
      </c>
      <c r="H13" s="103" t="s">
        <v>974</v>
      </c>
      <c r="I13" s="103" t="s">
        <v>973</v>
      </c>
      <c r="J13" s="150" t="s">
        <v>975</v>
      </c>
      <c r="K13" s="150" t="s">
        <v>976</v>
      </c>
      <c r="L13" s="359" t="s">
        <v>966</v>
      </c>
      <c r="M13" s="103" t="s">
        <v>967</v>
      </c>
      <c r="N13" s="103" t="s">
        <v>968</v>
      </c>
      <c r="O13" s="269" t="s">
        <v>546</v>
      </c>
      <c r="P13" s="270" t="s">
        <v>547</v>
      </c>
      <c r="Q13" s="271"/>
    </row>
    <row r="14" spans="1:18" s="274" customFormat="1" ht="13.2" x14ac:dyDescent="0.25">
      <c r="A14" s="273"/>
      <c r="B14" s="112">
        <v>1</v>
      </c>
      <c r="C14" s="112">
        <v>2</v>
      </c>
      <c r="D14" s="113">
        <v>3</v>
      </c>
      <c r="E14" s="113">
        <v>4</v>
      </c>
      <c r="F14" s="114">
        <v>5</v>
      </c>
      <c r="G14" s="112">
        <v>6</v>
      </c>
      <c r="H14" s="104">
        <v>7</v>
      </c>
      <c r="I14" s="104"/>
      <c r="J14" s="151">
        <v>7</v>
      </c>
      <c r="K14" s="112">
        <v>8</v>
      </c>
      <c r="L14" s="48">
        <v>5</v>
      </c>
      <c r="M14" s="48">
        <v>6</v>
      </c>
      <c r="N14" s="48">
        <v>7</v>
      </c>
      <c r="O14" s="274">
        <v>9</v>
      </c>
      <c r="P14" s="274">
        <v>10</v>
      </c>
    </row>
    <row r="15" spans="1:18" x14ac:dyDescent="0.25">
      <c r="A15" s="275"/>
      <c r="B15" s="369" t="s">
        <v>517</v>
      </c>
      <c r="C15" s="363" t="s">
        <v>7</v>
      </c>
      <c r="D15" s="364"/>
      <c r="E15" s="365"/>
      <c r="F15" s="366"/>
      <c r="G15" s="367">
        <f>SUM(G16,G104)</f>
        <v>23288180000</v>
      </c>
      <c r="H15" s="276" t="b">
        <f>G15='[5]Pvt SP2D Pusdik'!B16</f>
        <v>1</v>
      </c>
      <c r="I15" s="105">
        <f>'[5]Pvt SP2D Pusdik'!C16</f>
        <v>3120710931</v>
      </c>
      <c r="J15" s="152">
        <f>SUM(J16,J104)</f>
        <v>20167469069</v>
      </c>
      <c r="K15" s="367">
        <f t="shared" ref="K15:L15" si="0">SUM(K16,K104)</f>
        <v>543800000</v>
      </c>
      <c r="L15" s="368">
        <f t="shared" si="0"/>
        <v>443410000</v>
      </c>
      <c r="M15" s="277">
        <f t="shared" ref="L15:N15" si="1">SUM(M16,M104)</f>
        <v>99724620</v>
      </c>
      <c r="N15" s="277">
        <f t="shared" si="1"/>
        <v>343685380</v>
      </c>
      <c r="Q15" s="278"/>
    </row>
    <row r="16" spans="1:18" ht="13.2" x14ac:dyDescent="0.25">
      <c r="A16" s="279" t="s">
        <v>8</v>
      </c>
      <c r="B16" s="115" t="s">
        <v>8</v>
      </c>
      <c r="C16" s="116" t="s">
        <v>9</v>
      </c>
      <c r="D16" s="117"/>
      <c r="E16" s="115"/>
      <c r="F16" s="118"/>
      <c r="G16" s="119">
        <f>G17</f>
        <v>1000000000</v>
      </c>
      <c r="H16" s="50" t="b">
        <f>G16='[5]Pvt SP2D Pusdik'!B17</f>
        <v>1</v>
      </c>
      <c r="I16" s="49">
        <f>'[5]Pvt SP2D Pusdik'!C17</f>
        <v>149934950</v>
      </c>
      <c r="J16" s="118">
        <f t="shared" ref="J16:J18" si="2">J17</f>
        <v>850065050</v>
      </c>
      <c r="K16" s="119">
        <f t="shared" ref="K16:N18" si="3">K17</f>
        <v>194411000</v>
      </c>
      <c r="L16" s="50">
        <f t="shared" si="3"/>
        <v>159410000</v>
      </c>
      <c r="M16" s="50">
        <f t="shared" si="3"/>
        <v>23327170</v>
      </c>
      <c r="N16" s="50">
        <f t="shared" si="3"/>
        <v>136082830</v>
      </c>
      <c r="Q16" s="278"/>
    </row>
    <row r="17" spans="1:17" ht="13.2" x14ac:dyDescent="0.25">
      <c r="A17" s="279" t="s">
        <v>10</v>
      </c>
      <c r="B17" s="120" t="s">
        <v>567</v>
      </c>
      <c r="C17" s="121" t="s">
        <v>11</v>
      </c>
      <c r="D17" s="122"/>
      <c r="E17" s="120"/>
      <c r="F17" s="123"/>
      <c r="G17" s="124">
        <f>G18</f>
        <v>1000000000</v>
      </c>
      <c r="H17" s="52" t="b">
        <f>G17='[5]Pvt SP2D Pusdik'!B18</f>
        <v>1</v>
      </c>
      <c r="I17" s="51">
        <f>'[5]Pvt SP2D Pusdik'!C18</f>
        <v>149934950</v>
      </c>
      <c r="J17" s="123">
        <f t="shared" si="2"/>
        <v>850065050</v>
      </c>
      <c r="K17" s="124">
        <f t="shared" si="3"/>
        <v>194411000</v>
      </c>
      <c r="L17" s="52">
        <f t="shared" si="3"/>
        <v>159410000</v>
      </c>
      <c r="M17" s="52">
        <f t="shared" si="3"/>
        <v>23327170</v>
      </c>
      <c r="N17" s="52">
        <f t="shared" si="3"/>
        <v>136082830</v>
      </c>
      <c r="Q17" s="278"/>
    </row>
    <row r="18" spans="1:17" ht="13.2" x14ac:dyDescent="0.25">
      <c r="A18" s="279" t="s">
        <v>12</v>
      </c>
      <c r="B18" s="125" t="s">
        <v>13</v>
      </c>
      <c r="C18" s="126" t="s">
        <v>568</v>
      </c>
      <c r="D18" s="127">
        <v>5</v>
      </c>
      <c r="E18" s="299" t="s">
        <v>569</v>
      </c>
      <c r="F18" s="300"/>
      <c r="G18" s="128">
        <f>G19</f>
        <v>1000000000</v>
      </c>
      <c r="H18" s="53" t="b">
        <f>G18='[5]Pvt SP2D Pusdik'!B19</f>
        <v>1</v>
      </c>
      <c r="I18" s="106">
        <f>'[5]Pvt SP2D Pusdik'!C19</f>
        <v>149934950</v>
      </c>
      <c r="J18" s="153">
        <f t="shared" si="2"/>
        <v>850065050</v>
      </c>
      <c r="K18" s="128">
        <f t="shared" si="3"/>
        <v>194411000</v>
      </c>
      <c r="L18" s="53">
        <f t="shared" si="3"/>
        <v>159410000</v>
      </c>
      <c r="M18" s="53">
        <f t="shared" si="3"/>
        <v>23327170</v>
      </c>
      <c r="N18" s="53">
        <f t="shared" si="3"/>
        <v>136082830</v>
      </c>
      <c r="Q18" s="278"/>
    </row>
    <row r="19" spans="1:17" ht="13.2" x14ac:dyDescent="0.25">
      <c r="A19" s="279" t="s">
        <v>15</v>
      </c>
      <c r="B19" s="129" t="s">
        <v>16</v>
      </c>
      <c r="C19" s="130" t="s">
        <v>17</v>
      </c>
      <c r="D19" s="131">
        <v>5</v>
      </c>
      <c r="E19" s="129" t="s">
        <v>14</v>
      </c>
      <c r="F19" s="132"/>
      <c r="G19" s="133">
        <f>SUM(G20,G41,G60,G84)</f>
        <v>1000000000</v>
      </c>
      <c r="H19" s="55" t="b">
        <f>G19='[5]Pvt SP2D Pusdik'!B20</f>
        <v>1</v>
      </c>
      <c r="I19" s="54">
        <f>'[5]Pvt SP2D Pusdik'!C20</f>
        <v>149934950</v>
      </c>
      <c r="J19" s="132">
        <f>SUM(J20,J41,J60,J84)</f>
        <v>850065050</v>
      </c>
      <c r="K19" s="133">
        <f t="shared" ref="K19:L19" si="4">SUM(K20,K41,K60,K84)</f>
        <v>194411000</v>
      </c>
      <c r="L19" s="55">
        <f t="shared" si="4"/>
        <v>159410000</v>
      </c>
      <c r="M19" s="55">
        <f t="shared" ref="L19:N19" si="5">SUM(M20,M41,M60,M84)</f>
        <v>23327170</v>
      </c>
      <c r="N19" s="55">
        <f t="shared" si="5"/>
        <v>136082830</v>
      </c>
      <c r="Q19" s="278"/>
    </row>
    <row r="20" spans="1:17" ht="13.2" x14ac:dyDescent="0.25">
      <c r="A20" s="279" t="s">
        <v>18</v>
      </c>
      <c r="B20" s="134" t="s">
        <v>19</v>
      </c>
      <c r="C20" s="135" t="s">
        <v>20</v>
      </c>
      <c r="D20" s="136"/>
      <c r="E20" s="134" t="s">
        <v>570</v>
      </c>
      <c r="F20" s="137"/>
      <c r="G20" s="138">
        <f>SUM(G21,G31)</f>
        <v>186192000</v>
      </c>
      <c r="H20" s="57" t="b">
        <f>G20='[5]Pvt SP2D Pusdik'!B21</f>
        <v>1</v>
      </c>
      <c r="I20" s="56">
        <f>'[5]Pvt SP2D Pusdik'!C21</f>
        <v>36987900</v>
      </c>
      <c r="J20" s="137">
        <f>SUM(J21,J31)</f>
        <v>149204100</v>
      </c>
      <c r="K20" s="138">
        <f t="shared" ref="K20:L20" si="6">SUM(K21,K31)</f>
        <v>39800000</v>
      </c>
      <c r="L20" s="57">
        <f t="shared" si="6"/>
        <v>38799000</v>
      </c>
      <c r="M20" s="57">
        <f t="shared" ref="L20:N20" si="7">SUM(M21,M31)</f>
        <v>6615000</v>
      </c>
      <c r="N20" s="57">
        <f t="shared" si="7"/>
        <v>32184000</v>
      </c>
      <c r="Q20" s="278"/>
    </row>
    <row r="21" spans="1:17" ht="13.2" x14ac:dyDescent="0.25">
      <c r="A21" s="279" t="s">
        <v>21</v>
      </c>
      <c r="B21" s="139" t="s">
        <v>22</v>
      </c>
      <c r="C21" s="140" t="s">
        <v>23</v>
      </c>
      <c r="D21" s="141"/>
      <c r="E21" s="142"/>
      <c r="F21" s="143"/>
      <c r="G21" s="144">
        <f>SUM(G22,G27,G29)</f>
        <v>131673000</v>
      </c>
      <c r="H21" s="280" t="b">
        <f>G21='[5]Pvt SP2D Pusdik'!B22</f>
        <v>1</v>
      </c>
      <c r="I21" s="58">
        <f>'[5]Pvt SP2D Pusdik'!C22</f>
        <v>16372900</v>
      </c>
      <c r="J21" s="143">
        <f>SUM(J22,J27,J29)</f>
        <v>115300100</v>
      </c>
      <c r="K21" s="144">
        <f t="shared" ref="K21:L21" si="8">SUM(K22,K27,K29)</f>
        <v>30500000</v>
      </c>
      <c r="L21" s="59">
        <f t="shared" si="8"/>
        <v>29499000</v>
      </c>
      <c r="M21" s="281">
        <f t="shared" ref="L21:N21" si="9">SUM(M22,M27,M29)</f>
        <v>3685000</v>
      </c>
      <c r="N21" s="281">
        <f t="shared" si="9"/>
        <v>25814000</v>
      </c>
      <c r="O21" s="272" t="s">
        <v>499</v>
      </c>
      <c r="P21" s="272" t="s">
        <v>500</v>
      </c>
      <c r="Q21" s="278"/>
    </row>
    <row r="22" spans="1:17" ht="13.2" x14ac:dyDescent="0.25">
      <c r="A22" s="279" t="s">
        <v>24</v>
      </c>
      <c r="B22" s="145" t="s">
        <v>536</v>
      </c>
      <c r="C22" s="146" t="s">
        <v>25</v>
      </c>
      <c r="D22" s="147"/>
      <c r="E22" s="145"/>
      <c r="F22" s="148"/>
      <c r="G22" s="149">
        <f>SUM(G23:G26)</f>
        <v>48225000</v>
      </c>
      <c r="H22" s="61" t="b">
        <f>G22='[5]Pvt SP2D Pusdik'!B23</f>
        <v>1</v>
      </c>
      <c r="I22" s="60">
        <f>'[5]Pvt SP2D Pusdik'!C23</f>
        <v>5728300</v>
      </c>
      <c r="J22" s="148">
        <f>SUM(J23:J26)</f>
        <v>42496700</v>
      </c>
      <c r="K22" s="149">
        <f t="shared" ref="K22:L22" si="10">SUM(K23:K26)</f>
        <v>3000000</v>
      </c>
      <c r="L22" s="61">
        <f t="shared" si="10"/>
        <v>3000000</v>
      </c>
      <c r="M22" s="61" cm="1">
        <f t="array" ref="M22">SUM(_xlfn._xlws.FILTER([6]!Draft_SPBY[Jumlah],[6]!Draft_SPBY[MAK4]=A22,0))</f>
        <v>1875000</v>
      </c>
      <c r="N22" s="61">
        <f>L22-M22</f>
        <v>1125000</v>
      </c>
      <c r="Q22" s="278"/>
    </row>
    <row r="23" spans="1:17" ht="13.2" x14ac:dyDescent="0.25">
      <c r="A23" s="279" t="s">
        <v>26</v>
      </c>
      <c r="B23" s="62"/>
      <c r="C23" s="63" t="s">
        <v>571</v>
      </c>
      <c r="D23" s="62">
        <v>503</v>
      </c>
      <c r="E23" s="62" t="s">
        <v>27</v>
      </c>
      <c r="F23" s="64">
        <v>75000</v>
      </c>
      <c r="G23" s="64">
        <f>ROUNDDOWN(D23*F23,-3)</f>
        <v>37725000</v>
      </c>
      <c r="H23" s="64" t="b">
        <f>G23='[5]Pvt SP2D Pusdik'!B24</f>
        <v>1</v>
      </c>
      <c r="I23" s="64">
        <f>'[5]Pvt SP2D Pusdik'!C24</f>
        <v>5728300</v>
      </c>
      <c r="J23" s="64">
        <f>G23-I23</f>
        <v>31996700</v>
      </c>
      <c r="K23" s="64">
        <v>3000000</v>
      </c>
      <c r="L23" s="64">
        <v>3000000</v>
      </c>
      <c r="M23" s="64"/>
      <c r="N23" s="64"/>
      <c r="Q23" s="278"/>
    </row>
    <row r="24" spans="1:17" ht="13.2" hidden="1" x14ac:dyDescent="0.25">
      <c r="A24" s="279" t="s">
        <v>28</v>
      </c>
      <c r="B24" s="62"/>
      <c r="C24" s="63" t="s">
        <v>572</v>
      </c>
      <c r="D24" s="62">
        <v>3</v>
      </c>
      <c r="E24" s="62" t="s">
        <v>121</v>
      </c>
      <c r="F24" s="64">
        <v>1000000</v>
      </c>
      <c r="G24" s="64">
        <f t="shared" ref="G24:G26" si="11">ROUNDDOWN(D24*F24,-3)</f>
        <v>3000000</v>
      </c>
      <c r="H24" s="64" t="b">
        <f>G24='[5]Pvt SP2D Pusdik'!B25</f>
        <v>1</v>
      </c>
      <c r="I24" s="64">
        <f>'[5]Pvt SP2D Pusdik'!C25</f>
        <v>0</v>
      </c>
      <c r="J24" s="64">
        <f t="shared" ref="J24:J26" si="12">G24-I24</f>
        <v>3000000</v>
      </c>
      <c r="K24" s="64"/>
      <c r="L24" s="64"/>
      <c r="M24" s="64"/>
      <c r="N24" s="64"/>
      <c r="Q24" s="278"/>
    </row>
    <row r="25" spans="1:17" ht="13.2" hidden="1" x14ac:dyDescent="0.25">
      <c r="A25" s="279" t="s">
        <v>29</v>
      </c>
      <c r="B25" s="62"/>
      <c r="C25" s="63" t="s">
        <v>573</v>
      </c>
      <c r="D25" s="62">
        <v>3</v>
      </c>
      <c r="E25" s="62" t="s">
        <v>121</v>
      </c>
      <c r="F25" s="64">
        <v>1500000</v>
      </c>
      <c r="G25" s="64">
        <f t="shared" si="11"/>
        <v>4500000</v>
      </c>
      <c r="H25" s="64" t="b">
        <f>G25='[5]Pvt SP2D Pusdik'!B26</f>
        <v>1</v>
      </c>
      <c r="I25" s="64">
        <f>'[5]Pvt SP2D Pusdik'!C26</f>
        <v>0</v>
      </c>
      <c r="J25" s="64">
        <f t="shared" si="12"/>
        <v>4500000</v>
      </c>
      <c r="K25" s="64"/>
      <c r="L25" s="64"/>
      <c r="M25" s="64"/>
      <c r="N25" s="64"/>
      <c r="Q25" s="278"/>
    </row>
    <row r="26" spans="1:17" ht="13.2" hidden="1" x14ac:dyDescent="0.25">
      <c r="A26" s="279" t="s">
        <v>30</v>
      </c>
      <c r="B26" s="62"/>
      <c r="C26" s="63" t="s">
        <v>574</v>
      </c>
      <c r="D26" s="62">
        <v>3</v>
      </c>
      <c r="E26" s="62" t="s">
        <v>121</v>
      </c>
      <c r="F26" s="64">
        <v>1000000</v>
      </c>
      <c r="G26" s="64">
        <f t="shared" si="11"/>
        <v>3000000</v>
      </c>
      <c r="H26" s="64" t="b">
        <f>G26='[5]Pvt SP2D Pusdik'!B27</f>
        <v>1</v>
      </c>
      <c r="I26" s="64">
        <f>'[5]Pvt SP2D Pusdik'!C27</f>
        <v>0</v>
      </c>
      <c r="J26" s="64">
        <f t="shared" si="12"/>
        <v>3000000</v>
      </c>
      <c r="K26" s="64"/>
      <c r="L26" s="64"/>
      <c r="M26" s="64"/>
      <c r="N26" s="64"/>
      <c r="Q26" s="278"/>
    </row>
    <row r="27" spans="1:17" ht="13.2" x14ac:dyDescent="0.25">
      <c r="A27" s="279" t="s">
        <v>31</v>
      </c>
      <c r="B27" s="145" t="s">
        <v>542</v>
      </c>
      <c r="C27" s="146" t="s">
        <v>32</v>
      </c>
      <c r="D27" s="147"/>
      <c r="E27" s="145"/>
      <c r="F27" s="148"/>
      <c r="G27" s="149">
        <f>G28</f>
        <v>16000000</v>
      </c>
      <c r="H27" s="61" t="b">
        <f>G27='[5]Pvt SP2D Pusdik'!B28</f>
        <v>1</v>
      </c>
      <c r="I27" s="60">
        <f>'[5]Pvt SP2D Pusdik'!C28</f>
        <v>0</v>
      </c>
      <c r="J27" s="148">
        <f>J28</f>
        <v>16000000</v>
      </c>
      <c r="K27" s="149">
        <f t="shared" ref="K27:L27" si="13">K28</f>
        <v>2000000</v>
      </c>
      <c r="L27" s="61">
        <f t="shared" si="13"/>
        <v>2000000</v>
      </c>
      <c r="M27" s="61" cm="1">
        <f t="array" ref="M27">SUM(_xlfn._xlws.FILTER([6]!Draft_SPBY[Jumlah],[6]!Draft_SPBY[MAK4]=A27,0))</f>
        <v>0</v>
      </c>
      <c r="N27" s="61">
        <f>L27-M27</f>
        <v>2000000</v>
      </c>
      <c r="Q27" s="278"/>
    </row>
    <row r="28" spans="1:17" ht="13.2" x14ac:dyDescent="0.25">
      <c r="A28" s="279" t="s">
        <v>33</v>
      </c>
      <c r="B28" s="62"/>
      <c r="C28" s="63" t="s">
        <v>575</v>
      </c>
      <c r="D28" s="62">
        <v>16</v>
      </c>
      <c r="E28" s="62" t="s">
        <v>34</v>
      </c>
      <c r="F28" s="64">
        <v>1000000</v>
      </c>
      <c r="G28" s="64">
        <f>ROUNDDOWN(D28*F28,-3)</f>
        <v>16000000</v>
      </c>
      <c r="H28" s="64" t="b">
        <f>G28='[5]Pvt SP2D Pusdik'!B29</f>
        <v>1</v>
      </c>
      <c r="I28" s="64">
        <f>'[5]Pvt SP2D Pusdik'!C29</f>
        <v>0</v>
      </c>
      <c r="J28" s="64">
        <f>G28-I28</f>
        <v>16000000</v>
      </c>
      <c r="K28" s="64">
        <v>2000000</v>
      </c>
      <c r="L28" s="64">
        <v>2000000</v>
      </c>
      <c r="M28" s="64"/>
      <c r="N28" s="64"/>
      <c r="Q28" s="278"/>
    </row>
    <row r="29" spans="1:17" ht="13.2" x14ac:dyDescent="0.25">
      <c r="A29" s="279" t="s">
        <v>35</v>
      </c>
      <c r="B29" s="145" t="s">
        <v>538</v>
      </c>
      <c r="C29" s="146" t="s">
        <v>36</v>
      </c>
      <c r="D29" s="147"/>
      <c r="E29" s="145"/>
      <c r="F29" s="148"/>
      <c r="G29" s="149">
        <f>G30</f>
        <v>67448000</v>
      </c>
      <c r="H29" s="61" t="b">
        <f>G29='[5]Pvt SP2D Pusdik'!B30</f>
        <v>1</v>
      </c>
      <c r="I29" s="60">
        <f>'[5]Pvt SP2D Pusdik'!C30</f>
        <v>10644600</v>
      </c>
      <c r="J29" s="148">
        <f>J30</f>
        <v>56803400</v>
      </c>
      <c r="K29" s="149">
        <f t="shared" ref="K29:L29" si="14">K30</f>
        <v>25500000</v>
      </c>
      <c r="L29" s="61">
        <f t="shared" si="14"/>
        <v>24499000</v>
      </c>
      <c r="M29" s="61" cm="1">
        <f t="array" ref="M29">SUM(_xlfn._xlws.FILTER([6]!Draft_SPBY[Jumlah],[6]!Draft_SPBY[MAK4]=A29,0))</f>
        <v>1810000</v>
      </c>
      <c r="N29" s="61">
        <f>L29-M29</f>
        <v>22689000</v>
      </c>
      <c r="Q29" s="278"/>
    </row>
    <row r="30" spans="1:17" ht="13.2" x14ac:dyDescent="0.25">
      <c r="A30" s="279" t="s">
        <v>37</v>
      </c>
      <c r="B30" s="62"/>
      <c r="C30" s="63" t="s">
        <v>576</v>
      </c>
      <c r="D30" s="62">
        <v>13</v>
      </c>
      <c r="E30" s="62" t="s">
        <v>27</v>
      </c>
      <c r="F30" s="64">
        <v>5188308</v>
      </c>
      <c r="G30" s="64">
        <f>ROUNDDOWN(D30*F30,-3)</f>
        <v>67448000</v>
      </c>
      <c r="H30" s="64" t="b">
        <f>G30='[5]Pvt SP2D Pusdik'!B31</f>
        <v>1</v>
      </c>
      <c r="I30" s="64">
        <f>'[5]Pvt SP2D Pusdik'!C31</f>
        <v>10644600</v>
      </c>
      <c r="J30" s="64">
        <f>G30-I30</f>
        <v>56803400</v>
      </c>
      <c r="K30" s="64">
        <v>25500000</v>
      </c>
      <c r="L30" s="64">
        <f>14500000+9999000</f>
        <v>24499000</v>
      </c>
      <c r="M30" s="64"/>
      <c r="N30" s="64"/>
      <c r="Q30" s="278"/>
    </row>
    <row r="31" spans="1:17" ht="13.2" x14ac:dyDescent="0.25">
      <c r="A31" s="279" t="s">
        <v>38</v>
      </c>
      <c r="B31" s="139" t="s">
        <v>39</v>
      </c>
      <c r="C31" s="140" t="s">
        <v>40</v>
      </c>
      <c r="D31" s="141"/>
      <c r="E31" s="142"/>
      <c r="F31" s="143"/>
      <c r="G31" s="144">
        <f>SUM(G32,G37,G39)</f>
        <v>54519000</v>
      </c>
      <c r="H31" s="280" t="b">
        <f>G31='[5]Pvt SP2D Pusdik'!B32</f>
        <v>1</v>
      </c>
      <c r="I31" s="58">
        <f>'[5]Pvt SP2D Pusdik'!C32</f>
        <v>20615000</v>
      </c>
      <c r="J31" s="143">
        <f>SUM(J32,J37,J39)</f>
        <v>33904000</v>
      </c>
      <c r="K31" s="144">
        <f t="shared" ref="K31:L31" si="15">SUM(K32,K37,K39)</f>
        <v>9300000</v>
      </c>
      <c r="L31" s="59">
        <f t="shared" si="15"/>
        <v>9300000</v>
      </c>
      <c r="M31" s="281">
        <f t="shared" ref="L31:N31" si="16">SUM(M32,M37,M39)</f>
        <v>2930000</v>
      </c>
      <c r="N31" s="281">
        <f t="shared" si="16"/>
        <v>6370000</v>
      </c>
      <c r="O31" s="272" t="s">
        <v>499</v>
      </c>
      <c r="P31" s="272" t="s">
        <v>500</v>
      </c>
      <c r="Q31" s="278"/>
    </row>
    <row r="32" spans="1:17" ht="13.2" x14ac:dyDescent="0.25">
      <c r="A32" s="279" t="s">
        <v>41</v>
      </c>
      <c r="B32" s="145" t="s">
        <v>536</v>
      </c>
      <c r="C32" s="146" t="s">
        <v>25</v>
      </c>
      <c r="D32" s="147"/>
      <c r="E32" s="145"/>
      <c r="F32" s="148"/>
      <c r="G32" s="149">
        <f>SUM(G33:G36)</f>
        <v>17500000</v>
      </c>
      <c r="H32" s="61" t="b">
        <f>G32='[5]Pvt SP2D Pusdik'!B33</f>
        <v>1</v>
      </c>
      <c r="I32" s="60">
        <f>'[5]Pvt SP2D Pusdik'!C33</f>
        <v>4665000</v>
      </c>
      <c r="J32" s="148">
        <f>SUM(J33:J36)</f>
        <v>12835000</v>
      </c>
      <c r="K32" s="149">
        <f t="shared" ref="K32:L32" si="17">SUM(K33:K36)</f>
        <v>1500000</v>
      </c>
      <c r="L32" s="61">
        <f t="shared" si="17"/>
        <v>1500000</v>
      </c>
      <c r="M32" s="61" cm="1">
        <f t="array" ref="M32">SUM(_xlfn._xlws.FILTER([6]!Draft_SPBY[Jumlah],[6]!Draft_SPBY[MAK4]=A32,0))</f>
        <v>0</v>
      </c>
      <c r="N32" s="61">
        <f>L32-M32</f>
        <v>1500000</v>
      </c>
      <c r="Q32" s="278"/>
    </row>
    <row r="33" spans="1:17" ht="13.2" x14ac:dyDescent="0.25">
      <c r="A33" s="279" t="s">
        <v>42</v>
      </c>
      <c r="B33" s="62"/>
      <c r="C33" s="63" t="s">
        <v>571</v>
      </c>
      <c r="D33" s="62">
        <v>140</v>
      </c>
      <c r="E33" s="62" t="s">
        <v>27</v>
      </c>
      <c r="F33" s="64">
        <v>75000</v>
      </c>
      <c r="G33" s="64">
        <f t="shared" ref="G33:G36" si="18">ROUNDDOWN(D33*F33,-3)</f>
        <v>10500000</v>
      </c>
      <c r="H33" s="64" t="b">
        <f>G33='[5]Pvt SP2D Pusdik'!B34</f>
        <v>1</v>
      </c>
      <c r="I33" s="64">
        <f>'[5]Pvt SP2D Pusdik'!C34</f>
        <v>2200000</v>
      </c>
      <c r="J33" s="64">
        <f t="shared" ref="J33:J36" si="19">G33-I33</f>
        <v>8300000</v>
      </c>
      <c r="K33" s="64">
        <v>1500000</v>
      </c>
      <c r="L33" s="64">
        <v>1500000</v>
      </c>
      <c r="M33" s="64"/>
      <c r="N33" s="64"/>
      <c r="Q33" s="278"/>
    </row>
    <row r="34" spans="1:17" ht="13.2" hidden="1" x14ac:dyDescent="0.25">
      <c r="A34" s="279" t="s">
        <v>43</v>
      </c>
      <c r="B34" s="62"/>
      <c r="C34" s="63" t="s">
        <v>572</v>
      </c>
      <c r="D34" s="62">
        <v>2</v>
      </c>
      <c r="E34" s="62" t="s">
        <v>121</v>
      </c>
      <c r="F34" s="64">
        <v>1000000</v>
      </c>
      <c r="G34" s="64">
        <f t="shared" si="18"/>
        <v>2000000</v>
      </c>
      <c r="H34" s="64" t="b">
        <f>G34='[5]Pvt SP2D Pusdik'!B35</f>
        <v>1</v>
      </c>
      <c r="I34" s="64">
        <f>'[5]Pvt SP2D Pusdik'!C35</f>
        <v>0</v>
      </c>
      <c r="J34" s="64">
        <f t="shared" si="19"/>
        <v>2000000</v>
      </c>
      <c r="K34" s="64"/>
      <c r="L34" s="64"/>
      <c r="M34" s="64"/>
      <c r="N34" s="64"/>
      <c r="Q34" s="278"/>
    </row>
    <row r="35" spans="1:17" ht="13.2" hidden="1" x14ac:dyDescent="0.25">
      <c r="A35" s="279" t="s">
        <v>44</v>
      </c>
      <c r="B35" s="62"/>
      <c r="C35" s="63" t="s">
        <v>573</v>
      </c>
      <c r="D35" s="62">
        <v>2</v>
      </c>
      <c r="E35" s="62" t="s">
        <v>121</v>
      </c>
      <c r="F35" s="64">
        <v>1500000</v>
      </c>
      <c r="G35" s="64">
        <f t="shared" si="18"/>
        <v>3000000</v>
      </c>
      <c r="H35" s="64" t="b">
        <f>G35='[5]Pvt SP2D Pusdik'!B36</f>
        <v>1</v>
      </c>
      <c r="I35" s="64">
        <f>'[5]Pvt SP2D Pusdik'!C36</f>
        <v>2465000</v>
      </c>
      <c r="J35" s="64">
        <f t="shared" si="19"/>
        <v>535000</v>
      </c>
      <c r="K35" s="64"/>
      <c r="L35" s="64"/>
      <c r="M35" s="64"/>
      <c r="N35" s="64"/>
      <c r="Q35" s="278"/>
    </row>
    <row r="36" spans="1:17" ht="13.2" hidden="1" x14ac:dyDescent="0.25">
      <c r="A36" s="279" t="s">
        <v>45</v>
      </c>
      <c r="B36" s="62"/>
      <c r="C36" s="63" t="s">
        <v>574</v>
      </c>
      <c r="D36" s="62">
        <v>2</v>
      </c>
      <c r="E36" s="62" t="s">
        <v>121</v>
      </c>
      <c r="F36" s="64">
        <v>1000000</v>
      </c>
      <c r="G36" s="64">
        <f t="shared" si="18"/>
        <v>2000000</v>
      </c>
      <c r="H36" s="64" t="b">
        <f>G36='[5]Pvt SP2D Pusdik'!B37</f>
        <v>1</v>
      </c>
      <c r="I36" s="64">
        <f>'[5]Pvt SP2D Pusdik'!C37</f>
        <v>0</v>
      </c>
      <c r="J36" s="64">
        <f t="shared" si="19"/>
        <v>2000000</v>
      </c>
      <c r="K36" s="64"/>
      <c r="L36" s="64"/>
      <c r="M36" s="64"/>
      <c r="N36" s="64"/>
      <c r="Q36" s="278"/>
    </row>
    <row r="37" spans="1:17" ht="13.2" x14ac:dyDescent="0.25">
      <c r="A37" s="279" t="s">
        <v>46</v>
      </c>
      <c r="B37" s="145" t="s">
        <v>542</v>
      </c>
      <c r="C37" s="146" t="s">
        <v>32</v>
      </c>
      <c r="D37" s="147"/>
      <c r="E37" s="145"/>
      <c r="F37" s="148"/>
      <c r="G37" s="149">
        <f>G38</f>
        <v>5000000</v>
      </c>
      <c r="H37" s="61" t="b">
        <f>G37='[5]Pvt SP2D Pusdik'!B38</f>
        <v>1</v>
      </c>
      <c r="I37" s="60">
        <f>'[5]Pvt SP2D Pusdik'!C38</f>
        <v>0</v>
      </c>
      <c r="J37" s="148">
        <f>J38</f>
        <v>5000000</v>
      </c>
      <c r="K37" s="149">
        <f t="shared" ref="K37:L37" si="20">K38</f>
        <v>2000000</v>
      </c>
      <c r="L37" s="61">
        <f t="shared" si="20"/>
        <v>2000000</v>
      </c>
      <c r="M37" s="61" cm="1">
        <f t="array" ref="M37">SUM(_xlfn._xlws.FILTER([6]!Draft_SPBY[Jumlah],[6]!Draft_SPBY[MAK4]=A37,0))</f>
        <v>0</v>
      </c>
      <c r="N37" s="61">
        <f>L37-M37</f>
        <v>2000000</v>
      </c>
      <c r="Q37" s="278"/>
    </row>
    <row r="38" spans="1:17" ht="13.2" x14ac:dyDescent="0.25">
      <c r="A38" s="279" t="s">
        <v>47</v>
      </c>
      <c r="B38" s="62"/>
      <c r="C38" s="63" t="s">
        <v>575</v>
      </c>
      <c r="D38" s="62">
        <v>5</v>
      </c>
      <c r="E38" s="62" t="s">
        <v>34</v>
      </c>
      <c r="F38" s="64">
        <v>1000000</v>
      </c>
      <c r="G38" s="64">
        <f>ROUNDDOWN(D38*F38,-3)</f>
        <v>5000000</v>
      </c>
      <c r="H38" s="64" t="b">
        <f>G38='[5]Pvt SP2D Pusdik'!B39</f>
        <v>1</v>
      </c>
      <c r="I38" s="64">
        <f>'[5]Pvt SP2D Pusdik'!C39</f>
        <v>0</v>
      </c>
      <c r="J38" s="64">
        <f>G38-I38</f>
        <v>5000000</v>
      </c>
      <c r="K38" s="64">
        <v>2000000</v>
      </c>
      <c r="L38" s="64">
        <v>2000000</v>
      </c>
      <c r="M38" s="64"/>
      <c r="N38" s="64"/>
      <c r="Q38" s="278"/>
    </row>
    <row r="39" spans="1:17" ht="13.2" x14ac:dyDescent="0.25">
      <c r="A39" s="279" t="s">
        <v>48</v>
      </c>
      <c r="B39" s="145" t="s">
        <v>538</v>
      </c>
      <c r="C39" s="146" t="s">
        <v>36</v>
      </c>
      <c r="D39" s="147"/>
      <c r="E39" s="145"/>
      <c r="F39" s="148"/>
      <c r="G39" s="149">
        <f>G40</f>
        <v>32019000</v>
      </c>
      <c r="H39" s="61" t="b">
        <f>G39='[5]Pvt SP2D Pusdik'!B40</f>
        <v>1</v>
      </c>
      <c r="I39" s="60">
        <f>'[5]Pvt SP2D Pusdik'!C40</f>
        <v>15950000</v>
      </c>
      <c r="J39" s="148">
        <f>J40</f>
        <v>16069000</v>
      </c>
      <c r="K39" s="149">
        <f t="shared" ref="K39:L39" si="21">K40</f>
        <v>5800000</v>
      </c>
      <c r="L39" s="61">
        <f t="shared" si="21"/>
        <v>5800000</v>
      </c>
      <c r="M39" s="61" cm="1">
        <f t="array" ref="M39">SUM(_xlfn._xlws.FILTER([6]!Draft_SPBY[Jumlah],[6]!Draft_SPBY[MAK4]=A39,0))</f>
        <v>2930000</v>
      </c>
      <c r="N39" s="61">
        <f>L39-M39</f>
        <v>2870000</v>
      </c>
      <c r="Q39" s="278"/>
    </row>
    <row r="40" spans="1:17" ht="13.2" x14ac:dyDescent="0.25">
      <c r="A40" s="279" t="s">
        <v>49</v>
      </c>
      <c r="B40" s="62"/>
      <c r="C40" s="63" t="s">
        <v>577</v>
      </c>
      <c r="D40" s="62">
        <v>11</v>
      </c>
      <c r="E40" s="62" t="s">
        <v>27</v>
      </c>
      <c r="F40" s="64">
        <v>2910883</v>
      </c>
      <c r="G40" s="64">
        <f>ROUNDDOWN(D40*F40,-3)</f>
        <v>32019000</v>
      </c>
      <c r="H40" s="64" t="b">
        <f>G40='[5]Pvt SP2D Pusdik'!B41</f>
        <v>1</v>
      </c>
      <c r="I40" s="64">
        <f>'[5]Pvt SP2D Pusdik'!C41</f>
        <v>15950000</v>
      </c>
      <c r="J40" s="64">
        <f>G40-I40</f>
        <v>16069000</v>
      </c>
      <c r="K40" s="64">
        <v>5800000</v>
      </c>
      <c r="L40" s="64">
        <v>5800000</v>
      </c>
      <c r="M40" s="64"/>
      <c r="N40" s="64"/>
      <c r="Q40" s="278"/>
    </row>
    <row r="41" spans="1:17" ht="13.2" x14ac:dyDescent="0.25">
      <c r="A41" s="279" t="s">
        <v>50</v>
      </c>
      <c r="B41" s="134" t="s">
        <v>51</v>
      </c>
      <c r="C41" s="135" t="s">
        <v>52</v>
      </c>
      <c r="D41" s="136"/>
      <c r="E41" s="134" t="s">
        <v>570</v>
      </c>
      <c r="F41" s="137"/>
      <c r="G41" s="138">
        <f>SUM(G42,G50)</f>
        <v>118802000</v>
      </c>
      <c r="H41" s="57" t="b">
        <f>G41='[5]Pvt SP2D Pusdik'!B42</f>
        <v>1</v>
      </c>
      <c r="I41" s="56">
        <f>'[5]Pvt SP2D Pusdik'!C42</f>
        <v>22987000</v>
      </c>
      <c r="J41" s="137">
        <f>SUM(J42,J50)</f>
        <v>95815000</v>
      </c>
      <c r="K41" s="138">
        <f t="shared" ref="K41:L41" si="22">SUM(K42,K50)</f>
        <v>7771000</v>
      </c>
      <c r="L41" s="57">
        <f t="shared" si="22"/>
        <v>7771000</v>
      </c>
      <c r="M41" s="57">
        <f t="shared" ref="L41:N41" si="23">SUM(M42,M50)</f>
        <v>2364000</v>
      </c>
      <c r="N41" s="57">
        <f t="shared" si="23"/>
        <v>5407000</v>
      </c>
      <c r="Q41" s="278"/>
    </row>
    <row r="42" spans="1:17" ht="13.2" x14ac:dyDescent="0.25">
      <c r="A42" s="279" t="s">
        <v>53</v>
      </c>
      <c r="B42" s="139" t="s">
        <v>22</v>
      </c>
      <c r="C42" s="140" t="s">
        <v>578</v>
      </c>
      <c r="D42" s="141"/>
      <c r="E42" s="142"/>
      <c r="F42" s="143"/>
      <c r="G42" s="144">
        <f>SUM(G43,G48)</f>
        <v>35050000</v>
      </c>
      <c r="H42" s="280" t="b">
        <f>G42='[5]Pvt SP2D Pusdik'!B43</f>
        <v>1</v>
      </c>
      <c r="I42" s="58">
        <f>'[5]Pvt SP2D Pusdik'!C43</f>
        <v>18918000</v>
      </c>
      <c r="J42" s="143">
        <f>SUM(J43,J48)</f>
        <v>16132000</v>
      </c>
      <c r="K42" s="144">
        <f t="shared" ref="K42:L42" si="24">SUM(K43,K48)</f>
        <v>1500000</v>
      </c>
      <c r="L42" s="59">
        <f t="shared" si="24"/>
        <v>1500000</v>
      </c>
      <c r="M42" s="281">
        <f t="shared" ref="L42:N42" si="25">SUM(M43,M48)</f>
        <v>780000</v>
      </c>
      <c r="N42" s="281">
        <f t="shared" si="25"/>
        <v>720000</v>
      </c>
      <c r="O42" s="272" t="s">
        <v>499</v>
      </c>
      <c r="P42" s="272" t="s">
        <v>501</v>
      </c>
      <c r="Q42" s="278"/>
    </row>
    <row r="43" spans="1:17" ht="13.2" x14ac:dyDescent="0.25">
      <c r="A43" s="279" t="s">
        <v>54</v>
      </c>
      <c r="B43" s="145" t="s">
        <v>536</v>
      </c>
      <c r="C43" s="146" t="s">
        <v>25</v>
      </c>
      <c r="D43" s="147"/>
      <c r="E43" s="145"/>
      <c r="F43" s="148"/>
      <c r="G43" s="149">
        <f>SUM(G44:G47)</f>
        <v>11050000</v>
      </c>
      <c r="H43" s="61" t="b">
        <f>G43='[5]Pvt SP2D Pusdik'!B44</f>
        <v>1</v>
      </c>
      <c r="I43" s="60">
        <f>'[5]Pvt SP2D Pusdik'!C44</f>
        <v>3668000</v>
      </c>
      <c r="J43" s="148">
        <f>SUM(J44:J47)</f>
        <v>7382000</v>
      </c>
      <c r="K43" s="149">
        <f t="shared" ref="K43:L43" si="26">SUM(K44:K47)</f>
        <v>1500000</v>
      </c>
      <c r="L43" s="61">
        <f t="shared" si="26"/>
        <v>1500000</v>
      </c>
      <c r="M43" s="61" cm="1">
        <f t="array" ref="M43">SUM(_xlfn._xlws.FILTER([6]!Draft_SPBY[Jumlah],[6]!Draft_SPBY[MAK4]=A43,0))</f>
        <v>0</v>
      </c>
      <c r="N43" s="61">
        <f>L43-M43</f>
        <v>1500000</v>
      </c>
      <c r="Q43" s="278"/>
    </row>
    <row r="44" spans="1:17" ht="13.2" x14ac:dyDescent="0.25">
      <c r="A44" s="279" t="s">
        <v>55</v>
      </c>
      <c r="B44" s="62"/>
      <c r="C44" s="63" t="s">
        <v>571</v>
      </c>
      <c r="D44" s="62">
        <v>100</v>
      </c>
      <c r="E44" s="62" t="s">
        <v>27</v>
      </c>
      <c r="F44" s="64">
        <v>75000</v>
      </c>
      <c r="G44" s="64">
        <f t="shared" ref="G44:G47" si="27">ROUNDDOWN(D44*F44,-3)</f>
        <v>7500000</v>
      </c>
      <c r="H44" s="64" t="b">
        <f>G44='[5]Pvt SP2D Pusdik'!B45</f>
        <v>1</v>
      </c>
      <c r="I44" s="64">
        <f>'[5]Pvt SP2D Pusdik'!C45</f>
        <v>1210000</v>
      </c>
      <c r="J44" s="64">
        <f t="shared" ref="J44:J47" si="28">G44-I44</f>
        <v>6290000</v>
      </c>
      <c r="K44" s="64">
        <v>1500000</v>
      </c>
      <c r="L44" s="64">
        <v>1500000</v>
      </c>
      <c r="M44" s="64"/>
      <c r="N44" s="64"/>
      <c r="Q44" s="278"/>
    </row>
    <row r="45" spans="1:17" ht="13.2" hidden="1" x14ac:dyDescent="0.25">
      <c r="A45" s="279" t="s">
        <v>57</v>
      </c>
      <c r="B45" s="62"/>
      <c r="C45" s="63" t="s">
        <v>579</v>
      </c>
      <c r="D45" s="62">
        <v>1</v>
      </c>
      <c r="E45" s="62" t="s">
        <v>121</v>
      </c>
      <c r="F45" s="64">
        <v>1500000</v>
      </c>
      <c r="G45" s="64">
        <f t="shared" si="27"/>
        <v>1500000</v>
      </c>
      <c r="H45" s="64" t="b">
        <f>G45='[5]Pvt SP2D Pusdik'!B46</f>
        <v>1</v>
      </c>
      <c r="I45" s="64">
        <f>'[5]Pvt SP2D Pusdik'!C46</f>
        <v>1470000</v>
      </c>
      <c r="J45" s="64">
        <f t="shared" si="28"/>
        <v>30000</v>
      </c>
      <c r="K45" s="64"/>
      <c r="L45" s="64"/>
      <c r="M45" s="64"/>
      <c r="N45" s="64"/>
      <c r="Q45" s="278"/>
    </row>
    <row r="46" spans="1:17" ht="13.2" hidden="1" x14ac:dyDescent="0.25">
      <c r="A46" s="279" t="s">
        <v>58</v>
      </c>
      <c r="B46" s="62"/>
      <c r="C46" s="63" t="s">
        <v>580</v>
      </c>
      <c r="D46" s="62">
        <v>1</v>
      </c>
      <c r="E46" s="62" t="s">
        <v>121</v>
      </c>
      <c r="F46" s="64">
        <v>1000000</v>
      </c>
      <c r="G46" s="64">
        <f t="shared" si="27"/>
        <v>1000000</v>
      </c>
      <c r="H46" s="64" t="b">
        <f>G46='[5]Pvt SP2D Pusdik'!B47</f>
        <v>1</v>
      </c>
      <c r="I46" s="64">
        <f>'[5]Pvt SP2D Pusdik'!C47</f>
        <v>988000</v>
      </c>
      <c r="J46" s="64">
        <f t="shared" si="28"/>
        <v>12000</v>
      </c>
      <c r="K46" s="64"/>
      <c r="L46" s="64"/>
      <c r="M46" s="64"/>
      <c r="N46" s="64"/>
      <c r="Q46" s="278"/>
    </row>
    <row r="47" spans="1:17" ht="13.2" hidden="1" x14ac:dyDescent="0.25">
      <c r="A47" s="279" t="s">
        <v>59</v>
      </c>
      <c r="B47" s="62"/>
      <c r="C47" s="63" t="s">
        <v>581</v>
      </c>
      <c r="D47" s="62">
        <v>3</v>
      </c>
      <c r="E47" s="62" t="s">
        <v>60</v>
      </c>
      <c r="F47" s="64">
        <v>350000</v>
      </c>
      <c r="G47" s="64">
        <f t="shared" si="27"/>
        <v>1050000</v>
      </c>
      <c r="H47" s="64" t="b">
        <f>G47='[5]Pvt SP2D Pusdik'!B48</f>
        <v>1</v>
      </c>
      <c r="I47" s="64">
        <f>'[5]Pvt SP2D Pusdik'!C48</f>
        <v>0</v>
      </c>
      <c r="J47" s="64">
        <f t="shared" si="28"/>
        <v>1050000</v>
      </c>
      <c r="K47" s="64"/>
      <c r="L47" s="64"/>
      <c r="M47" s="64"/>
      <c r="N47" s="64"/>
      <c r="Q47" s="278"/>
    </row>
    <row r="48" spans="1:17" ht="13.2" hidden="1" x14ac:dyDescent="0.25">
      <c r="A48" s="279" t="s">
        <v>61</v>
      </c>
      <c r="B48" s="154" t="s">
        <v>538</v>
      </c>
      <c r="C48" s="155" t="s">
        <v>36</v>
      </c>
      <c r="D48" s="156"/>
      <c r="E48" s="154"/>
      <c r="F48" s="157"/>
      <c r="G48" s="158">
        <f>G49</f>
        <v>24000000</v>
      </c>
      <c r="H48" s="66" t="b">
        <f>G48='[5]Pvt SP2D Pusdik'!B49</f>
        <v>1</v>
      </c>
      <c r="I48" s="65">
        <f>'[5]Pvt SP2D Pusdik'!C49</f>
        <v>15250000</v>
      </c>
      <c r="J48" s="157">
        <f>J49</f>
        <v>8750000</v>
      </c>
      <c r="K48" s="158">
        <f t="shared" ref="K48:L48" si="29">K49</f>
        <v>0</v>
      </c>
      <c r="L48" s="66">
        <f t="shared" si="29"/>
        <v>0</v>
      </c>
      <c r="M48" s="61" cm="1">
        <f t="array" ref="M48">SUM(_xlfn._xlws.FILTER([6]!Draft_SPBY[Jumlah],[6]!Draft_SPBY[MAK4]=A48,0))</f>
        <v>780000</v>
      </c>
      <c r="N48" s="61">
        <f>L48-M48</f>
        <v>-780000</v>
      </c>
      <c r="Q48" s="278"/>
    </row>
    <row r="49" spans="1:17" ht="13.2" hidden="1" x14ac:dyDescent="0.25">
      <c r="A49" s="279" t="s">
        <v>62</v>
      </c>
      <c r="B49" s="62"/>
      <c r="C49" s="63" t="s">
        <v>582</v>
      </c>
      <c r="D49" s="62">
        <v>6</v>
      </c>
      <c r="E49" s="62" t="s">
        <v>27</v>
      </c>
      <c r="F49" s="64">
        <v>4000000</v>
      </c>
      <c r="G49" s="64">
        <f>ROUNDDOWN(D49*F49,-3)</f>
        <v>24000000</v>
      </c>
      <c r="H49" s="64" t="b">
        <f>G49='[5]Pvt SP2D Pusdik'!B50</f>
        <v>1</v>
      </c>
      <c r="I49" s="64">
        <f>'[5]Pvt SP2D Pusdik'!C50</f>
        <v>15250000</v>
      </c>
      <c r="J49" s="64">
        <f>G49-I49</f>
        <v>8750000</v>
      </c>
      <c r="K49" s="64"/>
      <c r="L49" s="64"/>
      <c r="M49" s="64"/>
      <c r="N49" s="64"/>
      <c r="O49" s="278"/>
      <c r="Q49" s="278"/>
    </row>
    <row r="50" spans="1:17" ht="13.2" x14ac:dyDescent="0.25">
      <c r="A50" s="279" t="s">
        <v>63</v>
      </c>
      <c r="B50" s="139" t="s">
        <v>39</v>
      </c>
      <c r="C50" s="140" t="s">
        <v>583</v>
      </c>
      <c r="D50" s="159"/>
      <c r="E50" s="160"/>
      <c r="F50" s="161"/>
      <c r="G50" s="144">
        <f>SUM(G51,G56,G58)</f>
        <v>83752000</v>
      </c>
      <c r="H50" s="282" t="b">
        <f>G50='[5]Pvt SP2D Pusdik'!B51</f>
        <v>1</v>
      </c>
      <c r="I50" s="67">
        <f>'[5]Pvt SP2D Pusdik'!C51</f>
        <v>4069000</v>
      </c>
      <c r="J50" s="161">
        <f>SUM(J51,J56,J58)</f>
        <v>79683000</v>
      </c>
      <c r="K50" s="144">
        <f t="shared" ref="K50:L50" si="30">SUM(K51,K56,K58)</f>
        <v>6271000</v>
      </c>
      <c r="L50" s="59">
        <f t="shared" si="30"/>
        <v>6271000</v>
      </c>
      <c r="M50" s="281">
        <f t="shared" ref="L50:N50" si="31">SUM(M51,M56,M58)</f>
        <v>1584000</v>
      </c>
      <c r="N50" s="281">
        <f t="shared" si="31"/>
        <v>4687000</v>
      </c>
      <c r="O50" s="272" t="s">
        <v>499</v>
      </c>
      <c r="P50" s="272" t="s">
        <v>501</v>
      </c>
      <c r="Q50" s="278"/>
    </row>
    <row r="51" spans="1:17" ht="13.2" x14ac:dyDescent="0.25">
      <c r="A51" s="279" t="s">
        <v>584</v>
      </c>
      <c r="B51" s="154" t="s">
        <v>536</v>
      </c>
      <c r="C51" s="155" t="s">
        <v>25</v>
      </c>
      <c r="D51" s="156"/>
      <c r="E51" s="154"/>
      <c r="F51" s="157"/>
      <c r="G51" s="158">
        <f>SUM(G52:G55)</f>
        <v>13500000</v>
      </c>
      <c r="H51" s="66" t="b">
        <f>G51='[5]Pvt SP2D Pusdik'!B52</f>
        <v>1</v>
      </c>
      <c r="I51" s="65">
        <f>'[5]Pvt SP2D Pusdik'!C52</f>
        <v>4069000</v>
      </c>
      <c r="J51" s="157">
        <f>SUM(J52:J55)</f>
        <v>9431000</v>
      </c>
      <c r="K51" s="158">
        <f t="shared" ref="K51:L51" si="32">SUM(K52:K55)</f>
        <v>750000</v>
      </c>
      <c r="L51" s="66">
        <f t="shared" si="32"/>
        <v>750000</v>
      </c>
      <c r="M51" s="61" cm="1">
        <f t="array" ref="M51">SUM(_xlfn._xlws.FILTER([6]!Draft_SPBY[Jumlah],[6]!Draft_SPBY[MAK4]=A51,0))</f>
        <v>1584000</v>
      </c>
      <c r="N51" s="61">
        <f>L51-M51</f>
        <v>-834000</v>
      </c>
      <c r="Q51" s="278"/>
    </row>
    <row r="52" spans="1:17" ht="13.2" x14ac:dyDescent="0.25">
      <c r="A52" s="279" t="s">
        <v>585</v>
      </c>
      <c r="B52" s="62"/>
      <c r="C52" s="63" t="s">
        <v>571</v>
      </c>
      <c r="D52" s="62">
        <v>100</v>
      </c>
      <c r="E52" s="62" t="s">
        <v>27</v>
      </c>
      <c r="F52" s="64">
        <v>75000</v>
      </c>
      <c r="G52" s="64">
        <f t="shared" ref="G52:G55" si="33">ROUNDDOWN(D52*F52,-3)</f>
        <v>7500000</v>
      </c>
      <c r="H52" s="64" t="b">
        <f>G52='[5]Pvt SP2D Pusdik'!B53</f>
        <v>1</v>
      </c>
      <c r="I52" s="64">
        <f>'[5]Pvt SP2D Pusdik'!C53</f>
        <v>1584000</v>
      </c>
      <c r="J52" s="64">
        <f t="shared" ref="J52:J55" si="34">G52-I52</f>
        <v>5916000</v>
      </c>
      <c r="K52" s="64">
        <v>750000</v>
      </c>
      <c r="L52" s="64">
        <v>750000</v>
      </c>
      <c r="M52" s="64"/>
      <c r="N52" s="64"/>
      <c r="Q52" s="278"/>
    </row>
    <row r="53" spans="1:17" ht="13.2" hidden="1" x14ac:dyDescent="0.25">
      <c r="A53" s="279" t="s">
        <v>586</v>
      </c>
      <c r="B53" s="62"/>
      <c r="C53" s="63" t="s">
        <v>579</v>
      </c>
      <c r="D53" s="62">
        <v>2</v>
      </c>
      <c r="E53" s="62" t="s">
        <v>121</v>
      </c>
      <c r="F53" s="64">
        <v>1500000</v>
      </c>
      <c r="G53" s="64">
        <f t="shared" si="33"/>
        <v>3000000</v>
      </c>
      <c r="H53" s="64" t="b">
        <f>G53='[5]Pvt SP2D Pusdik'!B54</f>
        <v>1</v>
      </c>
      <c r="I53" s="64">
        <f>'[5]Pvt SP2D Pusdik'!C54</f>
        <v>1495000</v>
      </c>
      <c r="J53" s="64">
        <f t="shared" si="34"/>
        <v>1505000</v>
      </c>
      <c r="K53" s="64"/>
      <c r="L53" s="64"/>
      <c r="M53" s="64"/>
      <c r="N53" s="64"/>
      <c r="Q53" s="278"/>
    </row>
    <row r="54" spans="1:17" ht="13.2" hidden="1" x14ac:dyDescent="0.25">
      <c r="A54" s="279" t="s">
        <v>587</v>
      </c>
      <c r="B54" s="62"/>
      <c r="C54" s="63" t="s">
        <v>580</v>
      </c>
      <c r="D54" s="62">
        <v>2</v>
      </c>
      <c r="E54" s="62" t="s">
        <v>121</v>
      </c>
      <c r="F54" s="64">
        <v>1000000</v>
      </c>
      <c r="G54" s="64">
        <f t="shared" si="33"/>
        <v>2000000</v>
      </c>
      <c r="H54" s="64" t="b">
        <f>G54='[5]Pvt SP2D Pusdik'!B55</f>
        <v>1</v>
      </c>
      <c r="I54" s="64">
        <f>'[5]Pvt SP2D Pusdik'!C55</f>
        <v>990000</v>
      </c>
      <c r="J54" s="64">
        <f t="shared" si="34"/>
        <v>1010000</v>
      </c>
      <c r="K54" s="64"/>
      <c r="L54" s="64"/>
      <c r="M54" s="64"/>
      <c r="N54" s="64"/>
      <c r="Q54" s="278"/>
    </row>
    <row r="55" spans="1:17" ht="13.2" hidden="1" x14ac:dyDescent="0.25">
      <c r="A55" s="264" t="s">
        <v>588</v>
      </c>
      <c r="B55" s="62"/>
      <c r="C55" s="63" t="s">
        <v>589</v>
      </c>
      <c r="D55" s="62">
        <v>4</v>
      </c>
      <c r="E55" s="62" t="s">
        <v>60</v>
      </c>
      <c r="F55" s="64">
        <v>250000</v>
      </c>
      <c r="G55" s="64">
        <f t="shared" si="33"/>
        <v>1000000</v>
      </c>
      <c r="H55" s="64" t="b">
        <f>G55='[5]Pvt SP2D Pusdik'!B56</f>
        <v>1</v>
      </c>
      <c r="I55" s="64">
        <f>'[5]Pvt SP2D Pusdik'!C56</f>
        <v>0</v>
      </c>
      <c r="J55" s="64">
        <f t="shared" si="34"/>
        <v>1000000</v>
      </c>
      <c r="K55" s="64"/>
      <c r="L55" s="64"/>
      <c r="M55" s="64"/>
      <c r="N55" s="64"/>
      <c r="Q55" s="278"/>
    </row>
    <row r="56" spans="1:17" ht="13.2" hidden="1" x14ac:dyDescent="0.25">
      <c r="A56" s="279" t="s">
        <v>590</v>
      </c>
      <c r="B56" s="162" t="s">
        <v>542</v>
      </c>
      <c r="C56" s="163" t="s">
        <v>32</v>
      </c>
      <c r="D56" s="162"/>
      <c r="E56" s="162"/>
      <c r="F56" s="164"/>
      <c r="G56" s="164">
        <f>G57</f>
        <v>4000000</v>
      </c>
      <c r="H56" s="68" t="b">
        <f>G56='[5]Pvt SP2D Pusdik'!B57</f>
        <v>1</v>
      </c>
      <c r="I56" s="68">
        <f>'[5]Pvt SP2D Pusdik'!C57</f>
        <v>0</v>
      </c>
      <c r="J56" s="164">
        <f>J57</f>
        <v>4000000</v>
      </c>
      <c r="K56" s="164">
        <f t="shared" ref="K56:L56" si="35">K57</f>
        <v>0</v>
      </c>
      <c r="L56" s="68">
        <f t="shared" si="35"/>
        <v>0</v>
      </c>
      <c r="M56" s="61" cm="1">
        <f t="array" ref="M56">SUM(_xlfn._xlws.FILTER([6]!Draft_SPBY[Jumlah],[6]!Draft_SPBY[MAK4]=A56,0))</f>
        <v>0</v>
      </c>
      <c r="N56" s="61">
        <f>L56-M56</f>
        <v>0</v>
      </c>
      <c r="Q56" s="278"/>
    </row>
    <row r="57" spans="1:17" ht="13.2" hidden="1" x14ac:dyDescent="0.25">
      <c r="A57" s="279" t="s">
        <v>591</v>
      </c>
      <c r="B57" s="62"/>
      <c r="C57" s="63" t="s">
        <v>575</v>
      </c>
      <c r="D57" s="62">
        <v>4</v>
      </c>
      <c r="E57" s="62" t="s">
        <v>34</v>
      </c>
      <c r="F57" s="64">
        <v>1000000</v>
      </c>
      <c r="G57" s="64">
        <f>ROUNDDOWN(D57*F57,-3)</f>
        <v>4000000</v>
      </c>
      <c r="H57" s="64" t="b">
        <f>G57='[5]Pvt SP2D Pusdik'!B58</f>
        <v>1</v>
      </c>
      <c r="I57" s="64">
        <f>'[5]Pvt SP2D Pusdik'!C58</f>
        <v>0</v>
      </c>
      <c r="J57" s="64">
        <f>G57-I57</f>
        <v>4000000</v>
      </c>
      <c r="K57" s="64"/>
      <c r="L57" s="64"/>
      <c r="M57" s="64"/>
      <c r="N57" s="64"/>
      <c r="Q57" s="278"/>
    </row>
    <row r="58" spans="1:17" ht="13.2" x14ac:dyDescent="0.25">
      <c r="A58" s="279" t="s">
        <v>64</v>
      </c>
      <c r="B58" s="154" t="s">
        <v>538</v>
      </c>
      <c r="C58" s="155" t="s">
        <v>36</v>
      </c>
      <c r="D58" s="156"/>
      <c r="E58" s="154"/>
      <c r="F58" s="157"/>
      <c r="G58" s="158">
        <f>G59</f>
        <v>66252000</v>
      </c>
      <c r="H58" s="66" t="b">
        <f>G58='[5]Pvt SP2D Pusdik'!B59</f>
        <v>1</v>
      </c>
      <c r="I58" s="65">
        <f>'[5]Pvt SP2D Pusdik'!C59</f>
        <v>0</v>
      </c>
      <c r="J58" s="157">
        <f>J59</f>
        <v>66252000</v>
      </c>
      <c r="K58" s="158">
        <f t="shared" ref="K58:L58" si="36">K59</f>
        <v>5521000</v>
      </c>
      <c r="L58" s="66">
        <f t="shared" si="36"/>
        <v>5521000</v>
      </c>
      <c r="M58" s="61" cm="1">
        <f t="array" ref="M58">SUM(_xlfn._xlws.FILTER([6]!Draft_SPBY[Jumlah],[6]!Draft_SPBY[MAK4]=A58,0))</f>
        <v>0</v>
      </c>
      <c r="N58" s="61">
        <f>L58-M58</f>
        <v>5521000</v>
      </c>
      <c r="Q58" s="278"/>
    </row>
    <row r="59" spans="1:17" ht="13.2" x14ac:dyDescent="0.25">
      <c r="A59" s="279" t="s">
        <v>65</v>
      </c>
      <c r="B59" s="62"/>
      <c r="C59" s="63" t="s">
        <v>592</v>
      </c>
      <c r="D59" s="62">
        <v>12</v>
      </c>
      <c r="E59" s="62" t="s">
        <v>27</v>
      </c>
      <c r="F59" s="64">
        <v>5521000</v>
      </c>
      <c r="G59" s="64">
        <f>ROUNDDOWN(D59*F59,-3)</f>
        <v>66252000</v>
      </c>
      <c r="H59" s="64" t="b">
        <f>G59='[5]Pvt SP2D Pusdik'!B60</f>
        <v>1</v>
      </c>
      <c r="I59" s="64">
        <f>'[5]Pvt SP2D Pusdik'!C60</f>
        <v>0</v>
      </c>
      <c r="J59" s="64">
        <f>G59-I59</f>
        <v>66252000</v>
      </c>
      <c r="K59" s="64">
        <v>5521000</v>
      </c>
      <c r="L59" s="64">
        <v>5521000</v>
      </c>
      <c r="M59" s="64"/>
      <c r="N59" s="64"/>
      <c r="Q59" s="278"/>
    </row>
    <row r="60" spans="1:17" ht="13.2" x14ac:dyDescent="0.25">
      <c r="A60" s="279" t="s">
        <v>66</v>
      </c>
      <c r="B60" s="165" t="s">
        <v>67</v>
      </c>
      <c r="C60" s="166" t="s">
        <v>68</v>
      </c>
      <c r="D60" s="167"/>
      <c r="E60" s="165" t="s">
        <v>570</v>
      </c>
      <c r="F60" s="168"/>
      <c r="G60" s="169">
        <f>SUM(G61,G74)</f>
        <v>475336000</v>
      </c>
      <c r="H60" s="70" t="b">
        <f>G60='[5]Pvt SP2D Pusdik'!B61</f>
        <v>1</v>
      </c>
      <c r="I60" s="69">
        <f>'[5]Pvt SP2D Pusdik'!C61</f>
        <v>51831300</v>
      </c>
      <c r="J60" s="168">
        <f>SUM(J61,J74)</f>
        <v>423504700</v>
      </c>
      <c r="K60" s="169">
        <f t="shared" ref="K60:L60" si="37">SUM(K61,K74)</f>
        <v>57500000</v>
      </c>
      <c r="L60" s="70">
        <f t="shared" si="37"/>
        <v>52500000</v>
      </c>
      <c r="M60" s="70">
        <f t="shared" ref="L60:N60" si="38">SUM(M61,M74)</f>
        <v>8518920</v>
      </c>
      <c r="N60" s="70">
        <f t="shared" si="38"/>
        <v>43981080</v>
      </c>
      <c r="Q60" s="278"/>
    </row>
    <row r="61" spans="1:17" ht="13.2" x14ac:dyDescent="0.25">
      <c r="A61" s="279" t="s">
        <v>69</v>
      </c>
      <c r="B61" s="139" t="s">
        <v>22</v>
      </c>
      <c r="C61" s="140" t="s">
        <v>593</v>
      </c>
      <c r="D61" s="159"/>
      <c r="E61" s="160"/>
      <c r="F61" s="161"/>
      <c r="G61" s="144">
        <f>SUM(G62,G68,G70,G72)</f>
        <v>404820000</v>
      </c>
      <c r="H61" s="282" t="b">
        <f>G61='[5]Pvt SP2D Pusdik'!B62</f>
        <v>1</v>
      </c>
      <c r="I61" s="67">
        <f>'[5]Pvt SP2D Pusdik'!C62</f>
        <v>51831300</v>
      </c>
      <c r="J61" s="161">
        <f>SUM(J62,J68,J70,J72)</f>
        <v>352988700</v>
      </c>
      <c r="K61" s="144">
        <f t="shared" ref="K61:L61" si="39">SUM(K62,K68,K70,K72)</f>
        <v>53500000</v>
      </c>
      <c r="L61" s="59">
        <f t="shared" si="39"/>
        <v>48500000</v>
      </c>
      <c r="M61" s="281">
        <f t="shared" ref="L61:N61" si="40">SUM(M62,M68,M70,M72)</f>
        <v>8518920</v>
      </c>
      <c r="N61" s="281">
        <f t="shared" si="40"/>
        <v>39981080</v>
      </c>
      <c r="O61" s="272" t="s">
        <v>502</v>
      </c>
      <c r="P61" s="272" t="s">
        <v>503</v>
      </c>
      <c r="Q61" s="278"/>
    </row>
    <row r="62" spans="1:17" ht="13.2" x14ac:dyDescent="0.25">
      <c r="A62" s="279" t="s">
        <v>70</v>
      </c>
      <c r="B62" s="154" t="s">
        <v>536</v>
      </c>
      <c r="C62" s="155" t="s">
        <v>25</v>
      </c>
      <c r="D62" s="156"/>
      <c r="E62" s="154"/>
      <c r="F62" s="157"/>
      <c r="G62" s="158">
        <f>SUM(G63:G67)</f>
        <v>74000000</v>
      </c>
      <c r="H62" s="66" t="b">
        <f>G62='[5]Pvt SP2D Pusdik'!B63</f>
        <v>1</v>
      </c>
      <c r="I62" s="65">
        <f>'[5]Pvt SP2D Pusdik'!C63</f>
        <v>18218700</v>
      </c>
      <c r="J62" s="157">
        <f>SUM(J63:J67)</f>
        <v>55781300</v>
      </c>
      <c r="K62" s="158">
        <f t="shared" ref="K62:L62" si="41">SUM(K63:K67)</f>
        <v>3500000</v>
      </c>
      <c r="L62" s="66">
        <f t="shared" si="41"/>
        <v>3500000</v>
      </c>
      <c r="M62" s="61" cm="1">
        <f t="array" ref="M62">SUM(_xlfn._xlws.FILTER([6]!Draft_SPBY[Jumlah],[6]!Draft_SPBY[MAK4]=A62,0))</f>
        <v>1800000</v>
      </c>
      <c r="N62" s="61">
        <f>L62-M62</f>
        <v>1700000</v>
      </c>
      <c r="Q62" s="278"/>
    </row>
    <row r="63" spans="1:17" ht="13.2" hidden="1" x14ac:dyDescent="0.25">
      <c r="A63" s="279" t="s">
        <v>71</v>
      </c>
      <c r="B63" s="62"/>
      <c r="C63" s="63" t="s">
        <v>571</v>
      </c>
      <c r="D63" s="62">
        <v>200</v>
      </c>
      <c r="E63" s="62" t="s">
        <v>27</v>
      </c>
      <c r="F63" s="64">
        <v>75000</v>
      </c>
      <c r="G63" s="64">
        <f t="shared" ref="G63:G67" si="42">ROUNDDOWN(D63*F63,-3)</f>
        <v>15000000</v>
      </c>
      <c r="H63" s="64" t="b">
        <f>G63='[5]Pvt SP2D Pusdik'!B64</f>
        <v>1</v>
      </c>
      <c r="I63" s="64">
        <f>'[5]Pvt SP2D Pusdik'!C64</f>
        <v>14240000</v>
      </c>
      <c r="J63" s="64">
        <f t="shared" ref="J63:J67" si="43">G63-I63</f>
        <v>760000</v>
      </c>
      <c r="K63" s="64"/>
      <c r="L63" s="64"/>
      <c r="M63" s="64"/>
      <c r="N63" s="64"/>
      <c r="Q63" s="278"/>
    </row>
    <row r="64" spans="1:17" ht="13.2" x14ac:dyDescent="0.25">
      <c r="A64" s="279" t="s">
        <v>72</v>
      </c>
      <c r="B64" s="62"/>
      <c r="C64" s="63" t="s">
        <v>572</v>
      </c>
      <c r="D64" s="62">
        <v>8</v>
      </c>
      <c r="E64" s="62" t="s">
        <v>121</v>
      </c>
      <c r="F64" s="64">
        <v>1000000</v>
      </c>
      <c r="G64" s="64">
        <f t="shared" si="42"/>
        <v>8000000</v>
      </c>
      <c r="H64" s="64" t="b">
        <f>G64='[5]Pvt SP2D Pusdik'!B65</f>
        <v>1</v>
      </c>
      <c r="I64" s="64">
        <f>'[5]Pvt SP2D Pusdik'!C65</f>
        <v>1499200</v>
      </c>
      <c r="J64" s="64">
        <f t="shared" si="43"/>
        <v>6500800</v>
      </c>
      <c r="K64" s="64">
        <v>1000000</v>
      </c>
      <c r="L64" s="64">
        <v>1000000</v>
      </c>
      <c r="M64" s="64"/>
      <c r="N64" s="64"/>
      <c r="Q64" s="278"/>
    </row>
    <row r="65" spans="1:17" ht="13.2" x14ac:dyDescent="0.25">
      <c r="A65" s="279" t="s">
        <v>73</v>
      </c>
      <c r="B65" s="62"/>
      <c r="C65" s="63" t="s">
        <v>573</v>
      </c>
      <c r="D65" s="62">
        <v>8</v>
      </c>
      <c r="E65" s="62" t="s">
        <v>121</v>
      </c>
      <c r="F65" s="64">
        <v>1500000</v>
      </c>
      <c r="G65" s="64">
        <f t="shared" si="42"/>
        <v>12000000</v>
      </c>
      <c r="H65" s="64" t="b">
        <f>G65='[5]Pvt SP2D Pusdik'!B66</f>
        <v>1</v>
      </c>
      <c r="I65" s="64">
        <f>'[5]Pvt SP2D Pusdik'!C66</f>
        <v>1480000</v>
      </c>
      <c r="J65" s="64">
        <f t="shared" si="43"/>
        <v>10520000</v>
      </c>
      <c r="K65" s="64">
        <v>1500000</v>
      </c>
      <c r="L65" s="64">
        <v>1500000</v>
      </c>
      <c r="M65" s="64"/>
      <c r="N65" s="64"/>
      <c r="Q65" s="278"/>
    </row>
    <row r="66" spans="1:17" ht="13.2" x14ac:dyDescent="0.25">
      <c r="A66" s="279" t="s">
        <v>594</v>
      </c>
      <c r="B66" s="62"/>
      <c r="C66" s="63" t="s">
        <v>574</v>
      </c>
      <c r="D66" s="62">
        <v>8</v>
      </c>
      <c r="E66" s="62" t="s">
        <v>121</v>
      </c>
      <c r="F66" s="64">
        <v>1000000</v>
      </c>
      <c r="G66" s="64">
        <f t="shared" si="42"/>
        <v>8000000</v>
      </c>
      <c r="H66" s="64" t="b">
        <f>G66='[5]Pvt SP2D Pusdik'!B67</f>
        <v>1</v>
      </c>
      <c r="I66" s="64">
        <f>'[5]Pvt SP2D Pusdik'!C67</f>
        <v>999500</v>
      </c>
      <c r="J66" s="64">
        <f t="shared" si="43"/>
        <v>7000500</v>
      </c>
      <c r="K66" s="64">
        <v>1000000</v>
      </c>
      <c r="L66" s="64">
        <v>1000000</v>
      </c>
      <c r="M66" s="64"/>
      <c r="N66" s="64"/>
      <c r="Q66" s="278"/>
    </row>
    <row r="67" spans="1:17" ht="13.2" hidden="1" x14ac:dyDescent="0.25">
      <c r="A67" s="279" t="s">
        <v>595</v>
      </c>
      <c r="B67" s="62"/>
      <c r="C67" s="63" t="s">
        <v>596</v>
      </c>
      <c r="D67" s="62">
        <v>62</v>
      </c>
      <c r="E67" s="62" t="s">
        <v>597</v>
      </c>
      <c r="F67" s="64">
        <v>500000</v>
      </c>
      <c r="G67" s="64">
        <f t="shared" si="42"/>
        <v>31000000</v>
      </c>
      <c r="H67" s="64" t="b">
        <f>G67='[5]Pvt SP2D Pusdik'!B68</f>
        <v>1</v>
      </c>
      <c r="I67" s="64">
        <f>'[5]Pvt SP2D Pusdik'!C68</f>
        <v>0</v>
      </c>
      <c r="J67" s="64">
        <f t="shared" si="43"/>
        <v>31000000</v>
      </c>
      <c r="K67" s="64"/>
      <c r="L67" s="64"/>
      <c r="M67" s="64"/>
      <c r="N67" s="64"/>
      <c r="Q67" s="278"/>
    </row>
    <row r="68" spans="1:17" ht="13.2" hidden="1" x14ac:dyDescent="0.25">
      <c r="A68" s="279" t="s">
        <v>76</v>
      </c>
      <c r="B68" s="154" t="s">
        <v>542</v>
      </c>
      <c r="C68" s="155" t="s">
        <v>32</v>
      </c>
      <c r="D68" s="154"/>
      <c r="E68" s="154"/>
      <c r="F68" s="158"/>
      <c r="G68" s="158">
        <f>G69</f>
        <v>25200000</v>
      </c>
      <c r="H68" s="66" t="b">
        <f>G68='[5]Pvt SP2D Pusdik'!B69</f>
        <v>1</v>
      </c>
      <c r="I68" s="66">
        <f>'[5]Pvt SP2D Pusdik'!C69</f>
        <v>0</v>
      </c>
      <c r="J68" s="158">
        <f>J69</f>
        <v>25200000</v>
      </c>
      <c r="K68" s="158">
        <f t="shared" ref="K68:L68" si="44">K69</f>
        <v>0</v>
      </c>
      <c r="L68" s="66">
        <f t="shared" si="44"/>
        <v>0</v>
      </c>
      <c r="M68" s="61" cm="1">
        <f t="array" ref="M68">SUM(_xlfn._xlws.FILTER([6]!Draft_SPBY[Jumlah],[6]!Draft_SPBY[MAK4]=A68,0))</f>
        <v>0</v>
      </c>
      <c r="N68" s="61">
        <f>L68-M68</f>
        <v>0</v>
      </c>
      <c r="Q68" s="278"/>
    </row>
    <row r="69" spans="1:17" ht="13.2" hidden="1" x14ac:dyDescent="0.25">
      <c r="A69" s="279" t="s">
        <v>77</v>
      </c>
      <c r="B69" s="62"/>
      <c r="C69" s="63" t="s">
        <v>575</v>
      </c>
      <c r="D69" s="62">
        <v>28</v>
      </c>
      <c r="E69" s="62" t="s">
        <v>34</v>
      </c>
      <c r="F69" s="64">
        <v>900000</v>
      </c>
      <c r="G69" s="64">
        <f>ROUNDDOWN(D69*F69,-3)</f>
        <v>25200000</v>
      </c>
      <c r="H69" s="64" t="b">
        <f>G69='[5]Pvt SP2D Pusdik'!B70</f>
        <v>1</v>
      </c>
      <c r="I69" s="64">
        <f>'[5]Pvt SP2D Pusdik'!C70</f>
        <v>0</v>
      </c>
      <c r="J69" s="64">
        <f>G69-I69</f>
        <v>25200000</v>
      </c>
      <c r="K69" s="64"/>
      <c r="L69" s="64"/>
      <c r="M69" s="64"/>
      <c r="N69" s="64"/>
      <c r="Q69" s="278"/>
    </row>
    <row r="70" spans="1:17" ht="13.2" x14ac:dyDescent="0.25">
      <c r="A70" s="279" t="s">
        <v>78</v>
      </c>
      <c r="B70" s="154" t="s">
        <v>538</v>
      </c>
      <c r="C70" s="155" t="s">
        <v>36</v>
      </c>
      <c r="D70" s="156"/>
      <c r="E70" s="154"/>
      <c r="F70" s="157"/>
      <c r="G70" s="158">
        <f>G71</f>
        <v>304120000</v>
      </c>
      <c r="H70" s="66" t="b">
        <f>G70='[5]Pvt SP2D Pusdik'!B71</f>
        <v>1</v>
      </c>
      <c r="I70" s="65">
        <f>'[5]Pvt SP2D Pusdik'!C71</f>
        <v>33312600</v>
      </c>
      <c r="J70" s="157">
        <f>J71</f>
        <v>270807400</v>
      </c>
      <c r="K70" s="158">
        <f t="shared" ref="K70:L70" si="45">K71</f>
        <v>50000000</v>
      </c>
      <c r="L70" s="66">
        <f t="shared" si="45"/>
        <v>45000000</v>
      </c>
      <c r="M70" s="61" cm="1">
        <f t="array" ref="M70">SUM(_xlfn._xlws.FILTER([6]!Draft_SPBY[Jumlah],[6]!Draft_SPBY[MAK4]=A70,0))</f>
        <v>6718920</v>
      </c>
      <c r="N70" s="61">
        <f>L70-M70</f>
        <v>38281080</v>
      </c>
      <c r="Q70" s="278"/>
    </row>
    <row r="71" spans="1:17" ht="13.2" x14ac:dyDescent="0.25">
      <c r="A71" s="279" t="s">
        <v>79</v>
      </c>
      <c r="B71" s="62"/>
      <c r="C71" s="63" t="s">
        <v>598</v>
      </c>
      <c r="D71" s="62">
        <v>52</v>
      </c>
      <c r="E71" s="62" t="s">
        <v>27</v>
      </c>
      <c r="F71" s="64">
        <v>5848480</v>
      </c>
      <c r="G71" s="64">
        <f>ROUNDDOWN(D71*F71,-3)</f>
        <v>304120000</v>
      </c>
      <c r="H71" s="64" t="b">
        <f>G71='[5]Pvt SP2D Pusdik'!B72</f>
        <v>1</v>
      </c>
      <c r="I71" s="64">
        <f>'[5]Pvt SP2D Pusdik'!C72</f>
        <v>33312600</v>
      </c>
      <c r="J71" s="64">
        <f>G71-I71</f>
        <v>270807400</v>
      </c>
      <c r="K71" s="64">
        <v>50000000</v>
      </c>
      <c r="L71" s="64">
        <v>45000000</v>
      </c>
      <c r="M71" s="64"/>
      <c r="N71" s="64"/>
      <c r="Q71" s="278"/>
    </row>
    <row r="72" spans="1:17" ht="13.2" hidden="1" x14ac:dyDescent="0.25">
      <c r="A72" s="279" t="s">
        <v>80</v>
      </c>
      <c r="B72" s="154" t="s">
        <v>599</v>
      </c>
      <c r="C72" s="155" t="s">
        <v>81</v>
      </c>
      <c r="D72" s="154"/>
      <c r="E72" s="154"/>
      <c r="F72" s="158"/>
      <c r="G72" s="158">
        <f>G73</f>
        <v>1500000</v>
      </c>
      <c r="H72" s="66" t="b">
        <f>G72='[5]Pvt SP2D Pusdik'!B73</f>
        <v>1</v>
      </c>
      <c r="I72" s="66">
        <f>'[5]Pvt SP2D Pusdik'!C73</f>
        <v>300000</v>
      </c>
      <c r="J72" s="158">
        <f>J73</f>
        <v>1200000</v>
      </c>
      <c r="K72" s="158">
        <f t="shared" ref="K72:L72" si="46">K73</f>
        <v>0</v>
      </c>
      <c r="L72" s="66">
        <f t="shared" si="46"/>
        <v>0</v>
      </c>
      <c r="M72" s="61" cm="1">
        <f t="array" ref="M72">SUM(_xlfn._xlws.FILTER([6]!Draft_SPBY[Jumlah],[6]!Draft_SPBY[MAK4]=A72,0))</f>
        <v>0</v>
      </c>
      <c r="N72" s="61">
        <f>L72-M72</f>
        <v>0</v>
      </c>
      <c r="Q72" s="278"/>
    </row>
    <row r="73" spans="1:17" ht="13.2" hidden="1" x14ac:dyDescent="0.25">
      <c r="A73" s="279" t="s">
        <v>82</v>
      </c>
      <c r="B73" s="62"/>
      <c r="C73" s="63" t="s">
        <v>600</v>
      </c>
      <c r="D73" s="62">
        <v>10</v>
      </c>
      <c r="E73" s="62" t="s">
        <v>27</v>
      </c>
      <c r="F73" s="64">
        <v>150000</v>
      </c>
      <c r="G73" s="64">
        <f>ROUNDDOWN(D73*F73,-3)</f>
        <v>1500000</v>
      </c>
      <c r="H73" s="64" t="b">
        <f>G73='[5]Pvt SP2D Pusdik'!B74</f>
        <v>1</v>
      </c>
      <c r="I73" s="64">
        <f>'[5]Pvt SP2D Pusdik'!C74</f>
        <v>300000</v>
      </c>
      <c r="J73" s="64">
        <f>G73-I73</f>
        <v>1200000</v>
      </c>
      <c r="K73" s="64"/>
      <c r="L73" s="64"/>
      <c r="M73" s="64"/>
      <c r="N73" s="64"/>
      <c r="Q73" s="278"/>
    </row>
    <row r="74" spans="1:17" ht="13.2" x14ac:dyDescent="0.25">
      <c r="A74" s="279" t="s">
        <v>83</v>
      </c>
      <c r="B74" s="139" t="s">
        <v>39</v>
      </c>
      <c r="C74" s="140" t="s">
        <v>93</v>
      </c>
      <c r="D74" s="160"/>
      <c r="E74" s="160"/>
      <c r="F74" s="170"/>
      <c r="G74" s="144">
        <f>SUM(G75,G80,G82)</f>
        <v>70516000</v>
      </c>
      <c r="H74" s="282" t="b">
        <f>G74='[5]Pvt SP2D Pusdik'!B75</f>
        <v>1</v>
      </c>
      <c r="I74" s="71">
        <f>'[5]Pvt SP2D Pusdik'!C75</f>
        <v>0</v>
      </c>
      <c r="J74" s="170">
        <f>SUM(J75,J80,J82)</f>
        <v>70516000</v>
      </c>
      <c r="K74" s="144">
        <f t="shared" ref="K74:L74" si="47">SUM(K75,K80,K82)</f>
        <v>4000000</v>
      </c>
      <c r="L74" s="59">
        <f t="shared" si="47"/>
        <v>4000000</v>
      </c>
      <c r="M74" s="281">
        <f t="shared" ref="L74:N74" si="48">SUM(M75,M80,M82)</f>
        <v>0</v>
      </c>
      <c r="N74" s="281">
        <f t="shared" si="48"/>
        <v>4000000</v>
      </c>
      <c r="O74" s="272" t="s">
        <v>502</v>
      </c>
      <c r="P74" s="272" t="s">
        <v>503</v>
      </c>
      <c r="Q74" s="278"/>
    </row>
    <row r="75" spans="1:17" ht="13.2" x14ac:dyDescent="0.25">
      <c r="A75" s="279" t="s">
        <v>84</v>
      </c>
      <c r="B75" s="154" t="s">
        <v>536</v>
      </c>
      <c r="C75" s="155" t="s">
        <v>25</v>
      </c>
      <c r="D75" s="154"/>
      <c r="E75" s="154"/>
      <c r="F75" s="158"/>
      <c r="G75" s="158">
        <f>SUM(G76:G79)</f>
        <v>22625000</v>
      </c>
      <c r="H75" s="66" t="b">
        <f>G75='[5]Pvt SP2D Pusdik'!B76</f>
        <v>1</v>
      </c>
      <c r="I75" s="66">
        <f>'[5]Pvt SP2D Pusdik'!C76</f>
        <v>0</v>
      </c>
      <c r="J75" s="158">
        <f>SUM(J76:J79)</f>
        <v>22625000</v>
      </c>
      <c r="K75" s="158">
        <f t="shared" ref="K75:L75" si="49">SUM(K76:K79)</f>
        <v>4000000</v>
      </c>
      <c r="L75" s="66">
        <f t="shared" si="49"/>
        <v>4000000</v>
      </c>
      <c r="M75" s="61" cm="1">
        <f t="array" ref="M75">SUM(_xlfn._xlws.FILTER([6]!Draft_SPBY[Jumlah],[6]!Draft_SPBY[MAK4]=A75,0))</f>
        <v>0</v>
      </c>
      <c r="N75" s="61">
        <f>L75-M75</f>
        <v>4000000</v>
      </c>
      <c r="Q75" s="278"/>
    </row>
    <row r="76" spans="1:17" ht="13.2" hidden="1" x14ac:dyDescent="0.25">
      <c r="A76" s="279" t="s">
        <v>85</v>
      </c>
      <c r="B76" s="62"/>
      <c r="C76" s="63" t="s">
        <v>571</v>
      </c>
      <c r="D76" s="62">
        <v>75</v>
      </c>
      <c r="E76" s="62" t="s">
        <v>27</v>
      </c>
      <c r="F76" s="64">
        <v>75000</v>
      </c>
      <c r="G76" s="64">
        <f t="shared" ref="G76:G79" si="50">ROUNDDOWN(D76*F76,-3)</f>
        <v>5625000</v>
      </c>
      <c r="H76" s="64" t="b">
        <f>G76='[5]Pvt SP2D Pusdik'!B77</f>
        <v>1</v>
      </c>
      <c r="I76" s="64">
        <f>'[5]Pvt SP2D Pusdik'!C77</f>
        <v>0</v>
      </c>
      <c r="J76" s="64">
        <f t="shared" ref="J76:J79" si="51">G76-I76</f>
        <v>5625000</v>
      </c>
      <c r="K76" s="64"/>
      <c r="L76" s="64"/>
      <c r="M76" s="64"/>
      <c r="N76" s="64"/>
      <c r="Q76" s="278"/>
    </row>
    <row r="77" spans="1:17" ht="13.2" x14ac:dyDescent="0.25">
      <c r="A77" s="279" t="s">
        <v>86</v>
      </c>
      <c r="B77" s="62"/>
      <c r="C77" s="63" t="s">
        <v>572</v>
      </c>
      <c r="D77" s="62">
        <v>4</v>
      </c>
      <c r="E77" s="62" t="s">
        <v>121</v>
      </c>
      <c r="F77" s="64">
        <v>1500000</v>
      </c>
      <c r="G77" s="64">
        <f t="shared" si="50"/>
        <v>6000000</v>
      </c>
      <c r="H77" s="64" t="b">
        <f>G77='[5]Pvt SP2D Pusdik'!B78</f>
        <v>1</v>
      </c>
      <c r="I77" s="64">
        <f>'[5]Pvt SP2D Pusdik'!C78</f>
        <v>0</v>
      </c>
      <c r="J77" s="64">
        <f t="shared" si="51"/>
        <v>6000000</v>
      </c>
      <c r="K77" s="64">
        <v>1500000</v>
      </c>
      <c r="L77" s="64">
        <v>1500000</v>
      </c>
      <c r="M77" s="64"/>
      <c r="N77" s="64"/>
      <c r="Q77" s="278"/>
    </row>
    <row r="78" spans="1:17" ht="13.2" x14ac:dyDescent="0.25">
      <c r="A78" s="279" t="s">
        <v>601</v>
      </c>
      <c r="B78" s="62"/>
      <c r="C78" s="63" t="s">
        <v>573</v>
      </c>
      <c r="D78" s="62">
        <v>4</v>
      </c>
      <c r="E78" s="62" t="s">
        <v>121</v>
      </c>
      <c r="F78" s="64">
        <v>1500000</v>
      </c>
      <c r="G78" s="64">
        <f t="shared" si="50"/>
        <v>6000000</v>
      </c>
      <c r="H78" s="64" t="b">
        <f>G78='[5]Pvt SP2D Pusdik'!B79</f>
        <v>1</v>
      </c>
      <c r="I78" s="64">
        <f>'[5]Pvt SP2D Pusdik'!C79</f>
        <v>0</v>
      </c>
      <c r="J78" s="64">
        <f t="shared" si="51"/>
        <v>6000000</v>
      </c>
      <c r="K78" s="64">
        <v>1500000</v>
      </c>
      <c r="L78" s="64">
        <v>1500000</v>
      </c>
      <c r="M78" s="64"/>
      <c r="N78" s="64"/>
      <c r="Q78" s="278"/>
    </row>
    <row r="79" spans="1:17" ht="13.2" x14ac:dyDescent="0.25">
      <c r="A79" s="279" t="s">
        <v>602</v>
      </c>
      <c r="B79" s="62"/>
      <c r="C79" s="63" t="s">
        <v>574</v>
      </c>
      <c r="D79" s="62">
        <v>5</v>
      </c>
      <c r="E79" s="62" t="s">
        <v>121</v>
      </c>
      <c r="F79" s="64">
        <v>1000000</v>
      </c>
      <c r="G79" s="64">
        <f t="shared" si="50"/>
        <v>5000000</v>
      </c>
      <c r="H79" s="64" t="b">
        <f>G79='[5]Pvt SP2D Pusdik'!B80</f>
        <v>1</v>
      </c>
      <c r="I79" s="64">
        <f>'[5]Pvt SP2D Pusdik'!C80</f>
        <v>0</v>
      </c>
      <c r="J79" s="64">
        <f t="shared" si="51"/>
        <v>5000000</v>
      </c>
      <c r="K79" s="64">
        <v>1000000</v>
      </c>
      <c r="L79" s="64">
        <v>1000000</v>
      </c>
      <c r="M79" s="64"/>
      <c r="N79" s="64"/>
      <c r="Q79" s="278"/>
    </row>
    <row r="80" spans="1:17" ht="13.2" hidden="1" x14ac:dyDescent="0.25">
      <c r="A80" s="279" t="s">
        <v>87</v>
      </c>
      <c r="B80" s="145" t="s">
        <v>542</v>
      </c>
      <c r="C80" s="146" t="s">
        <v>32</v>
      </c>
      <c r="D80" s="145"/>
      <c r="E80" s="145"/>
      <c r="F80" s="149"/>
      <c r="G80" s="149">
        <f>G81</f>
        <v>7200000</v>
      </c>
      <c r="H80" s="61" t="b">
        <f>G80='[5]Pvt SP2D Pusdik'!B81</f>
        <v>1</v>
      </c>
      <c r="I80" s="61">
        <f>'[5]Pvt SP2D Pusdik'!C81</f>
        <v>0</v>
      </c>
      <c r="J80" s="149">
        <f>J81</f>
        <v>7200000</v>
      </c>
      <c r="K80" s="149">
        <f t="shared" ref="K80:L80" si="52">K81</f>
        <v>0</v>
      </c>
      <c r="L80" s="61">
        <f t="shared" si="52"/>
        <v>0</v>
      </c>
      <c r="M80" s="61" cm="1">
        <f t="array" ref="M80">SUM(_xlfn._xlws.FILTER([6]!Draft_SPBY[Jumlah],[6]!Draft_SPBY[MAK4]=A80,0))</f>
        <v>0</v>
      </c>
      <c r="N80" s="61">
        <f>L80-M80</f>
        <v>0</v>
      </c>
      <c r="Q80" s="278"/>
    </row>
    <row r="81" spans="1:17" ht="13.2" hidden="1" x14ac:dyDescent="0.25">
      <c r="A81" s="279" t="s">
        <v>88</v>
      </c>
      <c r="B81" s="62"/>
      <c r="C81" s="63" t="s">
        <v>575</v>
      </c>
      <c r="D81" s="62">
        <v>8</v>
      </c>
      <c r="E81" s="62" t="s">
        <v>34</v>
      </c>
      <c r="F81" s="64">
        <v>900000</v>
      </c>
      <c r="G81" s="64">
        <f>ROUNDDOWN(D81*F81,-3)</f>
        <v>7200000</v>
      </c>
      <c r="H81" s="64" t="b">
        <f>G81='[5]Pvt SP2D Pusdik'!B82</f>
        <v>1</v>
      </c>
      <c r="I81" s="64">
        <f>'[5]Pvt SP2D Pusdik'!C82</f>
        <v>0</v>
      </c>
      <c r="J81" s="64">
        <f>G81-I81</f>
        <v>7200000</v>
      </c>
      <c r="K81" s="64"/>
      <c r="L81" s="64"/>
      <c r="M81" s="64"/>
      <c r="N81" s="64"/>
      <c r="Q81" s="278"/>
    </row>
    <row r="82" spans="1:17" ht="13.2" hidden="1" x14ac:dyDescent="0.25">
      <c r="A82" s="279" t="s">
        <v>90</v>
      </c>
      <c r="B82" s="154" t="s">
        <v>538</v>
      </c>
      <c r="C82" s="155" t="s">
        <v>36</v>
      </c>
      <c r="D82" s="154"/>
      <c r="E82" s="154"/>
      <c r="F82" s="158"/>
      <c r="G82" s="158">
        <f>G83</f>
        <v>40691000</v>
      </c>
      <c r="H82" s="66" t="b">
        <f>G82='[5]Pvt SP2D Pusdik'!B83</f>
        <v>1</v>
      </c>
      <c r="I82" s="66">
        <f>'[5]Pvt SP2D Pusdik'!C83</f>
        <v>0</v>
      </c>
      <c r="J82" s="158">
        <f>J83</f>
        <v>40691000</v>
      </c>
      <c r="K82" s="158">
        <f t="shared" ref="K82:L82" si="53">K83</f>
        <v>0</v>
      </c>
      <c r="L82" s="66">
        <f t="shared" si="53"/>
        <v>0</v>
      </c>
      <c r="M82" s="61" cm="1">
        <f t="array" ref="M82">SUM(_xlfn._xlws.FILTER([6]!Draft_SPBY[Jumlah],[6]!Draft_SPBY[MAK4]=A82,0))</f>
        <v>0</v>
      </c>
      <c r="N82" s="61">
        <f>L82-M82</f>
        <v>0</v>
      </c>
      <c r="Q82" s="278"/>
    </row>
    <row r="83" spans="1:17" ht="13.2" hidden="1" x14ac:dyDescent="0.25">
      <c r="A83" s="279" t="s">
        <v>91</v>
      </c>
      <c r="B83" s="62"/>
      <c r="C83" s="63" t="s">
        <v>603</v>
      </c>
      <c r="D83" s="62">
        <v>20</v>
      </c>
      <c r="E83" s="62" t="s">
        <v>27</v>
      </c>
      <c r="F83" s="64">
        <v>2034550</v>
      </c>
      <c r="G83" s="64">
        <f>ROUNDDOWN(D83*F83,-3)</f>
        <v>40691000</v>
      </c>
      <c r="H83" s="64" t="b">
        <f>G83='[5]Pvt SP2D Pusdik'!B84</f>
        <v>1</v>
      </c>
      <c r="I83" s="64">
        <f>'[5]Pvt SP2D Pusdik'!C84</f>
        <v>0</v>
      </c>
      <c r="J83" s="64">
        <f>G83-I83</f>
        <v>40691000</v>
      </c>
      <c r="K83" s="64"/>
      <c r="L83" s="64"/>
      <c r="M83" s="64"/>
      <c r="N83" s="64"/>
      <c r="Q83" s="278"/>
    </row>
    <row r="84" spans="1:17" ht="13.2" x14ac:dyDescent="0.25">
      <c r="A84" s="279" t="s">
        <v>94</v>
      </c>
      <c r="B84" s="165" t="s">
        <v>95</v>
      </c>
      <c r="C84" s="166" t="s">
        <v>96</v>
      </c>
      <c r="D84" s="167"/>
      <c r="E84" s="165" t="s">
        <v>570</v>
      </c>
      <c r="F84" s="168"/>
      <c r="G84" s="169">
        <f>SUM(G85,G93)</f>
        <v>219670000</v>
      </c>
      <c r="H84" s="70" t="b">
        <f>G84='[5]Pvt SP2D Pusdik'!B85</f>
        <v>1</v>
      </c>
      <c r="I84" s="69">
        <f>'[5]Pvt SP2D Pusdik'!C85</f>
        <v>38128750</v>
      </c>
      <c r="J84" s="168">
        <f>SUM(J85,J93)</f>
        <v>181541250</v>
      </c>
      <c r="K84" s="169">
        <f t="shared" ref="K84:L84" si="54">SUM(K85,K93)</f>
        <v>89340000</v>
      </c>
      <c r="L84" s="70">
        <f t="shared" si="54"/>
        <v>60340000</v>
      </c>
      <c r="M84" s="70">
        <f t="shared" ref="L84:N84" si="55">SUM(M85,M93)</f>
        <v>5829250</v>
      </c>
      <c r="N84" s="70">
        <f t="shared" si="55"/>
        <v>54510750</v>
      </c>
      <c r="Q84" s="278"/>
    </row>
    <row r="85" spans="1:17" ht="13.2" x14ac:dyDescent="0.25">
      <c r="A85" s="279" t="s">
        <v>97</v>
      </c>
      <c r="B85" s="139" t="s">
        <v>22</v>
      </c>
      <c r="C85" s="140" t="s">
        <v>604</v>
      </c>
      <c r="D85" s="160"/>
      <c r="E85" s="160"/>
      <c r="F85" s="170"/>
      <c r="G85" s="144">
        <f>SUM(G86,G91)</f>
        <v>116750000</v>
      </c>
      <c r="H85" s="282" t="b">
        <f>G85='[5]Pvt SP2D Pusdik'!B86</f>
        <v>1</v>
      </c>
      <c r="I85" s="71">
        <f>'[5]Pvt SP2D Pusdik'!C86</f>
        <v>3930000</v>
      </c>
      <c r="J85" s="170">
        <f>SUM(J86,J91)</f>
        <v>112820000</v>
      </c>
      <c r="K85" s="144">
        <f t="shared" ref="K85:L85" si="56">SUM(K86,K91)</f>
        <v>69340000</v>
      </c>
      <c r="L85" s="59">
        <f t="shared" si="56"/>
        <v>45340000</v>
      </c>
      <c r="M85" s="281">
        <f t="shared" ref="L85:N85" si="57">SUM(M86,M91)</f>
        <v>2830000</v>
      </c>
      <c r="N85" s="281">
        <f t="shared" si="57"/>
        <v>42510000</v>
      </c>
      <c r="O85" s="272" t="s">
        <v>502</v>
      </c>
      <c r="P85" s="272" t="s">
        <v>504</v>
      </c>
      <c r="Q85" s="278"/>
    </row>
    <row r="86" spans="1:17" ht="13.2" x14ac:dyDescent="0.25">
      <c r="A86" s="279" t="s">
        <v>99</v>
      </c>
      <c r="B86" s="154" t="s">
        <v>536</v>
      </c>
      <c r="C86" s="155" t="s">
        <v>25</v>
      </c>
      <c r="D86" s="154"/>
      <c r="E86" s="154"/>
      <c r="F86" s="158"/>
      <c r="G86" s="158">
        <f>SUM(G87:G90)</f>
        <v>50750000</v>
      </c>
      <c r="H86" s="66" t="b">
        <f>G86='[5]Pvt SP2D Pusdik'!B87</f>
        <v>1</v>
      </c>
      <c r="I86" s="66">
        <f>'[5]Pvt SP2D Pusdik'!C87</f>
        <v>3270000</v>
      </c>
      <c r="J86" s="158">
        <f>SUM(J87:J90)</f>
        <v>47480000</v>
      </c>
      <c r="K86" s="158">
        <f t="shared" ref="K86:L86" si="58">SUM(K87:K90)</f>
        <v>4000000</v>
      </c>
      <c r="L86" s="66">
        <f t="shared" si="58"/>
        <v>4000000</v>
      </c>
      <c r="M86" s="61" cm="1">
        <f t="array" ref="M86">SUM(_xlfn._xlws.FILTER([6]!Draft_SPBY[Jumlah],[6]!Draft_SPBY[MAK4]=A86,0))</f>
        <v>2830000</v>
      </c>
      <c r="N86" s="61">
        <f>L86-M86</f>
        <v>1170000</v>
      </c>
      <c r="Q86" s="278"/>
    </row>
    <row r="87" spans="1:17" ht="13.2" hidden="1" x14ac:dyDescent="0.25">
      <c r="A87" s="279" t="s">
        <v>100</v>
      </c>
      <c r="B87" s="62"/>
      <c r="C87" s="63" t="s">
        <v>571</v>
      </c>
      <c r="D87" s="62">
        <v>250</v>
      </c>
      <c r="E87" s="62" t="s">
        <v>27</v>
      </c>
      <c r="F87" s="64">
        <v>75000</v>
      </c>
      <c r="G87" s="64">
        <f t="shared" ref="G87:G90" si="59">ROUNDDOWN(D87*F87,-3)</f>
        <v>18750000</v>
      </c>
      <c r="H87" s="64" t="b">
        <f>G87='[5]Pvt SP2D Pusdik'!B88</f>
        <v>1</v>
      </c>
      <c r="I87" s="64">
        <f>'[5]Pvt SP2D Pusdik'!C88</f>
        <v>770000</v>
      </c>
      <c r="J87" s="64">
        <f t="shared" ref="J87:J90" si="60">G87-I87</f>
        <v>17980000</v>
      </c>
      <c r="K87" s="64"/>
      <c r="L87" s="64"/>
      <c r="M87" s="64"/>
      <c r="N87" s="64"/>
      <c r="Q87" s="278"/>
    </row>
    <row r="88" spans="1:17" ht="13.2" x14ac:dyDescent="0.25">
      <c r="A88" s="279" t="s">
        <v>101</v>
      </c>
      <c r="B88" s="62"/>
      <c r="C88" s="63" t="s">
        <v>572</v>
      </c>
      <c r="D88" s="62">
        <v>8</v>
      </c>
      <c r="E88" s="62" t="s">
        <v>121</v>
      </c>
      <c r="F88" s="64">
        <v>1500000</v>
      </c>
      <c r="G88" s="64">
        <f t="shared" si="59"/>
        <v>12000000</v>
      </c>
      <c r="H88" s="64" t="b">
        <f>G88='[5]Pvt SP2D Pusdik'!B89</f>
        <v>1</v>
      </c>
      <c r="I88" s="64">
        <f>'[5]Pvt SP2D Pusdik'!C89</f>
        <v>0</v>
      </c>
      <c r="J88" s="64">
        <f t="shared" si="60"/>
        <v>12000000</v>
      </c>
      <c r="K88" s="64">
        <v>1500000</v>
      </c>
      <c r="L88" s="64">
        <v>1500000</v>
      </c>
      <c r="M88" s="64"/>
      <c r="N88" s="64"/>
      <c r="Q88" s="278"/>
    </row>
    <row r="89" spans="1:17" ht="13.2" x14ac:dyDescent="0.25">
      <c r="A89" s="279" t="s">
        <v>102</v>
      </c>
      <c r="B89" s="62"/>
      <c r="C89" s="63" t="s">
        <v>573</v>
      </c>
      <c r="D89" s="62">
        <v>8</v>
      </c>
      <c r="E89" s="62" t="s">
        <v>121</v>
      </c>
      <c r="F89" s="64">
        <v>1500000</v>
      </c>
      <c r="G89" s="64">
        <f t="shared" si="59"/>
        <v>12000000</v>
      </c>
      <c r="H89" s="64" t="b">
        <f>G89='[5]Pvt SP2D Pusdik'!B90</f>
        <v>1</v>
      </c>
      <c r="I89" s="64">
        <f>'[5]Pvt SP2D Pusdik'!C90</f>
        <v>1500000</v>
      </c>
      <c r="J89" s="64">
        <f t="shared" si="60"/>
        <v>10500000</v>
      </c>
      <c r="K89" s="64">
        <v>1500000</v>
      </c>
      <c r="L89" s="64">
        <v>1500000</v>
      </c>
      <c r="M89" s="64"/>
      <c r="N89" s="64"/>
      <c r="Q89" s="278"/>
    </row>
    <row r="90" spans="1:17" ht="13.2" x14ac:dyDescent="0.25">
      <c r="A90" s="279" t="s">
        <v>103</v>
      </c>
      <c r="B90" s="62"/>
      <c r="C90" s="63" t="s">
        <v>574</v>
      </c>
      <c r="D90" s="62">
        <v>8</v>
      </c>
      <c r="E90" s="62" t="s">
        <v>121</v>
      </c>
      <c r="F90" s="64">
        <v>1000000</v>
      </c>
      <c r="G90" s="64">
        <f t="shared" si="59"/>
        <v>8000000</v>
      </c>
      <c r="H90" s="64" t="b">
        <f>G90='[5]Pvt SP2D Pusdik'!B91</f>
        <v>1</v>
      </c>
      <c r="I90" s="64">
        <f>'[5]Pvt SP2D Pusdik'!C91</f>
        <v>1000000</v>
      </c>
      <c r="J90" s="64">
        <f t="shared" si="60"/>
        <v>7000000</v>
      </c>
      <c r="K90" s="64">
        <v>1000000</v>
      </c>
      <c r="L90" s="64">
        <v>1000000</v>
      </c>
      <c r="M90" s="64"/>
      <c r="N90" s="64"/>
      <c r="Q90" s="278"/>
    </row>
    <row r="91" spans="1:17" ht="13.2" x14ac:dyDescent="0.25">
      <c r="A91" s="279" t="s">
        <v>104</v>
      </c>
      <c r="B91" s="154" t="s">
        <v>538</v>
      </c>
      <c r="C91" s="155" t="s">
        <v>36</v>
      </c>
      <c r="D91" s="154"/>
      <c r="E91" s="154"/>
      <c r="F91" s="158"/>
      <c r="G91" s="158">
        <f>G92</f>
        <v>66000000</v>
      </c>
      <c r="H91" s="66" t="b">
        <f>G91='[5]Pvt SP2D Pusdik'!B92</f>
        <v>1</v>
      </c>
      <c r="I91" s="66">
        <f>'[5]Pvt SP2D Pusdik'!C92</f>
        <v>660000</v>
      </c>
      <c r="J91" s="158">
        <f>J92</f>
        <v>65340000</v>
      </c>
      <c r="K91" s="158">
        <f t="shared" ref="K91:L91" si="61">K92</f>
        <v>65340000</v>
      </c>
      <c r="L91" s="66">
        <f t="shared" si="61"/>
        <v>41340000</v>
      </c>
      <c r="M91" s="61" cm="1">
        <f t="array" ref="M91">SUM(_xlfn._xlws.FILTER([6]!Draft_SPBY[Jumlah],[6]!Draft_SPBY[MAK4]=A91,0))</f>
        <v>0</v>
      </c>
      <c r="N91" s="61">
        <f>L91-M91</f>
        <v>41340000</v>
      </c>
      <c r="Q91" s="278"/>
    </row>
    <row r="92" spans="1:17" ht="13.2" x14ac:dyDescent="0.25">
      <c r="A92" s="279" t="s">
        <v>105</v>
      </c>
      <c r="B92" s="62"/>
      <c r="C92" s="63" t="s">
        <v>605</v>
      </c>
      <c r="D92" s="62">
        <v>12</v>
      </c>
      <c r="E92" s="62" t="s">
        <v>27</v>
      </c>
      <c r="F92" s="64">
        <v>5500000</v>
      </c>
      <c r="G92" s="64">
        <f>ROUNDDOWN(D92*F92,-3)</f>
        <v>66000000</v>
      </c>
      <c r="H92" s="64" t="b">
        <f>G92='[5]Pvt SP2D Pusdik'!B93</f>
        <v>1</v>
      </c>
      <c r="I92" s="64">
        <f>'[5]Pvt SP2D Pusdik'!C93</f>
        <v>660000</v>
      </c>
      <c r="J92" s="64">
        <f>G92-I92</f>
        <v>65340000</v>
      </c>
      <c r="K92" s="64">
        <v>65340000</v>
      </c>
      <c r="L92" s="64">
        <v>41340000</v>
      </c>
      <c r="M92" s="64"/>
      <c r="N92" s="64"/>
      <c r="Q92" s="278"/>
    </row>
    <row r="93" spans="1:17" ht="13.2" x14ac:dyDescent="0.25">
      <c r="A93" s="279" t="s">
        <v>606</v>
      </c>
      <c r="B93" s="139" t="s">
        <v>39</v>
      </c>
      <c r="C93" s="140" t="s">
        <v>98</v>
      </c>
      <c r="D93" s="171"/>
      <c r="E93" s="139"/>
      <c r="F93" s="172"/>
      <c r="G93" s="144">
        <f>SUM(G94,G100,G102)</f>
        <v>102920000</v>
      </c>
      <c r="H93" s="283" t="b">
        <f>G93='[5]Pvt SP2D Pusdik'!B94</f>
        <v>1</v>
      </c>
      <c r="I93" s="72">
        <f>'[5]Pvt SP2D Pusdik'!C94</f>
        <v>34198750</v>
      </c>
      <c r="J93" s="172">
        <f>SUM(J94,J100,J102)</f>
        <v>68721250</v>
      </c>
      <c r="K93" s="144">
        <f t="shared" ref="K93:L93" si="62">SUM(K94,K100,K102)</f>
        <v>20000000</v>
      </c>
      <c r="L93" s="59">
        <f t="shared" si="62"/>
        <v>15000000</v>
      </c>
      <c r="M93" s="281">
        <f t="shared" ref="L93:N93" si="63">SUM(M94,M100,M102)</f>
        <v>2999250</v>
      </c>
      <c r="N93" s="281">
        <f t="shared" si="63"/>
        <v>12000750</v>
      </c>
      <c r="O93" s="272" t="s">
        <v>502</v>
      </c>
      <c r="P93" s="272" t="s">
        <v>504</v>
      </c>
      <c r="Q93" s="278"/>
    </row>
    <row r="94" spans="1:17" ht="13.2" x14ac:dyDescent="0.25">
      <c r="A94" s="279" t="s">
        <v>607</v>
      </c>
      <c r="B94" s="154" t="s">
        <v>536</v>
      </c>
      <c r="C94" s="155" t="s">
        <v>25</v>
      </c>
      <c r="D94" s="156"/>
      <c r="E94" s="154"/>
      <c r="F94" s="157"/>
      <c r="G94" s="158">
        <f>SUM(G95:G99)</f>
        <v>23750000</v>
      </c>
      <c r="H94" s="66" t="b">
        <f>G94='[5]Pvt SP2D Pusdik'!B95</f>
        <v>1</v>
      </c>
      <c r="I94" s="65">
        <f>'[5]Pvt SP2D Pusdik'!C95</f>
        <v>7996250</v>
      </c>
      <c r="J94" s="157">
        <f>SUM(J95:J99)</f>
        <v>15753750</v>
      </c>
      <c r="K94" s="158">
        <f t="shared" ref="K94:L94" si="64">SUM(K95:K99)</f>
        <v>5000000</v>
      </c>
      <c r="L94" s="66">
        <f t="shared" si="64"/>
        <v>5000000</v>
      </c>
      <c r="M94" s="61" cm="1">
        <f t="array" ref="M94">SUM(_xlfn._xlws.FILTER([6]!Draft_SPBY[Jumlah],[6]!Draft_SPBY[MAK4]=A94,0))</f>
        <v>2999250</v>
      </c>
      <c r="N94" s="61">
        <f>L94-M94</f>
        <v>2000750</v>
      </c>
      <c r="Q94" s="278"/>
    </row>
    <row r="95" spans="1:17" ht="13.2" hidden="1" x14ac:dyDescent="0.25">
      <c r="A95" s="279" t="s">
        <v>608</v>
      </c>
      <c r="B95" s="62"/>
      <c r="C95" s="63" t="s">
        <v>571</v>
      </c>
      <c r="D95" s="62">
        <v>90</v>
      </c>
      <c r="E95" s="62" t="s">
        <v>27</v>
      </c>
      <c r="F95" s="64">
        <v>75000</v>
      </c>
      <c r="G95" s="64">
        <f t="shared" ref="G95:G99" si="65">ROUNDDOWN(D95*F95,-3)</f>
        <v>6750000</v>
      </c>
      <c r="H95" s="64" t="b">
        <f>G95='[5]Pvt SP2D Pusdik'!B96</f>
        <v>1</v>
      </c>
      <c r="I95" s="64">
        <f>'[5]Pvt SP2D Pusdik'!C96</f>
        <v>0</v>
      </c>
      <c r="J95" s="64">
        <f t="shared" ref="J95:J99" si="66">G95-I95</f>
        <v>6750000</v>
      </c>
      <c r="K95" s="64"/>
      <c r="L95" s="64"/>
      <c r="M95" s="64"/>
      <c r="N95" s="64"/>
      <c r="Q95" s="278"/>
    </row>
    <row r="96" spans="1:17" ht="13.2" hidden="1" x14ac:dyDescent="0.25">
      <c r="A96" s="279" t="s">
        <v>609</v>
      </c>
      <c r="B96" s="62"/>
      <c r="C96" s="63" t="s">
        <v>572</v>
      </c>
      <c r="D96" s="62">
        <v>2</v>
      </c>
      <c r="E96" s="62" t="s">
        <v>121</v>
      </c>
      <c r="F96" s="64">
        <v>1500000</v>
      </c>
      <c r="G96" s="64">
        <f t="shared" si="65"/>
        <v>3000000</v>
      </c>
      <c r="H96" s="64" t="b">
        <f>G96='[5]Pvt SP2D Pusdik'!B97</f>
        <v>1</v>
      </c>
      <c r="I96" s="64">
        <f>'[5]Pvt SP2D Pusdik'!C97</f>
        <v>2999250</v>
      </c>
      <c r="J96" s="64">
        <f t="shared" si="66"/>
        <v>750</v>
      </c>
      <c r="K96" s="64"/>
      <c r="L96" s="64"/>
      <c r="M96" s="64"/>
      <c r="N96" s="64"/>
      <c r="Q96" s="278"/>
    </row>
    <row r="97" spans="1:17" ht="13.2" hidden="1" x14ac:dyDescent="0.25">
      <c r="A97" s="279" t="s">
        <v>610</v>
      </c>
      <c r="B97" s="62"/>
      <c r="C97" s="63" t="s">
        <v>573</v>
      </c>
      <c r="D97" s="62">
        <v>2</v>
      </c>
      <c r="E97" s="62" t="s">
        <v>121</v>
      </c>
      <c r="F97" s="64">
        <v>1500000</v>
      </c>
      <c r="G97" s="64">
        <f t="shared" si="65"/>
        <v>3000000</v>
      </c>
      <c r="H97" s="64" t="b">
        <f>G97='[5]Pvt SP2D Pusdik'!B98</f>
        <v>1</v>
      </c>
      <c r="I97" s="64">
        <f>'[5]Pvt SP2D Pusdik'!C98</f>
        <v>3000000</v>
      </c>
      <c r="J97" s="64">
        <f t="shared" si="66"/>
        <v>0</v>
      </c>
      <c r="K97" s="64"/>
      <c r="L97" s="64"/>
      <c r="M97" s="64"/>
      <c r="N97" s="64"/>
      <c r="Q97" s="278"/>
    </row>
    <row r="98" spans="1:17" ht="13.2" hidden="1" x14ac:dyDescent="0.25">
      <c r="A98" s="279" t="s">
        <v>611</v>
      </c>
      <c r="B98" s="62"/>
      <c r="C98" s="63" t="s">
        <v>574</v>
      </c>
      <c r="D98" s="62">
        <v>2</v>
      </c>
      <c r="E98" s="62" t="s">
        <v>121</v>
      </c>
      <c r="F98" s="64">
        <v>1000000</v>
      </c>
      <c r="G98" s="64">
        <f t="shared" si="65"/>
        <v>2000000</v>
      </c>
      <c r="H98" s="64" t="b">
        <f>G98='[5]Pvt SP2D Pusdik'!B99</f>
        <v>1</v>
      </c>
      <c r="I98" s="64">
        <f>'[5]Pvt SP2D Pusdik'!C99</f>
        <v>1997000</v>
      </c>
      <c r="J98" s="64">
        <f t="shared" si="66"/>
        <v>3000</v>
      </c>
      <c r="K98" s="64"/>
      <c r="L98" s="64"/>
      <c r="M98" s="64"/>
      <c r="N98" s="64"/>
      <c r="Q98" s="278"/>
    </row>
    <row r="99" spans="1:17" ht="13.2" x14ac:dyDescent="0.25">
      <c r="A99" s="264" t="s">
        <v>612</v>
      </c>
      <c r="B99" s="62"/>
      <c r="C99" s="63" t="s">
        <v>613</v>
      </c>
      <c r="D99" s="62">
        <v>36</v>
      </c>
      <c r="E99" s="62" t="s">
        <v>27</v>
      </c>
      <c r="F99" s="64">
        <v>250000</v>
      </c>
      <c r="G99" s="64">
        <f t="shared" si="65"/>
        <v>9000000</v>
      </c>
      <c r="H99" s="64" t="b">
        <f>G99='[5]Pvt SP2D Pusdik'!B100</f>
        <v>1</v>
      </c>
      <c r="I99" s="64">
        <f>'[5]Pvt SP2D Pusdik'!C100</f>
        <v>0</v>
      </c>
      <c r="J99" s="64">
        <f t="shared" si="66"/>
        <v>9000000</v>
      </c>
      <c r="K99" s="64">
        <v>5000000</v>
      </c>
      <c r="L99" s="64">
        <v>5000000</v>
      </c>
      <c r="M99" s="64"/>
      <c r="N99" s="64"/>
      <c r="Q99" s="278"/>
    </row>
    <row r="100" spans="1:17" ht="13.2" hidden="1" x14ac:dyDescent="0.25">
      <c r="A100" s="279" t="s">
        <v>614</v>
      </c>
      <c r="B100" s="162" t="s">
        <v>542</v>
      </c>
      <c r="C100" s="163" t="s">
        <v>32</v>
      </c>
      <c r="D100" s="162"/>
      <c r="E100" s="162"/>
      <c r="F100" s="164"/>
      <c r="G100" s="164">
        <f>G101</f>
        <v>10000000</v>
      </c>
      <c r="H100" s="68" t="b">
        <f>G100='[5]Pvt SP2D Pusdik'!B101</f>
        <v>1</v>
      </c>
      <c r="I100" s="68">
        <f>'[5]Pvt SP2D Pusdik'!C101</f>
        <v>0</v>
      </c>
      <c r="J100" s="164">
        <f>J101</f>
        <v>10000000</v>
      </c>
      <c r="K100" s="164">
        <f t="shared" ref="K100:L100" si="67">K101</f>
        <v>0</v>
      </c>
      <c r="L100" s="68">
        <f t="shared" si="67"/>
        <v>0</v>
      </c>
      <c r="M100" s="61" cm="1">
        <f t="array" ref="M100">SUM(_xlfn._xlws.FILTER([6]!Draft_SPBY[Jumlah],[6]!Draft_SPBY[MAK4]=A100,0))</f>
        <v>0</v>
      </c>
      <c r="N100" s="61">
        <f>L100-M100</f>
        <v>0</v>
      </c>
      <c r="Q100" s="278"/>
    </row>
    <row r="101" spans="1:17" ht="13.2" hidden="1" x14ac:dyDescent="0.25">
      <c r="A101" s="279" t="s">
        <v>615</v>
      </c>
      <c r="B101" s="62"/>
      <c r="C101" s="63" t="s">
        <v>575</v>
      </c>
      <c r="D101" s="62">
        <v>10</v>
      </c>
      <c r="E101" s="62" t="s">
        <v>34</v>
      </c>
      <c r="F101" s="64">
        <v>1000000</v>
      </c>
      <c r="G101" s="64">
        <f>ROUNDDOWN(D101*F101,-3)</f>
        <v>10000000</v>
      </c>
      <c r="H101" s="64" t="b">
        <f>G101='[5]Pvt SP2D Pusdik'!B102</f>
        <v>1</v>
      </c>
      <c r="I101" s="64">
        <f>'[5]Pvt SP2D Pusdik'!C102</f>
        <v>0</v>
      </c>
      <c r="J101" s="64">
        <f>G101-I101</f>
        <v>10000000</v>
      </c>
      <c r="K101" s="64"/>
      <c r="L101" s="64"/>
      <c r="M101" s="64"/>
      <c r="N101" s="64"/>
      <c r="Q101" s="278"/>
    </row>
    <row r="102" spans="1:17" ht="13.2" x14ac:dyDescent="0.25">
      <c r="A102" s="279" t="s">
        <v>616</v>
      </c>
      <c r="B102" s="154" t="s">
        <v>538</v>
      </c>
      <c r="C102" s="155" t="s">
        <v>36</v>
      </c>
      <c r="D102" s="156"/>
      <c r="E102" s="154"/>
      <c r="F102" s="157"/>
      <c r="G102" s="158">
        <f>G103</f>
        <v>69170000</v>
      </c>
      <c r="H102" s="66" t="b">
        <f>G102='[5]Pvt SP2D Pusdik'!B103</f>
        <v>1</v>
      </c>
      <c r="I102" s="65">
        <f>'[5]Pvt SP2D Pusdik'!C103</f>
        <v>26202500</v>
      </c>
      <c r="J102" s="157">
        <f>J103</f>
        <v>42967500</v>
      </c>
      <c r="K102" s="158">
        <f t="shared" ref="K102:L102" si="68">K103</f>
        <v>15000000</v>
      </c>
      <c r="L102" s="66">
        <f t="shared" si="68"/>
        <v>10000000</v>
      </c>
      <c r="M102" s="61" cm="1">
        <f t="array" ref="M102">SUM(_xlfn._xlws.FILTER([6]!Draft_SPBY[Jumlah],[6]!Draft_SPBY[MAK4]=A102,0))</f>
        <v>0</v>
      </c>
      <c r="N102" s="61">
        <f>L102-M102</f>
        <v>10000000</v>
      </c>
      <c r="Q102" s="278"/>
    </row>
    <row r="103" spans="1:17" ht="13.2" x14ac:dyDescent="0.25">
      <c r="A103" s="279" t="s">
        <v>617</v>
      </c>
      <c r="B103" s="62"/>
      <c r="C103" s="63" t="s">
        <v>618</v>
      </c>
      <c r="D103" s="62">
        <v>26</v>
      </c>
      <c r="E103" s="62" t="s">
        <v>27</v>
      </c>
      <c r="F103" s="64">
        <v>2660417</v>
      </c>
      <c r="G103" s="64">
        <f>ROUNDDOWN(D103*F103,-3)</f>
        <v>69170000</v>
      </c>
      <c r="H103" s="64" t="b">
        <f>G103='[5]Pvt SP2D Pusdik'!B104</f>
        <v>1</v>
      </c>
      <c r="I103" s="64">
        <f>'[5]Pvt SP2D Pusdik'!C104</f>
        <v>26202500</v>
      </c>
      <c r="J103" s="64">
        <f>G103-I103</f>
        <v>42967500</v>
      </c>
      <c r="K103" s="64">
        <v>15000000</v>
      </c>
      <c r="L103" s="64">
        <v>10000000</v>
      </c>
      <c r="M103" s="64"/>
      <c r="N103" s="64"/>
      <c r="Q103" s="278"/>
    </row>
    <row r="104" spans="1:17" ht="13.2" x14ac:dyDescent="0.25">
      <c r="A104" s="279" t="s">
        <v>106</v>
      </c>
      <c r="B104" s="173" t="s">
        <v>106</v>
      </c>
      <c r="C104" s="174" t="s">
        <v>107</v>
      </c>
      <c r="D104" s="175"/>
      <c r="E104" s="173"/>
      <c r="F104" s="176"/>
      <c r="G104" s="177">
        <f>SUM(G105,G505)</f>
        <v>22288180000</v>
      </c>
      <c r="H104" s="74" t="b">
        <f>G104='[5]Pvt SP2D Pusdik'!B105</f>
        <v>1</v>
      </c>
      <c r="I104" s="73">
        <f>'[5]Pvt SP2D Pusdik'!C105</f>
        <v>2970775981</v>
      </c>
      <c r="J104" s="176">
        <f>SUM(J105,J505)</f>
        <v>19317404019</v>
      </c>
      <c r="K104" s="177">
        <f>SUM(K105,K505)</f>
        <v>349389000</v>
      </c>
      <c r="L104" s="74">
        <f>SUM(L105,L505)</f>
        <v>284000000</v>
      </c>
      <c r="M104" s="74">
        <f>SUM(M105,M505)</f>
        <v>76397450</v>
      </c>
      <c r="N104" s="74">
        <f>SUM(N105,N505)</f>
        <v>207602550</v>
      </c>
      <c r="Q104" s="278"/>
    </row>
    <row r="105" spans="1:17" ht="26.4" x14ac:dyDescent="0.25">
      <c r="A105" s="279" t="s">
        <v>108</v>
      </c>
      <c r="B105" s="178" t="s">
        <v>619</v>
      </c>
      <c r="C105" s="179" t="s">
        <v>109</v>
      </c>
      <c r="D105" s="180"/>
      <c r="E105" s="178"/>
      <c r="F105" s="181"/>
      <c r="G105" s="182">
        <f>SUM(G106,G112,G306,G312)</f>
        <v>13788180000</v>
      </c>
      <c r="H105" s="76" t="b">
        <f>G105='[5]Pvt SP2D Pusdik'!B106</f>
        <v>1</v>
      </c>
      <c r="I105" s="75">
        <f>'[5]Pvt SP2D Pusdik'!C106</f>
        <v>1916827651</v>
      </c>
      <c r="J105" s="181">
        <f>SUM(J106,J112,J306,J312)</f>
        <v>11871352349</v>
      </c>
      <c r="K105" s="182">
        <f>SUM(K106,K112,K306,K312)</f>
        <v>333389000</v>
      </c>
      <c r="L105" s="76">
        <f>SUM(L106,L112,L306,L312)</f>
        <v>268000000</v>
      </c>
      <c r="M105" s="76">
        <f>SUM(M106,M112,M306,M312)</f>
        <v>64772850</v>
      </c>
      <c r="N105" s="76">
        <f>SUM(N106,N112,N306,N312)</f>
        <v>203227150</v>
      </c>
      <c r="Q105" s="278"/>
    </row>
    <row r="106" spans="1:17" ht="13.2" hidden="1" x14ac:dyDescent="0.25">
      <c r="A106" s="279" t="s">
        <v>110</v>
      </c>
      <c r="B106" s="183" t="s">
        <v>111</v>
      </c>
      <c r="C106" s="184" t="s">
        <v>620</v>
      </c>
      <c r="D106" s="183">
        <v>2</v>
      </c>
      <c r="E106" s="183" t="s">
        <v>112</v>
      </c>
      <c r="F106" s="185"/>
      <c r="G106" s="185">
        <f t="shared" ref="G106:G108" si="69">G107</f>
        <v>260000000</v>
      </c>
      <c r="H106" s="77" t="b">
        <f>G106='[5]Pvt SP2D Pusdik'!B107</f>
        <v>1</v>
      </c>
      <c r="I106" s="77">
        <f>'[5]Pvt SP2D Pusdik'!C107</f>
        <v>0</v>
      </c>
      <c r="J106" s="185">
        <f t="shared" ref="J106:N110" si="70">J107</f>
        <v>260000000</v>
      </c>
      <c r="K106" s="185">
        <f t="shared" si="70"/>
        <v>0</v>
      </c>
      <c r="L106" s="77">
        <f t="shared" si="70"/>
        <v>0</v>
      </c>
      <c r="M106" s="77">
        <f t="shared" si="70"/>
        <v>0</v>
      </c>
      <c r="N106" s="77">
        <f t="shared" si="70"/>
        <v>0</v>
      </c>
      <c r="Q106" s="278"/>
    </row>
    <row r="107" spans="1:17" ht="13.2" hidden="1" x14ac:dyDescent="0.25">
      <c r="A107" s="279" t="s">
        <v>113</v>
      </c>
      <c r="B107" s="186" t="s">
        <v>114</v>
      </c>
      <c r="C107" s="187" t="s">
        <v>621</v>
      </c>
      <c r="D107" s="186">
        <v>2</v>
      </c>
      <c r="E107" s="186" t="s">
        <v>112</v>
      </c>
      <c r="F107" s="188"/>
      <c r="G107" s="188">
        <f t="shared" si="69"/>
        <v>260000000</v>
      </c>
      <c r="H107" s="78" t="b">
        <f>G107='[5]Pvt SP2D Pusdik'!B108</f>
        <v>1</v>
      </c>
      <c r="I107" s="78">
        <f>'[5]Pvt SP2D Pusdik'!C108</f>
        <v>0</v>
      </c>
      <c r="J107" s="188">
        <f t="shared" si="70"/>
        <v>260000000</v>
      </c>
      <c r="K107" s="188">
        <f t="shared" si="70"/>
        <v>0</v>
      </c>
      <c r="L107" s="78">
        <f t="shared" si="70"/>
        <v>0</v>
      </c>
      <c r="M107" s="78">
        <f t="shared" si="70"/>
        <v>0</v>
      </c>
      <c r="N107" s="78">
        <f t="shared" si="70"/>
        <v>0</v>
      </c>
      <c r="Q107" s="278"/>
    </row>
    <row r="108" spans="1:17" ht="26.4" hidden="1" x14ac:dyDescent="0.25">
      <c r="A108" s="279" t="s">
        <v>115</v>
      </c>
      <c r="B108" s="189" t="s">
        <v>622</v>
      </c>
      <c r="C108" s="190" t="s">
        <v>116</v>
      </c>
      <c r="D108" s="189"/>
      <c r="E108" s="189" t="s">
        <v>570</v>
      </c>
      <c r="F108" s="191"/>
      <c r="G108" s="191">
        <f t="shared" si="69"/>
        <v>260000000</v>
      </c>
      <c r="H108" s="79" t="b">
        <f>G108='[5]Pvt SP2D Pusdik'!B109</f>
        <v>1</v>
      </c>
      <c r="I108" s="79">
        <f>'[5]Pvt SP2D Pusdik'!C109</f>
        <v>0</v>
      </c>
      <c r="J108" s="191">
        <f t="shared" si="70"/>
        <v>260000000</v>
      </c>
      <c r="K108" s="191">
        <f t="shared" si="70"/>
        <v>0</v>
      </c>
      <c r="L108" s="79">
        <f t="shared" si="70"/>
        <v>0</v>
      </c>
      <c r="M108" s="79">
        <f t="shared" si="70"/>
        <v>0</v>
      </c>
      <c r="N108" s="79">
        <f t="shared" si="70"/>
        <v>0</v>
      </c>
      <c r="Q108" s="278"/>
    </row>
    <row r="109" spans="1:17" ht="13.2" hidden="1" x14ac:dyDescent="0.25">
      <c r="A109" s="279" t="s">
        <v>117</v>
      </c>
      <c r="B109" s="139" t="s">
        <v>22</v>
      </c>
      <c r="C109" s="140" t="s">
        <v>623</v>
      </c>
      <c r="D109" s="139"/>
      <c r="E109" s="139"/>
      <c r="F109" s="144"/>
      <c r="G109" s="144">
        <f>G110</f>
        <v>260000000</v>
      </c>
      <c r="H109" s="283" t="b">
        <f>G109='[5]Pvt SP2D Pusdik'!B110</f>
        <v>1</v>
      </c>
      <c r="I109" s="59">
        <f>'[5]Pvt SP2D Pusdik'!C110</f>
        <v>0</v>
      </c>
      <c r="J109" s="144">
        <f>J110</f>
        <v>260000000</v>
      </c>
      <c r="K109" s="144">
        <f t="shared" si="70"/>
        <v>0</v>
      </c>
      <c r="L109" s="59">
        <f t="shared" si="70"/>
        <v>0</v>
      </c>
      <c r="M109" s="281">
        <f t="shared" si="70"/>
        <v>0</v>
      </c>
      <c r="N109" s="281">
        <f t="shared" si="70"/>
        <v>0</v>
      </c>
      <c r="O109" s="272" t="s">
        <v>505</v>
      </c>
      <c r="P109" s="272" t="s">
        <v>506</v>
      </c>
      <c r="Q109" s="278"/>
    </row>
    <row r="110" spans="1:17" ht="13.2" hidden="1" x14ac:dyDescent="0.25">
      <c r="A110" s="279" t="s">
        <v>118</v>
      </c>
      <c r="B110" s="145" t="s">
        <v>624</v>
      </c>
      <c r="C110" s="146" t="s">
        <v>119</v>
      </c>
      <c r="D110" s="145"/>
      <c r="E110" s="145"/>
      <c r="F110" s="149"/>
      <c r="G110" s="149">
        <f>G111</f>
        <v>260000000</v>
      </c>
      <c r="H110" s="61" t="b">
        <f>G110='[5]Pvt SP2D Pusdik'!B111</f>
        <v>1</v>
      </c>
      <c r="I110" s="61">
        <f>'[5]Pvt SP2D Pusdik'!C111</f>
        <v>0</v>
      </c>
      <c r="J110" s="149">
        <f>J111</f>
        <v>260000000</v>
      </c>
      <c r="K110" s="149">
        <f t="shared" si="70"/>
        <v>0</v>
      </c>
      <c r="L110" s="61">
        <f t="shared" si="70"/>
        <v>0</v>
      </c>
      <c r="M110" s="61" cm="1">
        <f t="array" ref="M110">SUM(_xlfn._xlws.FILTER([6]!Draft_SPBY[Jumlah],[6]!Draft_SPBY[MAK4]=A110,0))</f>
        <v>0</v>
      </c>
      <c r="N110" s="61">
        <f>L110-M110</f>
        <v>0</v>
      </c>
      <c r="Q110" s="278"/>
    </row>
    <row r="111" spans="1:17" ht="13.2" hidden="1" x14ac:dyDescent="0.25">
      <c r="A111" s="279" t="s">
        <v>120</v>
      </c>
      <c r="B111" s="62"/>
      <c r="C111" s="63" t="s">
        <v>625</v>
      </c>
      <c r="D111" s="62">
        <v>1</v>
      </c>
      <c r="E111" s="62" t="s">
        <v>121</v>
      </c>
      <c r="F111" s="64">
        <v>260000000</v>
      </c>
      <c r="G111" s="64">
        <f>ROUNDDOWN(D111*F111,-3)</f>
        <v>260000000</v>
      </c>
      <c r="H111" s="64" t="b">
        <f>G111='[5]Pvt SP2D Pusdik'!B112</f>
        <v>1</v>
      </c>
      <c r="I111" s="64">
        <f>'[5]Pvt SP2D Pusdik'!C112</f>
        <v>0</v>
      </c>
      <c r="J111" s="64">
        <f>G111-I111</f>
        <v>260000000</v>
      </c>
      <c r="K111" s="64"/>
      <c r="L111" s="64"/>
      <c r="M111" s="64"/>
      <c r="N111" s="64"/>
      <c r="Q111" s="278"/>
    </row>
    <row r="112" spans="1:17" ht="13.2" x14ac:dyDescent="0.25">
      <c r="A112" s="279" t="s">
        <v>122</v>
      </c>
      <c r="B112" s="192" t="s">
        <v>123</v>
      </c>
      <c r="C112" s="193" t="s">
        <v>626</v>
      </c>
      <c r="D112" s="194">
        <v>8</v>
      </c>
      <c r="E112" s="301" t="s">
        <v>627</v>
      </c>
      <c r="F112" s="302"/>
      <c r="G112" s="195">
        <f>SUM(G113,G128,G221)</f>
        <v>10694573000</v>
      </c>
      <c r="H112" s="80" t="b">
        <f>G112='[5]Pvt SP2D Pusdik'!B113</f>
        <v>1</v>
      </c>
      <c r="I112" s="107">
        <f>'[5]Pvt SP2D Pusdik'!C113</f>
        <v>1786934368</v>
      </c>
      <c r="J112" s="214">
        <f>SUM(J113,J128,J221)</f>
        <v>8907638632</v>
      </c>
      <c r="K112" s="195">
        <f t="shared" ref="K112:L112" si="71">SUM(K113,K128,K221)</f>
        <v>141170800</v>
      </c>
      <c r="L112" s="80">
        <f t="shared" si="71"/>
        <v>121100000</v>
      </c>
      <c r="M112" s="80">
        <f t="shared" ref="L112:N112" si="72">SUM(M113,M128,M221)</f>
        <v>53100120</v>
      </c>
      <c r="N112" s="80">
        <f t="shared" si="72"/>
        <v>67999880</v>
      </c>
      <c r="Q112" s="278"/>
    </row>
    <row r="113" spans="1:17" ht="13.2" x14ac:dyDescent="0.25">
      <c r="A113" s="279" t="s">
        <v>125</v>
      </c>
      <c r="B113" s="196" t="s">
        <v>126</v>
      </c>
      <c r="C113" s="197" t="s">
        <v>127</v>
      </c>
      <c r="D113" s="198">
        <v>1</v>
      </c>
      <c r="E113" s="196" t="s">
        <v>124</v>
      </c>
      <c r="F113" s="199"/>
      <c r="G113" s="200">
        <f>G114</f>
        <v>253780000</v>
      </c>
      <c r="H113" s="82" t="b">
        <f>G113='[5]Pvt SP2D Pusdik'!B114</f>
        <v>1</v>
      </c>
      <c r="I113" s="81">
        <f>'[5]Pvt SP2D Pusdik'!C114</f>
        <v>3851600</v>
      </c>
      <c r="J113" s="199">
        <f>J114</f>
        <v>249928400</v>
      </c>
      <c r="K113" s="200">
        <f t="shared" ref="K113:N114" si="73">K114</f>
        <v>25250000</v>
      </c>
      <c r="L113" s="82">
        <f t="shared" si="73"/>
        <v>25250000</v>
      </c>
      <c r="M113" s="82">
        <f t="shared" si="73"/>
        <v>0</v>
      </c>
      <c r="N113" s="82">
        <f t="shared" si="73"/>
        <v>25250000</v>
      </c>
      <c r="Q113" s="278"/>
    </row>
    <row r="114" spans="1:17" ht="13.2" x14ac:dyDescent="0.25">
      <c r="A114" s="279" t="s">
        <v>628</v>
      </c>
      <c r="B114" s="201" t="s">
        <v>629</v>
      </c>
      <c r="C114" s="202" t="s">
        <v>128</v>
      </c>
      <c r="D114" s="203"/>
      <c r="E114" s="201" t="s">
        <v>570</v>
      </c>
      <c r="F114" s="204"/>
      <c r="G114" s="205">
        <f>G115</f>
        <v>253780000</v>
      </c>
      <c r="H114" s="84" t="b">
        <f>G114='[5]Pvt SP2D Pusdik'!B115</f>
        <v>1</v>
      </c>
      <c r="I114" s="83">
        <f>'[5]Pvt SP2D Pusdik'!C115</f>
        <v>3851600</v>
      </c>
      <c r="J114" s="204">
        <f>J115</f>
        <v>249928400</v>
      </c>
      <c r="K114" s="205">
        <f t="shared" si="73"/>
        <v>25250000</v>
      </c>
      <c r="L114" s="84">
        <f t="shared" si="73"/>
        <v>25250000</v>
      </c>
      <c r="M114" s="84">
        <f t="shared" si="73"/>
        <v>0</v>
      </c>
      <c r="N114" s="84">
        <f t="shared" si="73"/>
        <v>25250000</v>
      </c>
      <c r="Q114" s="278"/>
    </row>
    <row r="115" spans="1:17" ht="13.2" x14ac:dyDescent="0.25">
      <c r="A115" s="279" t="s">
        <v>630</v>
      </c>
      <c r="B115" s="139" t="s">
        <v>22</v>
      </c>
      <c r="C115" s="140" t="s">
        <v>129</v>
      </c>
      <c r="D115" s="206"/>
      <c r="E115" s="207"/>
      <c r="F115" s="208"/>
      <c r="G115" s="144">
        <f>SUM(G116,G121,G124,G126)</f>
        <v>253780000</v>
      </c>
      <c r="H115" s="284" t="b">
        <f>G115='[5]Pvt SP2D Pusdik'!B116</f>
        <v>1</v>
      </c>
      <c r="I115" s="85">
        <f>'[5]Pvt SP2D Pusdik'!C116</f>
        <v>3851600</v>
      </c>
      <c r="J115" s="208">
        <f>SUM(J116,J121,J124,J126)</f>
        <v>249928400</v>
      </c>
      <c r="K115" s="144">
        <f t="shared" ref="K115:L115" si="74">SUM(K116,K121,K124,K126)</f>
        <v>25250000</v>
      </c>
      <c r="L115" s="59">
        <f t="shared" si="74"/>
        <v>25250000</v>
      </c>
      <c r="M115" s="281">
        <f t="shared" ref="L115:N115" si="75">SUM(M116,M121,M124,M126)</f>
        <v>0</v>
      </c>
      <c r="N115" s="281">
        <f t="shared" si="75"/>
        <v>25250000</v>
      </c>
      <c r="O115" s="272" t="s">
        <v>507</v>
      </c>
      <c r="P115" s="272" t="s">
        <v>508</v>
      </c>
      <c r="Q115" s="278"/>
    </row>
    <row r="116" spans="1:17" ht="13.2" x14ac:dyDescent="0.25">
      <c r="A116" s="279" t="s">
        <v>631</v>
      </c>
      <c r="B116" s="209" t="s">
        <v>536</v>
      </c>
      <c r="C116" s="210" t="s">
        <v>25</v>
      </c>
      <c r="D116" s="211"/>
      <c r="E116" s="209"/>
      <c r="F116" s="212"/>
      <c r="G116" s="213">
        <f>SUM(G117:G120)</f>
        <v>39000000</v>
      </c>
      <c r="H116" s="87" t="b">
        <f>G116='[5]Pvt SP2D Pusdik'!B117</f>
        <v>1</v>
      </c>
      <c r="I116" s="86">
        <f>'[5]Pvt SP2D Pusdik'!C117</f>
        <v>3851600</v>
      </c>
      <c r="J116" s="212">
        <f>SUM(J117:J120)</f>
        <v>35148400</v>
      </c>
      <c r="K116" s="213">
        <f t="shared" ref="K116:L116" si="76">SUM(K117:K120)</f>
        <v>4000000</v>
      </c>
      <c r="L116" s="87">
        <f t="shared" si="76"/>
        <v>4000000</v>
      </c>
      <c r="M116" s="61" cm="1">
        <f t="array" ref="M116">SUM(_xlfn._xlws.FILTER([6]!Draft_SPBY[Jumlah],[6]!Draft_SPBY[MAK4]=A116,0))</f>
        <v>0</v>
      </c>
      <c r="N116" s="61">
        <f>L116-M116</f>
        <v>4000000</v>
      </c>
      <c r="Q116" s="278"/>
    </row>
    <row r="117" spans="1:17" ht="13.2" hidden="1" x14ac:dyDescent="0.25">
      <c r="A117" s="279" t="s">
        <v>632</v>
      </c>
      <c r="B117" s="62"/>
      <c r="C117" s="63" t="s">
        <v>571</v>
      </c>
      <c r="D117" s="62">
        <v>200</v>
      </c>
      <c r="E117" s="62" t="s">
        <v>27</v>
      </c>
      <c r="F117" s="64">
        <v>75000</v>
      </c>
      <c r="G117" s="64">
        <f t="shared" ref="G117:G120" si="77">ROUNDDOWN(D117*F117,-3)</f>
        <v>15000000</v>
      </c>
      <c r="H117" s="64" t="b">
        <f>G117='[5]Pvt SP2D Pusdik'!B118</f>
        <v>1</v>
      </c>
      <c r="I117" s="64">
        <f>'[5]Pvt SP2D Pusdik'!C118</f>
        <v>0</v>
      </c>
      <c r="J117" s="64">
        <f t="shared" ref="J117:J120" si="78">G117-I117</f>
        <v>15000000</v>
      </c>
      <c r="K117" s="64"/>
      <c r="L117" s="64"/>
      <c r="M117" s="64"/>
      <c r="N117" s="64"/>
      <c r="Q117" s="278"/>
    </row>
    <row r="118" spans="1:17" ht="13.2" x14ac:dyDescent="0.25">
      <c r="A118" s="279" t="s">
        <v>633</v>
      </c>
      <c r="B118" s="62"/>
      <c r="C118" s="63" t="s">
        <v>572</v>
      </c>
      <c r="D118" s="62">
        <v>6</v>
      </c>
      <c r="E118" s="62" t="s">
        <v>121</v>
      </c>
      <c r="F118" s="64">
        <v>1500000</v>
      </c>
      <c r="G118" s="64">
        <f t="shared" si="77"/>
        <v>9000000</v>
      </c>
      <c r="H118" s="64" t="b">
        <f>G118='[5]Pvt SP2D Pusdik'!B119</f>
        <v>1</v>
      </c>
      <c r="I118" s="64">
        <f>'[5]Pvt SP2D Pusdik'!C119</f>
        <v>1466600</v>
      </c>
      <c r="J118" s="64">
        <f t="shared" si="78"/>
        <v>7533400</v>
      </c>
      <c r="K118" s="64">
        <v>1500000</v>
      </c>
      <c r="L118" s="64">
        <v>1500000</v>
      </c>
      <c r="M118" s="64"/>
      <c r="N118" s="64"/>
      <c r="Q118" s="278"/>
    </row>
    <row r="119" spans="1:17" ht="13.2" x14ac:dyDescent="0.25">
      <c r="A119" s="279" t="s">
        <v>634</v>
      </c>
      <c r="B119" s="62"/>
      <c r="C119" s="63" t="s">
        <v>573</v>
      </c>
      <c r="D119" s="62">
        <v>6</v>
      </c>
      <c r="E119" s="62" t="s">
        <v>121</v>
      </c>
      <c r="F119" s="64">
        <v>1500000</v>
      </c>
      <c r="G119" s="64">
        <f t="shared" si="77"/>
        <v>9000000</v>
      </c>
      <c r="H119" s="64" t="b">
        <f>G119='[5]Pvt SP2D Pusdik'!B120</f>
        <v>1</v>
      </c>
      <c r="I119" s="64">
        <f>'[5]Pvt SP2D Pusdik'!C120</f>
        <v>1415000</v>
      </c>
      <c r="J119" s="64">
        <f t="shared" si="78"/>
        <v>7585000</v>
      </c>
      <c r="K119" s="64">
        <v>1500000</v>
      </c>
      <c r="L119" s="64">
        <v>1500000</v>
      </c>
      <c r="M119" s="64"/>
      <c r="N119" s="64"/>
      <c r="Q119" s="278"/>
    </row>
    <row r="120" spans="1:17" ht="13.2" x14ac:dyDescent="0.25">
      <c r="A120" s="279" t="s">
        <v>635</v>
      </c>
      <c r="B120" s="62"/>
      <c r="C120" s="63" t="s">
        <v>574</v>
      </c>
      <c r="D120" s="62">
        <v>6</v>
      </c>
      <c r="E120" s="62" t="s">
        <v>121</v>
      </c>
      <c r="F120" s="64">
        <v>1000000</v>
      </c>
      <c r="G120" s="64">
        <f t="shared" si="77"/>
        <v>6000000</v>
      </c>
      <c r="H120" s="64" t="b">
        <f>G120='[5]Pvt SP2D Pusdik'!B121</f>
        <v>1</v>
      </c>
      <c r="I120" s="64">
        <f>'[5]Pvt SP2D Pusdik'!C121</f>
        <v>970000</v>
      </c>
      <c r="J120" s="64">
        <f t="shared" si="78"/>
        <v>5030000</v>
      </c>
      <c r="K120" s="64">
        <v>1000000</v>
      </c>
      <c r="L120" s="64">
        <v>1000000</v>
      </c>
      <c r="M120" s="64"/>
      <c r="N120" s="64"/>
      <c r="Q120" s="278"/>
    </row>
    <row r="121" spans="1:17" ht="13.2" x14ac:dyDescent="0.25">
      <c r="A121" s="279" t="s">
        <v>636</v>
      </c>
      <c r="B121" s="145" t="s">
        <v>537</v>
      </c>
      <c r="C121" s="146" t="s">
        <v>74</v>
      </c>
      <c r="D121" s="145"/>
      <c r="E121" s="145"/>
      <c r="F121" s="149"/>
      <c r="G121" s="149">
        <f>SUM(G122:G123)</f>
        <v>9000000</v>
      </c>
      <c r="H121" s="61" t="b">
        <f>G121='[5]Pvt SP2D Pusdik'!B122</f>
        <v>1</v>
      </c>
      <c r="I121" s="61">
        <f>'[5]Pvt SP2D Pusdik'!C122</f>
        <v>0</v>
      </c>
      <c r="J121" s="149">
        <f>SUM(J122:J123)</f>
        <v>9000000</v>
      </c>
      <c r="K121" s="149">
        <f t="shared" ref="K121:L121" si="79">SUM(K122:K123)</f>
        <v>250000</v>
      </c>
      <c r="L121" s="61">
        <f t="shared" si="79"/>
        <v>250000</v>
      </c>
      <c r="M121" s="61" cm="1">
        <f t="array" ref="M121">SUM(_xlfn._xlws.FILTER([6]!Draft_SPBY[Jumlah],[6]!Draft_SPBY[MAK4]=A121,0))</f>
        <v>0</v>
      </c>
      <c r="N121" s="61">
        <f>L121-M121</f>
        <v>250000</v>
      </c>
      <c r="Q121" s="278"/>
    </row>
    <row r="122" spans="1:17" ht="13.2" x14ac:dyDescent="0.25">
      <c r="A122" s="279" t="s">
        <v>637</v>
      </c>
      <c r="B122" s="62"/>
      <c r="C122" s="63" t="s">
        <v>638</v>
      </c>
      <c r="D122" s="62">
        <v>4</v>
      </c>
      <c r="E122" s="62" t="s">
        <v>121</v>
      </c>
      <c r="F122" s="64">
        <v>250000</v>
      </c>
      <c r="G122" s="64">
        <f t="shared" ref="G122:G123" si="80">ROUNDDOWN(D122*F122,-3)</f>
        <v>1000000</v>
      </c>
      <c r="H122" s="64" t="b">
        <f>G122='[5]Pvt SP2D Pusdik'!B123</f>
        <v>1</v>
      </c>
      <c r="I122" s="64">
        <f>'[5]Pvt SP2D Pusdik'!C123</f>
        <v>0</v>
      </c>
      <c r="J122" s="64">
        <f t="shared" ref="J122:J123" si="81">G122-I122</f>
        <v>1000000</v>
      </c>
      <c r="K122" s="64">
        <v>250000</v>
      </c>
      <c r="L122" s="64">
        <v>250000</v>
      </c>
      <c r="M122" s="64"/>
      <c r="N122" s="64"/>
      <c r="Q122" s="278"/>
    </row>
    <row r="123" spans="1:17" ht="13.2" hidden="1" x14ac:dyDescent="0.25">
      <c r="A123" s="264" t="s">
        <v>639</v>
      </c>
      <c r="B123" s="62"/>
      <c r="C123" s="63" t="s">
        <v>640</v>
      </c>
      <c r="D123" s="62">
        <v>1</v>
      </c>
      <c r="E123" s="62" t="s">
        <v>121</v>
      </c>
      <c r="F123" s="64">
        <v>8000000</v>
      </c>
      <c r="G123" s="64">
        <f t="shared" si="80"/>
        <v>8000000</v>
      </c>
      <c r="H123" s="64" t="b">
        <f>G123='[5]Pvt SP2D Pusdik'!B124</f>
        <v>1</v>
      </c>
      <c r="I123" s="64">
        <f>'[5]Pvt SP2D Pusdik'!C124</f>
        <v>0</v>
      </c>
      <c r="J123" s="64">
        <f t="shared" si="81"/>
        <v>8000000</v>
      </c>
      <c r="K123" s="64"/>
      <c r="L123" s="64"/>
      <c r="M123" s="64"/>
      <c r="N123" s="64"/>
      <c r="Q123" s="278"/>
    </row>
    <row r="124" spans="1:17" ht="13.2" hidden="1" x14ac:dyDescent="0.25">
      <c r="A124" s="279" t="s">
        <v>641</v>
      </c>
      <c r="B124" s="215" t="s">
        <v>542</v>
      </c>
      <c r="C124" s="216" t="s">
        <v>32</v>
      </c>
      <c r="D124" s="215"/>
      <c r="E124" s="215"/>
      <c r="F124" s="217"/>
      <c r="G124" s="217">
        <f>G125</f>
        <v>8000000</v>
      </c>
      <c r="H124" s="88" t="b">
        <f>G124='[5]Pvt SP2D Pusdik'!B125</f>
        <v>1</v>
      </c>
      <c r="I124" s="88">
        <f>'[5]Pvt SP2D Pusdik'!C125</f>
        <v>0</v>
      </c>
      <c r="J124" s="217">
        <f>J125</f>
        <v>8000000</v>
      </c>
      <c r="K124" s="217">
        <f t="shared" ref="K124:L124" si="82">K125</f>
        <v>0</v>
      </c>
      <c r="L124" s="88">
        <f t="shared" si="82"/>
        <v>0</v>
      </c>
      <c r="M124" s="61" cm="1">
        <f t="array" ref="M124">SUM(_xlfn._xlws.FILTER([6]!Draft_SPBY[Jumlah],[6]!Draft_SPBY[MAK4]=A124,0))</f>
        <v>0</v>
      </c>
      <c r="N124" s="61">
        <f>L124-M124</f>
        <v>0</v>
      </c>
      <c r="Q124" s="278"/>
    </row>
    <row r="125" spans="1:17" ht="13.2" hidden="1" x14ac:dyDescent="0.25">
      <c r="A125" s="279" t="s">
        <v>642</v>
      </c>
      <c r="B125" s="62"/>
      <c r="C125" s="63" t="s">
        <v>575</v>
      </c>
      <c r="D125" s="62">
        <v>8</v>
      </c>
      <c r="E125" s="62" t="s">
        <v>34</v>
      </c>
      <c r="F125" s="64">
        <v>1000000</v>
      </c>
      <c r="G125" s="64">
        <f>ROUNDDOWN(D125*F125,-3)</f>
        <v>8000000</v>
      </c>
      <c r="H125" s="64" t="b">
        <f>G125='[5]Pvt SP2D Pusdik'!B126</f>
        <v>1</v>
      </c>
      <c r="I125" s="64">
        <f>'[5]Pvt SP2D Pusdik'!C126</f>
        <v>0</v>
      </c>
      <c r="J125" s="64">
        <f>G125-I125</f>
        <v>8000000</v>
      </c>
      <c r="K125" s="64"/>
      <c r="L125" s="64"/>
      <c r="M125" s="64"/>
      <c r="N125" s="64"/>
      <c r="Q125" s="278"/>
    </row>
    <row r="126" spans="1:17" ht="13.2" x14ac:dyDescent="0.25">
      <c r="A126" s="279" t="s">
        <v>643</v>
      </c>
      <c r="B126" s="162" t="s">
        <v>538</v>
      </c>
      <c r="C126" s="163" t="s">
        <v>36</v>
      </c>
      <c r="D126" s="162"/>
      <c r="E126" s="162"/>
      <c r="F126" s="164"/>
      <c r="G126" s="164">
        <f>G127</f>
        <v>197780000</v>
      </c>
      <c r="H126" s="68" t="b">
        <f>G126='[5]Pvt SP2D Pusdik'!B127</f>
        <v>1</v>
      </c>
      <c r="I126" s="68">
        <f>'[5]Pvt SP2D Pusdik'!C127</f>
        <v>0</v>
      </c>
      <c r="J126" s="164">
        <f>J127</f>
        <v>197780000</v>
      </c>
      <c r="K126" s="164">
        <f t="shared" ref="K126:L126" si="83">K127</f>
        <v>21000000</v>
      </c>
      <c r="L126" s="68">
        <f t="shared" si="83"/>
        <v>21000000</v>
      </c>
      <c r="M126" s="61" cm="1">
        <f t="array" ref="M126">SUM(_xlfn._xlws.FILTER([6]!Draft_SPBY[Jumlah],[6]!Draft_SPBY[MAK4]=A126,0))</f>
        <v>0</v>
      </c>
      <c r="N126" s="61">
        <f>L126-M126</f>
        <v>21000000</v>
      </c>
      <c r="Q126" s="278"/>
    </row>
    <row r="127" spans="1:17" ht="13.2" x14ac:dyDescent="0.25">
      <c r="A127" s="279" t="s">
        <v>644</v>
      </c>
      <c r="B127" s="62"/>
      <c r="C127" s="63" t="s">
        <v>645</v>
      </c>
      <c r="D127" s="62">
        <v>30</v>
      </c>
      <c r="E127" s="62" t="s">
        <v>27</v>
      </c>
      <c r="F127" s="64">
        <v>6592667</v>
      </c>
      <c r="G127" s="64">
        <f>ROUNDDOWN(D127*F127,-3)</f>
        <v>197780000</v>
      </c>
      <c r="H127" s="64" t="b">
        <f>G127='[5]Pvt SP2D Pusdik'!B128</f>
        <v>1</v>
      </c>
      <c r="I127" s="64">
        <f>'[5]Pvt SP2D Pusdik'!C128</f>
        <v>0</v>
      </c>
      <c r="J127" s="64">
        <f>G127-I127</f>
        <v>197780000</v>
      </c>
      <c r="K127" s="64">
        <v>21000000</v>
      </c>
      <c r="L127" s="64">
        <v>21000000</v>
      </c>
      <c r="M127" s="64"/>
      <c r="N127" s="64"/>
      <c r="Q127" s="278"/>
    </row>
    <row r="128" spans="1:17" ht="13.2" x14ac:dyDescent="0.25">
      <c r="A128" s="279" t="s">
        <v>130</v>
      </c>
      <c r="B128" s="196" t="s">
        <v>131</v>
      </c>
      <c r="C128" s="197" t="s">
        <v>132</v>
      </c>
      <c r="D128" s="198">
        <v>1</v>
      </c>
      <c r="E128" s="196" t="s">
        <v>124</v>
      </c>
      <c r="F128" s="199"/>
      <c r="G128" s="200">
        <f>G129</f>
        <v>1209115000</v>
      </c>
      <c r="H128" s="82" t="b">
        <f>G128='[5]Pvt SP2D Pusdik'!B129</f>
        <v>1</v>
      </c>
      <c r="I128" s="81">
        <f>'[5]Pvt SP2D Pusdik'!C129</f>
        <v>127734659</v>
      </c>
      <c r="J128" s="199">
        <f>J129</f>
        <v>1081380341</v>
      </c>
      <c r="K128" s="200">
        <f t="shared" ref="K128:N128" si="84">K129</f>
        <v>115920800</v>
      </c>
      <c r="L128" s="82">
        <f t="shared" si="84"/>
        <v>95850000</v>
      </c>
      <c r="M128" s="82">
        <f t="shared" si="84"/>
        <v>6822000</v>
      </c>
      <c r="N128" s="82">
        <f t="shared" si="84"/>
        <v>89028000</v>
      </c>
      <c r="Q128" s="278"/>
    </row>
    <row r="129" spans="1:17" ht="26.4" x14ac:dyDescent="0.25">
      <c r="A129" s="279" t="s">
        <v>133</v>
      </c>
      <c r="B129" s="165" t="s">
        <v>622</v>
      </c>
      <c r="C129" s="166" t="s">
        <v>134</v>
      </c>
      <c r="D129" s="167"/>
      <c r="E129" s="165" t="s">
        <v>570</v>
      </c>
      <c r="F129" s="168"/>
      <c r="G129" s="169">
        <f>SUM(G130,G140,G149,G161,G171,G183,G195,G205,G213)</f>
        <v>1209115000</v>
      </c>
      <c r="H129" s="70" t="b">
        <f>G129='[5]Pvt SP2D Pusdik'!B130</f>
        <v>1</v>
      </c>
      <c r="I129" s="69">
        <f>'[5]Pvt SP2D Pusdik'!C130</f>
        <v>127734659</v>
      </c>
      <c r="J129" s="168">
        <f>SUM(J130,J140,J149,J161,J171,J183,J195,J205,J213)</f>
        <v>1081380341</v>
      </c>
      <c r="K129" s="169">
        <f t="shared" ref="K129:L129" si="85">SUM(K130,K140,K149,K161,K171,K183,K195,K205,K213)</f>
        <v>115920800</v>
      </c>
      <c r="L129" s="70">
        <f t="shared" si="85"/>
        <v>95850000</v>
      </c>
      <c r="M129" s="70">
        <f t="shared" ref="L129:N129" si="86">SUM(M130,M140,M149,M161,M171,M183,M195,M205,M213)</f>
        <v>6822000</v>
      </c>
      <c r="N129" s="70">
        <f t="shared" si="86"/>
        <v>89028000</v>
      </c>
      <c r="Q129" s="278"/>
    </row>
    <row r="130" spans="1:17" ht="13.2" x14ac:dyDescent="0.25">
      <c r="A130" s="279" t="s">
        <v>135</v>
      </c>
      <c r="B130" s="139" t="s">
        <v>22</v>
      </c>
      <c r="C130" s="140" t="s">
        <v>646</v>
      </c>
      <c r="D130" s="171"/>
      <c r="E130" s="139"/>
      <c r="F130" s="172"/>
      <c r="G130" s="144">
        <f>SUM(G131,G136,G138)</f>
        <v>72100000</v>
      </c>
      <c r="H130" s="283" t="b">
        <f>G130='[5]Pvt SP2D Pusdik'!B131</f>
        <v>1</v>
      </c>
      <c r="I130" s="72">
        <f>'[5]Pvt SP2D Pusdik'!C131</f>
        <v>25241935</v>
      </c>
      <c r="J130" s="172">
        <f>SUM(J131,J136,J138)</f>
        <v>46858065</v>
      </c>
      <c r="K130" s="144">
        <f t="shared" ref="K130:L130" si="87">SUM(K131,K136,K138)</f>
        <v>3300000</v>
      </c>
      <c r="L130" s="59">
        <f t="shared" si="87"/>
        <v>3300000</v>
      </c>
      <c r="M130" s="281">
        <f t="shared" ref="L130:N130" si="88">SUM(M131,M136,M138)</f>
        <v>3660000</v>
      </c>
      <c r="N130" s="281">
        <f t="shared" si="88"/>
        <v>-360000</v>
      </c>
      <c r="O130" s="272" t="s">
        <v>505</v>
      </c>
      <c r="P130" s="272" t="s">
        <v>506</v>
      </c>
      <c r="Q130" s="278"/>
    </row>
    <row r="131" spans="1:17" ht="13.2" hidden="1" x14ac:dyDescent="0.25">
      <c r="A131" s="279" t="s">
        <v>136</v>
      </c>
      <c r="B131" s="145" t="s">
        <v>536</v>
      </c>
      <c r="C131" s="146" t="s">
        <v>25</v>
      </c>
      <c r="D131" s="147"/>
      <c r="E131" s="145"/>
      <c r="F131" s="148"/>
      <c r="G131" s="149">
        <f>SUM(G132:G135)</f>
        <v>22000000</v>
      </c>
      <c r="H131" s="61" t="b">
        <f>G131='[5]Pvt SP2D Pusdik'!B132</f>
        <v>1</v>
      </c>
      <c r="I131" s="60">
        <f>'[5]Pvt SP2D Pusdik'!C132</f>
        <v>4992850</v>
      </c>
      <c r="J131" s="148">
        <f>SUM(J132:J135)</f>
        <v>17007150</v>
      </c>
      <c r="K131" s="149">
        <f t="shared" ref="K131:L131" si="89">SUM(K132:K135)</f>
        <v>0</v>
      </c>
      <c r="L131" s="61">
        <f t="shared" si="89"/>
        <v>0</v>
      </c>
      <c r="M131" s="61" cm="1">
        <f t="array" ref="M131">SUM(_xlfn._xlws.FILTER([6]!Draft_SPBY[Jumlah],[6]!Draft_SPBY[MAK4]=A131,0))</f>
        <v>0</v>
      </c>
      <c r="N131" s="61">
        <f>L131-M131</f>
        <v>0</v>
      </c>
      <c r="Q131" s="278"/>
    </row>
    <row r="132" spans="1:17" ht="13.2" hidden="1" x14ac:dyDescent="0.25">
      <c r="A132" s="279" t="s">
        <v>137</v>
      </c>
      <c r="B132" s="62"/>
      <c r="C132" s="63" t="s">
        <v>647</v>
      </c>
      <c r="D132" s="62">
        <v>4</v>
      </c>
      <c r="E132" s="62" t="s">
        <v>121</v>
      </c>
      <c r="F132" s="64">
        <v>1500000</v>
      </c>
      <c r="G132" s="64">
        <f t="shared" ref="G132:G135" si="90">ROUNDDOWN(D132*F132,-3)</f>
        <v>6000000</v>
      </c>
      <c r="H132" s="64" t="b">
        <f>G132='[5]Pvt SP2D Pusdik'!B133</f>
        <v>1</v>
      </c>
      <c r="I132" s="64">
        <f>'[5]Pvt SP2D Pusdik'!C133</f>
        <v>1495000</v>
      </c>
      <c r="J132" s="64">
        <f t="shared" ref="J132:J135" si="91">G132-I132</f>
        <v>4505000</v>
      </c>
      <c r="K132" s="64"/>
      <c r="L132" s="64"/>
      <c r="M132" s="64"/>
      <c r="N132" s="64"/>
      <c r="Q132" s="278"/>
    </row>
    <row r="133" spans="1:17" ht="13.2" hidden="1" x14ac:dyDescent="0.25">
      <c r="A133" s="279" t="s">
        <v>138</v>
      </c>
      <c r="B133" s="62"/>
      <c r="C133" s="63" t="s">
        <v>579</v>
      </c>
      <c r="D133" s="62">
        <v>4</v>
      </c>
      <c r="E133" s="62" t="s">
        <v>121</v>
      </c>
      <c r="F133" s="64">
        <v>1500000</v>
      </c>
      <c r="G133" s="64">
        <f t="shared" si="90"/>
        <v>6000000</v>
      </c>
      <c r="H133" s="64" t="b">
        <f>G133='[5]Pvt SP2D Pusdik'!B134</f>
        <v>1</v>
      </c>
      <c r="I133" s="64">
        <f>'[5]Pvt SP2D Pusdik'!C134</f>
        <v>1500000</v>
      </c>
      <c r="J133" s="64">
        <f t="shared" si="91"/>
        <v>4500000</v>
      </c>
      <c r="K133" s="64"/>
      <c r="L133" s="64"/>
      <c r="M133" s="64"/>
      <c r="N133" s="64"/>
      <c r="Q133" s="278"/>
    </row>
    <row r="134" spans="1:17" ht="13.2" hidden="1" x14ac:dyDescent="0.25">
      <c r="A134" s="279" t="s">
        <v>139</v>
      </c>
      <c r="B134" s="62"/>
      <c r="C134" s="63" t="s">
        <v>580</v>
      </c>
      <c r="D134" s="62">
        <v>4</v>
      </c>
      <c r="E134" s="62" t="s">
        <v>121</v>
      </c>
      <c r="F134" s="64">
        <v>1000000</v>
      </c>
      <c r="G134" s="64">
        <f t="shared" si="90"/>
        <v>4000000</v>
      </c>
      <c r="H134" s="64" t="b">
        <f>G134='[5]Pvt SP2D Pusdik'!B135</f>
        <v>1</v>
      </c>
      <c r="I134" s="64">
        <f>'[5]Pvt SP2D Pusdik'!C135</f>
        <v>998000</v>
      </c>
      <c r="J134" s="64">
        <f t="shared" si="91"/>
        <v>3002000</v>
      </c>
      <c r="K134" s="64"/>
      <c r="L134" s="64"/>
      <c r="M134" s="64"/>
      <c r="N134" s="64"/>
      <c r="Q134" s="278"/>
    </row>
    <row r="135" spans="1:17" ht="13.2" hidden="1" x14ac:dyDescent="0.25">
      <c r="A135" s="279" t="s">
        <v>648</v>
      </c>
      <c r="B135" s="62"/>
      <c r="C135" s="63" t="s">
        <v>649</v>
      </c>
      <c r="D135" s="62">
        <v>12</v>
      </c>
      <c r="E135" s="62" t="s">
        <v>650</v>
      </c>
      <c r="F135" s="64">
        <v>500000</v>
      </c>
      <c r="G135" s="64">
        <f t="shared" si="90"/>
        <v>6000000</v>
      </c>
      <c r="H135" s="64" t="b">
        <f>G135='[5]Pvt SP2D Pusdik'!B136</f>
        <v>1</v>
      </c>
      <c r="I135" s="64">
        <f>'[5]Pvt SP2D Pusdik'!C136</f>
        <v>999850</v>
      </c>
      <c r="J135" s="64">
        <f t="shared" si="91"/>
        <v>5000150</v>
      </c>
      <c r="K135" s="64"/>
      <c r="L135" s="64"/>
      <c r="M135" s="64"/>
      <c r="N135" s="64"/>
      <c r="Q135" s="278"/>
    </row>
    <row r="136" spans="1:17" ht="13.2" x14ac:dyDescent="0.25">
      <c r="A136" s="279" t="s">
        <v>140</v>
      </c>
      <c r="B136" s="162" t="s">
        <v>538</v>
      </c>
      <c r="C136" s="163" t="s">
        <v>36</v>
      </c>
      <c r="D136" s="218"/>
      <c r="E136" s="162"/>
      <c r="F136" s="219"/>
      <c r="G136" s="164">
        <f>G137</f>
        <v>48000000</v>
      </c>
      <c r="H136" s="68" t="b">
        <f>G136='[5]Pvt SP2D Pusdik'!B137</f>
        <v>1</v>
      </c>
      <c r="I136" s="89">
        <f>'[5]Pvt SP2D Pusdik'!C137</f>
        <v>19949085</v>
      </c>
      <c r="J136" s="219">
        <f>J137</f>
        <v>28050915</v>
      </c>
      <c r="K136" s="164">
        <f t="shared" ref="K136:L136" si="92">K137</f>
        <v>3000000</v>
      </c>
      <c r="L136" s="68">
        <f t="shared" si="92"/>
        <v>3000000</v>
      </c>
      <c r="M136" s="61" cm="1">
        <f t="array" ref="M136">SUM(_xlfn._xlws.FILTER([6]!Draft_SPBY[Jumlah],[6]!Draft_SPBY[MAK4]=A136,0))</f>
        <v>3360000</v>
      </c>
      <c r="N136" s="61">
        <f>L136-M136</f>
        <v>-360000</v>
      </c>
      <c r="Q136" s="278"/>
    </row>
    <row r="137" spans="1:17" ht="13.2" x14ac:dyDescent="0.25">
      <c r="A137" s="279" t="s">
        <v>141</v>
      </c>
      <c r="B137" s="62"/>
      <c r="C137" s="63" t="s">
        <v>651</v>
      </c>
      <c r="D137" s="62">
        <v>12</v>
      </c>
      <c r="E137" s="62" t="s">
        <v>27</v>
      </c>
      <c r="F137" s="64">
        <v>4000000</v>
      </c>
      <c r="G137" s="64">
        <f>ROUNDDOWN(D137*F137,-3)</f>
        <v>48000000</v>
      </c>
      <c r="H137" s="64" t="b">
        <f>G137='[5]Pvt SP2D Pusdik'!B138</f>
        <v>1</v>
      </c>
      <c r="I137" s="64">
        <f>'[5]Pvt SP2D Pusdik'!C138</f>
        <v>19949085</v>
      </c>
      <c r="J137" s="64">
        <f>G137-I137</f>
        <v>28050915</v>
      </c>
      <c r="K137" s="64">
        <v>3000000</v>
      </c>
      <c r="L137" s="64">
        <v>3000000</v>
      </c>
      <c r="M137" s="64"/>
      <c r="N137" s="64"/>
      <c r="Q137" s="278"/>
    </row>
    <row r="138" spans="1:17" ht="13.2" x14ac:dyDescent="0.25">
      <c r="A138" s="279" t="s">
        <v>142</v>
      </c>
      <c r="B138" s="154" t="s">
        <v>599</v>
      </c>
      <c r="C138" s="155" t="s">
        <v>81</v>
      </c>
      <c r="D138" s="156"/>
      <c r="E138" s="154"/>
      <c r="F138" s="157"/>
      <c r="G138" s="158">
        <f>G139</f>
        <v>2100000</v>
      </c>
      <c r="H138" s="66" t="b">
        <f>G138='[5]Pvt SP2D Pusdik'!B139</f>
        <v>1</v>
      </c>
      <c r="I138" s="65">
        <f>'[5]Pvt SP2D Pusdik'!C139</f>
        <v>300000</v>
      </c>
      <c r="J138" s="157">
        <f>J139</f>
        <v>1800000</v>
      </c>
      <c r="K138" s="158">
        <f t="shared" ref="K138:L138" si="93">K139</f>
        <v>300000</v>
      </c>
      <c r="L138" s="66">
        <f t="shared" si="93"/>
        <v>300000</v>
      </c>
      <c r="M138" s="61" cm="1">
        <f t="array" ref="M138">SUM(_xlfn._xlws.FILTER([6]!Draft_SPBY[Jumlah],[6]!Draft_SPBY[MAK4]=A138,0))</f>
        <v>300000</v>
      </c>
      <c r="N138" s="61">
        <f>L138-M138</f>
        <v>0</v>
      </c>
      <c r="Q138" s="278"/>
    </row>
    <row r="139" spans="1:17" ht="13.2" x14ac:dyDescent="0.25">
      <c r="A139" s="279" t="s">
        <v>143</v>
      </c>
      <c r="B139" s="62"/>
      <c r="C139" s="63" t="s">
        <v>652</v>
      </c>
      <c r="D139" s="62">
        <v>14</v>
      </c>
      <c r="E139" s="62" t="s">
        <v>27</v>
      </c>
      <c r="F139" s="64">
        <v>150000</v>
      </c>
      <c r="G139" s="64">
        <f>ROUNDDOWN(D139*F139,-3)</f>
        <v>2100000</v>
      </c>
      <c r="H139" s="64" t="b">
        <f>G139='[5]Pvt SP2D Pusdik'!B140</f>
        <v>1</v>
      </c>
      <c r="I139" s="64">
        <f>'[5]Pvt SP2D Pusdik'!C140</f>
        <v>300000</v>
      </c>
      <c r="J139" s="64">
        <f>G139-I139</f>
        <v>1800000</v>
      </c>
      <c r="K139" s="64">
        <v>300000</v>
      </c>
      <c r="L139" s="64">
        <v>300000</v>
      </c>
      <c r="M139" s="64"/>
      <c r="N139" s="64"/>
      <c r="Q139" s="278"/>
    </row>
    <row r="140" spans="1:17" ht="13.2" x14ac:dyDescent="0.25">
      <c r="A140" s="279" t="s">
        <v>144</v>
      </c>
      <c r="B140" s="139" t="s">
        <v>39</v>
      </c>
      <c r="C140" s="140" t="s">
        <v>653</v>
      </c>
      <c r="D140" s="220"/>
      <c r="E140" s="221"/>
      <c r="F140" s="222"/>
      <c r="G140" s="144">
        <f>SUM(G141,G144,G146)</f>
        <v>572300000</v>
      </c>
      <c r="H140" s="285" t="b">
        <f>G140='[5]Pvt SP2D Pusdik'!B141</f>
        <v>1</v>
      </c>
      <c r="I140" s="90">
        <f>'[5]Pvt SP2D Pusdik'!C141</f>
        <v>49614056</v>
      </c>
      <c r="J140" s="222">
        <f>SUM(J141,J144,J146)</f>
        <v>522685944</v>
      </c>
      <c r="K140" s="144">
        <f t="shared" ref="K140:L140" si="94">SUM(K141,K144,K146)</f>
        <v>35500000</v>
      </c>
      <c r="L140" s="59">
        <f t="shared" si="94"/>
        <v>27929200</v>
      </c>
      <c r="M140" s="281">
        <f t="shared" ref="L140:N140" si="95">SUM(M141,M144,M146)</f>
        <v>2862000</v>
      </c>
      <c r="N140" s="281">
        <f t="shared" si="95"/>
        <v>25067200</v>
      </c>
      <c r="O140" s="272" t="s">
        <v>505</v>
      </c>
      <c r="P140" s="272" t="s">
        <v>506</v>
      </c>
      <c r="Q140" s="278"/>
    </row>
    <row r="141" spans="1:17" ht="13.2" hidden="1" x14ac:dyDescent="0.25">
      <c r="A141" s="279" t="s">
        <v>145</v>
      </c>
      <c r="B141" s="162" t="s">
        <v>536</v>
      </c>
      <c r="C141" s="163" t="s">
        <v>25</v>
      </c>
      <c r="D141" s="218"/>
      <c r="E141" s="162"/>
      <c r="F141" s="219"/>
      <c r="G141" s="164">
        <f>SUM(G142:G143)</f>
        <v>10000000</v>
      </c>
      <c r="H141" s="68" t="b">
        <f>G141='[5]Pvt SP2D Pusdik'!B142</f>
        <v>1</v>
      </c>
      <c r="I141" s="89">
        <f>'[5]Pvt SP2D Pusdik'!C142</f>
        <v>2455000</v>
      </c>
      <c r="J141" s="219">
        <f>SUM(J142:J143)</f>
        <v>7545000</v>
      </c>
      <c r="K141" s="164">
        <f t="shared" ref="K141:L141" si="96">SUM(K142:K143)</f>
        <v>0</v>
      </c>
      <c r="L141" s="68">
        <f t="shared" si="96"/>
        <v>0</v>
      </c>
      <c r="M141" s="61" cm="1">
        <f t="array" ref="M141">SUM(_xlfn._xlws.FILTER([6]!Draft_SPBY[Jumlah],[6]!Draft_SPBY[MAK4]=A141,0))</f>
        <v>0</v>
      </c>
      <c r="N141" s="61">
        <f>L141-M141</f>
        <v>0</v>
      </c>
      <c r="Q141" s="278"/>
    </row>
    <row r="142" spans="1:17" ht="13.2" hidden="1" x14ac:dyDescent="0.25">
      <c r="A142" s="279" t="s">
        <v>146</v>
      </c>
      <c r="B142" s="62"/>
      <c r="C142" s="63" t="s">
        <v>654</v>
      </c>
      <c r="D142" s="62">
        <v>4</v>
      </c>
      <c r="E142" s="62" t="s">
        <v>121</v>
      </c>
      <c r="F142" s="64">
        <v>1500000</v>
      </c>
      <c r="G142" s="64">
        <f t="shared" ref="G142:G143" si="97">ROUNDDOWN(D142*F142,-3)</f>
        <v>6000000</v>
      </c>
      <c r="H142" s="64" t="b">
        <f>G142='[5]Pvt SP2D Pusdik'!B143</f>
        <v>1</v>
      </c>
      <c r="I142" s="64">
        <f>'[5]Pvt SP2D Pusdik'!C143</f>
        <v>1455000</v>
      </c>
      <c r="J142" s="64">
        <f t="shared" ref="J142:J143" si="98">G142-I142</f>
        <v>4545000</v>
      </c>
      <c r="K142" s="64"/>
      <c r="L142" s="64"/>
      <c r="M142" s="64"/>
      <c r="N142" s="64"/>
      <c r="Q142" s="278"/>
    </row>
    <row r="143" spans="1:17" ht="13.2" hidden="1" x14ac:dyDescent="0.25">
      <c r="A143" s="279" t="s">
        <v>147</v>
      </c>
      <c r="B143" s="62"/>
      <c r="C143" s="63" t="s">
        <v>655</v>
      </c>
      <c r="D143" s="62">
        <v>4</v>
      </c>
      <c r="E143" s="62" t="s">
        <v>121</v>
      </c>
      <c r="F143" s="64">
        <v>1000000</v>
      </c>
      <c r="G143" s="64">
        <f t="shared" si="97"/>
        <v>4000000</v>
      </c>
      <c r="H143" s="64" t="b">
        <f>G143='[5]Pvt SP2D Pusdik'!B144</f>
        <v>1</v>
      </c>
      <c r="I143" s="64">
        <f>'[5]Pvt SP2D Pusdik'!C144</f>
        <v>1000000</v>
      </c>
      <c r="J143" s="64">
        <f t="shared" si="98"/>
        <v>3000000</v>
      </c>
      <c r="K143" s="64"/>
      <c r="L143" s="64"/>
      <c r="M143" s="64"/>
      <c r="N143" s="64"/>
      <c r="Q143" s="278"/>
    </row>
    <row r="144" spans="1:17" ht="13.2" hidden="1" x14ac:dyDescent="0.25">
      <c r="A144" s="279" t="s">
        <v>656</v>
      </c>
      <c r="B144" s="154" t="s">
        <v>537</v>
      </c>
      <c r="C144" s="155" t="s">
        <v>74</v>
      </c>
      <c r="D144" s="154"/>
      <c r="E144" s="154"/>
      <c r="F144" s="158"/>
      <c r="G144" s="158">
        <f>G145</f>
        <v>7800000</v>
      </c>
      <c r="H144" s="66" t="b">
        <f>G144='[5]Pvt SP2D Pusdik'!B145</f>
        <v>1</v>
      </c>
      <c r="I144" s="66">
        <f>'[5]Pvt SP2D Pusdik'!C145</f>
        <v>0</v>
      </c>
      <c r="J144" s="158">
        <f>J145</f>
        <v>7800000</v>
      </c>
      <c r="K144" s="158">
        <f t="shared" ref="K144:L144" si="99">K145</f>
        <v>0</v>
      </c>
      <c r="L144" s="66">
        <f t="shared" si="99"/>
        <v>0</v>
      </c>
      <c r="M144" s="61" cm="1">
        <f t="array" ref="M144">SUM(_xlfn._xlws.FILTER([6]!Draft_SPBY[Jumlah],[6]!Draft_SPBY[MAK4]=A144,0))</f>
        <v>0</v>
      </c>
      <c r="N144" s="61">
        <f>L144-M144</f>
        <v>0</v>
      </c>
      <c r="Q144" s="278"/>
    </row>
    <row r="145" spans="1:17" ht="13.2" hidden="1" x14ac:dyDescent="0.25">
      <c r="A145" s="279" t="s">
        <v>657</v>
      </c>
      <c r="B145" s="62"/>
      <c r="C145" s="63" t="s">
        <v>638</v>
      </c>
      <c r="D145" s="62">
        <v>12</v>
      </c>
      <c r="E145" s="62" t="s">
        <v>121</v>
      </c>
      <c r="F145" s="64">
        <v>650000</v>
      </c>
      <c r="G145" s="64">
        <f>ROUNDDOWN(D145*F145,-3)</f>
        <v>7800000</v>
      </c>
      <c r="H145" s="64" t="b">
        <f>G145='[5]Pvt SP2D Pusdik'!B146</f>
        <v>1</v>
      </c>
      <c r="I145" s="64">
        <f>'[5]Pvt SP2D Pusdik'!C146</f>
        <v>0</v>
      </c>
      <c r="J145" s="64">
        <f>G145-I145</f>
        <v>7800000</v>
      </c>
      <c r="K145" s="64"/>
      <c r="L145" s="64"/>
      <c r="M145" s="64"/>
      <c r="N145" s="64"/>
      <c r="Q145" s="278"/>
    </row>
    <row r="146" spans="1:17" ht="13.2" x14ac:dyDescent="0.25">
      <c r="A146" s="279" t="s">
        <v>149</v>
      </c>
      <c r="B146" s="145" t="s">
        <v>538</v>
      </c>
      <c r="C146" s="146" t="s">
        <v>36</v>
      </c>
      <c r="D146" s="147"/>
      <c r="E146" s="145"/>
      <c r="F146" s="148"/>
      <c r="G146" s="149">
        <f>SUM(G147:G148)</f>
        <v>554500000</v>
      </c>
      <c r="H146" s="61" t="b">
        <f>G146='[5]Pvt SP2D Pusdik'!B147</f>
        <v>1</v>
      </c>
      <c r="I146" s="60">
        <f>'[5]Pvt SP2D Pusdik'!C147</f>
        <v>47159056</v>
      </c>
      <c r="J146" s="148">
        <f>SUM(J147:J148)</f>
        <v>507340944</v>
      </c>
      <c r="K146" s="149">
        <f t="shared" ref="K146:L146" si="100">SUM(K147:K148)</f>
        <v>35500000</v>
      </c>
      <c r="L146" s="61">
        <f t="shared" si="100"/>
        <v>27929200</v>
      </c>
      <c r="M146" s="61" cm="1">
        <f t="array" ref="M146">SUM(_xlfn._xlws.FILTER([6]!Draft_SPBY[Jumlah],[6]!Draft_SPBY[MAK4]=A146,0))</f>
        <v>2862000</v>
      </c>
      <c r="N146" s="61">
        <f>L146-M146</f>
        <v>25067200</v>
      </c>
      <c r="Q146" s="278"/>
    </row>
    <row r="147" spans="1:17" ht="13.2" hidden="1" x14ac:dyDescent="0.25">
      <c r="A147" s="279" t="s">
        <v>150</v>
      </c>
      <c r="B147" s="62"/>
      <c r="C147" s="63" t="s">
        <v>658</v>
      </c>
      <c r="D147" s="62">
        <v>55</v>
      </c>
      <c r="E147" s="62" t="s">
        <v>27</v>
      </c>
      <c r="F147" s="64">
        <v>6075000</v>
      </c>
      <c r="G147" s="64">
        <f t="shared" ref="G147:G148" si="101">ROUNDDOWN(D147*F147,-3)</f>
        <v>334125000</v>
      </c>
      <c r="H147" s="64" t="b">
        <f>G147='[5]Pvt SP2D Pusdik'!B148</f>
        <v>1</v>
      </c>
      <c r="I147" s="64">
        <f>'[5]Pvt SP2D Pusdik'!C148</f>
        <v>29884566</v>
      </c>
      <c r="J147" s="64">
        <f t="shared" ref="J147:J148" si="102">G147-I147</f>
        <v>304240434</v>
      </c>
      <c r="K147" s="64"/>
      <c r="L147" s="64"/>
      <c r="M147" s="64"/>
      <c r="N147" s="64"/>
      <c r="Q147" s="278"/>
    </row>
    <row r="148" spans="1:17" ht="26.4" x14ac:dyDescent="0.25">
      <c r="A148" s="279" t="s">
        <v>151</v>
      </c>
      <c r="B148" s="62"/>
      <c r="C148" s="63" t="s">
        <v>659</v>
      </c>
      <c r="D148" s="62">
        <v>36</v>
      </c>
      <c r="E148" s="62" t="s">
        <v>27</v>
      </c>
      <c r="F148" s="64">
        <v>6121528</v>
      </c>
      <c r="G148" s="64">
        <f t="shared" si="101"/>
        <v>220375000</v>
      </c>
      <c r="H148" s="64" t="b">
        <f>G148='[5]Pvt SP2D Pusdik'!B149</f>
        <v>1</v>
      </c>
      <c r="I148" s="64">
        <f>'[5]Pvt SP2D Pusdik'!C149</f>
        <v>17274490</v>
      </c>
      <c r="J148" s="64">
        <f t="shared" si="102"/>
        <v>203100510</v>
      </c>
      <c r="K148" s="64">
        <v>35500000</v>
      </c>
      <c r="L148" s="64">
        <f>28000000-70800</f>
        <v>27929200</v>
      </c>
      <c r="M148" s="64"/>
      <c r="N148" s="64"/>
      <c r="Q148" s="278"/>
    </row>
    <row r="149" spans="1:17" ht="26.4" x14ac:dyDescent="0.25">
      <c r="A149" s="279" t="s">
        <v>152</v>
      </c>
      <c r="B149" s="139" t="s">
        <v>92</v>
      </c>
      <c r="C149" s="140" t="s">
        <v>153</v>
      </c>
      <c r="D149" s="171"/>
      <c r="E149" s="139"/>
      <c r="F149" s="172"/>
      <c r="G149" s="144">
        <f>SUM(G150,G155,G157,G159)</f>
        <v>78000000</v>
      </c>
      <c r="H149" s="283" t="b">
        <f>G149='[5]Pvt SP2D Pusdik'!B150</f>
        <v>1</v>
      </c>
      <c r="I149" s="72">
        <f>'[5]Pvt SP2D Pusdik'!C150</f>
        <v>11285970</v>
      </c>
      <c r="J149" s="172">
        <f>SUM(J150,J155,J157,J159)</f>
        <v>66714030</v>
      </c>
      <c r="K149" s="144">
        <f t="shared" ref="K149:L149" si="103">SUM(K150,K155,K157,K159)</f>
        <v>5050000</v>
      </c>
      <c r="L149" s="59">
        <f t="shared" si="103"/>
        <v>5050000</v>
      </c>
      <c r="M149" s="281">
        <f t="shared" ref="L149:N149" si="104">SUM(M150,M155,M157,M159)</f>
        <v>0</v>
      </c>
      <c r="N149" s="281">
        <f t="shared" si="104"/>
        <v>5050000</v>
      </c>
      <c r="O149" s="272" t="s">
        <v>505</v>
      </c>
      <c r="P149" s="272" t="s">
        <v>506</v>
      </c>
      <c r="Q149" s="278"/>
    </row>
    <row r="150" spans="1:17" ht="13.2" hidden="1" x14ac:dyDescent="0.25">
      <c r="A150" s="279" t="s">
        <v>154</v>
      </c>
      <c r="B150" s="162" t="s">
        <v>536</v>
      </c>
      <c r="C150" s="163" t="s">
        <v>25</v>
      </c>
      <c r="D150" s="218"/>
      <c r="E150" s="162"/>
      <c r="F150" s="219"/>
      <c r="G150" s="164">
        <f>SUM(G151:G154)</f>
        <v>34000000</v>
      </c>
      <c r="H150" s="68" t="b">
        <f>G150='[5]Pvt SP2D Pusdik'!B151</f>
        <v>1</v>
      </c>
      <c r="I150" s="89">
        <f>'[5]Pvt SP2D Pusdik'!C151</f>
        <v>4986800</v>
      </c>
      <c r="J150" s="219">
        <f>SUM(J151:J154)</f>
        <v>29013200</v>
      </c>
      <c r="K150" s="164">
        <f t="shared" ref="K150:L150" si="105">SUM(K151:K154)</f>
        <v>0</v>
      </c>
      <c r="L150" s="68">
        <f t="shared" si="105"/>
        <v>0</v>
      </c>
      <c r="M150" s="61" cm="1">
        <f t="array" ref="M150">SUM(_xlfn._xlws.FILTER([6]!Draft_SPBY[Jumlah],[6]!Draft_SPBY[MAK4]=A150,0))</f>
        <v>0</v>
      </c>
      <c r="N150" s="61">
        <f>L150-M150</f>
        <v>0</v>
      </c>
      <c r="Q150" s="278"/>
    </row>
    <row r="151" spans="1:17" ht="13.2" hidden="1" x14ac:dyDescent="0.25">
      <c r="A151" s="279" t="s">
        <v>155</v>
      </c>
      <c r="B151" s="62"/>
      <c r="C151" s="63" t="s">
        <v>647</v>
      </c>
      <c r="D151" s="62">
        <v>8</v>
      </c>
      <c r="E151" s="62" t="s">
        <v>121</v>
      </c>
      <c r="F151" s="64">
        <v>1000000</v>
      </c>
      <c r="G151" s="64">
        <f t="shared" ref="G151:G154" si="106">ROUNDDOWN(D151*F151,-3)</f>
        <v>8000000</v>
      </c>
      <c r="H151" s="64" t="b">
        <f>G151='[5]Pvt SP2D Pusdik'!B152</f>
        <v>1</v>
      </c>
      <c r="I151" s="64">
        <f>'[5]Pvt SP2D Pusdik'!C152</f>
        <v>1500000</v>
      </c>
      <c r="J151" s="64">
        <f t="shared" ref="J151:J154" si="107">G151-I151</f>
        <v>6500000</v>
      </c>
      <c r="K151" s="64"/>
      <c r="L151" s="64"/>
      <c r="M151" s="64"/>
      <c r="N151" s="64"/>
      <c r="Q151" s="278"/>
    </row>
    <row r="152" spans="1:17" ht="13.2" hidden="1" x14ac:dyDescent="0.25">
      <c r="A152" s="279" t="s">
        <v>156</v>
      </c>
      <c r="B152" s="62"/>
      <c r="C152" s="63" t="s">
        <v>579</v>
      </c>
      <c r="D152" s="62">
        <v>8</v>
      </c>
      <c r="E152" s="62" t="s">
        <v>121</v>
      </c>
      <c r="F152" s="64">
        <v>1500000</v>
      </c>
      <c r="G152" s="64">
        <f t="shared" si="106"/>
        <v>12000000</v>
      </c>
      <c r="H152" s="64" t="b">
        <f>G152='[5]Pvt SP2D Pusdik'!B153</f>
        <v>1</v>
      </c>
      <c r="I152" s="64">
        <f>'[5]Pvt SP2D Pusdik'!C153</f>
        <v>1490000</v>
      </c>
      <c r="J152" s="64">
        <f t="shared" si="107"/>
        <v>10510000</v>
      </c>
      <c r="K152" s="64"/>
      <c r="L152" s="64"/>
      <c r="M152" s="64"/>
      <c r="N152" s="64"/>
      <c r="Q152" s="278"/>
    </row>
    <row r="153" spans="1:17" ht="13.2" hidden="1" x14ac:dyDescent="0.25">
      <c r="A153" s="279" t="s">
        <v>157</v>
      </c>
      <c r="B153" s="62"/>
      <c r="C153" s="63" t="s">
        <v>580</v>
      </c>
      <c r="D153" s="62">
        <v>8</v>
      </c>
      <c r="E153" s="62" t="s">
        <v>121</v>
      </c>
      <c r="F153" s="64">
        <v>1000000</v>
      </c>
      <c r="G153" s="64">
        <f t="shared" si="106"/>
        <v>8000000</v>
      </c>
      <c r="H153" s="64" t="b">
        <f>G153='[5]Pvt SP2D Pusdik'!B154</f>
        <v>1</v>
      </c>
      <c r="I153" s="64">
        <f>'[5]Pvt SP2D Pusdik'!C154</f>
        <v>997500</v>
      </c>
      <c r="J153" s="64">
        <f t="shared" si="107"/>
        <v>7002500</v>
      </c>
      <c r="K153" s="64"/>
      <c r="L153" s="64"/>
      <c r="M153" s="64"/>
      <c r="N153" s="64"/>
      <c r="Q153" s="278"/>
    </row>
    <row r="154" spans="1:17" ht="13.2" hidden="1" x14ac:dyDescent="0.25">
      <c r="A154" s="279" t="s">
        <v>158</v>
      </c>
      <c r="B154" s="62"/>
      <c r="C154" s="63" t="s">
        <v>660</v>
      </c>
      <c r="D154" s="62">
        <v>12</v>
      </c>
      <c r="E154" s="62" t="s">
        <v>650</v>
      </c>
      <c r="F154" s="64">
        <v>500000</v>
      </c>
      <c r="G154" s="64">
        <f t="shared" si="106"/>
        <v>6000000</v>
      </c>
      <c r="H154" s="64" t="b">
        <f>G154='[5]Pvt SP2D Pusdik'!B155</f>
        <v>1</v>
      </c>
      <c r="I154" s="64">
        <f>'[5]Pvt SP2D Pusdik'!C155</f>
        <v>999300</v>
      </c>
      <c r="J154" s="64">
        <f t="shared" si="107"/>
        <v>5000700</v>
      </c>
      <c r="K154" s="64"/>
      <c r="L154" s="64"/>
      <c r="M154" s="64"/>
      <c r="N154" s="64"/>
      <c r="Q154" s="278"/>
    </row>
    <row r="155" spans="1:17" ht="13.2" hidden="1" x14ac:dyDescent="0.25">
      <c r="A155" s="279" t="s">
        <v>159</v>
      </c>
      <c r="B155" s="154" t="s">
        <v>548</v>
      </c>
      <c r="C155" s="155" t="s">
        <v>160</v>
      </c>
      <c r="D155" s="154"/>
      <c r="E155" s="154"/>
      <c r="F155" s="158"/>
      <c r="G155" s="158">
        <f>G156</f>
        <v>3000000</v>
      </c>
      <c r="H155" s="66" t="b">
        <f>G155='[5]Pvt SP2D Pusdik'!B156</f>
        <v>1</v>
      </c>
      <c r="I155" s="66">
        <f>'[5]Pvt SP2D Pusdik'!C156</f>
        <v>0</v>
      </c>
      <c r="J155" s="158">
        <f>J156</f>
        <v>3000000</v>
      </c>
      <c r="K155" s="158">
        <f t="shared" ref="K155:L155" si="108">K156</f>
        <v>0</v>
      </c>
      <c r="L155" s="66">
        <f t="shared" si="108"/>
        <v>0</v>
      </c>
      <c r="M155" s="61" cm="1">
        <f t="array" ref="M155">SUM(_xlfn._xlws.FILTER([6]!Draft_SPBY[Jumlah],[6]!Draft_SPBY[MAK4]=A155,0))</f>
        <v>0</v>
      </c>
      <c r="N155" s="61">
        <f>L155-M155</f>
        <v>0</v>
      </c>
      <c r="Q155" s="278"/>
    </row>
    <row r="156" spans="1:17" ht="13.2" hidden="1" x14ac:dyDescent="0.25">
      <c r="A156" s="279" t="s">
        <v>161</v>
      </c>
      <c r="B156" s="62"/>
      <c r="C156" s="63" t="s">
        <v>661</v>
      </c>
      <c r="D156" s="62">
        <v>2</v>
      </c>
      <c r="E156" s="62" t="s">
        <v>162</v>
      </c>
      <c r="F156" s="64">
        <v>1500000</v>
      </c>
      <c r="G156" s="64">
        <f>ROUNDDOWN(D156*F156,-3)</f>
        <v>3000000</v>
      </c>
      <c r="H156" s="64" t="b">
        <f>G156='[5]Pvt SP2D Pusdik'!B157</f>
        <v>1</v>
      </c>
      <c r="I156" s="64">
        <f>'[5]Pvt SP2D Pusdik'!C157</f>
        <v>0</v>
      </c>
      <c r="J156" s="64">
        <f>G156-I156</f>
        <v>3000000</v>
      </c>
      <c r="K156" s="64"/>
      <c r="L156" s="64"/>
      <c r="M156" s="64"/>
      <c r="N156" s="64"/>
      <c r="Q156" s="278"/>
    </row>
    <row r="157" spans="1:17" ht="13.2" x14ac:dyDescent="0.25">
      <c r="A157" s="279" t="s">
        <v>163</v>
      </c>
      <c r="B157" s="154" t="s">
        <v>538</v>
      </c>
      <c r="C157" s="155" t="s">
        <v>36</v>
      </c>
      <c r="D157" s="156"/>
      <c r="E157" s="154"/>
      <c r="F157" s="157"/>
      <c r="G157" s="158">
        <f>G158</f>
        <v>38000000</v>
      </c>
      <c r="H157" s="66" t="b">
        <f>G157='[5]Pvt SP2D Pusdik'!B158</f>
        <v>1</v>
      </c>
      <c r="I157" s="65">
        <f>'[5]Pvt SP2D Pusdik'!C158</f>
        <v>6299170</v>
      </c>
      <c r="J157" s="157">
        <f>J158</f>
        <v>31700830</v>
      </c>
      <c r="K157" s="158">
        <f t="shared" ref="K157:L157" si="109">K158</f>
        <v>4750000</v>
      </c>
      <c r="L157" s="66">
        <f t="shared" si="109"/>
        <v>4750000</v>
      </c>
      <c r="M157" s="61" cm="1">
        <f t="array" ref="M157">SUM(_xlfn._xlws.FILTER([6]!Draft_SPBY[Jumlah],[6]!Draft_SPBY[MAK4]=A157,0))</f>
        <v>0</v>
      </c>
      <c r="N157" s="61">
        <f>L157-M157</f>
        <v>4750000</v>
      </c>
      <c r="Q157" s="278"/>
    </row>
    <row r="158" spans="1:17" ht="26.4" x14ac:dyDescent="0.25">
      <c r="A158" s="279" t="s">
        <v>164</v>
      </c>
      <c r="B158" s="62"/>
      <c r="C158" s="63" t="s">
        <v>662</v>
      </c>
      <c r="D158" s="62">
        <v>8</v>
      </c>
      <c r="E158" s="62" t="s">
        <v>27</v>
      </c>
      <c r="F158" s="64">
        <v>4750000</v>
      </c>
      <c r="G158" s="64">
        <f>ROUNDDOWN(D158*F158,-3)</f>
        <v>38000000</v>
      </c>
      <c r="H158" s="64" t="b">
        <f>G158='[5]Pvt SP2D Pusdik'!B159</f>
        <v>1</v>
      </c>
      <c r="I158" s="64">
        <f>'[5]Pvt SP2D Pusdik'!C159</f>
        <v>6299170</v>
      </c>
      <c r="J158" s="64">
        <f>G158-I158</f>
        <v>31700830</v>
      </c>
      <c r="K158" s="64">
        <v>4750000</v>
      </c>
      <c r="L158" s="64">
        <v>4750000</v>
      </c>
      <c r="M158" s="64"/>
      <c r="N158" s="64"/>
      <c r="Q158" s="278"/>
    </row>
    <row r="159" spans="1:17" ht="13.2" x14ac:dyDescent="0.25">
      <c r="A159" s="279" t="s">
        <v>165</v>
      </c>
      <c r="B159" s="162" t="s">
        <v>599</v>
      </c>
      <c r="C159" s="163" t="s">
        <v>81</v>
      </c>
      <c r="D159" s="218"/>
      <c r="E159" s="162"/>
      <c r="F159" s="219"/>
      <c r="G159" s="164">
        <f>G160</f>
        <v>3000000</v>
      </c>
      <c r="H159" s="68" t="b">
        <f>G159='[5]Pvt SP2D Pusdik'!B160</f>
        <v>1</v>
      </c>
      <c r="I159" s="89">
        <f>'[5]Pvt SP2D Pusdik'!C160</f>
        <v>0</v>
      </c>
      <c r="J159" s="219">
        <f>J160</f>
        <v>3000000</v>
      </c>
      <c r="K159" s="164">
        <f t="shared" ref="K159:L159" si="110">K160</f>
        <v>300000</v>
      </c>
      <c r="L159" s="68">
        <f t="shared" si="110"/>
        <v>300000</v>
      </c>
      <c r="M159" s="61" cm="1">
        <f t="array" ref="M159">SUM(_xlfn._xlws.FILTER([6]!Draft_SPBY[Jumlah],[6]!Draft_SPBY[MAK4]=A159,0))</f>
        <v>0</v>
      </c>
      <c r="N159" s="61">
        <f>L159-M159</f>
        <v>300000</v>
      </c>
      <c r="Q159" s="278"/>
    </row>
    <row r="160" spans="1:17" ht="13.2" x14ac:dyDescent="0.25">
      <c r="A160" s="279" t="s">
        <v>166</v>
      </c>
      <c r="B160" s="62"/>
      <c r="C160" s="63" t="s">
        <v>663</v>
      </c>
      <c r="D160" s="62">
        <v>20</v>
      </c>
      <c r="E160" s="62" t="s">
        <v>27</v>
      </c>
      <c r="F160" s="64">
        <v>150000</v>
      </c>
      <c r="G160" s="64">
        <f>ROUNDDOWN(D160*F160,-3)</f>
        <v>3000000</v>
      </c>
      <c r="H160" s="64" t="b">
        <f>G160='[5]Pvt SP2D Pusdik'!B161</f>
        <v>1</v>
      </c>
      <c r="I160" s="64">
        <f>'[5]Pvt SP2D Pusdik'!C161</f>
        <v>0</v>
      </c>
      <c r="J160" s="64">
        <f>G160-I160</f>
        <v>3000000</v>
      </c>
      <c r="K160" s="64">
        <v>300000</v>
      </c>
      <c r="L160" s="64">
        <v>300000</v>
      </c>
      <c r="M160" s="64"/>
      <c r="N160" s="64"/>
      <c r="Q160" s="278"/>
    </row>
    <row r="161" spans="1:17" ht="13.2" x14ac:dyDescent="0.25">
      <c r="A161" s="279" t="s">
        <v>167</v>
      </c>
      <c r="B161" s="139" t="s">
        <v>168</v>
      </c>
      <c r="C161" s="140" t="s">
        <v>169</v>
      </c>
      <c r="D161" s="171"/>
      <c r="E161" s="139"/>
      <c r="F161" s="172"/>
      <c r="G161" s="144">
        <f>SUM(G162,G167,G169)</f>
        <v>65000000</v>
      </c>
      <c r="H161" s="283" t="b">
        <f>G161='[5]Pvt SP2D Pusdik'!B162</f>
        <v>1</v>
      </c>
      <c r="I161" s="72">
        <f>'[5]Pvt SP2D Pusdik'!C162</f>
        <v>4985000</v>
      </c>
      <c r="J161" s="172">
        <f>SUM(J162,J167,J169)</f>
        <v>60015000</v>
      </c>
      <c r="K161" s="144">
        <f t="shared" ref="K161:L161" si="111">SUM(K162,K167,K169)</f>
        <v>4300000</v>
      </c>
      <c r="L161" s="59">
        <f t="shared" si="111"/>
        <v>4300000</v>
      </c>
      <c r="M161" s="281">
        <f t="shared" ref="L161:N161" si="112">SUM(M162,M167,M169)</f>
        <v>0</v>
      </c>
      <c r="N161" s="281">
        <f t="shared" si="112"/>
        <v>4300000</v>
      </c>
      <c r="O161" s="272" t="s">
        <v>505</v>
      </c>
      <c r="P161" s="272" t="s">
        <v>506</v>
      </c>
      <c r="Q161" s="278"/>
    </row>
    <row r="162" spans="1:17" ht="13.2" hidden="1" x14ac:dyDescent="0.25">
      <c r="A162" s="279" t="s">
        <v>170</v>
      </c>
      <c r="B162" s="154" t="s">
        <v>536</v>
      </c>
      <c r="C162" s="155" t="s">
        <v>25</v>
      </c>
      <c r="D162" s="156"/>
      <c r="E162" s="154"/>
      <c r="F162" s="157"/>
      <c r="G162" s="158">
        <f>SUM(G163:G166)</f>
        <v>22000000</v>
      </c>
      <c r="H162" s="66" t="b">
        <f>G162='[5]Pvt SP2D Pusdik'!B163</f>
        <v>1</v>
      </c>
      <c r="I162" s="65">
        <f>'[5]Pvt SP2D Pusdik'!C163</f>
        <v>4985000</v>
      </c>
      <c r="J162" s="157">
        <f>SUM(J163:J166)</f>
        <v>17015000</v>
      </c>
      <c r="K162" s="158">
        <f t="shared" ref="K162:L162" si="113">SUM(K163:K166)</f>
        <v>0</v>
      </c>
      <c r="L162" s="66">
        <f t="shared" si="113"/>
        <v>0</v>
      </c>
      <c r="M162" s="61" cm="1">
        <f t="array" ref="M162">SUM(_xlfn._xlws.FILTER([6]!Draft_SPBY[Jumlah],[6]!Draft_SPBY[MAK4]=A162,0))</f>
        <v>0</v>
      </c>
      <c r="N162" s="61">
        <f>L162-M162</f>
        <v>0</v>
      </c>
      <c r="Q162" s="278"/>
    </row>
    <row r="163" spans="1:17" ht="13.2" hidden="1" x14ac:dyDescent="0.25">
      <c r="A163" s="279" t="s">
        <v>171</v>
      </c>
      <c r="B163" s="62"/>
      <c r="C163" s="63" t="s">
        <v>647</v>
      </c>
      <c r="D163" s="62">
        <v>4</v>
      </c>
      <c r="E163" s="62" t="s">
        <v>121</v>
      </c>
      <c r="F163" s="64">
        <v>1500000</v>
      </c>
      <c r="G163" s="64">
        <f t="shared" ref="G163:G166" si="114">ROUNDDOWN(D163*F163,-3)</f>
        <v>6000000</v>
      </c>
      <c r="H163" s="64" t="b">
        <f>G163='[5]Pvt SP2D Pusdik'!B164</f>
        <v>1</v>
      </c>
      <c r="I163" s="64">
        <f>'[5]Pvt SP2D Pusdik'!C164</f>
        <v>1495000</v>
      </c>
      <c r="J163" s="64">
        <f t="shared" ref="J163:J166" si="115">G163-I163</f>
        <v>4505000</v>
      </c>
      <c r="K163" s="64"/>
      <c r="L163" s="64"/>
      <c r="M163" s="64"/>
      <c r="N163" s="64"/>
      <c r="Q163" s="278"/>
    </row>
    <row r="164" spans="1:17" ht="13.2" hidden="1" x14ac:dyDescent="0.25">
      <c r="A164" s="279" t="s">
        <v>172</v>
      </c>
      <c r="B164" s="62"/>
      <c r="C164" s="63" t="s">
        <v>579</v>
      </c>
      <c r="D164" s="62">
        <v>4</v>
      </c>
      <c r="E164" s="62" t="s">
        <v>121</v>
      </c>
      <c r="F164" s="64">
        <v>1500000</v>
      </c>
      <c r="G164" s="64">
        <f t="shared" si="114"/>
        <v>6000000</v>
      </c>
      <c r="H164" s="64" t="b">
        <f>G164='[5]Pvt SP2D Pusdik'!B165</f>
        <v>1</v>
      </c>
      <c r="I164" s="64">
        <f>'[5]Pvt SP2D Pusdik'!C165</f>
        <v>1490000</v>
      </c>
      <c r="J164" s="64">
        <f t="shared" si="115"/>
        <v>4510000</v>
      </c>
      <c r="K164" s="64"/>
      <c r="L164" s="64"/>
      <c r="M164" s="64"/>
      <c r="N164" s="64"/>
      <c r="Q164" s="278"/>
    </row>
    <row r="165" spans="1:17" ht="13.2" hidden="1" x14ac:dyDescent="0.25">
      <c r="A165" s="279" t="s">
        <v>173</v>
      </c>
      <c r="B165" s="62"/>
      <c r="C165" s="63" t="s">
        <v>580</v>
      </c>
      <c r="D165" s="62">
        <v>4</v>
      </c>
      <c r="E165" s="62" t="s">
        <v>121</v>
      </c>
      <c r="F165" s="64">
        <v>1000000</v>
      </c>
      <c r="G165" s="64">
        <f t="shared" si="114"/>
        <v>4000000</v>
      </c>
      <c r="H165" s="64" t="b">
        <f>G165='[5]Pvt SP2D Pusdik'!B166</f>
        <v>1</v>
      </c>
      <c r="I165" s="64">
        <f>'[5]Pvt SP2D Pusdik'!C166</f>
        <v>1000000</v>
      </c>
      <c r="J165" s="64">
        <f t="shared" si="115"/>
        <v>3000000</v>
      </c>
      <c r="K165" s="64"/>
      <c r="L165" s="64"/>
      <c r="M165" s="64"/>
      <c r="N165" s="64"/>
      <c r="Q165" s="278"/>
    </row>
    <row r="166" spans="1:17" ht="13.2" hidden="1" x14ac:dyDescent="0.25">
      <c r="A166" s="279" t="s">
        <v>174</v>
      </c>
      <c r="B166" s="62"/>
      <c r="C166" s="63" t="s">
        <v>660</v>
      </c>
      <c r="D166" s="62">
        <v>12</v>
      </c>
      <c r="E166" s="62" t="s">
        <v>650</v>
      </c>
      <c r="F166" s="64">
        <v>500000</v>
      </c>
      <c r="G166" s="64">
        <f t="shared" si="114"/>
        <v>6000000</v>
      </c>
      <c r="H166" s="64" t="b">
        <f>G166='[5]Pvt SP2D Pusdik'!B167</f>
        <v>1</v>
      </c>
      <c r="I166" s="64">
        <f>'[5]Pvt SP2D Pusdik'!C167</f>
        <v>1000000</v>
      </c>
      <c r="J166" s="64">
        <f t="shared" si="115"/>
        <v>5000000</v>
      </c>
      <c r="K166" s="64"/>
      <c r="L166" s="64"/>
      <c r="M166" s="64"/>
      <c r="N166" s="64"/>
      <c r="Q166" s="278"/>
    </row>
    <row r="167" spans="1:17" ht="13.2" x14ac:dyDescent="0.25">
      <c r="A167" s="279" t="s">
        <v>175</v>
      </c>
      <c r="B167" s="154" t="s">
        <v>538</v>
      </c>
      <c r="C167" s="155" t="s">
        <v>36</v>
      </c>
      <c r="D167" s="156"/>
      <c r="E167" s="154"/>
      <c r="F167" s="157"/>
      <c r="G167" s="158">
        <f>G168</f>
        <v>40000000</v>
      </c>
      <c r="H167" s="66" t="b">
        <f>G167='[5]Pvt SP2D Pusdik'!B168</f>
        <v>1</v>
      </c>
      <c r="I167" s="65">
        <f>'[5]Pvt SP2D Pusdik'!C168</f>
        <v>0</v>
      </c>
      <c r="J167" s="157">
        <f>J168</f>
        <v>40000000</v>
      </c>
      <c r="K167" s="158">
        <f t="shared" ref="K167:L167" si="116">K168</f>
        <v>4000000</v>
      </c>
      <c r="L167" s="66">
        <f t="shared" si="116"/>
        <v>4000000</v>
      </c>
      <c r="M167" s="61" cm="1">
        <f t="array" ref="M167">SUM(_xlfn._xlws.FILTER([6]!Draft_SPBY[Jumlah],[6]!Draft_SPBY[MAK4]=A167,0))</f>
        <v>0</v>
      </c>
      <c r="N167" s="61">
        <f>L167-M167</f>
        <v>4000000</v>
      </c>
      <c r="Q167" s="278"/>
    </row>
    <row r="168" spans="1:17" ht="13.2" x14ac:dyDescent="0.25">
      <c r="A168" s="279" t="s">
        <v>176</v>
      </c>
      <c r="B168" s="62"/>
      <c r="C168" s="63" t="s">
        <v>664</v>
      </c>
      <c r="D168" s="62">
        <v>10</v>
      </c>
      <c r="E168" s="62" t="s">
        <v>27</v>
      </c>
      <c r="F168" s="64">
        <v>4000000</v>
      </c>
      <c r="G168" s="64">
        <f>ROUNDDOWN(D168*F168,-3)</f>
        <v>40000000</v>
      </c>
      <c r="H168" s="64" t="b">
        <f>G168='[5]Pvt SP2D Pusdik'!B169</f>
        <v>1</v>
      </c>
      <c r="I168" s="64">
        <f>'[5]Pvt SP2D Pusdik'!C169</f>
        <v>0</v>
      </c>
      <c r="J168" s="64">
        <f>G168-I168</f>
        <v>40000000</v>
      </c>
      <c r="K168" s="64">
        <v>4000000</v>
      </c>
      <c r="L168" s="64">
        <v>4000000</v>
      </c>
      <c r="M168" s="64"/>
      <c r="N168" s="64"/>
      <c r="Q168" s="278"/>
    </row>
    <row r="169" spans="1:17" ht="13.2" x14ac:dyDescent="0.25">
      <c r="A169" s="279" t="s">
        <v>665</v>
      </c>
      <c r="B169" s="154" t="s">
        <v>599</v>
      </c>
      <c r="C169" s="155" t="s">
        <v>81</v>
      </c>
      <c r="D169" s="156"/>
      <c r="E169" s="154"/>
      <c r="F169" s="157"/>
      <c r="G169" s="158">
        <f>G170</f>
        <v>3000000</v>
      </c>
      <c r="H169" s="66" t="b">
        <f>G169='[5]Pvt SP2D Pusdik'!B170</f>
        <v>1</v>
      </c>
      <c r="I169" s="65">
        <f>'[5]Pvt SP2D Pusdik'!C170</f>
        <v>0</v>
      </c>
      <c r="J169" s="157">
        <f>J170</f>
        <v>3000000</v>
      </c>
      <c r="K169" s="158">
        <f t="shared" ref="K169:L169" si="117">K170</f>
        <v>300000</v>
      </c>
      <c r="L169" s="66">
        <f t="shared" si="117"/>
        <v>300000</v>
      </c>
      <c r="M169" s="61" cm="1">
        <f t="array" ref="M169">SUM(_xlfn._xlws.FILTER([6]!Draft_SPBY[Jumlah],[6]!Draft_SPBY[MAK4]=A169,0))</f>
        <v>0</v>
      </c>
      <c r="N169" s="61">
        <f>L169-M169</f>
        <v>300000</v>
      </c>
      <c r="Q169" s="278"/>
    </row>
    <row r="170" spans="1:17" ht="13.2" x14ac:dyDescent="0.25">
      <c r="A170" s="279" t="s">
        <v>666</v>
      </c>
      <c r="B170" s="62"/>
      <c r="C170" s="63" t="s">
        <v>663</v>
      </c>
      <c r="D170" s="62">
        <v>20</v>
      </c>
      <c r="E170" s="62" t="s">
        <v>27</v>
      </c>
      <c r="F170" s="64">
        <v>150000</v>
      </c>
      <c r="G170" s="64">
        <f>ROUNDDOWN(D170*F170,-3)</f>
        <v>3000000</v>
      </c>
      <c r="H170" s="64" t="b">
        <f>G170='[5]Pvt SP2D Pusdik'!B171</f>
        <v>1</v>
      </c>
      <c r="I170" s="64">
        <f>'[5]Pvt SP2D Pusdik'!C171</f>
        <v>0</v>
      </c>
      <c r="J170" s="64">
        <f>G170-I170</f>
        <v>3000000</v>
      </c>
      <c r="K170" s="64">
        <v>300000</v>
      </c>
      <c r="L170" s="64">
        <v>300000</v>
      </c>
      <c r="M170" s="64"/>
      <c r="N170" s="64"/>
      <c r="Q170" s="278"/>
    </row>
    <row r="171" spans="1:17" ht="13.2" x14ac:dyDescent="0.25">
      <c r="A171" s="279" t="s">
        <v>177</v>
      </c>
      <c r="B171" s="139" t="s">
        <v>178</v>
      </c>
      <c r="C171" s="140" t="s">
        <v>179</v>
      </c>
      <c r="D171" s="171"/>
      <c r="E171" s="139"/>
      <c r="F171" s="172"/>
      <c r="G171" s="144">
        <f>SUM(G172,G177,G179,G181)</f>
        <v>82785000</v>
      </c>
      <c r="H171" s="283" t="b">
        <f>G171='[5]Pvt SP2D Pusdik'!B172</f>
        <v>1</v>
      </c>
      <c r="I171" s="72">
        <f>'[5]Pvt SP2D Pusdik'!C172</f>
        <v>11249400</v>
      </c>
      <c r="J171" s="172">
        <f>SUM(J172,J177,J179,J181)</f>
        <v>71535600</v>
      </c>
      <c r="K171" s="144">
        <f t="shared" ref="K171:L171" si="118">SUM(K172,K177,K179,K181)</f>
        <v>8550000</v>
      </c>
      <c r="L171" s="59">
        <f t="shared" si="118"/>
        <v>8550000</v>
      </c>
      <c r="M171" s="281">
        <f t="shared" ref="L171:N171" si="119">SUM(M172,M177,M179,M181)</f>
        <v>300000</v>
      </c>
      <c r="N171" s="281">
        <f t="shared" si="119"/>
        <v>8250000</v>
      </c>
      <c r="O171" s="272" t="s">
        <v>505</v>
      </c>
      <c r="P171" s="272" t="s">
        <v>506</v>
      </c>
      <c r="Q171" s="278"/>
    </row>
    <row r="172" spans="1:17" ht="13.2" hidden="1" x14ac:dyDescent="0.25">
      <c r="A172" s="279" t="s">
        <v>180</v>
      </c>
      <c r="B172" s="162" t="s">
        <v>536</v>
      </c>
      <c r="C172" s="163" t="s">
        <v>25</v>
      </c>
      <c r="D172" s="218"/>
      <c r="E172" s="162"/>
      <c r="F172" s="219"/>
      <c r="G172" s="164">
        <f>SUM(G173:G176)</f>
        <v>22000000</v>
      </c>
      <c r="H172" s="68" t="b">
        <f>G172='[5]Pvt SP2D Pusdik'!B173</f>
        <v>1</v>
      </c>
      <c r="I172" s="89">
        <f>'[5]Pvt SP2D Pusdik'!C173</f>
        <v>4977900</v>
      </c>
      <c r="J172" s="219">
        <f>SUM(J173:J176)</f>
        <v>17022100</v>
      </c>
      <c r="K172" s="164">
        <f t="shared" ref="K172:L172" si="120">SUM(K173:K176)</f>
        <v>0</v>
      </c>
      <c r="L172" s="68">
        <f t="shared" si="120"/>
        <v>0</v>
      </c>
      <c r="M172" s="61" cm="1">
        <f t="array" ref="M172">SUM(_xlfn._xlws.FILTER([6]!Draft_SPBY[Jumlah],[6]!Draft_SPBY[MAK4]=A172,0))</f>
        <v>0</v>
      </c>
      <c r="N172" s="61">
        <f>L172-M172</f>
        <v>0</v>
      </c>
      <c r="Q172" s="278"/>
    </row>
    <row r="173" spans="1:17" ht="13.2" hidden="1" x14ac:dyDescent="0.25">
      <c r="A173" s="279" t="s">
        <v>181</v>
      </c>
      <c r="B173" s="62"/>
      <c r="C173" s="63" t="s">
        <v>647</v>
      </c>
      <c r="D173" s="62">
        <v>4</v>
      </c>
      <c r="E173" s="62" t="s">
        <v>121</v>
      </c>
      <c r="F173" s="64">
        <v>1500000</v>
      </c>
      <c r="G173" s="64">
        <f t="shared" ref="G173:G176" si="121">ROUNDDOWN(D173*F173,-3)</f>
        <v>6000000</v>
      </c>
      <c r="H173" s="64" t="b">
        <f>G173='[5]Pvt SP2D Pusdik'!B174</f>
        <v>1</v>
      </c>
      <c r="I173" s="64">
        <f>'[5]Pvt SP2D Pusdik'!C174</f>
        <v>1498000</v>
      </c>
      <c r="J173" s="64">
        <f t="shared" ref="J173:J176" si="122">G173-I173</f>
        <v>4502000</v>
      </c>
      <c r="K173" s="64"/>
      <c r="L173" s="64"/>
      <c r="M173" s="64"/>
      <c r="N173" s="64"/>
      <c r="Q173" s="278"/>
    </row>
    <row r="174" spans="1:17" ht="13.2" hidden="1" x14ac:dyDescent="0.25">
      <c r="A174" s="279" t="s">
        <v>182</v>
      </c>
      <c r="B174" s="62"/>
      <c r="C174" s="63" t="s">
        <v>579</v>
      </c>
      <c r="D174" s="62">
        <v>4</v>
      </c>
      <c r="E174" s="62" t="s">
        <v>121</v>
      </c>
      <c r="F174" s="64">
        <v>1500000</v>
      </c>
      <c r="G174" s="64">
        <f t="shared" si="121"/>
        <v>6000000</v>
      </c>
      <c r="H174" s="64" t="b">
        <f>G174='[5]Pvt SP2D Pusdik'!B175</f>
        <v>1</v>
      </c>
      <c r="I174" s="64">
        <f>'[5]Pvt SP2D Pusdik'!C175</f>
        <v>1480000</v>
      </c>
      <c r="J174" s="64">
        <f t="shared" si="122"/>
        <v>4520000</v>
      </c>
      <c r="K174" s="64"/>
      <c r="L174" s="64"/>
      <c r="M174" s="64"/>
      <c r="N174" s="64"/>
      <c r="Q174" s="278"/>
    </row>
    <row r="175" spans="1:17" ht="13.2" hidden="1" x14ac:dyDescent="0.25">
      <c r="A175" s="279" t="s">
        <v>183</v>
      </c>
      <c r="B175" s="62"/>
      <c r="C175" s="63" t="s">
        <v>580</v>
      </c>
      <c r="D175" s="62">
        <v>4</v>
      </c>
      <c r="E175" s="62" t="s">
        <v>121</v>
      </c>
      <c r="F175" s="64">
        <v>1000000</v>
      </c>
      <c r="G175" s="64">
        <f t="shared" si="121"/>
        <v>4000000</v>
      </c>
      <c r="H175" s="64" t="b">
        <f>G175='[5]Pvt SP2D Pusdik'!B176</f>
        <v>1</v>
      </c>
      <c r="I175" s="64">
        <f>'[5]Pvt SP2D Pusdik'!C176</f>
        <v>1000000</v>
      </c>
      <c r="J175" s="64">
        <f t="shared" si="122"/>
        <v>3000000</v>
      </c>
      <c r="K175" s="64"/>
      <c r="L175" s="64"/>
      <c r="M175" s="64"/>
      <c r="N175" s="64"/>
      <c r="Q175" s="278"/>
    </row>
    <row r="176" spans="1:17" ht="13.2" hidden="1" x14ac:dyDescent="0.25">
      <c r="A176" s="279" t="s">
        <v>184</v>
      </c>
      <c r="B176" s="62"/>
      <c r="C176" s="63" t="s">
        <v>660</v>
      </c>
      <c r="D176" s="62">
        <v>24</v>
      </c>
      <c r="E176" s="62" t="s">
        <v>650</v>
      </c>
      <c r="F176" s="64">
        <v>250000</v>
      </c>
      <c r="G176" s="64">
        <f t="shared" si="121"/>
        <v>6000000</v>
      </c>
      <c r="H176" s="64" t="b">
        <f>G176='[5]Pvt SP2D Pusdik'!B177</f>
        <v>1</v>
      </c>
      <c r="I176" s="64">
        <f>'[5]Pvt SP2D Pusdik'!C177</f>
        <v>999900</v>
      </c>
      <c r="J176" s="64">
        <f t="shared" si="122"/>
        <v>5000100</v>
      </c>
      <c r="K176" s="64"/>
      <c r="L176" s="64"/>
      <c r="M176" s="64"/>
      <c r="N176" s="64"/>
      <c r="Q176" s="278"/>
    </row>
    <row r="177" spans="1:17" ht="13.2" hidden="1" x14ac:dyDescent="0.25">
      <c r="A177" s="279" t="s">
        <v>667</v>
      </c>
      <c r="B177" s="154" t="s">
        <v>537</v>
      </c>
      <c r="C177" s="155" t="s">
        <v>74</v>
      </c>
      <c r="D177" s="156"/>
      <c r="E177" s="154"/>
      <c r="F177" s="157"/>
      <c r="G177" s="158">
        <f>G178</f>
        <v>26250000</v>
      </c>
      <c r="H177" s="66" t="b">
        <f>G177='[5]Pvt SP2D Pusdik'!B178</f>
        <v>1</v>
      </c>
      <c r="I177" s="65">
        <f>'[5]Pvt SP2D Pusdik'!C178</f>
        <v>0</v>
      </c>
      <c r="J177" s="157">
        <f>J178</f>
        <v>26250000</v>
      </c>
      <c r="K177" s="158">
        <f t="shared" ref="K177:L177" si="123">K178</f>
        <v>0</v>
      </c>
      <c r="L177" s="66">
        <f t="shared" si="123"/>
        <v>0</v>
      </c>
      <c r="M177" s="61" cm="1">
        <f t="array" ref="M177">SUM(_xlfn._xlws.FILTER([6]!Draft_SPBY[Jumlah],[6]!Draft_SPBY[MAK4]=A177,0))</f>
        <v>0</v>
      </c>
      <c r="N177" s="61">
        <f>L177-M177</f>
        <v>0</v>
      </c>
      <c r="Q177" s="278"/>
    </row>
    <row r="178" spans="1:17" ht="13.2" hidden="1" x14ac:dyDescent="0.25">
      <c r="A178" s="279" t="s">
        <v>668</v>
      </c>
      <c r="B178" s="62"/>
      <c r="C178" s="63" t="s">
        <v>669</v>
      </c>
      <c r="D178" s="62">
        <v>15</v>
      </c>
      <c r="E178" s="62" t="s">
        <v>27</v>
      </c>
      <c r="F178" s="64">
        <v>1750000</v>
      </c>
      <c r="G178" s="64">
        <f>ROUNDDOWN(D178*F178,-3)</f>
        <v>26250000</v>
      </c>
      <c r="H178" s="64" t="b">
        <f>G178='[5]Pvt SP2D Pusdik'!B179</f>
        <v>1</v>
      </c>
      <c r="I178" s="64">
        <f>'[5]Pvt SP2D Pusdik'!C179</f>
        <v>0</v>
      </c>
      <c r="J178" s="64">
        <f>G178-I178</f>
        <v>26250000</v>
      </c>
      <c r="K178" s="64"/>
      <c r="L178" s="64"/>
      <c r="M178" s="64"/>
      <c r="N178" s="64"/>
      <c r="Q178" s="278"/>
    </row>
    <row r="179" spans="1:17" ht="13.2" x14ac:dyDescent="0.25">
      <c r="A179" s="279" t="s">
        <v>187</v>
      </c>
      <c r="B179" s="154" t="s">
        <v>538</v>
      </c>
      <c r="C179" s="155" t="s">
        <v>36</v>
      </c>
      <c r="D179" s="156"/>
      <c r="E179" s="154"/>
      <c r="F179" s="157"/>
      <c r="G179" s="158">
        <f>G180</f>
        <v>32435000</v>
      </c>
      <c r="H179" s="66" t="b">
        <f>G179='[5]Pvt SP2D Pusdik'!B180</f>
        <v>1</v>
      </c>
      <c r="I179" s="65">
        <f>'[5]Pvt SP2D Pusdik'!C180</f>
        <v>5671500</v>
      </c>
      <c r="J179" s="157">
        <f>J180</f>
        <v>26763500</v>
      </c>
      <c r="K179" s="158">
        <f t="shared" ref="K179:L179" si="124">K180</f>
        <v>8250000</v>
      </c>
      <c r="L179" s="66">
        <f t="shared" si="124"/>
        <v>8250000</v>
      </c>
      <c r="M179" s="61" cm="1">
        <f t="array" ref="M179">SUM(_xlfn._xlws.FILTER([6]!Draft_SPBY[Jumlah],[6]!Draft_SPBY[MAK4]=A179,0))</f>
        <v>300000</v>
      </c>
      <c r="N179" s="61">
        <f>L179-M179</f>
        <v>7950000</v>
      </c>
      <c r="Q179" s="278"/>
    </row>
    <row r="180" spans="1:17" ht="13.2" x14ac:dyDescent="0.25">
      <c r="A180" s="279" t="s">
        <v>188</v>
      </c>
      <c r="B180" s="62"/>
      <c r="C180" s="63" t="s">
        <v>670</v>
      </c>
      <c r="D180" s="62">
        <v>12</v>
      </c>
      <c r="E180" s="62" t="s">
        <v>27</v>
      </c>
      <c r="F180" s="64">
        <v>2702917</v>
      </c>
      <c r="G180" s="64">
        <f>ROUNDDOWN(D180*F180,-3)</f>
        <v>32435000</v>
      </c>
      <c r="H180" s="64" t="b">
        <f>G180='[5]Pvt SP2D Pusdik'!B181</f>
        <v>1</v>
      </c>
      <c r="I180" s="64">
        <f>'[5]Pvt SP2D Pusdik'!C181</f>
        <v>5671500</v>
      </c>
      <c r="J180" s="64">
        <f>G180-I180</f>
        <v>26763500</v>
      </c>
      <c r="K180" s="64">
        <v>8250000</v>
      </c>
      <c r="L180" s="64">
        <v>8250000</v>
      </c>
      <c r="M180" s="64"/>
      <c r="N180" s="64"/>
      <c r="Q180" s="278"/>
    </row>
    <row r="181" spans="1:17" ht="13.2" x14ac:dyDescent="0.25">
      <c r="A181" s="279" t="s">
        <v>189</v>
      </c>
      <c r="B181" s="145" t="s">
        <v>599</v>
      </c>
      <c r="C181" s="146" t="s">
        <v>81</v>
      </c>
      <c r="D181" s="147"/>
      <c r="E181" s="145"/>
      <c r="F181" s="148"/>
      <c r="G181" s="149">
        <f>G182</f>
        <v>2100000</v>
      </c>
      <c r="H181" s="61" t="b">
        <f>G181='[5]Pvt SP2D Pusdik'!B182</f>
        <v>1</v>
      </c>
      <c r="I181" s="60">
        <f>'[5]Pvt SP2D Pusdik'!C182</f>
        <v>600000</v>
      </c>
      <c r="J181" s="148">
        <f>J182</f>
        <v>1500000</v>
      </c>
      <c r="K181" s="149">
        <f t="shared" ref="K181:L181" si="125">K182</f>
        <v>300000</v>
      </c>
      <c r="L181" s="61">
        <f t="shared" si="125"/>
        <v>300000</v>
      </c>
      <c r="M181" s="61" cm="1">
        <f t="array" ref="M181">SUM(_xlfn._xlws.FILTER([6]!Draft_SPBY[Jumlah],[6]!Draft_SPBY[MAK4]=A181,0))</f>
        <v>0</v>
      </c>
      <c r="N181" s="61">
        <f>L181-M181</f>
        <v>300000</v>
      </c>
      <c r="Q181" s="278"/>
    </row>
    <row r="182" spans="1:17" ht="13.2" x14ac:dyDescent="0.25">
      <c r="A182" s="279" t="s">
        <v>190</v>
      </c>
      <c r="B182" s="62"/>
      <c r="C182" s="63" t="s">
        <v>663</v>
      </c>
      <c r="D182" s="62">
        <v>14</v>
      </c>
      <c r="E182" s="62" t="s">
        <v>27</v>
      </c>
      <c r="F182" s="64">
        <v>150000</v>
      </c>
      <c r="G182" s="64">
        <f>ROUNDDOWN(D182*F182,-3)</f>
        <v>2100000</v>
      </c>
      <c r="H182" s="64" t="b">
        <f>G182='[5]Pvt SP2D Pusdik'!B183</f>
        <v>1</v>
      </c>
      <c r="I182" s="64">
        <f>'[5]Pvt SP2D Pusdik'!C183</f>
        <v>600000</v>
      </c>
      <c r="J182" s="64">
        <f>G182-I182</f>
        <v>1500000</v>
      </c>
      <c r="K182" s="64">
        <v>300000</v>
      </c>
      <c r="L182" s="64">
        <v>300000</v>
      </c>
      <c r="M182" s="64"/>
      <c r="N182" s="64"/>
      <c r="Q182" s="278"/>
    </row>
    <row r="183" spans="1:17" ht="13.2" x14ac:dyDescent="0.25">
      <c r="A183" s="279" t="s">
        <v>191</v>
      </c>
      <c r="B183" s="139" t="s">
        <v>192</v>
      </c>
      <c r="C183" s="140" t="s">
        <v>671</v>
      </c>
      <c r="D183" s="139"/>
      <c r="E183" s="139"/>
      <c r="F183" s="144"/>
      <c r="G183" s="144">
        <f>SUM(G184,G189,G191,G193)</f>
        <v>50042000</v>
      </c>
      <c r="H183" s="283" t="b">
        <f>G183='[5]Pvt SP2D Pusdik'!B184</f>
        <v>1</v>
      </c>
      <c r="I183" s="59">
        <f>'[5]Pvt SP2D Pusdik'!C184</f>
        <v>461397</v>
      </c>
      <c r="J183" s="144">
        <f>SUM(J184,J189,J191,J193)</f>
        <v>49580603</v>
      </c>
      <c r="K183" s="144">
        <f t="shared" ref="K183:L183" si="126">SUM(K184,K189,K191,K193)</f>
        <v>4000000</v>
      </c>
      <c r="L183" s="59">
        <f t="shared" si="126"/>
        <v>4000000</v>
      </c>
      <c r="M183" s="281">
        <f t="shared" ref="L183:N183" si="127">SUM(M184,M189,M191,M193)</f>
        <v>0</v>
      </c>
      <c r="N183" s="281">
        <f t="shared" si="127"/>
        <v>4000000</v>
      </c>
      <c r="O183" s="272" t="s">
        <v>502</v>
      </c>
      <c r="P183" s="272" t="s">
        <v>503</v>
      </c>
      <c r="Q183" s="278"/>
    </row>
    <row r="184" spans="1:17" ht="13.2" x14ac:dyDescent="0.25">
      <c r="A184" s="279" t="s">
        <v>193</v>
      </c>
      <c r="B184" s="154" t="s">
        <v>536</v>
      </c>
      <c r="C184" s="155" t="s">
        <v>25</v>
      </c>
      <c r="D184" s="154"/>
      <c r="E184" s="154"/>
      <c r="F184" s="158"/>
      <c r="G184" s="158">
        <f>SUM(G185:G188)</f>
        <v>20000000</v>
      </c>
      <c r="H184" s="66" t="b">
        <f>G184='[5]Pvt SP2D Pusdik'!B185</f>
        <v>1</v>
      </c>
      <c r="I184" s="66">
        <f>'[5]Pvt SP2D Pusdik'!C185</f>
        <v>0</v>
      </c>
      <c r="J184" s="158">
        <f>SUM(J185:J188)</f>
        <v>20000000</v>
      </c>
      <c r="K184" s="158">
        <f t="shared" ref="K184:L184" si="128">SUM(K185:K188)</f>
        <v>4000000</v>
      </c>
      <c r="L184" s="66">
        <f t="shared" si="128"/>
        <v>4000000</v>
      </c>
      <c r="M184" s="61" cm="1">
        <f t="array" ref="M184">SUM(_xlfn._xlws.FILTER([6]!Draft_SPBY[Jumlah],[6]!Draft_SPBY[MAK4]=A184,0))</f>
        <v>0</v>
      </c>
      <c r="N184" s="61">
        <f>L184-M184</f>
        <v>4000000</v>
      </c>
      <c r="Q184" s="278"/>
    </row>
    <row r="185" spans="1:17" ht="13.2" hidden="1" x14ac:dyDescent="0.25">
      <c r="A185" s="279" t="s">
        <v>194</v>
      </c>
      <c r="B185" s="62"/>
      <c r="C185" s="63" t="s">
        <v>571</v>
      </c>
      <c r="D185" s="62">
        <v>160</v>
      </c>
      <c r="E185" s="62" t="s">
        <v>27</v>
      </c>
      <c r="F185" s="64">
        <v>75000</v>
      </c>
      <c r="G185" s="64">
        <f t="shared" ref="G185:G188" si="129">ROUNDDOWN(D185*F185,-3)</f>
        <v>12000000</v>
      </c>
      <c r="H185" s="64" t="b">
        <f>G185='[5]Pvt SP2D Pusdik'!B186</f>
        <v>1</v>
      </c>
      <c r="I185" s="64">
        <f>'[5]Pvt SP2D Pusdik'!C186</f>
        <v>0</v>
      </c>
      <c r="J185" s="64">
        <f t="shared" ref="J185:J188" si="130">G185-I185</f>
        <v>12000000</v>
      </c>
      <c r="K185" s="64"/>
      <c r="L185" s="64"/>
      <c r="M185" s="64"/>
      <c r="N185" s="64"/>
      <c r="Q185" s="278"/>
    </row>
    <row r="186" spans="1:17" ht="13.2" x14ac:dyDescent="0.25">
      <c r="A186" s="279" t="s">
        <v>195</v>
      </c>
      <c r="B186" s="62"/>
      <c r="C186" s="63" t="s">
        <v>572</v>
      </c>
      <c r="D186" s="62">
        <v>2</v>
      </c>
      <c r="E186" s="62" t="s">
        <v>121</v>
      </c>
      <c r="F186" s="64">
        <v>1500000</v>
      </c>
      <c r="G186" s="64">
        <f t="shared" si="129"/>
        <v>3000000</v>
      </c>
      <c r="H186" s="64" t="b">
        <f>G186='[5]Pvt SP2D Pusdik'!B187</f>
        <v>1</v>
      </c>
      <c r="I186" s="64">
        <f>'[5]Pvt SP2D Pusdik'!C187</f>
        <v>0</v>
      </c>
      <c r="J186" s="64">
        <f t="shared" si="130"/>
        <v>3000000</v>
      </c>
      <c r="K186" s="64">
        <v>1500000</v>
      </c>
      <c r="L186" s="64">
        <v>1500000</v>
      </c>
      <c r="M186" s="64"/>
      <c r="N186" s="64"/>
      <c r="Q186" s="278"/>
    </row>
    <row r="187" spans="1:17" ht="13.2" x14ac:dyDescent="0.25">
      <c r="A187" s="279" t="s">
        <v>196</v>
      </c>
      <c r="B187" s="62"/>
      <c r="C187" s="63" t="s">
        <v>573</v>
      </c>
      <c r="D187" s="62">
        <v>2</v>
      </c>
      <c r="E187" s="62" t="s">
        <v>121</v>
      </c>
      <c r="F187" s="64">
        <v>1500000</v>
      </c>
      <c r="G187" s="64">
        <f t="shared" si="129"/>
        <v>3000000</v>
      </c>
      <c r="H187" s="64" t="b">
        <f>G187='[5]Pvt SP2D Pusdik'!B188</f>
        <v>1</v>
      </c>
      <c r="I187" s="64">
        <f>'[5]Pvt SP2D Pusdik'!C188</f>
        <v>0</v>
      </c>
      <c r="J187" s="64">
        <f t="shared" si="130"/>
        <v>3000000</v>
      </c>
      <c r="K187" s="64">
        <v>1500000</v>
      </c>
      <c r="L187" s="64">
        <v>1500000</v>
      </c>
      <c r="M187" s="64"/>
      <c r="N187" s="64"/>
      <c r="Q187" s="278"/>
    </row>
    <row r="188" spans="1:17" ht="13.2" x14ac:dyDescent="0.25">
      <c r="A188" s="279" t="s">
        <v>672</v>
      </c>
      <c r="B188" s="62"/>
      <c r="C188" s="63" t="s">
        <v>574</v>
      </c>
      <c r="D188" s="62">
        <v>2</v>
      </c>
      <c r="E188" s="62" t="s">
        <v>121</v>
      </c>
      <c r="F188" s="64">
        <v>1000000</v>
      </c>
      <c r="G188" s="64">
        <f t="shared" si="129"/>
        <v>2000000</v>
      </c>
      <c r="H188" s="64" t="b">
        <f>G188='[5]Pvt SP2D Pusdik'!B189</f>
        <v>1</v>
      </c>
      <c r="I188" s="64">
        <f>'[5]Pvt SP2D Pusdik'!C189</f>
        <v>0</v>
      </c>
      <c r="J188" s="64">
        <f t="shared" si="130"/>
        <v>2000000</v>
      </c>
      <c r="K188" s="64">
        <v>1000000</v>
      </c>
      <c r="L188" s="64">
        <v>1000000</v>
      </c>
      <c r="M188" s="64"/>
      <c r="N188" s="64"/>
      <c r="Q188" s="278"/>
    </row>
    <row r="189" spans="1:17" ht="13.2" hidden="1" x14ac:dyDescent="0.25">
      <c r="A189" s="279" t="s">
        <v>197</v>
      </c>
      <c r="B189" s="154" t="s">
        <v>537</v>
      </c>
      <c r="C189" s="155" t="s">
        <v>74</v>
      </c>
      <c r="D189" s="154"/>
      <c r="E189" s="154"/>
      <c r="F189" s="158"/>
      <c r="G189" s="158">
        <f>G190</f>
        <v>3000000</v>
      </c>
      <c r="H189" s="66" t="b">
        <f>G189='[5]Pvt SP2D Pusdik'!B190</f>
        <v>1</v>
      </c>
      <c r="I189" s="66">
        <f>'[5]Pvt SP2D Pusdik'!C190</f>
        <v>461397</v>
      </c>
      <c r="J189" s="158">
        <f>J190</f>
        <v>2538603</v>
      </c>
      <c r="K189" s="158">
        <f t="shared" ref="K189:L189" si="131">K190</f>
        <v>0</v>
      </c>
      <c r="L189" s="66">
        <f t="shared" si="131"/>
        <v>0</v>
      </c>
      <c r="M189" s="61" cm="1">
        <f t="array" ref="M189">SUM(_xlfn._xlws.FILTER([6]!Draft_SPBY[Jumlah],[6]!Draft_SPBY[MAK4]=A189,0))</f>
        <v>0</v>
      </c>
      <c r="N189" s="61">
        <f>L189-M189</f>
        <v>0</v>
      </c>
      <c r="Q189" s="278"/>
    </row>
    <row r="190" spans="1:17" ht="13.2" hidden="1" x14ac:dyDescent="0.25">
      <c r="A190" s="279" t="s">
        <v>198</v>
      </c>
      <c r="B190" s="62"/>
      <c r="C190" s="63" t="s">
        <v>638</v>
      </c>
      <c r="D190" s="62">
        <v>12</v>
      </c>
      <c r="E190" s="62" t="s">
        <v>121</v>
      </c>
      <c r="F190" s="64">
        <v>250000</v>
      </c>
      <c r="G190" s="64">
        <f>ROUNDDOWN(D190*F190,-3)</f>
        <v>3000000</v>
      </c>
      <c r="H190" s="64" t="b">
        <f>G190='[5]Pvt SP2D Pusdik'!B191</f>
        <v>1</v>
      </c>
      <c r="I190" s="64">
        <f>'[5]Pvt SP2D Pusdik'!C191</f>
        <v>461397</v>
      </c>
      <c r="J190" s="64">
        <f>G190-I190</f>
        <v>2538603</v>
      </c>
      <c r="K190" s="64"/>
      <c r="L190" s="64"/>
      <c r="M190" s="64"/>
      <c r="N190" s="64"/>
      <c r="Q190" s="278"/>
    </row>
    <row r="191" spans="1:17" ht="13.2" hidden="1" x14ac:dyDescent="0.25">
      <c r="A191" s="279" t="s">
        <v>199</v>
      </c>
      <c r="B191" s="154" t="s">
        <v>542</v>
      </c>
      <c r="C191" s="155" t="s">
        <v>32</v>
      </c>
      <c r="D191" s="154"/>
      <c r="E191" s="154"/>
      <c r="F191" s="158"/>
      <c r="G191" s="158">
        <f>G192</f>
        <v>9000000</v>
      </c>
      <c r="H191" s="66" t="b">
        <f>G191='[5]Pvt SP2D Pusdik'!B192</f>
        <v>1</v>
      </c>
      <c r="I191" s="66">
        <f>'[5]Pvt SP2D Pusdik'!C192</f>
        <v>0</v>
      </c>
      <c r="J191" s="158">
        <f>J192</f>
        <v>9000000</v>
      </c>
      <c r="K191" s="158">
        <f t="shared" ref="K191:L191" si="132">K192</f>
        <v>0</v>
      </c>
      <c r="L191" s="66">
        <f t="shared" si="132"/>
        <v>0</v>
      </c>
      <c r="M191" s="61" cm="1">
        <f t="array" ref="M191">SUM(_xlfn._xlws.FILTER([6]!Draft_SPBY[Jumlah],[6]!Draft_SPBY[MAK4]=A191,0))</f>
        <v>0</v>
      </c>
      <c r="N191" s="61">
        <f>L191-M191</f>
        <v>0</v>
      </c>
      <c r="Q191" s="278"/>
    </row>
    <row r="192" spans="1:17" ht="13.2" hidden="1" x14ac:dyDescent="0.25">
      <c r="A192" s="279" t="s">
        <v>200</v>
      </c>
      <c r="B192" s="62"/>
      <c r="C192" s="63" t="s">
        <v>575</v>
      </c>
      <c r="D192" s="62">
        <v>10</v>
      </c>
      <c r="E192" s="62" t="s">
        <v>34</v>
      </c>
      <c r="F192" s="64">
        <v>900000</v>
      </c>
      <c r="G192" s="64">
        <f>ROUNDDOWN(D192*F192,-3)</f>
        <v>9000000</v>
      </c>
      <c r="H192" s="64" t="b">
        <f>G192='[5]Pvt SP2D Pusdik'!B193</f>
        <v>1</v>
      </c>
      <c r="I192" s="64">
        <f>'[5]Pvt SP2D Pusdik'!C193</f>
        <v>0</v>
      </c>
      <c r="J192" s="64">
        <f>G192-I192</f>
        <v>9000000</v>
      </c>
      <c r="K192" s="64"/>
      <c r="L192" s="64"/>
      <c r="M192" s="64"/>
      <c r="N192" s="64"/>
      <c r="Q192" s="278"/>
    </row>
    <row r="193" spans="1:17" ht="13.2" hidden="1" x14ac:dyDescent="0.25">
      <c r="A193" s="279" t="s">
        <v>201</v>
      </c>
      <c r="B193" s="154" t="s">
        <v>538</v>
      </c>
      <c r="C193" s="155" t="s">
        <v>36</v>
      </c>
      <c r="D193" s="154"/>
      <c r="E193" s="154"/>
      <c r="F193" s="158"/>
      <c r="G193" s="158">
        <f>G194</f>
        <v>18042000</v>
      </c>
      <c r="H193" s="66" t="b">
        <f>G193='[5]Pvt SP2D Pusdik'!B194</f>
        <v>1</v>
      </c>
      <c r="I193" s="66">
        <f>'[5]Pvt SP2D Pusdik'!C194</f>
        <v>0</v>
      </c>
      <c r="J193" s="158">
        <f>J194</f>
        <v>18042000</v>
      </c>
      <c r="K193" s="158">
        <f t="shared" ref="K193:L193" si="133">K194</f>
        <v>0</v>
      </c>
      <c r="L193" s="66">
        <f t="shared" si="133"/>
        <v>0</v>
      </c>
      <c r="M193" s="61" cm="1">
        <f t="array" ref="M193">SUM(_xlfn._xlws.FILTER([6]!Draft_SPBY[Jumlah],[6]!Draft_SPBY[MAK4]=A193,0))</f>
        <v>0</v>
      </c>
      <c r="N193" s="61">
        <f>L193-M193</f>
        <v>0</v>
      </c>
      <c r="Q193" s="278"/>
    </row>
    <row r="194" spans="1:17" ht="13.2" hidden="1" x14ac:dyDescent="0.25">
      <c r="A194" s="279" t="s">
        <v>202</v>
      </c>
      <c r="B194" s="62"/>
      <c r="C194" s="63" t="s">
        <v>673</v>
      </c>
      <c r="D194" s="62">
        <v>6</v>
      </c>
      <c r="E194" s="62" t="s">
        <v>27</v>
      </c>
      <c r="F194" s="64">
        <v>3007000</v>
      </c>
      <c r="G194" s="64">
        <f>ROUNDDOWN(D194*F194,-3)</f>
        <v>18042000</v>
      </c>
      <c r="H194" s="64" t="b">
        <f>G194='[5]Pvt SP2D Pusdik'!B195</f>
        <v>1</v>
      </c>
      <c r="I194" s="64">
        <f>'[5]Pvt SP2D Pusdik'!C195</f>
        <v>0</v>
      </c>
      <c r="J194" s="64">
        <f>G194-I194</f>
        <v>18042000</v>
      </c>
      <c r="K194" s="64"/>
      <c r="L194" s="64"/>
      <c r="M194" s="64"/>
      <c r="N194" s="64"/>
      <c r="Q194" s="278"/>
    </row>
    <row r="195" spans="1:17" ht="13.2" x14ac:dyDescent="0.25">
      <c r="A195" s="279" t="s">
        <v>203</v>
      </c>
      <c r="B195" s="139" t="s">
        <v>204</v>
      </c>
      <c r="C195" s="140" t="s">
        <v>674</v>
      </c>
      <c r="D195" s="171"/>
      <c r="E195" s="139"/>
      <c r="F195" s="172"/>
      <c r="G195" s="144">
        <f>SUM(G196,G201,G203)</f>
        <v>99334000</v>
      </c>
      <c r="H195" s="283" t="b">
        <f>G195='[5]Pvt SP2D Pusdik'!B196</f>
        <v>1</v>
      </c>
      <c r="I195" s="72">
        <f>'[5]Pvt SP2D Pusdik'!C196</f>
        <v>19126901</v>
      </c>
      <c r="J195" s="172">
        <f>SUM(J196,J201,J203)</f>
        <v>80207099</v>
      </c>
      <c r="K195" s="144">
        <f t="shared" ref="K195:L195" si="134">SUM(K196,K201,K203)</f>
        <v>21400000</v>
      </c>
      <c r="L195" s="59">
        <f t="shared" si="134"/>
        <v>16400000</v>
      </c>
      <c r="M195" s="281">
        <f t="shared" ref="L195:N195" si="135">SUM(M196,M201,M203)</f>
        <v>0</v>
      </c>
      <c r="N195" s="281">
        <f t="shared" si="135"/>
        <v>16400000</v>
      </c>
      <c r="O195" s="272" t="s">
        <v>499</v>
      </c>
      <c r="P195" s="272" t="s">
        <v>500</v>
      </c>
      <c r="Q195" s="278"/>
    </row>
    <row r="196" spans="1:17" ht="13.2" x14ac:dyDescent="0.25">
      <c r="A196" s="279" t="s">
        <v>206</v>
      </c>
      <c r="B196" s="145" t="s">
        <v>536</v>
      </c>
      <c r="C196" s="146" t="s">
        <v>25</v>
      </c>
      <c r="D196" s="147"/>
      <c r="E196" s="145"/>
      <c r="F196" s="148"/>
      <c r="G196" s="149">
        <f>SUM(G197:G200)</f>
        <v>24800000</v>
      </c>
      <c r="H196" s="61" t="b">
        <f>G196='[5]Pvt SP2D Pusdik'!B197</f>
        <v>1</v>
      </c>
      <c r="I196" s="60">
        <f>'[5]Pvt SP2D Pusdik'!C197</f>
        <v>2484000</v>
      </c>
      <c r="J196" s="148">
        <f>SUM(J197:J200)</f>
        <v>22316000</v>
      </c>
      <c r="K196" s="149">
        <f t="shared" ref="K196:L196" si="136">SUM(K197:K200)</f>
        <v>1000000</v>
      </c>
      <c r="L196" s="61">
        <f t="shared" si="136"/>
        <v>1000000</v>
      </c>
      <c r="M196" s="61" cm="1">
        <f t="array" ref="M196">SUM(_xlfn._xlws.FILTER([6]!Draft_SPBY[Jumlah],[6]!Draft_SPBY[MAK4]=A196,0))</f>
        <v>0</v>
      </c>
      <c r="N196" s="61">
        <f>L196-M196</f>
        <v>1000000</v>
      </c>
      <c r="Q196" s="278"/>
    </row>
    <row r="197" spans="1:17" ht="13.2" x14ac:dyDescent="0.25">
      <c r="A197" s="279" t="s">
        <v>207</v>
      </c>
      <c r="B197" s="62"/>
      <c r="C197" s="63" t="s">
        <v>571</v>
      </c>
      <c r="D197" s="62">
        <v>224</v>
      </c>
      <c r="E197" s="62" t="s">
        <v>27</v>
      </c>
      <c r="F197" s="64">
        <v>75000</v>
      </c>
      <c r="G197" s="64">
        <f t="shared" ref="G197:G200" si="137">ROUNDDOWN(D197*F197,-3)</f>
        <v>16800000</v>
      </c>
      <c r="H197" s="64" t="b">
        <f>G197='[5]Pvt SP2D Pusdik'!B198</f>
        <v>1</v>
      </c>
      <c r="I197" s="64">
        <f>'[5]Pvt SP2D Pusdik'!C198</f>
        <v>0</v>
      </c>
      <c r="J197" s="64">
        <f t="shared" ref="J197:J200" si="138">G197-I197</f>
        <v>16800000</v>
      </c>
      <c r="K197" s="64">
        <v>750000</v>
      </c>
      <c r="L197" s="64">
        <v>750000</v>
      </c>
      <c r="M197" s="64"/>
      <c r="N197" s="64"/>
      <c r="Q197" s="278"/>
    </row>
    <row r="198" spans="1:17" ht="13.2" x14ac:dyDescent="0.25">
      <c r="A198" s="279" t="s">
        <v>208</v>
      </c>
      <c r="B198" s="62"/>
      <c r="C198" s="63" t="s">
        <v>572</v>
      </c>
      <c r="D198" s="62">
        <v>2</v>
      </c>
      <c r="E198" s="62" t="s">
        <v>121</v>
      </c>
      <c r="F198" s="64">
        <v>1500000</v>
      </c>
      <c r="G198" s="64">
        <f t="shared" si="137"/>
        <v>3000000</v>
      </c>
      <c r="H198" s="64" t="b">
        <f>G198='[5]Pvt SP2D Pusdik'!B199</f>
        <v>1</v>
      </c>
      <c r="I198" s="64">
        <f>'[5]Pvt SP2D Pusdik'!C199</f>
        <v>0</v>
      </c>
      <c r="J198" s="64">
        <f t="shared" si="138"/>
        <v>3000000</v>
      </c>
      <c r="K198" s="64">
        <v>250000</v>
      </c>
      <c r="L198" s="64">
        <v>250000</v>
      </c>
      <c r="M198" s="64"/>
      <c r="N198" s="64"/>
      <c r="Q198" s="278"/>
    </row>
    <row r="199" spans="1:17" ht="13.2" hidden="1" x14ac:dyDescent="0.25">
      <c r="A199" s="279" t="s">
        <v>209</v>
      </c>
      <c r="B199" s="62"/>
      <c r="C199" s="63" t="s">
        <v>573</v>
      </c>
      <c r="D199" s="62">
        <v>2</v>
      </c>
      <c r="E199" s="62" t="s">
        <v>121</v>
      </c>
      <c r="F199" s="64">
        <v>1500000</v>
      </c>
      <c r="G199" s="64">
        <f t="shared" si="137"/>
        <v>3000000</v>
      </c>
      <c r="H199" s="64" t="b">
        <f>G199='[5]Pvt SP2D Pusdik'!B200</f>
        <v>1</v>
      </c>
      <c r="I199" s="64">
        <f>'[5]Pvt SP2D Pusdik'!C200</f>
        <v>1489000</v>
      </c>
      <c r="J199" s="64">
        <f t="shared" si="138"/>
        <v>1511000</v>
      </c>
      <c r="K199" s="64"/>
      <c r="L199" s="64"/>
      <c r="M199" s="64"/>
      <c r="N199" s="64"/>
      <c r="Q199" s="278"/>
    </row>
    <row r="200" spans="1:17" ht="13.2" hidden="1" x14ac:dyDescent="0.25">
      <c r="A200" s="279" t="s">
        <v>675</v>
      </c>
      <c r="B200" s="62"/>
      <c r="C200" s="63" t="s">
        <v>574</v>
      </c>
      <c r="D200" s="62">
        <v>2</v>
      </c>
      <c r="E200" s="62" t="s">
        <v>121</v>
      </c>
      <c r="F200" s="64">
        <v>1000000</v>
      </c>
      <c r="G200" s="64">
        <f t="shared" si="137"/>
        <v>2000000</v>
      </c>
      <c r="H200" s="64" t="b">
        <f>G200='[5]Pvt SP2D Pusdik'!B201</f>
        <v>1</v>
      </c>
      <c r="I200" s="64">
        <f>'[5]Pvt SP2D Pusdik'!C201</f>
        <v>995000</v>
      </c>
      <c r="J200" s="64">
        <f t="shared" si="138"/>
        <v>1005000</v>
      </c>
      <c r="K200" s="64"/>
      <c r="L200" s="64"/>
      <c r="M200" s="64"/>
      <c r="N200" s="64"/>
      <c r="Q200" s="278"/>
    </row>
    <row r="201" spans="1:17" ht="13.2" hidden="1" x14ac:dyDescent="0.25">
      <c r="A201" s="279" t="s">
        <v>210</v>
      </c>
      <c r="B201" s="154" t="s">
        <v>537</v>
      </c>
      <c r="C201" s="155" t="s">
        <v>74</v>
      </c>
      <c r="D201" s="156"/>
      <c r="E201" s="154"/>
      <c r="F201" s="157"/>
      <c r="G201" s="158">
        <f>G202</f>
        <v>3000000</v>
      </c>
      <c r="H201" s="66" t="b">
        <f>G201='[5]Pvt SP2D Pusdik'!B202</f>
        <v>1</v>
      </c>
      <c r="I201" s="65">
        <f>'[5]Pvt SP2D Pusdik'!C202</f>
        <v>248901</v>
      </c>
      <c r="J201" s="157">
        <f>J202</f>
        <v>2751099</v>
      </c>
      <c r="K201" s="158">
        <f t="shared" ref="K201:L201" si="139">K202</f>
        <v>0</v>
      </c>
      <c r="L201" s="66">
        <f t="shared" si="139"/>
        <v>0</v>
      </c>
      <c r="M201" s="61" cm="1">
        <f t="array" ref="M201">SUM(_xlfn._xlws.FILTER([6]!Draft_SPBY[Jumlah],[6]!Draft_SPBY[MAK4]=A201,0))</f>
        <v>0</v>
      </c>
      <c r="N201" s="61">
        <f>L201-M201</f>
        <v>0</v>
      </c>
      <c r="Q201" s="278"/>
    </row>
    <row r="202" spans="1:17" ht="13.2" hidden="1" x14ac:dyDescent="0.25">
      <c r="A202" s="279" t="s">
        <v>211</v>
      </c>
      <c r="B202" s="62"/>
      <c r="C202" s="63" t="s">
        <v>638</v>
      </c>
      <c r="D202" s="62">
        <v>12</v>
      </c>
      <c r="E202" s="62" t="s">
        <v>121</v>
      </c>
      <c r="F202" s="64">
        <v>250000</v>
      </c>
      <c r="G202" s="64">
        <f>ROUNDDOWN(D202*F202,-3)</f>
        <v>3000000</v>
      </c>
      <c r="H202" s="64" t="b">
        <f>G202='[5]Pvt SP2D Pusdik'!B203</f>
        <v>1</v>
      </c>
      <c r="I202" s="64">
        <f>'[5]Pvt SP2D Pusdik'!C203</f>
        <v>248901</v>
      </c>
      <c r="J202" s="64">
        <f>G202-I202</f>
        <v>2751099</v>
      </c>
      <c r="K202" s="64"/>
      <c r="L202" s="64"/>
      <c r="M202" s="64"/>
      <c r="N202" s="64"/>
      <c r="Q202" s="278"/>
    </row>
    <row r="203" spans="1:17" ht="13.2" x14ac:dyDescent="0.25">
      <c r="A203" s="279" t="s">
        <v>212</v>
      </c>
      <c r="B203" s="145" t="s">
        <v>538</v>
      </c>
      <c r="C203" s="146" t="s">
        <v>36</v>
      </c>
      <c r="D203" s="147"/>
      <c r="E203" s="145"/>
      <c r="F203" s="148"/>
      <c r="G203" s="149">
        <f>G204</f>
        <v>71534000</v>
      </c>
      <c r="H203" s="61" t="b">
        <f>G203='[5]Pvt SP2D Pusdik'!B204</f>
        <v>1</v>
      </c>
      <c r="I203" s="60">
        <f>'[5]Pvt SP2D Pusdik'!C204</f>
        <v>16394000</v>
      </c>
      <c r="J203" s="148">
        <f>J204</f>
        <v>55140000</v>
      </c>
      <c r="K203" s="149">
        <f t="shared" ref="K203:L203" si="140">K204</f>
        <v>20400000</v>
      </c>
      <c r="L203" s="61">
        <f t="shared" si="140"/>
        <v>15400000</v>
      </c>
      <c r="M203" s="61" cm="1">
        <f t="array" ref="M203">SUM(_xlfn._xlws.FILTER([6]!Draft_SPBY[Jumlah],[6]!Draft_SPBY[MAK4]=A203,0))</f>
        <v>0</v>
      </c>
      <c r="N203" s="61">
        <f>L203-M203</f>
        <v>15400000</v>
      </c>
      <c r="Q203" s="278"/>
    </row>
    <row r="204" spans="1:17" ht="13.2" x14ac:dyDescent="0.25">
      <c r="A204" s="279" t="s">
        <v>213</v>
      </c>
      <c r="B204" s="62"/>
      <c r="C204" s="63" t="s">
        <v>676</v>
      </c>
      <c r="D204" s="62">
        <v>14</v>
      </c>
      <c r="E204" s="62" t="s">
        <v>27</v>
      </c>
      <c r="F204" s="64">
        <v>5109636</v>
      </c>
      <c r="G204" s="64">
        <f>ROUNDDOWN(D204*F204,-3)</f>
        <v>71534000</v>
      </c>
      <c r="H204" s="64" t="b">
        <f>G204='[5]Pvt SP2D Pusdik'!B205</f>
        <v>1</v>
      </c>
      <c r="I204" s="64">
        <f>'[5]Pvt SP2D Pusdik'!C205</f>
        <v>16394000</v>
      </c>
      <c r="J204" s="64">
        <f>G204-I204</f>
        <v>55140000</v>
      </c>
      <c r="K204" s="64">
        <v>20400000</v>
      </c>
      <c r="L204" s="64">
        <v>15400000</v>
      </c>
      <c r="M204" s="64"/>
      <c r="N204" s="64"/>
      <c r="Q204" s="278"/>
    </row>
    <row r="205" spans="1:17" ht="13.2" x14ac:dyDescent="0.25">
      <c r="A205" s="279" t="s">
        <v>214</v>
      </c>
      <c r="B205" s="139" t="s">
        <v>215</v>
      </c>
      <c r="C205" s="140" t="s">
        <v>677</v>
      </c>
      <c r="D205" s="171"/>
      <c r="E205" s="139"/>
      <c r="F205" s="172"/>
      <c r="G205" s="144">
        <f>SUM(G206,G211)</f>
        <v>139554000</v>
      </c>
      <c r="H205" s="283" t="b">
        <f>G205='[5]Pvt SP2D Pusdik'!B206</f>
        <v>1</v>
      </c>
      <c r="I205" s="72">
        <f>'[5]Pvt SP2D Pusdik'!C206</f>
        <v>5770000</v>
      </c>
      <c r="J205" s="172">
        <f>SUM(J206,J211)</f>
        <v>133784000</v>
      </c>
      <c r="K205" s="144">
        <f t="shared" ref="K205:L205" si="141">SUM(K206,K211)</f>
        <v>33820800</v>
      </c>
      <c r="L205" s="59">
        <f t="shared" si="141"/>
        <v>26320800</v>
      </c>
      <c r="M205" s="281">
        <f t="shared" ref="L205:N205" si="142">SUM(M206,M211)</f>
        <v>0</v>
      </c>
      <c r="N205" s="281">
        <f t="shared" si="142"/>
        <v>26320800</v>
      </c>
      <c r="O205" s="272" t="s">
        <v>499</v>
      </c>
      <c r="P205" s="272" t="s">
        <v>501</v>
      </c>
      <c r="Q205" s="278"/>
    </row>
    <row r="206" spans="1:17" ht="13.2" x14ac:dyDescent="0.25">
      <c r="A206" s="279" t="s">
        <v>216</v>
      </c>
      <c r="B206" s="145" t="s">
        <v>536</v>
      </c>
      <c r="C206" s="146" t="s">
        <v>25</v>
      </c>
      <c r="D206" s="147"/>
      <c r="E206" s="145"/>
      <c r="F206" s="148"/>
      <c r="G206" s="149">
        <f>SUM(G207:G210)</f>
        <v>23500000</v>
      </c>
      <c r="H206" s="61" t="b">
        <f>G206='[5]Pvt SP2D Pusdik'!B207</f>
        <v>1</v>
      </c>
      <c r="I206" s="60">
        <f>'[5]Pvt SP2D Pusdik'!C207</f>
        <v>2470000</v>
      </c>
      <c r="J206" s="148">
        <f>SUM(J207:J210)</f>
        <v>21030000</v>
      </c>
      <c r="K206" s="149">
        <f t="shared" ref="K206:L206" si="143">SUM(K207:K210)</f>
        <v>750000</v>
      </c>
      <c r="L206" s="61">
        <f t="shared" si="143"/>
        <v>750000</v>
      </c>
      <c r="M206" s="61" cm="1">
        <f t="array" ref="M206">SUM(_xlfn._xlws.FILTER([6]!Draft_SPBY[Jumlah],[6]!Draft_SPBY[MAK4]=A206,0))</f>
        <v>0</v>
      </c>
      <c r="N206" s="61">
        <f>L206-M206</f>
        <v>750000</v>
      </c>
      <c r="Q206" s="278"/>
    </row>
    <row r="207" spans="1:17" ht="13.2" x14ac:dyDescent="0.25">
      <c r="A207" s="279" t="s">
        <v>217</v>
      </c>
      <c r="B207" s="62"/>
      <c r="C207" s="63" t="s">
        <v>571</v>
      </c>
      <c r="D207" s="62">
        <v>100</v>
      </c>
      <c r="E207" s="62" t="s">
        <v>27</v>
      </c>
      <c r="F207" s="64">
        <v>75000</v>
      </c>
      <c r="G207" s="64">
        <f t="shared" ref="G207:G210" si="144">ROUNDDOWN(D207*F207,-3)</f>
        <v>7500000</v>
      </c>
      <c r="H207" s="64" t="b">
        <f>G207='[5]Pvt SP2D Pusdik'!B208</f>
        <v>1</v>
      </c>
      <c r="I207" s="64">
        <f>'[5]Pvt SP2D Pusdik'!C208</f>
        <v>0</v>
      </c>
      <c r="J207" s="64">
        <f t="shared" ref="J207:J210" si="145">G207-I207</f>
        <v>7500000</v>
      </c>
      <c r="K207" s="64">
        <v>750000</v>
      </c>
      <c r="L207" s="64">
        <v>750000</v>
      </c>
      <c r="M207" s="64"/>
      <c r="N207" s="64"/>
      <c r="Q207" s="278"/>
    </row>
    <row r="208" spans="1:17" ht="13.2" hidden="1" x14ac:dyDescent="0.25">
      <c r="A208" s="279" t="s">
        <v>218</v>
      </c>
      <c r="B208" s="62"/>
      <c r="C208" s="63" t="s">
        <v>572</v>
      </c>
      <c r="D208" s="62">
        <v>4</v>
      </c>
      <c r="E208" s="62" t="s">
        <v>121</v>
      </c>
      <c r="F208" s="64">
        <v>1500000</v>
      </c>
      <c r="G208" s="64">
        <f t="shared" si="144"/>
        <v>6000000</v>
      </c>
      <c r="H208" s="64" t="b">
        <f>G208='[5]Pvt SP2D Pusdik'!B209</f>
        <v>1</v>
      </c>
      <c r="I208" s="64">
        <f>'[5]Pvt SP2D Pusdik'!C209</f>
        <v>0</v>
      </c>
      <c r="J208" s="64">
        <f t="shared" si="145"/>
        <v>6000000</v>
      </c>
      <c r="K208" s="64"/>
      <c r="L208" s="64"/>
      <c r="M208" s="64"/>
      <c r="N208" s="64"/>
      <c r="Q208" s="278"/>
    </row>
    <row r="209" spans="1:19" ht="13.2" hidden="1" x14ac:dyDescent="0.25">
      <c r="A209" s="279" t="s">
        <v>219</v>
      </c>
      <c r="B209" s="62"/>
      <c r="C209" s="63" t="s">
        <v>573</v>
      </c>
      <c r="D209" s="62">
        <v>4</v>
      </c>
      <c r="E209" s="62" t="s">
        <v>121</v>
      </c>
      <c r="F209" s="64">
        <v>1500000</v>
      </c>
      <c r="G209" s="64">
        <f t="shared" si="144"/>
        <v>6000000</v>
      </c>
      <c r="H209" s="64" t="b">
        <f>G209='[5]Pvt SP2D Pusdik'!B210</f>
        <v>1</v>
      </c>
      <c r="I209" s="64">
        <f>'[5]Pvt SP2D Pusdik'!C210</f>
        <v>1475000</v>
      </c>
      <c r="J209" s="64">
        <f t="shared" si="145"/>
        <v>4525000</v>
      </c>
      <c r="K209" s="64"/>
      <c r="L209" s="64"/>
      <c r="M209" s="64"/>
      <c r="N209" s="64"/>
      <c r="Q209" s="278"/>
    </row>
    <row r="210" spans="1:19" ht="13.2" hidden="1" x14ac:dyDescent="0.25">
      <c r="A210" s="279" t="s">
        <v>220</v>
      </c>
      <c r="B210" s="62"/>
      <c r="C210" s="63" t="s">
        <v>574</v>
      </c>
      <c r="D210" s="62">
        <v>4</v>
      </c>
      <c r="E210" s="62" t="s">
        <v>121</v>
      </c>
      <c r="F210" s="64">
        <v>1000000</v>
      </c>
      <c r="G210" s="64">
        <f t="shared" si="144"/>
        <v>4000000</v>
      </c>
      <c r="H210" s="64" t="b">
        <f>G210='[5]Pvt SP2D Pusdik'!B211</f>
        <v>1</v>
      </c>
      <c r="I210" s="64">
        <f>'[5]Pvt SP2D Pusdik'!C211</f>
        <v>995000</v>
      </c>
      <c r="J210" s="64">
        <f t="shared" si="145"/>
        <v>3005000</v>
      </c>
      <c r="K210" s="64"/>
      <c r="L210" s="64"/>
      <c r="M210" s="64"/>
      <c r="N210" s="64"/>
      <c r="Q210" s="278"/>
    </row>
    <row r="211" spans="1:19" ht="13.2" x14ac:dyDescent="0.25">
      <c r="A211" s="279" t="s">
        <v>221</v>
      </c>
      <c r="B211" s="145" t="s">
        <v>538</v>
      </c>
      <c r="C211" s="146" t="s">
        <v>36</v>
      </c>
      <c r="D211" s="145"/>
      <c r="E211" s="145"/>
      <c r="F211" s="149"/>
      <c r="G211" s="149">
        <f>G212</f>
        <v>116054000</v>
      </c>
      <c r="H211" s="61" t="b">
        <f>G211='[5]Pvt SP2D Pusdik'!B212</f>
        <v>1</v>
      </c>
      <c r="I211" s="61">
        <f>'[5]Pvt SP2D Pusdik'!C212</f>
        <v>3300000</v>
      </c>
      <c r="J211" s="149">
        <f>J212</f>
        <v>112754000</v>
      </c>
      <c r="K211" s="149">
        <f t="shared" ref="K211:L211" si="146">K212</f>
        <v>33070800</v>
      </c>
      <c r="L211" s="61">
        <f t="shared" si="146"/>
        <v>25570800</v>
      </c>
      <c r="M211" s="61" cm="1">
        <f t="array" ref="M211">SUM(_xlfn._xlws.FILTER([6]!Draft_SPBY[Jumlah],[6]!Draft_SPBY[MAK4]=A211,0))</f>
        <v>0</v>
      </c>
      <c r="N211" s="61">
        <f>L211-M211</f>
        <v>25570800</v>
      </c>
      <c r="Q211" s="278"/>
    </row>
    <row r="212" spans="1:19" ht="13.2" x14ac:dyDescent="0.25">
      <c r="A212" s="279" t="s">
        <v>222</v>
      </c>
      <c r="B212" s="62"/>
      <c r="C212" s="63" t="s">
        <v>678</v>
      </c>
      <c r="D212" s="62">
        <v>21</v>
      </c>
      <c r="E212" s="62" t="s">
        <v>27</v>
      </c>
      <c r="F212" s="64">
        <v>5526381</v>
      </c>
      <c r="G212" s="64">
        <f>ROUNDDOWN(D212*F212,-3)</f>
        <v>116054000</v>
      </c>
      <c r="H212" s="64" t="b">
        <f>G212='[5]Pvt SP2D Pusdik'!B213</f>
        <v>1</v>
      </c>
      <c r="I212" s="64">
        <f>'[5]Pvt SP2D Pusdik'!C213</f>
        <v>3300000</v>
      </c>
      <c r="J212" s="64">
        <f>G212-I212</f>
        <v>112754000</v>
      </c>
      <c r="K212" s="64">
        <v>33070800</v>
      </c>
      <c r="L212" s="64">
        <v>25570800</v>
      </c>
      <c r="M212" s="64"/>
      <c r="N212" s="64"/>
      <c r="Q212" s="278"/>
      <c r="S212" s="278"/>
    </row>
    <row r="213" spans="1:19" ht="13.2" hidden="1" x14ac:dyDescent="0.25">
      <c r="A213" s="279" t="s">
        <v>223</v>
      </c>
      <c r="B213" s="139" t="s">
        <v>224</v>
      </c>
      <c r="C213" s="140" t="s">
        <v>679</v>
      </c>
      <c r="D213" s="139"/>
      <c r="E213" s="139"/>
      <c r="F213" s="144"/>
      <c r="G213" s="144">
        <f>SUM(G214,G219)</f>
        <v>50000000</v>
      </c>
      <c r="H213" s="283" t="b">
        <f>G213='[5]Pvt SP2D Pusdik'!B214</f>
        <v>1</v>
      </c>
      <c r="I213" s="59">
        <f>'[5]Pvt SP2D Pusdik'!C214</f>
        <v>0</v>
      </c>
      <c r="J213" s="144">
        <f>SUM(J214,J219)</f>
        <v>50000000</v>
      </c>
      <c r="K213" s="144">
        <f t="shared" ref="K213:L213" si="147">SUM(K214,K219)</f>
        <v>0</v>
      </c>
      <c r="L213" s="59">
        <f t="shared" si="147"/>
        <v>0</v>
      </c>
      <c r="M213" s="281">
        <f t="shared" ref="L213:N213" si="148">SUM(M214,M219)</f>
        <v>0</v>
      </c>
      <c r="N213" s="281">
        <f t="shared" si="148"/>
        <v>0</v>
      </c>
      <c r="O213" s="272" t="s">
        <v>507</v>
      </c>
      <c r="P213" s="272" t="s">
        <v>509</v>
      </c>
      <c r="Q213" s="278"/>
    </row>
    <row r="214" spans="1:19" ht="13.2" hidden="1" x14ac:dyDescent="0.25">
      <c r="A214" s="279" t="s">
        <v>225</v>
      </c>
      <c r="B214" s="154" t="s">
        <v>536</v>
      </c>
      <c r="C214" s="155" t="s">
        <v>25</v>
      </c>
      <c r="D214" s="154"/>
      <c r="E214" s="154"/>
      <c r="F214" s="158"/>
      <c r="G214" s="158">
        <f>SUM(G215:G218)</f>
        <v>15500000</v>
      </c>
      <c r="H214" s="66" t="b">
        <f>G214='[5]Pvt SP2D Pusdik'!B215</f>
        <v>1</v>
      </c>
      <c r="I214" s="66">
        <f>'[5]Pvt SP2D Pusdik'!C215</f>
        <v>0</v>
      </c>
      <c r="J214" s="158">
        <f>SUM(J215:J218)</f>
        <v>15500000</v>
      </c>
      <c r="K214" s="158">
        <f t="shared" ref="K214:L214" si="149">SUM(K215:K218)</f>
        <v>0</v>
      </c>
      <c r="L214" s="66">
        <f t="shared" si="149"/>
        <v>0</v>
      </c>
      <c r="M214" s="61" cm="1">
        <f t="array" ref="M214">SUM(_xlfn._xlws.FILTER([6]!Draft_SPBY[Jumlah],[6]!Draft_SPBY[MAK4]=A214,0))</f>
        <v>0</v>
      </c>
      <c r="N214" s="61">
        <f>L214-M214</f>
        <v>0</v>
      </c>
      <c r="Q214" s="278"/>
    </row>
    <row r="215" spans="1:19" ht="13.2" hidden="1" x14ac:dyDescent="0.25">
      <c r="A215" s="279" t="s">
        <v>226</v>
      </c>
      <c r="B215" s="62"/>
      <c r="C215" s="63" t="s">
        <v>571</v>
      </c>
      <c r="D215" s="62">
        <v>100</v>
      </c>
      <c r="E215" s="62" t="s">
        <v>27</v>
      </c>
      <c r="F215" s="64">
        <v>75000</v>
      </c>
      <c r="G215" s="64">
        <f t="shared" ref="G215:G218" si="150">ROUNDDOWN(D215*F215,-3)</f>
        <v>7500000</v>
      </c>
      <c r="H215" s="64" t="b">
        <f>G215='[5]Pvt SP2D Pusdik'!B216</f>
        <v>1</v>
      </c>
      <c r="I215" s="64">
        <f>'[5]Pvt SP2D Pusdik'!C216</f>
        <v>0</v>
      </c>
      <c r="J215" s="64">
        <f t="shared" ref="J215:J218" si="151">G215-I215</f>
        <v>7500000</v>
      </c>
      <c r="K215" s="64"/>
      <c r="L215" s="64"/>
      <c r="M215" s="64"/>
      <c r="N215" s="64"/>
      <c r="Q215" s="278"/>
    </row>
    <row r="216" spans="1:19" ht="13.2" hidden="1" x14ac:dyDescent="0.25">
      <c r="A216" s="279" t="s">
        <v>227</v>
      </c>
      <c r="B216" s="62"/>
      <c r="C216" s="63" t="s">
        <v>572</v>
      </c>
      <c r="D216" s="62">
        <v>2</v>
      </c>
      <c r="E216" s="62" t="s">
        <v>121</v>
      </c>
      <c r="F216" s="64">
        <v>1500000</v>
      </c>
      <c r="G216" s="64">
        <f t="shared" si="150"/>
        <v>3000000</v>
      </c>
      <c r="H216" s="64" t="b">
        <f>G216='[5]Pvt SP2D Pusdik'!B217</f>
        <v>1</v>
      </c>
      <c r="I216" s="64">
        <f>'[5]Pvt SP2D Pusdik'!C217</f>
        <v>0</v>
      </c>
      <c r="J216" s="64">
        <f t="shared" si="151"/>
        <v>3000000</v>
      </c>
      <c r="K216" s="64"/>
      <c r="L216" s="64"/>
      <c r="M216" s="64"/>
      <c r="N216" s="64"/>
      <c r="Q216" s="278"/>
    </row>
    <row r="217" spans="1:19" ht="13.2" hidden="1" x14ac:dyDescent="0.25">
      <c r="A217" s="279" t="s">
        <v>228</v>
      </c>
      <c r="B217" s="62"/>
      <c r="C217" s="63" t="s">
        <v>573</v>
      </c>
      <c r="D217" s="62">
        <v>2</v>
      </c>
      <c r="E217" s="62" t="s">
        <v>121</v>
      </c>
      <c r="F217" s="64">
        <v>1500000</v>
      </c>
      <c r="G217" s="64">
        <f t="shared" si="150"/>
        <v>3000000</v>
      </c>
      <c r="H217" s="64" t="b">
        <f>G217='[5]Pvt SP2D Pusdik'!B218</f>
        <v>1</v>
      </c>
      <c r="I217" s="64">
        <f>'[5]Pvt SP2D Pusdik'!C218</f>
        <v>0</v>
      </c>
      <c r="J217" s="64">
        <f t="shared" si="151"/>
        <v>3000000</v>
      </c>
      <c r="K217" s="64"/>
      <c r="L217" s="64"/>
      <c r="M217" s="64"/>
      <c r="N217" s="64"/>
      <c r="Q217" s="278"/>
    </row>
    <row r="218" spans="1:19" ht="13.2" hidden="1" x14ac:dyDescent="0.25">
      <c r="A218" s="279" t="s">
        <v>229</v>
      </c>
      <c r="B218" s="62"/>
      <c r="C218" s="63" t="s">
        <v>574</v>
      </c>
      <c r="D218" s="62">
        <v>2</v>
      </c>
      <c r="E218" s="62" t="s">
        <v>121</v>
      </c>
      <c r="F218" s="64">
        <v>1000000</v>
      </c>
      <c r="G218" s="64">
        <f t="shared" si="150"/>
        <v>2000000</v>
      </c>
      <c r="H218" s="64" t="b">
        <f>G218='[5]Pvt SP2D Pusdik'!B219</f>
        <v>1</v>
      </c>
      <c r="I218" s="64">
        <f>'[5]Pvt SP2D Pusdik'!C219</f>
        <v>0</v>
      </c>
      <c r="J218" s="64">
        <f t="shared" si="151"/>
        <v>2000000</v>
      </c>
      <c r="K218" s="64"/>
      <c r="L218" s="64"/>
      <c r="M218" s="64"/>
      <c r="N218" s="64"/>
      <c r="Q218" s="278"/>
    </row>
    <row r="219" spans="1:19" ht="13.2" hidden="1" x14ac:dyDescent="0.25">
      <c r="A219" s="279" t="s">
        <v>230</v>
      </c>
      <c r="B219" s="145" t="s">
        <v>538</v>
      </c>
      <c r="C219" s="146" t="s">
        <v>36</v>
      </c>
      <c r="D219" s="145"/>
      <c r="E219" s="145"/>
      <c r="F219" s="149"/>
      <c r="G219" s="149">
        <f>G220</f>
        <v>34500000</v>
      </c>
      <c r="H219" s="61" t="b">
        <f>G219='[5]Pvt SP2D Pusdik'!B220</f>
        <v>1</v>
      </c>
      <c r="I219" s="61">
        <f>'[5]Pvt SP2D Pusdik'!C220</f>
        <v>0</v>
      </c>
      <c r="J219" s="149">
        <f>J220</f>
        <v>34500000</v>
      </c>
      <c r="K219" s="149">
        <f t="shared" ref="K219:L219" si="152">K220</f>
        <v>0</v>
      </c>
      <c r="L219" s="61">
        <f t="shared" si="152"/>
        <v>0</v>
      </c>
      <c r="M219" s="61" cm="1">
        <f t="array" ref="M219">SUM(_xlfn._xlws.FILTER([6]!Draft_SPBY[Jumlah],[6]!Draft_SPBY[MAK4]=A219,0))</f>
        <v>0</v>
      </c>
      <c r="N219" s="61">
        <f>L219-M219</f>
        <v>0</v>
      </c>
      <c r="Q219" s="278"/>
    </row>
    <row r="220" spans="1:19" ht="13.2" hidden="1" x14ac:dyDescent="0.25">
      <c r="A220" s="279" t="s">
        <v>231</v>
      </c>
      <c r="B220" s="62"/>
      <c r="C220" s="63" t="s">
        <v>680</v>
      </c>
      <c r="D220" s="62">
        <v>6</v>
      </c>
      <c r="E220" s="62" t="s">
        <v>27</v>
      </c>
      <c r="F220" s="64">
        <v>5750000</v>
      </c>
      <c r="G220" s="64">
        <f>ROUNDDOWN(D220*F220,-3)</f>
        <v>34500000</v>
      </c>
      <c r="H220" s="64" t="b">
        <f>G220='[5]Pvt SP2D Pusdik'!B221</f>
        <v>1</v>
      </c>
      <c r="I220" s="64">
        <f>'[5]Pvt SP2D Pusdik'!C221</f>
        <v>0</v>
      </c>
      <c r="J220" s="64">
        <f>G220-I220</f>
        <v>34500000</v>
      </c>
      <c r="K220" s="64"/>
      <c r="L220" s="64"/>
      <c r="M220" s="64"/>
      <c r="N220" s="64"/>
      <c r="Q220" s="278"/>
    </row>
    <row r="221" spans="1:19" ht="13.2" hidden="1" x14ac:dyDescent="0.25">
      <c r="A221" s="279" t="s">
        <v>232</v>
      </c>
      <c r="B221" s="223" t="s">
        <v>233</v>
      </c>
      <c r="C221" s="224" t="s">
        <v>234</v>
      </c>
      <c r="D221" s="223">
        <v>1</v>
      </c>
      <c r="E221" s="223" t="s">
        <v>124</v>
      </c>
      <c r="F221" s="225"/>
      <c r="G221" s="225">
        <f>SUM(G222,G248)</f>
        <v>9231678000</v>
      </c>
      <c r="H221" s="91" t="b">
        <f>G221='[5]Pvt SP2D Pusdik'!B222</f>
        <v>1</v>
      </c>
      <c r="I221" s="91">
        <f>'[5]Pvt SP2D Pusdik'!C222</f>
        <v>1655348109</v>
      </c>
      <c r="J221" s="225">
        <f>SUM(J222,J248)</f>
        <v>7576329891</v>
      </c>
      <c r="K221" s="225">
        <f t="shared" ref="K221:L221" si="153">SUM(K222,K248)</f>
        <v>0</v>
      </c>
      <c r="L221" s="91">
        <f t="shared" si="153"/>
        <v>0</v>
      </c>
      <c r="M221" s="91">
        <f t="shared" ref="L221:N221" si="154">SUM(M222,M248)</f>
        <v>46278120</v>
      </c>
      <c r="N221" s="91">
        <f t="shared" si="154"/>
        <v>-46278120</v>
      </c>
      <c r="Q221" s="278"/>
    </row>
    <row r="222" spans="1:19" ht="14.4" hidden="1" x14ac:dyDescent="0.3">
      <c r="A222" s="286" t="s">
        <v>551</v>
      </c>
      <c r="B222" s="165" t="s">
        <v>552</v>
      </c>
      <c r="C222" s="226" t="s">
        <v>553</v>
      </c>
      <c r="D222" s="227"/>
      <c r="E222" s="227" t="s">
        <v>570</v>
      </c>
      <c r="F222" s="228"/>
      <c r="G222" s="228">
        <f>G223</f>
        <v>7036020000</v>
      </c>
      <c r="H222" s="92" t="b">
        <f>G222='[5]Pvt SP2D Pusdik'!B223</f>
        <v>1</v>
      </c>
      <c r="I222" s="92">
        <f>'[5]Pvt SP2D Pusdik'!C223</f>
        <v>1401418331</v>
      </c>
      <c r="J222" s="228">
        <f>J223</f>
        <v>5634601669</v>
      </c>
      <c r="K222" s="228">
        <f t="shared" ref="K222:N222" si="155">K223</f>
        <v>0</v>
      </c>
      <c r="L222" s="92">
        <f t="shared" si="155"/>
        <v>0</v>
      </c>
      <c r="M222" s="92">
        <f t="shared" si="155"/>
        <v>0</v>
      </c>
      <c r="N222" s="92">
        <f t="shared" si="155"/>
        <v>0</v>
      </c>
      <c r="Q222" s="278"/>
    </row>
    <row r="223" spans="1:19" ht="13.2" hidden="1" x14ac:dyDescent="0.25">
      <c r="A223" s="279" t="s">
        <v>681</v>
      </c>
      <c r="B223" s="139" t="s">
        <v>682</v>
      </c>
      <c r="C223" s="140" t="s">
        <v>554</v>
      </c>
      <c r="D223" s="139"/>
      <c r="E223" s="139"/>
      <c r="F223" s="144"/>
      <c r="G223" s="144">
        <f>SUM(G224,G226,G228,G230,G232,G234,G236,G238,G240,G242,G244,G246)</f>
        <v>7036020000</v>
      </c>
      <c r="H223" s="283" t="b">
        <f>G223='[5]Pvt SP2D Pusdik'!B224</f>
        <v>1</v>
      </c>
      <c r="I223" s="59">
        <f>'[5]Pvt SP2D Pusdik'!C224</f>
        <v>1401418331</v>
      </c>
      <c r="J223" s="144">
        <f>SUM(J224,J226,J228,J230,J232,J234,J236,J238,J240,J242,J244,J246)</f>
        <v>5634601669</v>
      </c>
      <c r="K223" s="144">
        <f t="shared" ref="K223:L223" si="156">SUM(K224,K226,K228,K230,K232,K234,K236,K238,K240,K242,K244,K246)</f>
        <v>0</v>
      </c>
      <c r="L223" s="59">
        <f t="shared" si="156"/>
        <v>0</v>
      </c>
      <c r="M223" s="281">
        <f t="shared" ref="L223:N223" si="157">SUM(M224,M226,M228,M230,M232,M234,M236,M238,M240,M242,M244,M246)</f>
        <v>0</v>
      </c>
      <c r="N223" s="281">
        <f t="shared" si="157"/>
        <v>0</v>
      </c>
      <c r="O223" s="272" t="s">
        <v>505</v>
      </c>
      <c r="P223" s="272" t="s">
        <v>510</v>
      </c>
      <c r="Q223" s="278"/>
    </row>
    <row r="224" spans="1:19" ht="13.2" hidden="1" x14ac:dyDescent="0.25">
      <c r="A224" s="279" t="s">
        <v>683</v>
      </c>
      <c r="B224" s="162" t="s">
        <v>684</v>
      </c>
      <c r="C224" s="163" t="s">
        <v>555</v>
      </c>
      <c r="D224" s="162"/>
      <c r="E224" s="162"/>
      <c r="F224" s="164"/>
      <c r="G224" s="164">
        <f>G225</f>
        <v>2390272000</v>
      </c>
      <c r="H224" s="68" t="b">
        <f>G224='[5]Pvt SP2D Pusdik'!B225</f>
        <v>1</v>
      </c>
      <c r="I224" s="68">
        <f>'[5]Pvt SP2D Pusdik'!C225</f>
        <v>644291900</v>
      </c>
      <c r="J224" s="164">
        <f>J225</f>
        <v>1745980100</v>
      </c>
      <c r="K224" s="164">
        <f t="shared" ref="K224:L224" si="158">K225</f>
        <v>0</v>
      </c>
      <c r="L224" s="68">
        <f t="shared" si="158"/>
        <v>0</v>
      </c>
      <c r="M224" s="61" cm="1">
        <f t="array" ref="M224">SUM(_xlfn._xlws.FILTER([6]!Draft_SPBY[Jumlah],[6]!Draft_SPBY[MAK4]=A224,0))</f>
        <v>0</v>
      </c>
      <c r="N224" s="61">
        <f>L224-M224</f>
        <v>0</v>
      </c>
      <c r="Q224" s="278"/>
    </row>
    <row r="225" spans="1:17" ht="13.2" hidden="1" x14ac:dyDescent="0.25">
      <c r="A225" s="279" t="s">
        <v>685</v>
      </c>
      <c r="B225" s="62"/>
      <c r="C225" s="63" t="s">
        <v>686</v>
      </c>
      <c r="D225" s="62">
        <v>14</v>
      </c>
      <c r="E225" s="62" t="s">
        <v>687</v>
      </c>
      <c r="F225" s="64">
        <v>170733715</v>
      </c>
      <c r="G225" s="64">
        <f>ROUNDDOWN(D225*F225,-3)</f>
        <v>2390272000</v>
      </c>
      <c r="H225" s="64" t="b">
        <f>G225='[5]Pvt SP2D Pusdik'!B226</f>
        <v>1</v>
      </c>
      <c r="I225" s="64">
        <f>'[5]Pvt SP2D Pusdik'!C226</f>
        <v>644291900</v>
      </c>
      <c r="J225" s="64">
        <f>G225-I225</f>
        <v>1745980100</v>
      </c>
      <c r="K225" s="64"/>
      <c r="L225" s="64"/>
      <c r="M225" s="64"/>
      <c r="N225" s="64"/>
      <c r="Q225" s="278"/>
    </row>
    <row r="226" spans="1:17" ht="13.2" hidden="1" x14ac:dyDescent="0.25">
      <c r="A226" s="279" t="s">
        <v>688</v>
      </c>
      <c r="B226" s="154" t="s">
        <v>689</v>
      </c>
      <c r="C226" s="155" t="s">
        <v>556</v>
      </c>
      <c r="D226" s="154"/>
      <c r="E226" s="154"/>
      <c r="F226" s="158"/>
      <c r="G226" s="158">
        <f>G227</f>
        <v>109000</v>
      </c>
      <c r="H226" s="66" t="b">
        <f>G226='[5]Pvt SP2D Pusdik'!B227</f>
        <v>1</v>
      </c>
      <c r="I226" s="66">
        <f>'[5]Pvt SP2D Pusdik'!C227</f>
        <v>10920</v>
      </c>
      <c r="J226" s="158">
        <f>J227</f>
        <v>98080</v>
      </c>
      <c r="K226" s="158">
        <f t="shared" ref="K226:L226" si="159">K227</f>
        <v>0</v>
      </c>
      <c r="L226" s="66">
        <f t="shared" si="159"/>
        <v>0</v>
      </c>
      <c r="M226" s="61" cm="1">
        <f t="array" ref="M226">SUM(_xlfn._xlws.FILTER([6]!Draft_SPBY[Jumlah],[6]!Draft_SPBY[MAK4]=A226,0))</f>
        <v>0</v>
      </c>
      <c r="N226" s="61">
        <f>L226-M226</f>
        <v>0</v>
      </c>
      <c r="Q226" s="278"/>
    </row>
    <row r="227" spans="1:17" ht="13.2" hidden="1" x14ac:dyDescent="0.25">
      <c r="A227" s="279" t="s">
        <v>690</v>
      </c>
      <c r="B227" s="62"/>
      <c r="C227" s="63" t="s">
        <v>691</v>
      </c>
      <c r="D227" s="62">
        <v>14</v>
      </c>
      <c r="E227" s="62" t="s">
        <v>687</v>
      </c>
      <c r="F227" s="64">
        <v>7786</v>
      </c>
      <c r="G227" s="64">
        <f>ROUNDDOWN(D227*F227,-3)</f>
        <v>109000</v>
      </c>
      <c r="H227" s="64" t="b">
        <f>G227='[5]Pvt SP2D Pusdik'!B228</f>
        <v>1</v>
      </c>
      <c r="I227" s="64">
        <f>'[5]Pvt SP2D Pusdik'!C228</f>
        <v>10920</v>
      </c>
      <c r="J227" s="64">
        <f>G227-I227</f>
        <v>98080</v>
      </c>
      <c r="K227" s="64"/>
      <c r="L227" s="64"/>
      <c r="M227" s="64"/>
      <c r="N227" s="64"/>
      <c r="Q227" s="278"/>
    </row>
    <row r="228" spans="1:17" ht="13.2" hidden="1" x14ac:dyDescent="0.25">
      <c r="A228" s="279" t="s">
        <v>692</v>
      </c>
      <c r="B228" s="154" t="s">
        <v>693</v>
      </c>
      <c r="C228" s="155" t="s">
        <v>557</v>
      </c>
      <c r="D228" s="154"/>
      <c r="E228" s="154"/>
      <c r="F228" s="158"/>
      <c r="G228" s="158">
        <f>G229</f>
        <v>163168000</v>
      </c>
      <c r="H228" s="66" t="b">
        <f>G228='[5]Pvt SP2D Pusdik'!B229</f>
        <v>1</v>
      </c>
      <c r="I228" s="66">
        <f>'[5]Pvt SP2D Pusdik'!C229</f>
        <v>43423910</v>
      </c>
      <c r="J228" s="158">
        <f>J229</f>
        <v>119744090</v>
      </c>
      <c r="K228" s="158">
        <f t="shared" ref="K228:L228" si="160">K229</f>
        <v>0</v>
      </c>
      <c r="L228" s="66">
        <f t="shared" si="160"/>
        <v>0</v>
      </c>
      <c r="M228" s="61" cm="1">
        <f t="array" ref="M228">SUM(_xlfn._xlws.FILTER([6]!Draft_SPBY[Jumlah],[6]!Draft_SPBY[MAK4]=A228,0))</f>
        <v>0</v>
      </c>
      <c r="N228" s="61">
        <f>L228-M228</f>
        <v>0</v>
      </c>
      <c r="Q228" s="278"/>
    </row>
    <row r="229" spans="1:17" ht="13.2" hidden="1" x14ac:dyDescent="0.25">
      <c r="A229" s="279" t="s">
        <v>694</v>
      </c>
      <c r="B229" s="62"/>
      <c r="C229" s="63" t="s">
        <v>695</v>
      </c>
      <c r="D229" s="62">
        <v>14</v>
      </c>
      <c r="E229" s="62" t="s">
        <v>687</v>
      </c>
      <c r="F229" s="64">
        <v>11654858</v>
      </c>
      <c r="G229" s="64">
        <f>ROUNDDOWN(D229*F229,-3)</f>
        <v>163168000</v>
      </c>
      <c r="H229" s="64" t="b">
        <f>G229='[5]Pvt SP2D Pusdik'!B230</f>
        <v>1</v>
      </c>
      <c r="I229" s="64">
        <f>'[5]Pvt SP2D Pusdik'!C230</f>
        <v>43423910</v>
      </c>
      <c r="J229" s="64">
        <f>G229-I229</f>
        <v>119744090</v>
      </c>
      <c r="K229" s="64"/>
      <c r="L229" s="64"/>
      <c r="M229" s="64"/>
      <c r="N229" s="64"/>
      <c r="Q229" s="278"/>
    </row>
    <row r="230" spans="1:17" ht="13.2" hidden="1" x14ac:dyDescent="0.25">
      <c r="A230" s="279" t="s">
        <v>696</v>
      </c>
      <c r="B230" s="154" t="s">
        <v>697</v>
      </c>
      <c r="C230" s="155" t="s">
        <v>558</v>
      </c>
      <c r="D230" s="154"/>
      <c r="E230" s="154"/>
      <c r="F230" s="158"/>
      <c r="G230" s="158">
        <f>G231</f>
        <v>57444000</v>
      </c>
      <c r="H230" s="66" t="b">
        <f>G230='[5]Pvt SP2D Pusdik'!B231</f>
        <v>1</v>
      </c>
      <c r="I230" s="66">
        <f>'[5]Pvt SP2D Pusdik'!C231</f>
        <v>13149780</v>
      </c>
      <c r="J230" s="158">
        <f>J231</f>
        <v>44294220</v>
      </c>
      <c r="K230" s="158">
        <f t="shared" ref="K230:L230" si="161">K231</f>
        <v>0</v>
      </c>
      <c r="L230" s="66">
        <f t="shared" si="161"/>
        <v>0</v>
      </c>
      <c r="M230" s="61" cm="1">
        <f t="array" ref="M230">SUM(_xlfn._xlws.FILTER([6]!Draft_SPBY[Jumlah],[6]!Draft_SPBY[MAK4]=A230,0))</f>
        <v>0</v>
      </c>
      <c r="N230" s="61">
        <f>L230-M230</f>
        <v>0</v>
      </c>
      <c r="Q230" s="278"/>
    </row>
    <row r="231" spans="1:17" ht="13.2" hidden="1" x14ac:dyDescent="0.25">
      <c r="A231" s="279" t="s">
        <v>698</v>
      </c>
      <c r="B231" s="62"/>
      <c r="C231" s="63" t="s">
        <v>699</v>
      </c>
      <c r="D231" s="62">
        <v>14</v>
      </c>
      <c r="E231" s="62" t="s">
        <v>687</v>
      </c>
      <c r="F231" s="64">
        <v>4103143</v>
      </c>
      <c r="G231" s="64">
        <f>ROUNDDOWN(D231*F231,-3)</f>
        <v>57444000</v>
      </c>
      <c r="H231" s="64" t="b">
        <f>G231='[5]Pvt SP2D Pusdik'!B232</f>
        <v>1</v>
      </c>
      <c r="I231" s="64">
        <f>'[5]Pvt SP2D Pusdik'!C232</f>
        <v>13149780</v>
      </c>
      <c r="J231" s="64">
        <f>G231-I231</f>
        <v>44294220</v>
      </c>
      <c r="K231" s="64"/>
      <c r="L231" s="64"/>
      <c r="M231" s="64"/>
      <c r="N231" s="64"/>
      <c r="Q231" s="278"/>
    </row>
    <row r="232" spans="1:17" ht="13.2" hidden="1" x14ac:dyDescent="0.25">
      <c r="A232" s="279" t="s">
        <v>700</v>
      </c>
      <c r="B232" s="154" t="s">
        <v>701</v>
      </c>
      <c r="C232" s="155" t="s">
        <v>559</v>
      </c>
      <c r="D232" s="154"/>
      <c r="E232" s="154"/>
      <c r="F232" s="158"/>
      <c r="G232" s="158">
        <f>G233</f>
        <v>136220000</v>
      </c>
      <c r="H232" s="66" t="b">
        <f>G232='[5]Pvt SP2D Pusdik'!B233</f>
        <v>1</v>
      </c>
      <c r="I232" s="66">
        <f>'[5]Pvt SP2D Pusdik'!C233</f>
        <v>20560000</v>
      </c>
      <c r="J232" s="158">
        <f>J233</f>
        <v>115660000</v>
      </c>
      <c r="K232" s="158">
        <f t="shared" ref="K232:L232" si="162">K233</f>
        <v>0</v>
      </c>
      <c r="L232" s="66">
        <f t="shared" si="162"/>
        <v>0</v>
      </c>
      <c r="M232" s="61" cm="1">
        <f t="array" ref="M232">SUM(_xlfn._xlws.FILTER([6]!Draft_SPBY[Jumlah],[6]!Draft_SPBY[MAK4]=A232,0))</f>
        <v>0</v>
      </c>
      <c r="N232" s="61">
        <f>L232-M232</f>
        <v>0</v>
      </c>
      <c r="Q232" s="278"/>
    </row>
    <row r="233" spans="1:17" ht="13.2" hidden="1" x14ac:dyDescent="0.25">
      <c r="A233" s="279" t="s">
        <v>702</v>
      </c>
      <c r="B233" s="62"/>
      <c r="C233" s="63" t="s">
        <v>703</v>
      </c>
      <c r="D233" s="62">
        <v>14</v>
      </c>
      <c r="E233" s="62" t="s">
        <v>687</v>
      </c>
      <c r="F233" s="64">
        <v>9730000</v>
      </c>
      <c r="G233" s="64">
        <f>ROUNDDOWN(D233*F233,-3)</f>
        <v>136220000</v>
      </c>
      <c r="H233" s="64" t="b">
        <f>G233='[5]Pvt SP2D Pusdik'!B234</f>
        <v>1</v>
      </c>
      <c r="I233" s="64">
        <f>'[5]Pvt SP2D Pusdik'!C234</f>
        <v>20560000</v>
      </c>
      <c r="J233" s="64">
        <f>G233-I233</f>
        <v>115660000</v>
      </c>
      <c r="K233" s="64"/>
      <c r="L233" s="64"/>
      <c r="M233" s="64"/>
      <c r="N233" s="64"/>
      <c r="Q233" s="278"/>
    </row>
    <row r="234" spans="1:17" ht="13.2" hidden="1" x14ac:dyDescent="0.25">
      <c r="A234" s="279" t="s">
        <v>704</v>
      </c>
      <c r="B234" s="154" t="s">
        <v>705</v>
      </c>
      <c r="C234" s="155" t="s">
        <v>560</v>
      </c>
      <c r="D234" s="154"/>
      <c r="E234" s="154"/>
      <c r="F234" s="158"/>
      <c r="G234" s="158">
        <f>G235</f>
        <v>198366000</v>
      </c>
      <c r="H234" s="66" t="b">
        <f>G234='[5]Pvt SP2D Pusdik'!B235</f>
        <v>1</v>
      </c>
      <c r="I234" s="66">
        <f>'[5]Pvt SP2D Pusdik'!C235</f>
        <v>125230000</v>
      </c>
      <c r="J234" s="158">
        <f>J235</f>
        <v>73136000</v>
      </c>
      <c r="K234" s="158">
        <f t="shared" ref="K234:L234" si="163">K235</f>
        <v>0</v>
      </c>
      <c r="L234" s="66">
        <f t="shared" si="163"/>
        <v>0</v>
      </c>
      <c r="M234" s="61" cm="1">
        <f t="array" ref="M234">SUM(_xlfn._xlws.FILTER([6]!Draft_SPBY[Jumlah],[6]!Draft_SPBY[MAK4]=A234,0))</f>
        <v>0</v>
      </c>
      <c r="N234" s="61">
        <f>L234-M234</f>
        <v>0</v>
      </c>
      <c r="Q234" s="278"/>
    </row>
    <row r="235" spans="1:17" ht="13.2" hidden="1" x14ac:dyDescent="0.25">
      <c r="A235" s="279" t="s">
        <v>706</v>
      </c>
      <c r="B235" s="62"/>
      <c r="C235" s="63" t="s">
        <v>707</v>
      </c>
      <c r="D235" s="62">
        <v>14</v>
      </c>
      <c r="E235" s="62" t="s">
        <v>687</v>
      </c>
      <c r="F235" s="64">
        <v>14169000</v>
      </c>
      <c r="G235" s="64">
        <f>ROUNDDOWN(D235*F235,-3)</f>
        <v>198366000</v>
      </c>
      <c r="H235" s="64" t="b">
        <f>G235='[5]Pvt SP2D Pusdik'!B236</f>
        <v>1</v>
      </c>
      <c r="I235" s="64">
        <f>'[5]Pvt SP2D Pusdik'!C236</f>
        <v>125230000</v>
      </c>
      <c r="J235" s="64">
        <f>G235-I235</f>
        <v>73136000</v>
      </c>
      <c r="K235" s="64"/>
      <c r="L235" s="64"/>
      <c r="M235" s="64"/>
      <c r="N235" s="64"/>
      <c r="Q235" s="278"/>
    </row>
    <row r="236" spans="1:17" ht="13.2" hidden="1" x14ac:dyDescent="0.25">
      <c r="A236" s="279" t="s">
        <v>708</v>
      </c>
      <c r="B236" s="154" t="s">
        <v>709</v>
      </c>
      <c r="C236" s="155" t="s">
        <v>561</v>
      </c>
      <c r="D236" s="154"/>
      <c r="E236" s="154"/>
      <c r="F236" s="158"/>
      <c r="G236" s="158">
        <f>G237</f>
        <v>13346000</v>
      </c>
      <c r="H236" s="66" t="b">
        <f>G236='[5]Pvt SP2D Pusdik'!B237</f>
        <v>1</v>
      </c>
      <c r="I236" s="66">
        <f>'[5]Pvt SP2D Pusdik'!C237</f>
        <v>1611089</v>
      </c>
      <c r="J236" s="158">
        <f>J237</f>
        <v>11734911</v>
      </c>
      <c r="K236" s="158">
        <f t="shared" ref="K236:L236" si="164">K237</f>
        <v>0</v>
      </c>
      <c r="L236" s="66">
        <f t="shared" si="164"/>
        <v>0</v>
      </c>
      <c r="M236" s="61" cm="1">
        <f t="array" ref="M236">SUM(_xlfn._xlws.FILTER([6]!Draft_SPBY[Jumlah],[6]!Draft_SPBY[MAK4]=A236,0))</f>
        <v>0</v>
      </c>
      <c r="N236" s="61">
        <f>L236-M236</f>
        <v>0</v>
      </c>
      <c r="Q236" s="278"/>
    </row>
    <row r="237" spans="1:17" ht="13.2" hidden="1" x14ac:dyDescent="0.25">
      <c r="A237" s="279" t="s">
        <v>710</v>
      </c>
      <c r="B237" s="62"/>
      <c r="C237" s="63" t="s">
        <v>711</v>
      </c>
      <c r="D237" s="62">
        <v>14</v>
      </c>
      <c r="E237" s="62" t="s">
        <v>687</v>
      </c>
      <c r="F237" s="64">
        <v>953357</v>
      </c>
      <c r="G237" s="64">
        <f>ROUNDDOWN(D237*F237,-3)</f>
        <v>13346000</v>
      </c>
      <c r="H237" s="64" t="b">
        <f>G237='[5]Pvt SP2D Pusdik'!B238</f>
        <v>1</v>
      </c>
      <c r="I237" s="64">
        <f>'[5]Pvt SP2D Pusdik'!C238</f>
        <v>1611089</v>
      </c>
      <c r="J237" s="64">
        <f>G237-I237</f>
        <v>11734911</v>
      </c>
      <c r="K237" s="64"/>
      <c r="L237" s="64"/>
      <c r="M237" s="64"/>
      <c r="N237" s="64"/>
      <c r="Q237" s="278"/>
    </row>
    <row r="238" spans="1:17" ht="13.2" hidden="1" x14ac:dyDescent="0.25">
      <c r="A238" s="279" t="s">
        <v>712</v>
      </c>
      <c r="B238" s="145" t="s">
        <v>713</v>
      </c>
      <c r="C238" s="146" t="s">
        <v>562</v>
      </c>
      <c r="D238" s="145"/>
      <c r="E238" s="145"/>
      <c r="F238" s="149"/>
      <c r="G238" s="149">
        <f>G239</f>
        <v>113636000</v>
      </c>
      <c r="H238" s="61" t="b">
        <f>G238='[5]Pvt SP2D Pusdik'!B239</f>
        <v>1</v>
      </c>
      <c r="I238" s="61">
        <f>'[5]Pvt SP2D Pusdik'!C239</f>
        <v>34182240</v>
      </c>
      <c r="J238" s="149">
        <f>J239</f>
        <v>79453760</v>
      </c>
      <c r="K238" s="149">
        <f t="shared" ref="K238:L238" si="165">K239</f>
        <v>0</v>
      </c>
      <c r="L238" s="61">
        <f t="shared" si="165"/>
        <v>0</v>
      </c>
      <c r="M238" s="61" cm="1">
        <f t="array" ref="M238">SUM(_xlfn._xlws.FILTER([6]!Draft_SPBY[Jumlah],[6]!Draft_SPBY[MAK4]=A238,0))</f>
        <v>0</v>
      </c>
      <c r="N238" s="61">
        <f>L238-M238</f>
        <v>0</v>
      </c>
      <c r="Q238" s="278"/>
    </row>
    <row r="239" spans="1:17" ht="13.2" hidden="1" x14ac:dyDescent="0.25">
      <c r="A239" s="279" t="s">
        <v>714</v>
      </c>
      <c r="B239" s="62"/>
      <c r="C239" s="63" t="s">
        <v>715</v>
      </c>
      <c r="D239" s="62">
        <v>1</v>
      </c>
      <c r="E239" s="62" t="s">
        <v>388</v>
      </c>
      <c r="F239" s="64">
        <v>113636000</v>
      </c>
      <c r="G239" s="64">
        <f>ROUNDDOWN(D239*F239,-3)</f>
        <v>113636000</v>
      </c>
      <c r="H239" s="64" t="b">
        <f>G239='[5]Pvt SP2D Pusdik'!B240</f>
        <v>1</v>
      </c>
      <c r="I239" s="64">
        <f>'[5]Pvt SP2D Pusdik'!C240</f>
        <v>34182240</v>
      </c>
      <c r="J239" s="64">
        <f>G239-I239</f>
        <v>79453760</v>
      </c>
      <c r="K239" s="64"/>
      <c r="L239" s="64"/>
      <c r="M239" s="64"/>
      <c r="N239" s="64"/>
      <c r="Q239" s="278"/>
    </row>
    <row r="240" spans="1:17" ht="13.2" hidden="1" x14ac:dyDescent="0.25">
      <c r="A240" s="279" t="s">
        <v>716</v>
      </c>
      <c r="B240" s="154" t="s">
        <v>717</v>
      </c>
      <c r="C240" s="155" t="s">
        <v>563</v>
      </c>
      <c r="D240" s="154"/>
      <c r="E240" s="154"/>
      <c r="F240" s="158"/>
      <c r="G240" s="158">
        <f>G241</f>
        <v>451220000</v>
      </c>
      <c r="H240" s="66" t="b">
        <f>G240='[5]Pvt SP2D Pusdik'!B241</f>
        <v>1</v>
      </c>
      <c r="I240" s="66">
        <f>'[5]Pvt SP2D Pusdik'!C241</f>
        <v>43929000</v>
      </c>
      <c r="J240" s="158">
        <f>J241</f>
        <v>407291000</v>
      </c>
      <c r="K240" s="158">
        <f t="shared" ref="K240:L240" si="166">K241</f>
        <v>0</v>
      </c>
      <c r="L240" s="66">
        <f t="shared" si="166"/>
        <v>0</v>
      </c>
      <c r="M240" s="61" cm="1">
        <f t="array" ref="M240">SUM(_xlfn._xlws.FILTER([6]!Draft_SPBY[Jumlah],[6]!Draft_SPBY[MAK4]=A240,0))</f>
        <v>0</v>
      </c>
      <c r="N240" s="61">
        <f>L240-M240</f>
        <v>0</v>
      </c>
      <c r="Q240" s="278"/>
    </row>
    <row r="241" spans="1:17" ht="13.2" hidden="1" x14ac:dyDescent="0.25">
      <c r="A241" s="279" t="s">
        <v>718</v>
      </c>
      <c r="B241" s="62"/>
      <c r="C241" s="63" t="s">
        <v>719</v>
      </c>
      <c r="D241" s="62">
        <v>1</v>
      </c>
      <c r="E241" s="62" t="s">
        <v>388</v>
      </c>
      <c r="F241" s="64">
        <v>451220000</v>
      </c>
      <c r="G241" s="64">
        <f>ROUNDDOWN(D241*F241,-3)</f>
        <v>451220000</v>
      </c>
      <c r="H241" s="64" t="b">
        <f>G241='[5]Pvt SP2D Pusdik'!B242</f>
        <v>1</v>
      </c>
      <c r="I241" s="64">
        <f>'[5]Pvt SP2D Pusdik'!C242</f>
        <v>43929000</v>
      </c>
      <c r="J241" s="64">
        <f>G241-I241</f>
        <v>407291000</v>
      </c>
      <c r="K241" s="64"/>
      <c r="L241" s="64"/>
      <c r="M241" s="64"/>
      <c r="N241" s="64"/>
      <c r="Q241" s="278"/>
    </row>
    <row r="242" spans="1:17" ht="13.2" hidden="1" x14ac:dyDescent="0.25">
      <c r="A242" s="279" t="s">
        <v>720</v>
      </c>
      <c r="B242" s="145" t="s">
        <v>721</v>
      </c>
      <c r="C242" s="146" t="s">
        <v>564</v>
      </c>
      <c r="D242" s="145"/>
      <c r="E242" s="145"/>
      <c r="F242" s="149"/>
      <c r="G242" s="149">
        <f>G243</f>
        <v>81480000</v>
      </c>
      <c r="H242" s="61" t="b">
        <f>G242='[5]Pvt SP2D Pusdik'!B243</f>
        <v>1</v>
      </c>
      <c r="I242" s="61">
        <f>'[5]Pvt SP2D Pusdik'!C243</f>
        <v>18105000</v>
      </c>
      <c r="J242" s="149">
        <f>J243</f>
        <v>63375000</v>
      </c>
      <c r="K242" s="149">
        <f t="shared" ref="K242:L242" si="167">K243</f>
        <v>0</v>
      </c>
      <c r="L242" s="61">
        <f t="shared" si="167"/>
        <v>0</v>
      </c>
      <c r="M242" s="61" cm="1">
        <f t="array" ref="M242">SUM(_xlfn._xlws.FILTER([6]!Draft_SPBY[Jumlah],[6]!Draft_SPBY[MAK4]=A242,0))</f>
        <v>0</v>
      </c>
      <c r="N242" s="61">
        <f>L242-M242</f>
        <v>0</v>
      </c>
      <c r="Q242" s="278"/>
    </row>
    <row r="243" spans="1:17" ht="13.2" hidden="1" x14ac:dyDescent="0.25">
      <c r="A243" s="279" t="s">
        <v>722</v>
      </c>
      <c r="B243" s="62"/>
      <c r="C243" s="63" t="s">
        <v>723</v>
      </c>
      <c r="D243" s="62">
        <v>14</v>
      </c>
      <c r="E243" s="62" t="s">
        <v>687</v>
      </c>
      <c r="F243" s="64">
        <v>5820000</v>
      </c>
      <c r="G243" s="64">
        <f>ROUNDDOWN(D243*F243,-3)</f>
        <v>81480000</v>
      </c>
      <c r="H243" s="64" t="b">
        <f>G243='[5]Pvt SP2D Pusdik'!B244</f>
        <v>1</v>
      </c>
      <c r="I243" s="64">
        <f>'[5]Pvt SP2D Pusdik'!C244</f>
        <v>18105000</v>
      </c>
      <c r="J243" s="64">
        <f>G243-I243</f>
        <v>63375000</v>
      </c>
      <c r="K243" s="64"/>
      <c r="L243" s="64"/>
      <c r="M243" s="64"/>
      <c r="N243" s="64"/>
      <c r="Q243" s="278"/>
    </row>
    <row r="244" spans="1:17" ht="13.2" hidden="1" x14ac:dyDescent="0.25">
      <c r="A244" s="279" t="s">
        <v>724</v>
      </c>
      <c r="B244" s="162" t="s">
        <v>725</v>
      </c>
      <c r="C244" s="163" t="s">
        <v>726</v>
      </c>
      <c r="D244" s="162"/>
      <c r="E244" s="162"/>
      <c r="F244" s="164"/>
      <c r="G244" s="164">
        <f>G245</f>
        <v>173032000</v>
      </c>
      <c r="H244" s="68" t="b">
        <f>G244='[5]Pvt SP2D Pusdik'!B245</f>
        <v>1</v>
      </c>
      <c r="I244" s="68">
        <f>'[5]Pvt SP2D Pusdik'!C245</f>
        <v>0</v>
      </c>
      <c r="J244" s="164">
        <f>J245</f>
        <v>173032000</v>
      </c>
      <c r="K244" s="164">
        <f t="shared" ref="K244:L244" si="168">K245</f>
        <v>0</v>
      </c>
      <c r="L244" s="68">
        <f t="shared" si="168"/>
        <v>0</v>
      </c>
      <c r="M244" s="61" cm="1">
        <f t="array" ref="M244">SUM(_xlfn._xlws.FILTER([6]!Draft_SPBY[Jumlah],[6]!Draft_SPBY[MAK4]=A244,0))</f>
        <v>0</v>
      </c>
      <c r="N244" s="61">
        <f>L244-M244</f>
        <v>0</v>
      </c>
      <c r="Q244" s="278"/>
    </row>
    <row r="245" spans="1:17" ht="13.2" hidden="1" x14ac:dyDescent="0.25">
      <c r="A245" s="279" t="s">
        <v>727</v>
      </c>
      <c r="B245" s="62"/>
      <c r="C245" s="63" t="s">
        <v>728</v>
      </c>
      <c r="D245" s="62">
        <v>1</v>
      </c>
      <c r="E245" s="62" t="s">
        <v>388</v>
      </c>
      <c r="F245" s="64">
        <v>173032000</v>
      </c>
      <c r="G245" s="64">
        <f>ROUNDDOWN(D245*F245,-3)</f>
        <v>173032000</v>
      </c>
      <c r="H245" s="64" t="b">
        <f>G245='[5]Pvt SP2D Pusdik'!B246</f>
        <v>1</v>
      </c>
      <c r="I245" s="64">
        <f>'[5]Pvt SP2D Pusdik'!C246</f>
        <v>0</v>
      </c>
      <c r="J245" s="64">
        <f>G245-I245</f>
        <v>173032000</v>
      </c>
      <c r="K245" s="64"/>
      <c r="L245" s="64"/>
      <c r="M245" s="64"/>
      <c r="N245" s="64"/>
      <c r="Q245" s="278"/>
    </row>
    <row r="246" spans="1:17" ht="13.2" hidden="1" x14ac:dyDescent="0.25">
      <c r="A246" s="279" t="s">
        <v>729</v>
      </c>
      <c r="B246" s="154" t="s">
        <v>730</v>
      </c>
      <c r="C246" s="155" t="s">
        <v>565</v>
      </c>
      <c r="D246" s="154"/>
      <c r="E246" s="154"/>
      <c r="F246" s="158"/>
      <c r="G246" s="158">
        <f>G247</f>
        <v>3257727000</v>
      </c>
      <c r="H246" s="66" t="b">
        <f>G246='[5]Pvt SP2D Pusdik'!B247</f>
        <v>1</v>
      </c>
      <c r="I246" s="66">
        <f>'[5]Pvt SP2D Pusdik'!C247</f>
        <v>456924492</v>
      </c>
      <c r="J246" s="158">
        <f>J247</f>
        <v>2800802508</v>
      </c>
      <c r="K246" s="158">
        <f t="shared" ref="K246:L246" si="169">K247</f>
        <v>0</v>
      </c>
      <c r="L246" s="66">
        <f t="shared" si="169"/>
        <v>0</v>
      </c>
      <c r="M246" s="61" cm="1">
        <f t="array" ref="M246">SUM(_xlfn._xlws.FILTER([6]!Draft_SPBY[Jumlah],[6]!Draft_SPBY[MAK4]=A246,0))</f>
        <v>0</v>
      </c>
      <c r="N246" s="61">
        <f>L246-M246</f>
        <v>0</v>
      </c>
      <c r="Q246" s="278"/>
    </row>
    <row r="247" spans="1:17" ht="13.2" hidden="1" x14ac:dyDescent="0.25">
      <c r="A247" s="279" t="s">
        <v>731</v>
      </c>
      <c r="B247" s="62"/>
      <c r="C247" s="63" t="s">
        <v>732</v>
      </c>
      <c r="D247" s="62">
        <v>14</v>
      </c>
      <c r="E247" s="62" t="s">
        <v>687</v>
      </c>
      <c r="F247" s="64">
        <v>232694790</v>
      </c>
      <c r="G247" s="64">
        <f>ROUNDDOWN(D247*F247,-3)</f>
        <v>3257727000</v>
      </c>
      <c r="H247" s="64" t="b">
        <f>G247='[5]Pvt SP2D Pusdik'!B248</f>
        <v>1</v>
      </c>
      <c r="I247" s="64">
        <f>'[5]Pvt SP2D Pusdik'!C248</f>
        <v>456924492</v>
      </c>
      <c r="J247" s="64">
        <f>G247-I247</f>
        <v>2800802508</v>
      </c>
      <c r="K247" s="64"/>
      <c r="L247" s="64"/>
      <c r="M247" s="64"/>
      <c r="N247" s="64"/>
      <c r="Q247" s="278"/>
    </row>
    <row r="248" spans="1:17" ht="13.2" hidden="1" x14ac:dyDescent="0.25">
      <c r="A248" s="279" t="s">
        <v>235</v>
      </c>
      <c r="B248" s="165" t="s">
        <v>236</v>
      </c>
      <c r="C248" s="166" t="s">
        <v>237</v>
      </c>
      <c r="D248" s="165"/>
      <c r="E248" s="165" t="s">
        <v>570</v>
      </c>
      <c r="F248" s="169"/>
      <c r="G248" s="169">
        <f>SUM(G249,G273,G279,G292)</f>
        <v>2195658000</v>
      </c>
      <c r="H248" s="70" t="b">
        <f>G248='[5]Pvt SP2D Pusdik'!B249</f>
        <v>1</v>
      </c>
      <c r="I248" s="70">
        <f>'[5]Pvt SP2D Pusdik'!C249</f>
        <v>253929778</v>
      </c>
      <c r="J248" s="169">
        <f>SUM(J249,J273,J279,J292)</f>
        <v>1941728222</v>
      </c>
      <c r="K248" s="169">
        <f>SUM(K249,K273,K279,K292)</f>
        <v>0</v>
      </c>
      <c r="L248" s="70">
        <f>SUM(L249,L273,L279,L292)</f>
        <v>0</v>
      </c>
      <c r="M248" s="70">
        <f>SUM(M249,M273,M279,M292)</f>
        <v>46278120</v>
      </c>
      <c r="N248" s="70">
        <f>SUM(N249,N273,N279,N292)</f>
        <v>-46278120</v>
      </c>
      <c r="Q248" s="278"/>
    </row>
    <row r="249" spans="1:17" ht="13.2" hidden="1" x14ac:dyDescent="0.25">
      <c r="A249" s="279" t="s">
        <v>238</v>
      </c>
      <c r="B249" s="139" t="s">
        <v>239</v>
      </c>
      <c r="C249" s="140" t="s">
        <v>240</v>
      </c>
      <c r="D249" s="139"/>
      <c r="E249" s="139"/>
      <c r="F249" s="144"/>
      <c r="G249" s="144">
        <f>SUM(G250,G261,G263)</f>
        <v>1410100000</v>
      </c>
      <c r="H249" s="283" t="b">
        <f>G249='[5]Pvt SP2D Pusdik'!B250</f>
        <v>1</v>
      </c>
      <c r="I249" s="59">
        <f>'[5]Pvt SP2D Pusdik'!C250</f>
        <v>211125378</v>
      </c>
      <c r="J249" s="144">
        <f>SUM(J250,J261,J263)</f>
        <v>1198974622</v>
      </c>
      <c r="K249" s="144">
        <f>SUM(K250,K261,K263)</f>
        <v>0</v>
      </c>
      <c r="L249" s="59">
        <f>SUM(L250,L261,L263)</f>
        <v>0</v>
      </c>
      <c r="M249" s="281">
        <f>SUM(M250,M261,M263)</f>
        <v>19215620</v>
      </c>
      <c r="N249" s="281">
        <f>SUM(N250,N261,N263)</f>
        <v>-19215620</v>
      </c>
      <c r="O249" s="272" t="s">
        <v>505</v>
      </c>
      <c r="P249" s="272" t="s">
        <v>506</v>
      </c>
      <c r="Q249" s="278"/>
    </row>
    <row r="250" spans="1:17" ht="13.2" hidden="1" x14ac:dyDescent="0.25">
      <c r="A250" s="279" t="s">
        <v>241</v>
      </c>
      <c r="B250" s="154" t="s">
        <v>733</v>
      </c>
      <c r="C250" s="155" t="s">
        <v>242</v>
      </c>
      <c r="D250" s="154"/>
      <c r="E250" s="154"/>
      <c r="F250" s="158"/>
      <c r="G250" s="158">
        <f>SUM(G251:G260)</f>
        <v>1099590000</v>
      </c>
      <c r="H250" s="66" t="b">
        <f>G250='[5]Pvt SP2D Pusdik'!B251</f>
        <v>1</v>
      </c>
      <c r="I250" s="66">
        <f>'[5]Pvt SP2D Pusdik'!C251</f>
        <v>176338828</v>
      </c>
      <c r="J250" s="158">
        <f>SUM(J251:J260)</f>
        <v>923251172</v>
      </c>
      <c r="K250" s="158">
        <f>SUM(K251:K260)</f>
        <v>0</v>
      </c>
      <c r="L250" s="66">
        <f>SUM(L251:L260)</f>
        <v>0</v>
      </c>
      <c r="M250" s="61" cm="1">
        <f t="array" ref="M250">SUM(_xlfn._xlws.FILTER([6]!Draft_SPBY[Jumlah],[6]!Draft_SPBY[MAK4]=A250,0))</f>
        <v>7588620</v>
      </c>
      <c r="N250" s="61">
        <f>L250-M250</f>
        <v>-7588620</v>
      </c>
      <c r="Q250" s="278"/>
    </row>
    <row r="251" spans="1:17" ht="13.2" hidden="1" x14ac:dyDescent="0.25">
      <c r="A251" s="279" t="s">
        <v>243</v>
      </c>
      <c r="B251" s="62"/>
      <c r="C251" s="63" t="s">
        <v>734</v>
      </c>
      <c r="D251" s="62">
        <v>60</v>
      </c>
      <c r="E251" s="62" t="s">
        <v>735</v>
      </c>
      <c r="F251" s="64">
        <v>1500000</v>
      </c>
      <c r="G251" s="64">
        <f t="shared" ref="G251:G260" si="170">ROUNDDOWN(D251*F251,-3)</f>
        <v>90000000</v>
      </c>
      <c r="H251" s="64" t="b">
        <f>G251='[5]Pvt SP2D Pusdik'!B252</f>
        <v>1</v>
      </c>
      <c r="I251" s="64">
        <f>'[5]Pvt SP2D Pusdik'!C252</f>
        <v>16845800</v>
      </c>
      <c r="J251" s="64">
        <f t="shared" ref="J251:J260" si="171">G251-I251</f>
        <v>73154200</v>
      </c>
      <c r="K251" s="64"/>
      <c r="L251" s="64"/>
      <c r="M251" s="64"/>
      <c r="N251" s="64"/>
      <c r="Q251" s="278"/>
    </row>
    <row r="252" spans="1:17" ht="13.2" hidden="1" x14ac:dyDescent="0.25">
      <c r="A252" s="279" t="s">
        <v>244</v>
      </c>
      <c r="B252" s="93"/>
      <c r="C252" s="63" t="s">
        <v>736</v>
      </c>
      <c r="D252" s="62">
        <v>1</v>
      </c>
      <c r="E252" s="62" t="s">
        <v>148</v>
      </c>
      <c r="F252" s="64">
        <v>63386000</v>
      </c>
      <c r="G252" s="64">
        <f t="shared" si="170"/>
        <v>63386000</v>
      </c>
      <c r="H252" s="64" t="b">
        <f>G252='[5]Pvt SP2D Pusdik'!B253</f>
        <v>1</v>
      </c>
      <c r="I252" s="64">
        <f>'[5]Pvt SP2D Pusdik'!C253</f>
        <v>2167000</v>
      </c>
      <c r="J252" s="64">
        <f t="shared" si="171"/>
        <v>61219000</v>
      </c>
      <c r="K252" s="64"/>
      <c r="L252" s="64"/>
      <c r="M252" s="64"/>
      <c r="N252" s="64"/>
      <c r="Q252" s="278"/>
    </row>
    <row r="253" spans="1:17" ht="13.2" hidden="1" x14ac:dyDescent="0.25">
      <c r="A253" s="279" t="s">
        <v>245</v>
      </c>
      <c r="B253" s="62"/>
      <c r="C253" s="63" t="s">
        <v>737</v>
      </c>
      <c r="D253" s="62">
        <v>144</v>
      </c>
      <c r="E253" s="62" t="s">
        <v>185</v>
      </c>
      <c r="F253" s="64">
        <v>5100000</v>
      </c>
      <c r="G253" s="64">
        <f t="shared" si="170"/>
        <v>734400000</v>
      </c>
      <c r="H253" s="64" t="b">
        <f>G253='[5]Pvt SP2D Pusdik'!B254</f>
        <v>1</v>
      </c>
      <c r="I253" s="64">
        <f>'[5]Pvt SP2D Pusdik'!C254</f>
        <v>122400000</v>
      </c>
      <c r="J253" s="64">
        <f t="shared" si="171"/>
        <v>612000000</v>
      </c>
      <c r="K253" s="64"/>
      <c r="L253" s="64"/>
      <c r="M253" s="64"/>
      <c r="N253" s="64"/>
      <c r="Q253" s="278"/>
    </row>
    <row r="254" spans="1:17" ht="13.2" hidden="1" x14ac:dyDescent="0.25">
      <c r="A254" s="279" t="s">
        <v>246</v>
      </c>
      <c r="B254" s="62"/>
      <c r="C254" s="63" t="s">
        <v>738</v>
      </c>
      <c r="D254" s="62">
        <v>12</v>
      </c>
      <c r="E254" s="62" t="s">
        <v>185</v>
      </c>
      <c r="F254" s="64">
        <v>5600000</v>
      </c>
      <c r="G254" s="64">
        <f t="shared" si="170"/>
        <v>67200000</v>
      </c>
      <c r="H254" s="64" t="b">
        <f>G254='[5]Pvt SP2D Pusdik'!B255</f>
        <v>1</v>
      </c>
      <c r="I254" s="64">
        <f>'[5]Pvt SP2D Pusdik'!C255</f>
        <v>11200000</v>
      </c>
      <c r="J254" s="64">
        <f t="shared" si="171"/>
        <v>56000000</v>
      </c>
      <c r="K254" s="64"/>
      <c r="L254" s="64"/>
      <c r="M254" s="64"/>
      <c r="N254" s="64"/>
      <c r="Q254" s="278"/>
    </row>
    <row r="255" spans="1:17" ht="13.2" hidden="1" x14ac:dyDescent="0.25">
      <c r="A255" s="279" t="s">
        <v>247</v>
      </c>
      <c r="B255" s="62"/>
      <c r="C255" s="63" t="s">
        <v>739</v>
      </c>
      <c r="D255" s="62">
        <v>11</v>
      </c>
      <c r="E255" s="62" t="s">
        <v>248</v>
      </c>
      <c r="F255" s="64">
        <v>400000</v>
      </c>
      <c r="G255" s="64">
        <f t="shared" si="170"/>
        <v>4400000</v>
      </c>
      <c r="H255" s="64" t="b">
        <f>G255='[5]Pvt SP2D Pusdik'!B256</f>
        <v>1</v>
      </c>
      <c r="I255" s="64">
        <f>'[5]Pvt SP2D Pusdik'!C256</f>
        <v>1082160</v>
      </c>
      <c r="J255" s="64">
        <f t="shared" si="171"/>
        <v>3317840</v>
      </c>
      <c r="K255" s="64"/>
      <c r="L255" s="64"/>
      <c r="M255" s="64"/>
      <c r="N255" s="64"/>
      <c r="Q255" s="278"/>
    </row>
    <row r="256" spans="1:17" ht="13.2" hidden="1" x14ac:dyDescent="0.25">
      <c r="A256" s="279" t="s">
        <v>249</v>
      </c>
      <c r="B256" s="62"/>
      <c r="C256" s="63" t="s">
        <v>740</v>
      </c>
      <c r="D256" s="62">
        <v>70</v>
      </c>
      <c r="E256" s="62" t="s">
        <v>60</v>
      </c>
      <c r="F256" s="64">
        <v>500000</v>
      </c>
      <c r="G256" s="64">
        <f t="shared" si="170"/>
        <v>35000000</v>
      </c>
      <c r="H256" s="64" t="b">
        <f>G256='[5]Pvt SP2D Pusdik'!B257</f>
        <v>1</v>
      </c>
      <c r="I256" s="64">
        <f>'[5]Pvt SP2D Pusdik'!C257</f>
        <v>17850000</v>
      </c>
      <c r="J256" s="64">
        <f t="shared" si="171"/>
        <v>17150000</v>
      </c>
      <c r="K256" s="64"/>
      <c r="L256" s="64"/>
      <c r="M256" s="64"/>
      <c r="N256" s="64"/>
      <c r="Q256" s="278"/>
    </row>
    <row r="257" spans="1:17" ht="13.2" hidden="1" x14ac:dyDescent="0.25">
      <c r="A257" s="279" t="s">
        <v>250</v>
      </c>
      <c r="B257" s="62"/>
      <c r="C257" s="63" t="s">
        <v>741</v>
      </c>
      <c r="D257" s="62">
        <v>12</v>
      </c>
      <c r="E257" s="62" t="s">
        <v>248</v>
      </c>
      <c r="F257" s="64">
        <v>1325000</v>
      </c>
      <c r="G257" s="64">
        <f t="shared" si="170"/>
        <v>15900000</v>
      </c>
      <c r="H257" s="64" t="b">
        <f>G257='[5]Pvt SP2D Pusdik'!B258</f>
        <v>1</v>
      </c>
      <c r="I257" s="64">
        <f>'[5]Pvt SP2D Pusdik'!C258</f>
        <v>1293868</v>
      </c>
      <c r="J257" s="64">
        <f t="shared" si="171"/>
        <v>14606132</v>
      </c>
      <c r="K257" s="64"/>
      <c r="L257" s="64"/>
      <c r="M257" s="64"/>
      <c r="N257" s="64"/>
      <c r="Q257" s="278"/>
    </row>
    <row r="258" spans="1:17" ht="13.2" hidden="1" x14ac:dyDescent="0.25">
      <c r="A258" s="279" t="s">
        <v>251</v>
      </c>
      <c r="B258" s="62"/>
      <c r="C258" s="63" t="s">
        <v>742</v>
      </c>
      <c r="D258" s="62">
        <v>12</v>
      </c>
      <c r="E258" s="62" t="s">
        <v>248</v>
      </c>
      <c r="F258" s="64">
        <v>3000000</v>
      </c>
      <c r="G258" s="64">
        <f t="shared" si="170"/>
        <v>36000000</v>
      </c>
      <c r="H258" s="64" t="b">
        <f>G258='[5]Pvt SP2D Pusdik'!B259</f>
        <v>1</v>
      </c>
      <c r="I258" s="64">
        <f>'[5]Pvt SP2D Pusdik'!C259</f>
        <v>3500000</v>
      </c>
      <c r="J258" s="64">
        <f t="shared" si="171"/>
        <v>32500000</v>
      </c>
      <c r="K258" s="64"/>
      <c r="L258" s="64"/>
      <c r="M258" s="64"/>
      <c r="N258" s="64"/>
      <c r="Q258" s="278"/>
    </row>
    <row r="259" spans="1:17" ht="13.2" hidden="1" x14ac:dyDescent="0.25">
      <c r="A259" s="279" t="s">
        <v>251</v>
      </c>
      <c r="B259" s="62"/>
      <c r="C259" s="63" t="s">
        <v>972</v>
      </c>
      <c r="D259" s="62">
        <v>12</v>
      </c>
      <c r="E259" s="62" t="s">
        <v>248</v>
      </c>
      <c r="F259" s="64">
        <v>750000</v>
      </c>
      <c r="G259" s="64">
        <f t="shared" ref="G259" si="172">ROUNDDOWN(D259*F259,-3)</f>
        <v>9000000</v>
      </c>
      <c r="H259" s="64" t="b">
        <f>G259='[5]Pvt SP2D Pusdik'!B260</f>
        <v>1</v>
      </c>
      <c r="I259" s="64">
        <f>'[5]Pvt SP2D Pusdik'!C260</f>
        <v>0</v>
      </c>
      <c r="J259" s="64">
        <f t="shared" si="171"/>
        <v>9000000</v>
      </c>
      <c r="K259" s="64"/>
      <c r="L259" s="64"/>
      <c r="M259" s="64"/>
      <c r="N259" s="64"/>
      <c r="Q259" s="278"/>
    </row>
    <row r="260" spans="1:17" ht="13.2" hidden="1" x14ac:dyDescent="0.25">
      <c r="A260" s="279" t="s">
        <v>743</v>
      </c>
      <c r="B260" s="62"/>
      <c r="C260" s="63" t="s">
        <v>744</v>
      </c>
      <c r="D260" s="62">
        <v>1</v>
      </c>
      <c r="E260" s="62" t="s">
        <v>89</v>
      </c>
      <c r="F260" s="64">
        <v>44304000</v>
      </c>
      <c r="G260" s="64">
        <f t="shared" si="170"/>
        <v>44304000</v>
      </c>
      <c r="H260" s="64" t="b">
        <f>G260='[5]Pvt SP2D Pusdik'!B261</f>
        <v>1</v>
      </c>
      <c r="I260" s="64">
        <f>'[5]Pvt SP2D Pusdik'!C261</f>
        <v>0</v>
      </c>
      <c r="J260" s="64">
        <f t="shared" si="171"/>
        <v>44304000</v>
      </c>
      <c r="K260" s="64"/>
      <c r="L260" s="64"/>
      <c r="M260" s="64"/>
      <c r="N260" s="64"/>
      <c r="Q260" s="278"/>
    </row>
    <row r="261" spans="1:17" ht="13.2" hidden="1" x14ac:dyDescent="0.25">
      <c r="A261" s="279" t="s">
        <v>745</v>
      </c>
      <c r="B261" s="145" t="s">
        <v>746</v>
      </c>
      <c r="C261" s="146" t="s">
        <v>747</v>
      </c>
      <c r="D261" s="145"/>
      <c r="E261" s="145"/>
      <c r="F261" s="149"/>
      <c r="G261" s="149">
        <f>G262</f>
        <v>103250000</v>
      </c>
      <c r="H261" s="61" t="b">
        <f>G261='[5]Pvt SP2D Pusdik'!B262</f>
        <v>1</v>
      </c>
      <c r="I261" s="61">
        <f>'[5]Pvt SP2D Pusdik'!C262</f>
        <v>9861550</v>
      </c>
      <c r="J261" s="149">
        <f>J262</f>
        <v>93388450</v>
      </c>
      <c r="K261" s="149">
        <f t="shared" ref="K261:L261" si="173">K262</f>
        <v>0</v>
      </c>
      <c r="L261" s="61">
        <f t="shared" si="173"/>
        <v>0</v>
      </c>
      <c r="M261" s="61" cm="1">
        <f t="array" ref="M261">SUM(_xlfn._xlws.FILTER([6]!Draft_SPBY[Jumlah],[6]!Draft_SPBY[MAK4]=A261,0))</f>
        <v>0</v>
      </c>
      <c r="N261" s="61">
        <f>L261-M261</f>
        <v>0</v>
      </c>
      <c r="Q261" s="278"/>
    </row>
    <row r="262" spans="1:17" ht="13.2" hidden="1" x14ac:dyDescent="0.25">
      <c r="A262" s="279" t="s">
        <v>748</v>
      </c>
      <c r="B262" s="62"/>
      <c r="C262" s="63" t="s">
        <v>749</v>
      </c>
      <c r="D262" s="62">
        <v>413</v>
      </c>
      <c r="E262" s="62" t="s">
        <v>27</v>
      </c>
      <c r="F262" s="64">
        <v>250000</v>
      </c>
      <c r="G262" s="64">
        <f>ROUNDDOWN(D262*F262,-3)</f>
        <v>103250000</v>
      </c>
      <c r="H262" s="64" t="b">
        <f>G262='[5]Pvt SP2D Pusdik'!B263</f>
        <v>1</v>
      </c>
      <c r="I262" s="64">
        <f>'[5]Pvt SP2D Pusdik'!C263</f>
        <v>9861550</v>
      </c>
      <c r="J262" s="64">
        <f>G262-I262</f>
        <v>93388450</v>
      </c>
      <c r="K262" s="64"/>
      <c r="L262" s="64"/>
      <c r="M262" s="64"/>
      <c r="N262" s="64"/>
      <c r="Q262" s="278"/>
    </row>
    <row r="263" spans="1:17" ht="13.2" hidden="1" x14ac:dyDescent="0.25">
      <c r="A263" s="279" t="s">
        <v>252</v>
      </c>
      <c r="B263" s="215" t="s">
        <v>750</v>
      </c>
      <c r="C263" s="216" t="s">
        <v>75</v>
      </c>
      <c r="D263" s="215"/>
      <c r="E263" s="215"/>
      <c r="F263" s="217"/>
      <c r="G263" s="217">
        <f>SUM(G264:G272)</f>
        <v>207260000</v>
      </c>
      <c r="H263" s="88" t="b">
        <f>G263='[5]Pvt SP2D Pusdik'!B264</f>
        <v>1</v>
      </c>
      <c r="I263" s="88">
        <f>'[5]Pvt SP2D Pusdik'!C264</f>
        <v>24925000</v>
      </c>
      <c r="J263" s="217">
        <f>SUM(J264:J272)</f>
        <v>182335000</v>
      </c>
      <c r="K263" s="217">
        <f t="shared" ref="K263:L263" si="174">SUM(K264:K272)</f>
        <v>0</v>
      </c>
      <c r="L263" s="88">
        <f t="shared" si="174"/>
        <v>0</v>
      </c>
      <c r="M263" s="61" cm="1">
        <f t="array" ref="M263">SUM(_xlfn._xlws.FILTER([6]!Draft_SPBY[Jumlah],[6]!Draft_SPBY[MAK4]=A263,0))</f>
        <v>11627000</v>
      </c>
      <c r="N263" s="61">
        <f>L263-M263</f>
        <v>-11627000</v>
      </c>
      <c r="Q263" s="278"/>
    </row>
    <row r="264" spans="1:17" ht="13.2" hidden="1" x14ac:dyDescent="0.25">
      <c r="A264" s="264" t="s">
        <v>253</v>
      </c>
      <c r="B264" s="62"/>
      <c r="C264" s="63" t="s">
        <v>751</v>
      </c>
      <c r="D264" s="62">
        <v>48</v>
      </c>
      <c r="E264" s="62" t="s">
        <v>121</v>
      </c>
      <c r="F264" s="64">
        <v>1000000</v>
      </c>
      <c r="G264" s="64">
        <f t="shared" ref="G264:G272" si="175">ROUNDDOWN(D264*F264,-3)</f>
        <v>48000000</v>
      </c>
      <c r="H264" s="64" t="b">
        <f>G264='[5]Pvt SP2D Pusdik'!B265</f>
        <v>1</v>
      </c>
      <c r="I264" s="64">
        <f>'[5]Pvt SP2D Pusdik'!C265</f>
        <v>7975000</v>
      </c>
      <c r="J264" s="64">
        <f t="shared" ref="J264:J272" si="176">G264-I264</f>
        <v>40025000</v>
      </c>
      <c r="K264" s="64"/>
      <c r="L264" s="64"/>
      <c r="M264" s="64"/>
      <c r="N264" s="64"/>
      <c r="Q264" s="278"/>
    </row>
    <row r="265" spans="1:17" ht="13.2" hidden="1" x14ac:dyDescent="0.25">
      <c r="A265" s="279" t="s">
        <v>254</v>
      </c>
      <c r="B265" s="62"/>
      <c r="C265" s="63" t="s">
        <v>579</v>
      </c>
      <c r="D265" s="62">
        <v>48</v>
      </c>
      <c r="E265" s="62" t="s">
        <v>121</v>
      </c>
      <c r="F265" s="64">
        <v>1500000</v>
      </c>
      <c r="G265" s="64">
        <f t="shared" si="175"/>
        <v>72000000</v>
      </c>
      <c r="H265" s="64" t="b">
        <f>G265='[5]Pvt SP2D Pusdik'!B266</f>
        <v>1</v>
      </c>
      <c r="I265" s="64">
        <f>'[5]Pvt SP2D Pusdik'!C266</f>
        <v>11910000</v>
      </c>
      <c r="J265" s="64">
        <f t="shared" si="176"/>
        <v>60090000</v>
      </c>
      <c r="K265" s="64"/>
      <c r="L265" s="64"/>
      <c r="M265" s="64"/>
      <c r="N265" s="64"/>
      <c r="Q265" s="278"/>
    </row>
    <row r="266" spans="1:17" ht="13.2" hidden="1" x14ac:dyDescent="0.25">
      <c r="A266" s="279" t="s">
        <v>255</v>
      </c>
      <c r="B266" s="62"/>
      <c r="C266" s="63" t="s">
        <v>752</v>
      </c>
      <c r="D266" s="62">
        <v>192</v>
      </c>
      <c r="E266" s="62" t="s">
        <v>121</v>
      </c>
      <c r="F266" s="64">
        <v>50000</v>
      </c>
      <c r="G266" s="64">
        <f t="shared" si="175"/>
        <v>9600000</v>
      </c>
      <c r="H266" s="64" t="b">
        <f>G266='[5]Pvt SP2D Pusdik'!B267</f>
        <v>1</v>
      </c>
      <c r="I266" s="64">
        <f>'[5]Pvt SP2D Pusdik'!C267</f>
        <v>1600000</v>
      </c>
      <c r="J266" s="64">
        <f t="shared" si="176"/>
        <v>8000000</v>
      </c>
      <c r="K266" s="64"/>
      <c r="L266" s="64"/>
      <c r="M266" s="64"/>
      <c r="N266" s="64"/>
      <c r="Q266" s="278"/>
    </row>
    <row r="267" spans="1:17" ht="13.2" hidden="1" x14ac:dyDescent="0.25">
      <c r="A267" s="279" t="s">
        <v>256</v>
      </c>
      <c r="B267" s="62"/>
      <c r="C267" s="63" t="s">
        <v>753</v>
      </c>
      <c r="D267" s="62">
        <v>192</v>
      </c>
      <c r="E267" s="62" t="s">
        <v>121</v>
      </c>
      <c r="F267" s="64">
        <v>55000</v>
      </c>
      <c r="G267" s="64">
        <f t="shared" si="175"/>
        <v>10560000</v>
      </c>
      <c r="H267" s="64" t="b">
        <f>G267='[5]Pvt SP2D Pusdik'!B268</f>
        <v>1</v>
      </c>
      <c r="I267" s="64">
        <f>'[5]Pvt SP2D Pusdik'!C268</f>
        <v>1760000</v>
      </c>
      <c r="J267" s="64">
        <f t="shared" si="176"/>
        <v>8800000</v>
      </c>
      <c r="K267" s="64"/>
      <c r="L267" s="64"/>
      <c r="M267" s="64"/>
      <c r="N267" s="64"/>
      <c r="Q267" s="278"/>
    </row>
    <row r="268" spans="1:17" ht="13.2" hidden="1" x14ac:dyDescent="0.25">
      <c r="A268" s="279" t="s">
        <v>257</v>
      </c>
      <c r="B268" s="62"/>
      <c r="C268" s="63" t="s">
        <v>754</v>
      </c>
      <c r="D268" s="62">
        <v>60</v>
      </c>
      <c r="E268" s="62" t="s">
        <v>258</v>
      </c>
      <c r="F268" s="64">
        <v>220000</v>
      </c>
      <c r="G268" s="64">
        <f t="shared" si="175"/>
        <v>13200000</v>
      </c>
      <c r="H268" s="64" t="b">
        <f>G268='[5]Pvt SP2D Pusdik'!B269</f>
        <v>1</v>
      </c>
      <c r="I268" s="64">
        <f>'[5]Pvt SP2D Pusdik'!C269</f>
        <v>800000</v>
      </c>
      <c r="J268" s="64">
        <f t="shared" si="176"/>
        <v>12400000</v>
      </c>
      <c r="K268" s="64"/>
      <c r="L268" s="64"/>
      <c r="M268" s="64"/>
      <c r="N268" s="64"/>
      <c r="Q268" s="278"/>
    </row>
    <row r="269" spans="1:17" ht="13.2" hidden="1" x14ac:dyDescent="0.25">
      <c r="A269" s="279" t="s">
        <v>259</v>
      </c>
      <c r="B269" s="62"/>
      <c r="C269" s="63" t="s">
        <v>755</v>
      </c>
      <c r="D269" s="62">
        <v>60</v>
      </c>
      <c r="E269" s="62" t="s">
        <v>258</v>
      </c>
      <c r="F269" s="64">
        <v>240000</v>
      </c>
      <c r="G269" s="64">
        <f t="shared" si="175"/>
        <v>14400000</v>
      </c>
      <c r="H269" s="64" t="b">
        <f>G269='[5]Pvt SP2D Pusdik'!B270</f>
        <v>1</v>
      </c>
      <c r="I269" s="64">
        <f>'[5]Pvt SP2D Pusdik'!C270</f>
        <v>880000</v>
      </c>
      <c r="J269" s="64">
        <f t="shared" si="176"/>
        <v>13520000</v>
      </c>
      <c r="K269" s="64"/>
      <c r="L269" s="64"/>
      <c r="M269" s="64"/>
      <c r="N269" s="64"/>
      <c r="Q269" s="278"/>
    </row>
    <row r="270" spans="1:17" ht="13.2" hidden="1" x14ac:dyDescent="0.25">
      <c r="A270" s="279" t="s">
        <v>260</v>
      </c>
      <c r="B270" s="62"/>
      <c r="C270" s="63" t="s">
        <v>756</v>
      </c>
      <c r="D270" s="62">
        <v>950</v>
      </c>
      <c r="E270" s="62" t="s">
        <v>757</v>
      </c>
      <c r="F270" s="64">
        <v>5000</v>
      </c>
      <c r="G270" s="64">
        <f t="shared" si="175"/>
        <v>4750000</v>
      </c>
      <c r="H270" s="64" t="b">
        <f>G270='[5]Pvt SP2D Pusdik'!B271</f>
        <v>1</v>
      </c>
      <c r="I270" s="64">
        <f>'[5]Pvt SP2D Pusdik'!C271</f>
        <v>0</v>
      </c>
      <c r="J270" s="64">
        <f t="shared" si="176"/>
        <v>4750000</v>
      </c>
      <c r="K270" s="64"/>
      <c r="L270" s="64"/>
      <c r="M270" s="64"/>
      <c r="N270" s="64"/>
      <c r="Q270" s="278"/>
    </row>
    <row r="271" spans="1:17" ht="13.2" hidden="1" x14ac:dyDescent="0.25">
      <c r="A271" s="279" t="s">
        <v>262</v>
      </c>
      <c r="B271" s="62"/>
      <c r="C271" s="63" t="s">
        <v>758</v>
      </c>
      <c r="D271" s="62">
        <v>50</v>
      </c>
      <c r="E271" s="62" t="s">
        <v>263</v>
      </c>
      <c r="F271" s="64">
        <v>220000</v>
      </c>
      <c r="G271" s="64">
        <f t="shared" si="175"/>
        <v>11000000</v>
      </c>
      <c r="H271" s="64" t="b">
        <f>G271='[5]Pvt SP2D Pusdik'!B272</f>
        <v>1</v>
      </c>
      <c r="I271" s="64">
        <f>'[5]Pvt SP2D Pusdik'!C272</f>
        <v>0</v>
      </c>
      <c r="J271" s="64">
        <f t="shared" si="176"/>
        <v>11000000</v>
      </c>
      <c r="K271" s="64"/>
      <c r="L271" s="64"/>
      <c r="M271" s="64"/>
      <c r="N271" s="64"/>
      <c r="Q271" s="278"/>
    </row>
    <row r="272" spans="1:17" ht="13.2" hidden="1" x14ac:dyDescent="0.25">
      <c r="A272" s="279" t="s">
        <v>264</v>
      </c>
      <c r="B272" s="62"/>
      <c r="C272" s="63" t="s">
        <v>759</v>
      </c>
      <c r="D272" s="62">
        <v>950</v>
      </c>
      <c r="E272" s="62" t="s">
        <v>261</v>
      </c>
      <c r="F272" s="64">
        <v>25000</v>
      </c>
      <c r="G272" s="64">
        <f t="shared" si="175"/>
        <v>23750000</v>
      </c>
      <c r="H272" s="64" t="b">
        <f>G272='[5]Pvt SP2D Pusdik'!B273</f>
        <v>1</v>
      </c>
      <c r="I272" s="64">
        <f>'[5]Pvt SP2D Pusdik'!C273</f>
        <v>0</v>
      </c>
      <c r="J272" s="64">
        <f t="shared" si="176"/>
        <v>23750000</v>
      </c>
      <c r="K272" s="64"/>
      <c r="L272" s="64"/>
      <c r="M272" s="64"/>
      <c r="N272" s="64"/>
      <c r="Q272" s="278"/>
    </row>
    <row r="273" spans="1:17" ht="13.2" hidden="1" x14ac:dyDescent="0.25">
      <c r="A273" s="279" t="s">
        <v>265</v>
      </c>
      <c r="B273" s="139" t="s">
        <v>266</v>
      </c>
      <c r="C273" s="140" t="s">
        <v>267</v>
      </c>
      <c r="D273" s="139"/>
      <c r="E273" s="139"/>
      <c r="F273" s="144"/>
      <c r="G273" s="144">
        <f>SUM(G274,G276)</f>
        <v>150000000</v>
      </c>
      <c r="H273" s="283" t="b">
        <f>G273='[5]Pvt SP2D Pusdik'!B274</f>
        <v>1</v>
      </c>
      <c r="I273" s="59">
        <f>'[5]Pvt SP2D Pusdik'!C274</f>
        <v>11869000</v>
      </c>
      <c r="J273" s="144">
        <f>SUM(J274,J276)</f>
        <v>138131000</v>
      </c>
      <c r="K273" s="144">
        <f t="shared" ref="K273:L273" si="177">SUM(K274,K276)</f>
        <v>0</v>
      </c>
      <c r="L273" s="59">
        <f t="shared" si="177"/>
        <v>0</v>
      </c>
      <c r="M273" s="281">
        <f t="shared" ref="L273:N273" si="178">SUM(M274,M276)</f>
        <v>5093000</v>
      </c>
      <c r="N273" s="281">
        <f t="shared" si="178"/>
        <v>-5093000</v>
      </c>
      <c r="O273" s="272" t="s">
        <v>505</v>
      </c>
      <c r="P273" s="272" t="s">
        <v>506</v>
      </c>
      <c r="Q273" s="278"/>
    </row>
    <row r="274" spans="1:17" ht="13.2" hidden="1" x14ac:dyDescent="0.25">
      <c r="A274" s="279" t="s">
        <v>268</v>
      </c>
      <c r="B274" s="154" t="s">
        <v>760</v>
      </c>
      <c r="C274" s="155" t="s">
        <v>269</v>
      </c>
      <c r="D274" s="154"/>
      <c r="E274" s="154"/>
      <c r="F274" s="158"/>
      <c r="G274" s="158">
        <f>G275</f>
        <v>30000000</v>
      </c>
      <c r="H274" s="66" t="b">
        <f>G274='[5]Pvt SP2D Pusdik'!B275</f>
        <v>1</v>
      </c>
      <c r="I274" s="66">
        <f>'[5]Pvt SP2D Pusdik'!C275</f>
        <v>1969000</v>
      </c>
      <c r="J274" s="158">
        <f>J275</f>
        <v>28031000</v>
      </c>
      <c r="K274" s="158">
        <f t="shared" ref="K274:L274" si="179">K275</f>
        <v>0</v>
      </c>
      <c r="L274" s="66">
        <f t="shared" si="179"/>
        <v>0</v>
      </c>
      <c r="M274" s="61" cm="1">
        <f t="array" ref="M274">SUM(_xlfn._xlws.FILTER([6]!Draft_SPBY[Jumlah],[6]!Draft_SPBY[MAK4]=A274,0))</f>
        <v>143000</v>
      </c>
      <c r="N274" s="61">
        <f>L274-M274</f>
        <v>-143000</v>
      </c>
      <c r="Q274" s="278"/>
    </row>
    <row r="275" spans="1:17" ht="13.2" hidden="1" x14ac:dyDescent="0.25">
      <c r="A275" s="279" t="s">
        <v>270</v>
      </c>
      <c r="B275" s="62"/>
      <c r="C275" s="63" t="s">
        <v>761</v>
      </c>
      <c r="D275" s="62">
        <v>12</v>
      </c>
      <c r="E275" s="62" t="s">
        <v>248</v>
      </c>
      <c r="F275" s="64">
        <v>2500000</v>
      </c>
      <c r="G275" s="64">
        <f>ROUNDDOWN(D275*F275,-3)</f>
        <v>30000000</v>
      </c>
      <c r="H275" s="64" t="b">
        <f>G275='[5]Pvt SP2D Pusdik'!B276</f>
        <v>1</v>
      </c>
      <c r="I275" s="64">
        <f>'[5]Pvt SP2D Pusdik'!C276</f>
        <v>1969000</v>
      </c>
      <c r="J275" s="64">
        <f>G275-I275</f>
        <v>28031000</v>
      </c>
      <c r="K275" s="64"/>
      <c r="L275" s="64"/>
      <c r="M275" s="64"/>
      <c r="N275" s="64"/>
      <c r="Q275" s="278"/>
    </row>
    <row r="276" spans="1:17" ht="13.2" hidden="1" x14ac:dyDescent="0.25">
      <c r="A276" s="279" t="s">
        <v>271</v>
      </c>
      <c r="B276" s="145" t="s">
        <v>548</v>
      </c>
      <c r="C276" s="146" t="s">
        <v>160</v>
      </c>
      <c r="D276" s="145"/>
      <c r="E276" s="145"/>
      <c r="F276" s="149"/>
      <c r="G276" s="149">
        <f>SUM(G277:G278)</f>
        <v>120000000</v>
      </c>
      <c r="H276" s="61" t="b">
        <f>G276='[5]Pvt SP2D Pusdik'!B277</f>
        <v>1</v>
      </c>
      <c r="I276" s="61">
        <f>'[5]Pvt SP2D Pusdik'!C277</f>
        <v>9900000</v>
      </c>
      <c r="J276" s="149">
        <f>SUM(J277:J278)</f>
        <v>110100000</v>
      </c>
      <c r="K276" s="149">
        <f t="shared" ref="K276:L276" si="180">SUM(K277:K278)</f>
        <v>0</v>
      </c>
      <c r="L276" s="61">
        <f t="shared" si="180"/>
        <v>0</v>
      </c>
      <c r="M276" s="61" cm="1">
        <f t="array" ref="M276">SUM(_xlfn._xlws.FILTER([6]!Draft_SPBY[Jumlah],[6]!Draft_SPBY[MAK4]=A276,0))</f>
        <v>4950000</v>
      </c>
      <c r="N276" s="61">
        <f>L276-M276</f>
        <v>-4950000</v>
      </c>
      <c r="Q276" s="278"/>
    </row>
    <row r="277" spans="1:17" ht="13.2" hidden="1" x14ac:dyDescent="0.25">
      <c r="A277" s="279" t="s">
        <v>272</v>
      </c>
      <c r="B277" s="62"/>
      <c r="C277" s="63" t="s">
        <v>762</v>
      </c>
      <c r="D277" s="62">
        <v>12</v>
      </c>
      <c r="E277" s="62" t="s">
        <v>248</v>
      </c>
      <c r="F277" s="64">
        <v>5000000</v>
      </c>
      <c r="G277" s="64">
        <f t="shared" ref="G277:G278" si="181">ROUNDDOWN(D277*F277,-3)</f>
        <v>60000000</v>
      </c>
      <c r="H277" s="64" t="b">
        <f>G277='[5]Pvt SP2D Pusdik'!B278</f>
        <v>1</v>
      </c>
      <c r="I277" s="64">
        <f>'[5]Pvt SP2D Pusdik'!C278</f>
        <v>9900000</v>
      </c>
      <c r="J277" s="64">
        <f t="shared" ref="J277:J278" si="182">G277-I277</f>
        <v>50100000</v>
      </c>
      <c r="K277" s="64"/>
      <c r="L277" s="64"/>
      <c r="M277" s="64"/>
      <c r="N277" s="64"/>
      <c r="Q277" s="278"/>
    </row>
    <row r="278" spans="1:17" ht="13.2" hidden="1" x14ac:dyDescent="0.25">
      <c r="A278" s="279" t="s">
        <v>273</v>
      </c>
      <c r="B278" s="62"/>
      <c r="C278" s="63" t="s">
        <v>763</v>
      </c>
      <c r="D278" s="62">
        <v>1</v>
      </c>
      <c r="E278" s="62" t="s">
        <v>148</v>
      </c>
      <c r="F278" s="64">
        <v>60000000</v>
      </c>
      <c r="G278" s="64">
        <f t="shared" si="181"/>
        <v>60000000</v>
      </c>
      <c r="H278" s="64" t="b">
        <f>G278='[5]Pvt SP2D Pusdik'!B279</f>
        <v>1</v>
      </c>
      <c r="I278" s="64">
        <f>'[5]Pvt SP2D Pusdik'!C279</f>
        <v>0</v>
      </c>
      <c r="J278" s="64">
        <f t="shared" si="182"/>
        <v>60000000</v>
      </c>
      <c r="K278" s="64"/>
      <c r="L278" s="64"/>
      <c r="M278" s="64"/>
      <c r="N278" s="64"/>
      <c r="Q278" s="278"/>
    </row>
    <row r="279" spans="1:17" ht="13.2" hidden="1" x14ac:dyDescent="0.25">
      <c r="A279" s="279" t="s">
        <v>274</v>
      </c>
      <c r="B279" s="139" t="s">
        <v>275</v>
      </c>
      <c r="C279" s="140" t="s">
        <v>276</v>
      </c>
      <c r="D279" s="139"/>
      <c r="E279" s="139"/>
      <c r="F279" s="144"/>
      <c r="G279" s="144">
        <f>SUM(G280,G290)</f>
        <v>498162000</v>
      </c>
      <c r="H279" s="283" t="b">
        <f>G279='[5]Pvt SP2D Pusdik'!B280</f>
        <v>1</v>
      </c>
      <c r="I279" s="59">
        <f>'[5]Pvt SP2D Pusdik'!C280</f>
        <v>21479400</v>
      </c>
      <c r="J279" s="144">
        <f>SUM(J280,J290)</f>
        <v>476682600</v>
      </c>
      <c r="K279" s="144">
        <f t="shared" ref="K279:L279" si="183">SUM(K280,K290)</f>
        <v>0</v>
      </c>
      <c r="L279" s="59">
        <f t="shared" si="183"/>
        <v>0</v>
      </c>
      <c r="M279" s="281">
        <f t="shared" ref="L279:N279" si="184">SUM(M280,M290)</f>
        <v>12513500</v>
      </c>
      <c r="N279" s="281">
        <f t="shared" si="184"/>
        <v>-12513500</v>
      </c>
      <c r="O279" s="272" t="s">
        <v>505</v>
      </c>
      <c r="P279" s="272" t="s">
        <v>506</v>
      </c>
      <c r="Q279" s="278"/>
    </row>
    <row r="280" spans="1:17" ht="13.2" hidden="1" x14ac:dyDescent="0.25">
      <c r="A280" s="279" t="s">
        <v>277</v>
      </c>
      <c r="B280" s="154" t="s">
        <v>764</v>
      </c>
      <c r="C280" s="155" t="s">
        <v>278</v>
      </c>
      <c r="D280" s="154"/>
      <c r="E280" s="154"/>
      <c r="F280" s="158"/>
      <c r="G280" s="158">
        <f>SUM(G281:G289)</f>
        <v>462162000</v>
      </c>
      <c r="H280" s="66" t="b">
        <f>G280='[5]Pvt SP2D Pusdik'!B281</f>
        <v>1</v>
      </c>
      <c r="I280" s="66">
        <f>'[5]Pvt SP2D Pusdik'!C281</f>
        <v>15540400</v>
      </c>
      <c r="J280" s="158">
        <f>SUM(J281:J289)</f>
        <v>446621600</v>
      </c>
      <c r="K280" s="158">
        <f t="shared" ref="K280:L280" si="185">SUM(K281:K289)</f>
        <v>0</v>
      </c>
      <c r="L280" s="66">
        <f t="shared" si="185"/>
        <v>0</v>
      </c>
      <c r="M280" s="61" cm="1">
        <f t="array" ref="M280">SUM(_xlfn._xlws.FILTER([6]!Draft_SPBY[Jumlah],[6]!Draft_SPBY[MAK4]=A280,0))</f>
        <v>6574500</v>
      </c>
      <c r="N280" s="61">
        <f>L280-M280</f>
        <v>-6574500</v>
      </c>
      <c r="Q280" s="278"/>
    </row>
    <row r="281" spans="1:17" ht="13.2" hidden="1" x14ac:dyDescent="0.25">
      <c r="A281" s="279" t="s">
        <v>279</v>
      </c>
      <c r="B281" s="62"/>
      <c r="C281" s="63" t="s">
        <v>765</v>
      </c>
      <c r="D281" s="62">
        <v>1</v>
      </c>
      <c r="E281" s="62" t="s">
        <v>112</v>
      </c>
      <c r="F281" s="64">
        <v>38730000</v>
      </c>
      <c r="G281" s="64">
        <f t="shared" ref="G281:G289" si="186">ROUNDDOWN(D281*F281,-3)</f>
        <v>38730000</v>
      </c>
      <c r="H281" s="64" t="b">
        <f>G281='[5]Pvt SP2D Pusdik'!B282</f>
        <v>1</v>
      </c>
      <c r="I281" s="64">
        <f>'[5]Pvt SP2D Pusdik'!C282</f>
        <v>2400000</v>
      </c>
      <c r="J281" s="64">
        <f t="shared" ref="J281:J289" si="187">G281-I281</f>
        <v>36330000</v>
      </c>
      <c r="K281" s="64"/>
      <c r="L281" s="64"/>
      <c r="M281" s="64"/>
      <c r="N281" s="64"/>
      <c r="Q281" s="278"/>
    </row>
    <row r="282" spans="1:17" ht="13.2" hidden="1" x14ac:dyDescent="0.25">
      <c r="A282" s="279" t="s">
        <v>280</v>
      </c>
      <c r="B282" s="62"/>
      <c r="C282" s="63" t="s">
        <v>766</v>
      </c>
      <c r="D282" s="62">
        <v>8</v>
      </c>
      <c r="E282" s="62" t="s">
        <v>767</v>
      </c>
      <c r="F282" s="64">
        <v>32850000</v>
      </c>
      <c r="G282" s="64">
        <f t="shared" si="186"/>
        <v>262800000</v>
      </c>
      <c r="H282" s="64" t="b">
        <f>G282='[5]Pvt SP2D Pusdik'!B283</f>
        <v>1</v>
      </c>
      <c r="I282" s="64">
        <f>'[5]Pvt SP2D Pusdik'!C283</f>
        <v>6503000</v>
      </c>
      <c r="J282" s="64">
        <f t="shared" si="187"/>
        <v>256297000</v>
      </c>
      <c r="K282" s="64"/>
      <c r="L282" s="64"/>
      <c r="M282" s="64"/>
      <c r="N282" s="64"/>
      <c r="Q282" s="278"/>
    </row>
    <row r="283" spans="1:17" ht="13.2" hidden="1" x14ac:dyDescent="0.25">
      <c r="A283" s="279" t="s">
        <v>281</v>
      </c>
      <c r="B283" s="62"/>
      <c r="C283" s="63" t="s">
        <v>768</v>
      </c>
      <c r="D283" s="62">
        <v>5</v>
      </c>
      <c r="E283" s="62" t="s">
        <v>112</v>
      </c>
      <c r="F283" s="64">
        <v>3640000</v>
      </c>
      <c r="G283" s="64">
        <f t="shared" si="186"/>
        <v>18200000</v>
      </c>
      <c r="H283" s="64" t="b">
        <f>G283='[5]Pvt SP2D Pusdik'!B284</f>
        <v>1</v>
      </c>
      <c r="I283" s="64">
        <f>'[5]Pvt SP2D Pusdik'!C284</f>
        <v>3212400</v>
      </c>
      <c r="J283" s="64">
        <f t="shared" si="187"/>
        <v>14987600</v>
      </c>
      <c r="K283" s="64"/>
      <c r="L283" s="64"/>
      <c r="M283" s="64"/>
      <c r="N283" s="64"/>
      <c r="Q283" s="278"/>
    </row>
    <row r="284" spans="1:17" ht="13.2" hidden="1" x14ac:dyDescent="0.25">
      <c r="A284" s="279" t="s">
        <v>282</v>
      </c>
      <c r="B284" s="62"/>
      <c r="C284" s="63" t="s">
        <v>769</v>
      </c>
      <c r="D284" s="62">
        <v>30</v>
      </c>
      <c r="E284" s="62" t="s">
        <v>112</v>
      </c>
      <c r="F284" s="64">
        <v>730000</v>
      </c>
      <c r="G284" s="64">
        <f t="shared" si="186"/>
        <v>21900000</v>
      </c>
      <c r="H284" s="64" t="b">
        <f>G284='[5]Pvt SP2D Pusdik'!B285</f>
        <v>1</v>
      </c>
      <c r="I284" s="64">
        <f>'[5]Pvt SP2D Pusdik'!C285</f>
        <v>0</v>
      </c>
      <c r="J284" s="64">
        <f t="shared" si="187"/>
        <v>21900000</v>
      </c>
      <c r="K284" s="64"/>
      <c r="L284" s="64"/>
      <c r="M284" s="64"/>
      <c r="N284" s="64"/>
      <c r="Q284" s="278"/>
    </row>
    <row r="285" spans="1:17" ht="13.2" hidden="1" x14ac:dyDescent="0.25">
      <c r="A285" s="279" t="s">
        <v>283</v>
      </c>
      <c r="B285" s="62"/>
      <c r="C285" s="63" t="s">
        <v>770</v>
      </c>
      <c r="D285" s="62">
        <v>35</v>
      </c>
      <c r="E285" s="62" t="s">
        <v>112</v>
      </c>
      <c r="F285" s="64">
        <v>730000</v>
      </c>
      <c r="G285" s="64">
        <f t="shared" si="186"/>
        <v>25550000</v>
      </c>
      <c r="H285" s="64" t="b">
        <f>G285='[5]Pvt SP2D Pusdik'!B286</f>
        <v>1</v>
      </c>
      <c r="I285" s="64">
        <f>'[5]Pvt SP2D Pusdik'!C286</f>
        <v>0</v>
      </c>
      <c r="J285" s="64">
        <f t="shared" si="187"/>
        <v>25550000</v>
      </c>
      <c r="K285" s="64"/>
      <c r="L285" s="64"/>
      <c r="M285" s="64"/>
      <c r="N285" s="64"/>
      <c r="Q285" s="278"/>
    </row>
    <row r="286" spans="1:17" ht="13.2" hidden="1" x14ac:dyDescent="0.25">
      <c r="A286" s="279" t="s">
        <v>284</v>
      </c>
      <c r="B286" s="62"/>
      <c r="C286" s="63" t="s">
        <v>771</v>
      </c>
      <c r="D286" s="62">
        <v>40</v>
      </c>
      <c r="E286" s="62" t="s">
        <v>112</v>
      </c>
      <c r="F286" s="64">
        <v>690000</v>
      </c>
      <c r="G286" s="64">
        <f t="shared" si="186"/>
        <v>27600000</v>
      </c>
      <c r="H286" s="64" t="b">
        <f>G286='[5]Pvt SP2D Pusdik'!B287</f>
        <v>1</v>
      </c>
      <c r="I286" s="64">
        <f>'[5]Pvt SP2D Pusdik'!C287</f>
        <v>0</v>
      </c>
      <c r="J286" s="64">
        <f t="shared" si="187"/>
        <v>27600000</v>
      </c>
      <c r="K286" s="64"/>
      <c r="L286" s="64"/>
      <c r="M286" s="64"/>
      <c r="N286" s="64"/>
      <c r="Q286" s="278"/>
    </row>
    <row r="287" spans="1:17" ht="13.2" hidden="1" x14ac:dyDescent="0.25">
      <c r="A287" s="279" t="s">
        <v>285</v>
      </c>
      <c r="B287" s="62"/>
      <c r="C287" s="63" t="s">
        <v>772</v>
      </c>
      <c r="D287" s="62">
        <v>3</v>
      </c>
      <c r="E287" s="62" t="s">
        <v>112</v>
      </c>
      <c r="F287" s="64">
        <v>3500000</v>
      </c>
      <c r="G287" s="64">
        <f t="shared" si="186"/>
        <v>10500000</v>
      </c>
      <c r="H287" s="64" t="b">
        <f>G287='[5]Pvt SP2D Pusdik'!B288</f>
        <v>1</v>
      </c>
      <c r="I287" s="64">
        <f>'[5]Pvt SP2D Pusdik'!C288</f>
        <v>3425000</v>
      </c>
      <c r="J287" s="64">
        <f t="shared" si="187"/>
        <v>7075000</v>
      </c>
      <c r="K287" s="64"/>
      <c r="L287" s="64"/>
      <c r="M287" s="64"/>
      <c r="N287" s="64"/>
      <c r="Q287" s="278"/>
    </row>
    <row r="288" spans="1:17" ht="13.2" hidden="1" x14ac:dyDescent="0.25">
      <c r="A288" s="279" t="s">
        <v>286</v>
      </c>
      <c r="B288" s="62"/>
      <c r="C288" s="63" t="s">
        <v>773</v>
      </c>
      <c r="D288" s="62">
        <v>6</v>
      </c>
      <c r="E288" s="62" t="s">
        <v>112</v>
      </c>
      <c r="F288" s="64">
        <v>470000</v>
      </c>
      <c r="G288" s="64">
        <f t="shared" si="186"/>
        <v>2820000</v>
      </c>
      <c r="H288" s="64" t="b">
        <f>G288='[5]Pvt SP2D Pusdik'!B289</f>
        <v>1</v>
      </c>
      <c r="I288" s="64">
        <f>'[5]Pvt SP2D Pusdik'!C289</f>
        <v>0</v>
      </c>
      <c r="J288" s="64">
        <f t="shared" si="187"/>
        <v>2820000</v>
      </c>
      <c r="K288" s="64"/>
      <c r="L288" s="64"/>
      <c r="M288" s="64"/>
      <c r="N288" s="64"/>
      <c r="Q288" s="278"/>
    </row>
    <row r="289" spans="1:17" ht="13.2" hidden="1" x14ac:dyDescent="0.25">
      <c r="A289" s="279" t="s">
        <v>287</v>
      </c>
      <c r="B289" s="62"/>
      <c r="C289" s="63" t="s">
        <v>774</v>
      </c>
      <c r="D289" s="62">
        <v>1</v>
      </c>
      <c r="E289" s="62" t="s">
        <v>148</v>
      </c>
      <c r="F289" s="64">
        <v>54062000</v>
      </c>
      <c r="G289" s="64">
        <f t="shared" si="186"/>
        <v>54062000</v>
      </c>
      <c r="H289" s="64" t="b">
        <f>G289='[5]Pvt SP2D Pusdik'!B290</f>
        <v>1</v>
      </c>
      <c r="I289" s="64">
        <f>'[5]Pvt SP2D Pusdik'!C290</f>
        <v>0</v>
      </c>
      <c r="J289" s="64">
        <f t="shared" si="187"/>
        <v>54062000</v>
      </c>
      <c r="K289" s="64"/>
      <c r="L289" s="64"/>
      <c r="M289" s="64"/>
      <c r="N289" s="64"/>
      <c r="Q289" s="278"/>
    </row>
    <row r="290" spans="1:17" ht="13.2" hidden="1" x14ac:dyDescent="0.25">
      <c r="A290" s="279" t="s">
        <v>288</v>
      </c>
      <c r="B290" s="154" t="s">
        <v>775</v>
      </c>
      <c r="C290" s="155" t="s">
        <v>289</v>
      </c>
      <c r="D290" s="154"/>
      <c r="E290" s="154"/>
      <c r="F290" s="158"/>
      <c r="G290" s="158">
        <f>G291</f>
        <v>36000000</v>
      </c>
      <c r="H290" s="66" t="b">
        <f>G290='[5]Pvt SP2D Pusdik'!B291</f>
        <v>1</v>
      </c>
      <c r="I290" s="66">
        <f>'[5]Pvt SP2D Pusdik'!C291</f>
        <v>5939000</v>
      </c>
      <c r="J290" s="158">
        <f>J291</f>
        <v>30061000</v>
      </c>
      <c r="K290" s="158">
        <f t="shared" ref="K290:L290" si="188">K291</f>
        <v>0</v>
      </c>
      <c r="L290" s="66">
        <f t="shared" si="188"/>
        <v>0</v>
      </c>
      <c r="M290" s="61" cm="1">
        <f t="array" ref="M290">SUM(_xlfn._xlws.FILTER([6]!Draft_SPBY[Jumlah],[6]!Draft_SPBY[MAK4]=A290,0))</f>
        <v>5939000</v>
      </c>
      <c r="N290" s="61">
        <f>L290-M290</f>
        <v>-5939000</v>
      </c>
      <c r="Q290" s="278"/>
    </row>
    <row r="291" spans="1:17" ht="13.2" hidden="1" x14ac:dyDescent="0.25">
      <c r="A291" s="279" t="s">
        <v>290</v>
      </c>
      <c r="B291" s="62"/>
      <c r="C291" s="63" t="s">
        <v>776</v>
      </c>
      <c r="D291" s="62">
        <v>24</v>
      </c>
      <c r="E291" s="62" t="s">
        <v>291</v>
      </c>
      <c r="F291" s="64">
        <v>1500000</v>
      </c>
      <c r="G291" s="64">
        <f>ROUNDDOWN(D291*F291,-3)</f>
        <v>36000000</v>
      </c>
      <c r="H291" s="64" t="b">
        <f>G291='[5]Pvt SP2D Pusdik'!B292</f>
        <v>1</v>
      </c>
      <c r="I291" s="64">
        <f>'[5]Pvt SP2D Pusdik'!C292</f>
        <v>5939000</v>
      </c>
      <c r="J291" s="64">
        <f>G291-I291</f>
        <v>30061000</v>
      </c>
      <c r="K291" s="64"/>
      <c r="L291" s="64"/>
      <c r="M291" s="64"/>
      <c r="N291" s="64"/>
      <c r="Q291" s="278"/>
    </row>
    <row r="292" spans="1:17" ht="13.2" hidden="1" x14ac:dyDescent="0.25">
      <c r="A292" s="279" t="s">
        <v>292</v>
      </c>
      <c r="B292" s="139" t="s">
        <v>293</v>
      </c>
      <c r="C292" s="140" t="s">
        <v>294</v>
      </c>
      <c r="D292" s="142"/>
      <c r="E292" s="142"/>
      <c r="F292" s="229"/>
      <c r="G292" s="144">
        <f>SUM(G293,G295)</f>
        <v>137396000</v>
      </c>
      <c r="H292" s="280" t="b">
        <f>G292='[5]Pvt SP2D Pusdik'!B293</f>
        <v>1</v>
      </c>
      <c r="I292" s="94">
        <f>'[5]Pvt SP2D Pusdik'!C293</f>
        <v>9456000</v>
      </c>
      <c r="J292" s="229">
        <f>SUM(J293,J295)</f>
        <v>127940000</v>
      </c>
      <c r="K292" s="144">
        <f t="shared" ref="K292:L292" si="189">SUM(K293,K295)</f>
        <v>0</v>
      </c>
      <c r="L292" s="59">
        <f t="shared" si="189"/>
        <v>0</v>
      </c>
      <c r="M292" s="281">
        <f t="shared" ref="L292:N292" si="190">SUM(M293,M295)</f>
        <v>9456000</v>
      </c>
      <c r="N292" s="281">
        <f t="shared" si="190"/>
        <v>-9456000</v>
      </c>
      <c r="O292" s="272" t="s">
        <v>505</v>
      </c>
      <c r="P292" s="272" t="s">
        <v>506</v>
      </c>
      <c r="Q292" s="278"/>
    </row>
    <row r="293" spans="1:17" ht="13.2" hidden="1" x14ac:dyDescent="0.25">
      <c r="A293" s="279" t="s">
        <v>295</v>
      </c>
      <c r="B293" s="145" t="s">
        <v>733</v>
      </c>
      <c r="C293" s="146" t="s">
        <v>242</v>
      </c>
      <c r="D293" s="145"/>
      <c r="E293" s="145"/>
      <c r="F293" s="149"/>
      <c r="G293" s="149">
        <f>G294</f>
        <v>79060000</v>
      </c>
      <c r="H293" s="61" t="b">
        <f>G293='[5]Pvt SP2D Pusdik'!B294</f>
        <v>1</v>
      </c>
      <c r="I293" s="61">
        <f>'[5]Pvt SP2D Pusdik'!C294</f>
        <v>0</v>
      </c>
      <c r="J293" s="149">
        <f>J294</f>
        <v>79060000</v>
      </c>
      <c r="K293" s="149">
        <f t="shared" ref="K293:L293" si="191">K294</f>
        <v>0</v>
      </c>
      <c r="L293" s="61">
        <f t="shared" si="191"/>
        <v>0</v>
      </c>
      <c r="M293" s="61" cm="1">
        <f t="array" ref="M293">SUM(_xlfn._xlws.FILTER([6]!Draft_SPBY[Jumlah],[6]!Draft_SPBY[MAK4]=A293,0))</f>
        <v>0</v>
      </c>
      <c r="N293" s="61">
        <f>L293-M293</f>
        <v>0</v>
      </c>
      <c r="Q293" s="278"/>
    </row>
    <row r="294" spans="1:17" ht="13.2" hidden="1" x14ac:dyDescent="0.25">
      <c r="A294" s="279" t="s">
        <v>296</v>
      </c>
      <c r="B294" s="62"/>
      <c r="C294" s="63" t="s">
        <v>777</v>
      </c>
      <c r="D294" s="62">
        <v>118</v>
      </c>
      <c r="E294" s="62" t="s">
        <v>297</v>
      </c>
      <c r="F294" s="64">
        <v>670000</v>
      </c>
      <c r="G294" s="64">
        <f>ROUNDDOWN(D294*F294,-3)</f>
        <v>79060000</v>
      </c>
      <c r="H294" s="64" t="b">
        <f>G294='[5]Pvt SP2D Pusdik'!B295</f>
        <v>1</v>
      </c>
      <c r="I294" s="64">
        <f>'[5]Pvt SP2D Pusdik'!C295</f>
        <v>0</v>
      </c>
      <c r="J294" s="64">
        <f>G294-I294</f>
        <v>79060000</v>
      </c>
      <c r="K294" s="64"/>
      <c r="L294" s="64"/>
      <c r="M294" s="64"/>
      <c r="N294" s="64"/>
      <c r="Q294" s="278"/>
    </row>
    <row r="295" spans="1:17" ht="13.2" hidden="1" x14ac:dyDescent="0.25">
      <c r="A295" s="279" t="s">
        <v>298</v>
      </c>
      <c r="B295" s="154" t="s">
        <v>778</v>
      </c>
      <c r="C295" s="155" t="s">
        <v>299</v>
      </c>
      <c r="D295" s="154"/>
      <c r="E295" s="154"/>
      <c r="F295" s="158"/>
      <c r="G295" s="158">
        <f>SUM(G296:G305)</f>
        <v>58336000</v>
      </c>
      <c r="H295" s="66" t="b">
        <f>G295='[5]Pvt SP2D Pusdik'!B296</f>
        <v>1</v>
      </c>
      <c r="I295" s="66">
        <f>'[5]Pvt SP2D Pusdik'!C296</f>
        <v>9456000</v>
      </c>
      <c r="J295" s="158">
        <f>SUM(J296:J305)</f>
        <v>48880000</v>
      </c>
      <c r="K295" s="158">
        <f t="shared" ref="K295:L295" si="192">SUM(K296:K305)</f>
        <v>0</v>
      </c>
      <c r="L295" s="66">
        <f t="shared" si="192"/>
        <v>0</v>
      </c>
      <c r="M295" s="61" cm="1">
        <f t="array" ref="M295">SUM(_xlfn._xlws.FILTER([6]!Draft_SPBY[Jumlah],[6]!Draft_SPBY[MAK4]=A295,0))</f>
        <v>9456000</v>
      </c>
      <c r="N295" s="61">
        <f>L295-M295</f>
        <v>-9456000</v>
      </c>
      <c r="Q295" s="278"/>
    </row>
    <row r="296" spans="1:17" ht="13.2" hidden="1" x14ac:dyDescent="0.25">
      <c r="A296" s="279" t="s">
        <v>300</v>
      </c>
      <c r="B296" s="62"/>
      <c r="C296" s="63" t="s">
        <v>779</v>
      </c>
      <c r="D296" s="62">
        <v>12</v>
      </c>
      <c r="E296" s="62" t="s">
        <v>185</v>
      </c>
      <c r="F296" s="64">
        <v>2920000</v>
      </c>
      <c r="G296" s="64">
        <f t="shared" ref="G296:G305" si="193">ROUNDDOWN(D296*F296,-3)</f>
        <v>35040000</v>
      </c>
      <c r="H296" s="64" t="b">
        <f>G296='[5]Pvt SP2D Pusdik'!B297</f>
        <v>1</v>
      </c>
      <c r="I296" s="64">
        <f>'[5]Pvt SP2D Pusdik'!C297</f>
        <v>5840000</v>
      </c>
      <c r="J296" s="64">
        <f t="shared" ref="J296:J305" si="194">G296-I296</f>
        <v>29200000</v>
      </c>
      <c r="K296" s="64"/>
      <c r="L296" s="64"/>
      <c r="M296" s="64"/>
      <c r="N296" s="64"/>
      <c r="Q296" s="278"/>
    </row>
    <row r="297" spans="1:17" ht="13.2" hidden="1" x14ac:dyDescent="0.25">
      <c r="A297" s="279" t="s">
        <v>301</v>
      </c>
      <c r="B297" s="62"/>
      <c r="C297" s="63" t="s">
        <v>780</v>
      </c>
      <c r="D297" s="62">
        <v>12</v>
      </c>
      <c r="E297" s="62" t="s">
        <v>185</v>
      </c>
      <c r="F297" s="64">
        <v>324000</v>
      </c>
      <c r="G297" s="64">
        <f t="shared" si="193"/>
        <v>3888000</v>
      </c>
      <c r="H297" s="64" t="b">
        <f>G297='[5]Pvt SP2D Pusdik'!B298</f>
        <v>1</v>
      </c>
      <c r="I297" s="64">
        <f>'[5]Pvt SP2D Pusdik'!C298</f>
        <v>648000</v>
      </c>
      <c r="J297" s="64">
        <f t="shared" si="194"/>
        <v>3240000</v>
      </c>
      <c r="K297" s="64"/>
      <c r="L297" s="64"/>
      <c r="M297" s="64"/>
      <c r="N297" s="64"/>
      <c r="Q297" s="278"/>
    </row>
    <row r="298" spans="1:17" ht="13.2" hidden="1" x14ac:dyDescent="0.25">
      <c r="A298" s="279" t="s">
        <v>302</v>
      </c>
      <c r="B298" s="62"/>
      <c r="C298" s="63" t="s">
        <v>781</v>
      </c>
      <c r="D298" s="62">
        <v>12</v>
      </c>
      <c r="E298" s="62" t="s">
        <v>185</v>
      </c>
      <c r="F298" s="64">
        <v>324000</v>
      </c>
      <c r="G298" s="64">
        <f t="shared" si="193"/>
        <v>3888000</v>
      </c>
      <c r="H298" s="64" t="b">
        <f>G298='[5]Pvt SP2D Pusdik'!B299</f>
        <v>1</v>
      </c>
      <c r="I298" s="64">
        <f>'[5]Pvt SP2D Pusdik'!C299</f>
        <v>648000</v>
      </c>
      <c r="J298" s="64">
        <f t="shared" si="194"/>
        <v>3240000</v>
      </c>
      <c r="K298" s="64"/>
      <c r="L298" s="64"/>
      <c r="M298" s="64"/>
      <c r="N298" s="64"/>
      <c r="Q298" s="278"/>
    </row>
    <row r="299" spans="1:17" ht="13.2" hidden="1" x14ac:dyDescent="0.25">
      <c r="A299" s="279" t="s">
        <v>303</v>
      </c>
      <c r="B299" s="62"/>
      <c r="C299" s="63" t="s">
        <v>782</v>
      </c>
      <c r="D299" s="62">
        <v>12</v>
      </c>
      <c r="E299" s="62" t="s">
        <v>185</v>
      </c>
      <c r="F299" s="64">
        <v>680000</v>
      </c>
      <c r="G299" s="64">
        <f t="shared" si="193"/>
        <v>8160000</v>
      </c>
      <c r="H299" s="64" t="b">
        <f>G299='[5]Pvt SP2D Pusdik'!B300</f>
        <v>1</v>
      </c>
      <c r="I299" s="64">
        <f>'[5]Pvt SP2D Pusdik'!C300</f>
        <v>1360000</v>
      </c>
      <c r="J299" s="64">
        <f t="shared" si="194"/>
        <v>6800000</v>
      </c>
      <c r="K299" s="64"/>
      <c r="L299" s="64"/>
      <c r="M299" s="64"/>
      <c r="N299" s="64"/>
      <c r="Q299" s="278"/>
    </row>
    <row r="300" spans="1:17" ht="13.2" hidden="1" x14ac:dyDescent="0.25">
      <c r="A300" s="279" t="s">
        <v>304</v>
      </c>
      <c r="B300" s="62"/>
      <c r="C300" s="63" t="s">
        <v>783</v>
      </c>
      <c r="D300" s="62">
        <v>12</v>
      </c>
      <c r="E300" s="62" t="s">
        <v>185</v>
      </c>
      <c r="F300" s="64">
        <v>200000</v>
      </c>
      <c r="G300" s="64">
        <f t="shared" si="193"/>
        <v>2400000</v>
      </c>
      <c r="H300" s="64" t="b">
        <f>G300='[5]Pvt SP2D Pusdik'!B301</f>
        <v>1</v>
      </c>
      <c r="I300" s="64">
        <f>'[5]Pvt SP2D Pusdik'!C301</f>
        <v>400000</v>
      </c>
      <c r="J300" s="64">
        <f t="shared" si="194"/>
        <v>2000000</v>
      </c>
      <c r="K300" s="64"/>
      <c r="L300" s="64"/>
      <c r="M300" s="64"/>
      <c r="N300" s="64"/>
      <c r="Q300" s="278"/>
    </row>
    <row r="301" spans="1:17" ht="13.2" hidden="1" x14ac:dyDescent="0.25">
      <c r="A301" s="279" t="s">
        <v>305</v>
      </c>
      <c r="B301" s="62"/>
      <c r="C301" s="63" t="s">
        <v>784</v>
      </c>
      <c r="D301" s="62">
        <v>12</v>
      </c>
      <c r="E301" s="62" t="s">
        <v>185</v>
      </c>
      <c r="F301" s="64">
        <v>80000</v>
      </c>
      <c r="G301" s="64">
        <f t="shared" si="193"/>
        <v>960000</v>
      </c>
      <c r="H301" s="64" t="b">
        <f>G301='[5]Pvt SP2D Pusdik'!B302</f>
        <v>1</v>
      </c>
      <c r="I301" s="64">
        <f>'[5]Pvt SP2D Pusdik'!C302</f>
        <v>160000</v>
      </c>
      <c r="J301" s="64">
        <f t="shared" si="194"/>
        <v>800000</v>
      </c>
      <c r="K301" s="64"/>
      <c r="L301" s="64"/>
      <c r="M301" s="64"/>
      <c r="N301" s="64"/>
      <c r="Q301" s="278"/>
    </row>
    <row r="302" spans="1:17" ht="13.2" hidden="1" x14ac:dyDescent="0.25">
      <c r="A302" s="279" t="s">
        <v>306</v>
      </c>
      <c r="B302" s="62"/>
      <c r="C302" s="63" t="s">
        <v>785</v>
      </c>
      <c r="D302" s="62">
        <v>12</v>
      </c>
      <c r="E302" s="62" t="s">
        <v>185</v>
      </c>
      <c r="F302" s="64">
        <v>200000</v>
      </c>
      <c r="G302" s="64">
        <f t="shared" si="193"/>
        <v>2400000</v>
      </c>
      <c r="H302" s="64" t="b">
        <f>G302='[5]Pvt SP2D Pusdik'!B303</f>
        <v>1</v>
      </c>
      <c r="I302" s="64">
        <f>'[5]Pvt SP2D Pusdik'!C303</f>
        <v>400000</v>
      </c>
      <c r="J302" s="64">
        <f t="shared" si="194"/>
        <v>2000000</v>
      </c>
      <c r="K302" s="64"/>
      <c r="L302" s="64"/>
      <c r="M302" s="64"/>
      <c r="N302" s="64"/>
      <c r="Q302" s="278"/>
    </row>
    <row r="303" spans="1:17" ht="13.2" hidden="1" x14ac:dyDescent="0.25">
      <c r="A303" s="279" t="s">
        <v>307</v>
      </c>
      <c r="B303" s="62"/>
      <c r="C303" s="63" t="s">
        <v>786</v>
      </c>
      <c r="D303" s="62">
        <v>1</v>
      </c>
      <c r="E303" s="62" t="s">
        <v>27</v>
      </c>
      <c r="F303" s="64">
        <v>400000</v>
      </c>
      <c r="G303" s="64">
        <f t="shared" si="193"/>
        <v>400000</v>
      </c>
      <c r="H303" s="64" t="b">
        <f>G303='[5]Pvt SP2D Pusdik'!B304</f>
        <v>1</v>
      </c>
      <c r="I303" s="64">
        <f>'[5]Pvt SP2D Pusdik'!C304</f>
        <v>0</v>
      </c>
      <c r="J303" s="64">
        <f t="shared" si="194"/>
        <v>400000</v>
      </c>
      <c r="K303" s="64"/>
      <c r="L303" s="64"/>
      <c r="M303" s="64"/>
      <c r="N303" s="64"/>
      <c r="Q303" s="278"/>
    </row>
    <row r="304" spans="1:17" ht="13.2" hidden="1" x14ac:dyDescent="0.25">
      <c r="A304" s="279" t="s">
        <v>308</v>
      </c>
      <c r="B304" s="62"/>
      <c r="C304" s="63" t="s">
        <v>787</v>
      </c>
      <c r="D304" s="62">
        <v>1</v>
      </c>
      <c r="E304" s="62" t="s">
        <v>27</v>
      </c>
      <c r="F304" s="64">
        <v>300000</v>
      </c>
      <c r="G304" s="64">
        <f t="shared" si="193"/>
        <v>300000</v>
      </c>
      <c r="H304" s="64" t="b">
        <f>G304='[5]Pvt SP2D Pusdik'!B305</f>
        <v>1</v>
      </c>
      <c r="I304" s="64">
        <f>'[5]Pvt SP2D Pusdik'!C305</f>
        <v>0</v>
      </c>
      <c r="J304" s="64">
        <f t="shared" si="194"/>
        <v>300000</v>
      </c>
      <c r="K304" s="64"/>
      <c r="L304" s="64"/>
      <c r="M304" s="64"/>
      <c r="N304" s="64"/>
      <c r="Q304" s="278"/>
    </row>
    <row r="305" spans="1:17" ht="13.2" hidden="1" x14ac:dyDescent="0.25">
      <c r="A305" s="279" t="s">
        <v>309</v>
      </c>
      <c r="B305" s="62"/>
      <c r="C305" s="63" t="s">
        <v>788</v>
      </c>
      <c r="D305" s="62">
        <v>3</v>
      </c>
      <c r="E305" s="62" t="s">
        <v>27</v>
      </c>
      <c r="F305" s="64">
        <v>300000</v>
      </c>
      <c r="G305" s="64">
        <f t="shared" si="193"/>
        <v>900000</v>
      </c>
      <c r="H305" s="64" t="b">
        <f>G305='[5]Pvt SP2D Pusdik'!B306</f>
        <v>1</v>
      </c>
      <c r="I305" s="64">
        <f>'[5]Pvt SP2D Pusdik'!C306</f>
        <v>0</v>
      </c>
      <c r="J305" s="64">
        <f t="shared" si="194"/>
        <v>900000</v>
      </c>
      <c r="K305" s="64"/>
      <c r="L305" s="64"/>
      <c r="M305" s="64"/>
      <c r="N305" s="64"/>
      <c r="Q305" s="278"/>
    </row>
    <row r="306" spans="1:17" ht="13.2" hidden="1" x14ac:dyDescent="0.25">
      <c r="A306" s="279" t="s">
        <v>310</v>
      </c>
      <c r="B306" s="183" t="s">
        <v>311</v>
      </c>
      <c r="C306" s="184" t="s">
        <v>789</v>
      </c>
      <c r="D306" s="183">
        <v>3</v>
      </c>
      <c r="E306" s="183" t="s">
        <v>790</v>
      </c>
      <c r="F306" s="185"/>
      <c r="G306" s="185">
        <f t="shared" ref="G306:G309" si="195">G307</f>
        <v>200000000</v>
      </c>
      <c r="H306" s="77" t="b">
        <f>G306='[5]Pvt SP2D Pusdik'!B307</f>
        <v>1</v>
      </c>
      <c r="I306" s="77">
        <f>'[5]Pvt SP2D Pusdik'!C307</f>
        <v>0</v>
      </c>
      <c r="J306" s="185">
        <f t="shared" ref="J306:N310" si="196">J307</f>
        <v>200000000</v>
      </c>
      <c r="K306" s="185">
        <f t="shared" si="196"/>
        <v>0</v>
      </c>
      <c r="L306" s="77">
        <f t="shared" si="196"/>
        <v>0</v>
      </c>
      <c r="M306" s="77">
        <f t="shared" si="196"/>
        <v>0</v>
      </c>
      <c r="N306" s="77">
        <f t="shared" si="196"/>
        <v>0</v>
      </c>
      <c r="Q306" s="278"/>
    </row>
    <row r="307" spans="1:17" ht="13.2" hidden="1" x14ac:dyDescent="0.25">
      <c r="A307" s="279" t="s">
        <v>312</v>
      </c>
      <c r="B307" s="186" t="s">
        <v>313</v>
      </c>
      <c r="C307" s="187" t="s">
        <v>314</v>
      </c>
      <c r="D307" s="186">
        <v>2</v>
      </c>
      <c r="E307" s="186" t="s">
        <v>112</v>
      </c>
      <c r="F307" s="188"/>
      <c r="G307" s="188">
        <f t="shared" si="195"/>
        <v>200000000</v>
      </c>
      <c r="H307" s="78" t="b">
        <f>G307='[5]Pvt SP2D Pusdik'!B308</f>
        <v>1</v>
      </c>
      <c r="I307" s="78">
        <f>'[5]Pvt SP2D Pusdik'!C308</f>
        <v>0</v>
      </c>
      <c r="J307" s="188">
        <f t="shared" si="196"/>
        <v>200000000</v>
      </c>
      <c r="K307" s="188">
        <f t="shared" si="196"/>
        <v>0</v>
      </c>
      <c r="L307" s="78">
        <f t="shared" si="196"/>
        <v>0</v>
      </c>
      <c r="M307" s="78">
        <f t="shared" si="196"/>
        <v>0</v>
      </c>
      <c r="N307" s="78">
        <f t="shared" si="196"/>
        <v>0</v>
      </c>
      <c r="Q307" s="278"/>
    </row>
    <row r="308" spans="1:17" ht="13.2" hidden="1" x14ac:dyDescent="0.25">
      <c r="A308" s="279" t="s">
        <v>791</v>
      </c>
      <c r="B308" s="165" t="s">
        <v>792</v>
      </c>
      <c r="C308" s="166" t="s">
        <v>793</v>
      </c>
      <c r="D308" s="165"/>
      <c r="E308" s="165" t="s">
        <v>570</v>
      </c>
      <c r="F308" s="169"/>
      <c r="G308" s="169">
        <f t="shared" si="195"/>
        <v>200000000</v>
      </c>
      <c r="H308" s="70" t="b">
        <f>G308='[5]Pvt SP2D Pusdik'!B309</f>
        <v>1</v>
      </c>
      <c r="I308" s="70">
        <f>'[5]Pvt SP2D Pusdik'!C309</f>
        <v>0</v>
      </c>
      <c r="J308" s="169">
        <f t="shared" si="196"/>
        <v>200000000</v>
      </c>
      <c r="K308" s="169">
        <f t="shared" si="196"/>
        <v>0</v>
      </c>
      <c r="L308" s="70">
        <f t="shared" si="196"/>
        <v>0</v>
      </c>
      <c r="M308" s="70">
        <f t="shared" si="196"/>
        <v>0</v>
      </c>
      <c r="N308" s="70">
        <f t="shared" si="196"/>
        <v>0</v>
      </c>
      <c r="Q308" s="278"/>
    </row>
    <row r="309" spans="1:17" ht="13.2" hidden="1" x14ac:dyDescent="0.25">
      <c r="A309" s="279" t="s">
        <v>794</v>
      </c>
      <c r="B309" s="139" t="s">
        <v>22</v>
      </c>
      <c r="C309" s="140" t="s">
        <v>793</v>
      </c>
      <c r="D309" s="160"/>
      <c r="E309" s="160"/>
      <c r="F309" s="170"/>
      <c r="G309" s="144">
        <f t="shared" si="195"/>
        <v>200000000</v>
      </c>
      <c r="H309" s="282" t="b">
        <f>G309='[5]Pvt SP2D Pusdik'!B310</f>
        <v>1</v>
      </c>
      <c r="I309" s="71">
        <f>'[5]Pvt SP2D Pusdik'!C310</f>
        <v>0</v>
      </c>
      <c r="J309" s="170">
        <f t="shared" si="196"/>
        <v>200000000</v>
      </c>
      <c r="K309" s="144">
        <f t="shared" si="196"/>
        <v>0</v>
      </c>
      <c r="L309" s="59">
        <f t="shared" si="196"/>
        <v>0</v>
      </c>
      <c r="M309" s="281">
        <f t="shared" si="196"/>
        <v>0</v>
      </c>
      <c r="N309" s="281">
        <f t="shared" si="196"/>
        <v>0</v>
      </c>
      <c r="O309" s="272" t="s">
        <v>505</v>
      </c>
      <c r="P309" s="272" t="s">
        <v>506</v>
      </c>
      <c r="Q309" s="278"/>
    </row>
    <row r="310" spans="1:17" ht="13.2" hidden="1" x14ac:dyDescent="0.25">
      <c r="A310" s="279" t="s">
        <v>795</v>
      </c>
      <c r="B310" s="154" t="s">
        <v>624</v>
      </c>
      <c r="C310" s="155" t="s">
        <v>119</v>
      </c>
      <c r="D310" s="154"/>
      <c r="E310" s="154"/>
      <c r="F310" s="158"/>
      <c r="G310" s="158">
        <f>G311</f>
        <v>200000000</v>
      </c>
      <c r="H310" s="66" t="b">
        <f>G310='[5]Pvt SP2D Pusdik'!B311</f>
        <v>1</v>
      </c>
      <c r="I310" s="66">
        <f>'[5]Pvt SP2D Pusdik'!C311</f>
        <v>0</v>
      </c>
      <c r="J310" s="158">
        <f>J311</f>
        <v>200000000</v>
      </c>
      <c r="K310" s="158">
        <f t="shared" si="196"/>
        <v>0</v>
      </c>
      <c r="L310" s="66">
        <f t="shared" si="196"/>
        <v>0</v>
      </c>
      <c r="M310" s="61" cm="1">
        <f t="array" ref="M310">SUM(_xlfn._xlws.FILTER([6]!Draft_SPBY[Jumlah],[6]!Draft_SPBY[MAK4]=A310,0))</f>
        <v>0</v>
      </c>
      <c r="N310" s="61">
        <f>L310-M310</f>
        <v>0</v>
      </c>
      <c r="Q310" s="278"/>
    </row>
    <row r="311" spans="1:17" ht="13.2" hidden="1" x14ac:dyDescent="0.25">
      <c r="A311" s="279" t="s">
        <v>796</v>
      </c>
      <c r="B311" s="62"/>
      <c r="C311" s="63" t="s">
        <v>797</v>
      </c>
      <c r="D311" s="62">
        <v>1</v>
      </c>
      <c r="E311" s="62" t="s">
        <v>121</v>
      </c>
      <c r="F311" s="64">
        <v>200000000</v>
      </c>
      <c r="G311" s="64">
        <f>ROUNDDOWN(D311*F311,-3)</f>
        <v>200000000</v>
      </c>
      <c r="H311" s="64" t="b">
        <f>G311='[5]Pvt SP2D Pusdik'!B312</f>
        <v>1</v>
      </c>
      <c r="I311" s="64">
        <f>'[5]Pvt SP2D Pusdik'!C312</f>
        <v>0</v>
      </c>
      <c r="J311" s="64">
        <f>G311-I311</f>
        <v>200000000</v>
      </c>
      <c r="K311" s="64"/>
      <c r="L311" s="64"/>
      <c r="M311" s="64"/>
      <c r="N311" s="64"/>
      <c r="Q311" s="278"/>
    </row>
    <row r="312" spans="1:17" ht="13.2" x14ac:dyDescent="0.25">
      <c r="A312" s="279" t="s">
        <v>315</v>
      </c>
      <c r="B312" s="230" t="s">
        <v>316</v>
      </c>
      <c r="C312" s="231" t="s">
        <v>798</v>
      </c>
      <c r="D312" s="232">
        <v>7</v>
      </c>
      <c r="E312" s="303" t="s">
        <v>799</v>
      </c>
      <c r="F312" s="304"/>
      <c r="G312" s="233">
        <f>SUM(G313,G384,G432)</f>
        <v>2633607000</v>
      </c>
      <c r="H312" s="95" t="b">
        <f>G312='[5]Pvt SP2D Pusdik'!B313</f>
        <v>1</v>
      </c>
      <c r="I312" s="108">
        <f>'[5]Pvt SP2D Pusdik'!C313</f>
        <v>129893283</v>
      </c>
      <c r="J312" s="236">
        <f>SUM(J313,J384,J432)</f>
        <v>2503713717</v>
      </c>
      <c r="K312" s="233">
        <f t="shared" ref="K312:L312" si="197">SUM(K313,K384,K432)</f>
        <v>192218200</v>
      </c>
      <c r="L312" s="95">
        <f t="shared" si="197"/>
        <v>146900000</v>
      </c>
      <c r="M312" s="95">
        <f t="shared" ref="L312:N312" si="198">SUM(M313,M384,M432)</f>
        <v>11672730</v>
      </c>
      <c r="N312" s="95">
        <f t="shared" si="198"/>
        <v>135227270</v>
      </c>
      <c r="Q312" s="278"/>
    </row>
    <row r="313" spans="1:17" ht="13.2" x14ac:dyDescent="0.25">
      <c r="A313" s="279" t="s">
        <v>318</v>
      </c>
      <c r="B313" s="186" t="s">
        <v>319</v>
      </c>
      <c r="C313" s="187" t="s">
        <v>320</v>
      </c>
      <c r="D313" s="234">
        <v>2</v>
      </c>
      <c r="E313" s="186" t="s">
        <v>317</v>
      </c>
      <c r="F313" s="235"/>
      <c r="G313" s="188">
        <f>G314</f>
        <v>1331072000</v>
      </c>
      <c r="H313" s="78" t="b">
        <f>G313='[5]Pvt SP2D Pusdik'!B314</f>
        <v>1</v>
      </c>
      <c r="I313" s="96">
        <f>'[5]Pvt SP2D Pusdik'!C314</f>
        <v>27826923</v>
      </c>
      <c r="J313" s="235">
        <f>J314</f>
        <v>1303245077</v>
      </c>
      <c r="K313" s="188">
        <f t="shared" ref="K313:N313" si="199">K314</f>
        <v>62000000</v>
      </c>
      <c r="L313" s="78">
        <f t="shared" si="199"/>
        <v>42966800</v>
      </c>
      <c r="M313" s="78">
        <f t="shared" si="199"/>
        <v>0</v>
      </c>
      <c r="N313" s="78">
        <f t="shared" si="199"/>
        <v>42966800</v>
      </c>
      <c r="Q313" s="278"/>
    </row>
    <row r="314" spans="1:17" ht="13.2" x14ac:dyDescent="0.25">
      <c r="A314" s="279" t="s">
        <v>321</v>
      </c>
      <c r="B314" s="165" t="s">
        <v>622</v>
      </c>
      <c r="C314" s="166" t="s">
        <v>322</v>
      </c>
      <c r="D314" s="167"/>
      <c r="E314" s="165" t="s">
        <v>570</v>
      </c>
      <c r="F314" s="168"/>
      <c r="G314" s="169">
        <f>SUM(G315,G326,G339,G352,G360,G368)</f>
        <v>1331072000</v>
      </c>
      <c r="H314" s="70" t="b">
        <f>G314='[5]Pvt SP2D Pusdik'!B315</f>
        <v>1</v>
      </c>
      <c r="I314" s="69">
        <f>'[5]Pvt SP2D Pusdik'!C315</f>
        <v>27826923</v>
      </c>
      <c r="J314" s="168">
        <f>SUM(J315,J326,J339,J352,J360,J368)</f>
        <v>1303245077</v>
      </c>
      <c r="K314" s="169">
        <f t="shared" ref="K314:L314" si="200">SUM(K315,K326,K339,K352,K360,K368)</f>
        <v>62000000</v>
      </c>
      <c r="L314" s="70">
        <f t="shared" si="200"/>
        <v>42966800</v>
      </c>
      <c r="M314" s="70">
        <f t="shared" ref="L314:N314" si="201">SUM(M315,M326,M339,M352,M360,M368)</f>
        <v>0</v>
      </c>
      <c r="N314" s="70">
        <f t="shared" si="201"/>
        <v>42966800</v>
      </c>
      <c r="Q314" s="278"/>
    </row>
    <row r="315" spans="1:17" ht="13.2" x14ac:dyDescent="0.25">
      <c r="A315" s="279" t="s">
        <v>323</v>
      </c>
      <c r="B315" s="139" t="s">
        <v>22</v>
      </c>
      <c r="C315" s="140" t="s">
        <v>800</v>
      </c>
      <c r="D315" s="171"/>
      <c r="E315" s="139"/>
      <c r="F315" s="172"/>
      <c r="G315" s="144">
        <f>SUM(G316,G322,G324)</f>
        <v>189750000</v>
      </c>
      <c r="H315" s="283" t="b">
        <f>G315='[5]Pvt SP2D Pusdik'!B316</f>
        <v>1</v>
      </c>
      <c r="I315" s="72">
        <f>'[5]Pvt SP2D Pusdik'!C316</f>
        <v>9308173</v>
      </c>
      <c r="J315" s="172">
        <f>SUM(J316,J322,J324)</f>
        <v>180441827</v>
      </c>
      <c r="K315" s="144">
        <f t="shared" ref="K315:L315" si="202">SUM(K316,K322,K324)</f>
        <v>4000000</v>
      </c>
      <c r="L315" s="59">
        <f t="shared" si="202"/>
        <v>2500000</v>
      </c>
      <c r="M315" s="281">
        <f t="shared" ref="L315:N315" si="203">SUM(M316,M322,M324)</f>
        <v>0</v>
      </c>
      <c r="N315" s="281">
        <f t="shared" si="203"/>
        <v>2500000</v>
      </c>
      <c r="O315" s="272" t="s">
        <v>507</v>
      </c>
      <c r="P315" s="272" t="s">
        <v>508</v>
      </c>
      <c r="Q315" s="278"/>
    </row>
    <row r="316" spans="1:17" ht="13.2" x14ac:dyDescent="0.25">
      <c r="A316" s="279" t="s">
        <v>324</v>
      </c>
      <c r="B316" s="154" t="s">
        <v>536</v>
      </c>
      <c r="C316" s="155" t="s">
        <v>25</v>
      </c>
      <c r="D316" s="156"/>
      <c r="E316" s="154"/>
      <c r="F316" s="157"/>
      <c r="G316" s="158">
        <f>SUM(G317:G321)</f>
        <v>58750000</v>
      </c>
      <c r="H316" s="66" t="b">
        <f>G316='[5]Pvt SP2D Pusdik'!B317</f>
        <v>1</v>
      </c>
      <c r="I316" s="65">
        <f>'[5]Pvt SP2D Pusdik'!C317</f>
        <v>6757150</v>
      </c>
      <c r="J316" s="157">
        <f>SUM(J317:J321)</f>
        <v>51992850</v>
      </c>
      <c r="K316" s="158">
        <f t="shared" ref="K316:L316" si="204">SUM(K317:K321)</f>
        <v>4000000</v>
      </c>
      <c r="L316" s="66">
        <f t="shared" si="204"/>
        <v>2500000</v>
      </c>
      <c r="M316" s="61" cm="1">
        <f t="array" ref="M316">SUM(_xlfn._xlws.FILTER([6]!Draft_SPBY[Jumlah],[6]!Draft_SPBY[MAK4]=A316,0))</f>
        <v>0</v>
      </c>
      <c r="N316" s="61">
        <f>L316-M316</f>
        <v>2500000</v>
      </c>
      <c r="Q316" s="278"/>
    </row>
    <row r="317" spans="1:17" ht="13.2" hidden="1" x14ac:dyDescent="0.25">
      <c r="A317" s="279" t="s">
        <v>325</v>
      </c>
      <c r="B317" s="62"/>
      <c r="C317" s="63" t="s">
        <v>571</v>
      </c>
      <c r="D317" s="62">
        <v>230</v>
      </c>
      <c r="E317" s="62" t="s">
        <v>27</v>
      </c>
      <c r="F317" s="64">
        <v>75000</v>
      </c>
      <c r="G317" s="64">
        <f t="shared" ref="G317:G321" si="205">ROUNDDOWN(D317*F317,-3)</f>
        <v>17250000</v>
      </c>
      <c r="H317" s="64" t="b">
        <f>G317='[5]Pvt SP2D Pusdik'!B318</f>
        <v>1</v>
      </c>
      <c r="I317" s="64">
        <f>'[5]Pvt SP2D Pusdik'!C318</f>
        <v>506000</v>
      </c>
      <c r="J317" s="64">
        <f t="shared" ref="J317:J321" si="206">G317-I317</f>
        <v>16744000</v>
      </c>
      <c r="K317" s="64"/>
      <c r="L317" s="64"/>
      <c r="M317" s="64"/>
      <c r="N317" s="64"/>
      <c r="Q317" s="278"/>
    </row>
    <row r="318" spans="1:17" ht="13.2" x14ac:dyDescent="0.25">
      <c r="A318" s="279" t="s">
        <v>801</v>
      </c>
      <c r="B318" s="62"/>
      <c r="C318" s="63" t="s">
        <v>572</v>
      </c>
      <c r="D318" s="62">
        <v>8</v>
      </c>
      <c r="E318" s="62" t="s">
        <v>121</v>
      </c>
      <c r="F318" s="64">
        <v>1500000</v>
      </c>
      <c r="G318" s="64">
        <f t="shared" si="205"/>
        <v>12000000</v>
      </c>
      <c r="H318" s="64" t="b">
        <f>G318='[5]Pvt SP2D Pusdik'!B319</f>
        <v>1</v>
      </c>
      <c r="I318" s="64">
        <f>'[5]Pvt SP2D Pusdik'!C319</f>
        <v>1436150</v>
      </c>
      <c r="J318" s="64">
        <f t="shared" si="206"/>
        <v>10563850</v>
      </c>
      <c r="K318" s="64">
        <v>1500000</v>
      </c>
      <c r="L318" s="64"/>
      <c r="M318" s="64"/>
      <c r="N318" s="64"/>
      <c r="Q318" s="278"/>
    </row>
    <row r="319" spans="1:17" ht="13.2" x14ac:dyDescent="0.25">
      <c r="A319" s="279" t="s">
        <v>802</v>
      </c>
      <c r="B319" s="62"/>
      <c r="C319" s="63" t="s">
        <v>573</v>
      </c>
      <c r="D319" s="62">
        <v>8</v>
      </c>
      <c r="E319" s="62" t="s">
        <v>121</v>
      </c>
      <c r="F319" s="64">
        <v>1500000</v>
      </c>
      <c r="G319" s="64">
        <f t="shared" si="205"/>
        <v>12000000</v>
      </c>
      <c r="H319" s="64" t="b">
        <f>G319='[5]Pvt SP2D Pusdik'!B320</f>
        <v>1</v>
      </c>
      <c r="I319" s="64">
        <f>'[5]Pvt SP2D Pusdik'!C320</f>
        <v>2900000</v>
      </c>
      <c r="J319" s="64">
        <f t="shared" si="206"/>
        <v>9100000</v>
      </c>
      <c r="K319" s="64">
        <v>1500000</v>
      </c>
      <c r="L319" s="64">
        <v>1500000</v>
      </c>
      <c r="M319" s="64"/>
      <c r="N319" s="64"/>
      <c r="Q319" s="278"/>
    </row>
    <row r="320" spans="1:17" ht="13.2" x14ac:dyDescent="0.25">
      <c r="A320" s="279" t="s">
        <v>803</v>
      </c>
      <c r="B320" s="62"/>
      <c r="C320" s="63" t="s">
        <v>574</v>
      </c>
      <c r="D320" s="62">
        <v>8</v>
      </c>
      <c r="E320" s="62" t="s">
        <v>121</v>
      </c>
      <c r="F320" s="64">
        <v>1000000</v>
      </c>
      <c r="G320" s="64">
        <f t="shared" si="205"/>
        <v>8000000</v>
      </c>
      <c r="H320" s="64" t="b">
        <f>G320='[5]Pvt SP2D Pusdik'!B321</f>
        <v>1</v>
      </c>
      <c r="I320" s="64">
        <f>'[5]Pvt SP2D Pusdik'!C321</f>
        <v>1915000</v>
      </c>
      <c r="J320" s="64">
        <f t="shared" si="206"/>
        <v>6085000</v>
      </c>
      <c r="K320" s="64">
        <v>1000000</v>
      </c>
      <c r="L320" s="64">
        <v>1000000</v>
      </c>
      <c r="M320" s="64"/>
      <c r="N320" s="64"/>
      <c r="Q320" s="278"/>
    </row>
    <row r="321" spans="1:17" ht="13.2" hidden="1" x14ac:dyDescent="0.25">
      <c r="A321" s="279" t="s">
        <v>804</v>
      </c>
      <c r="B321" s="62"/>
      <c r="C321" s="63" t="s">
        <v>805</v>
      </c>
      <c r="D321" s="62">
        <v>38</v>
      </c>
      <c r="E321" s="62" t="s">
        <v>60</v>
      </c>
      <c r="F321" s="64">
        <v>250000</v>
      </c>
      <c r="G321" s="64">
        <f t="shared" si="205"/>
        <v>9500000</v>
      </c>
      <c r="H321" s="64" t="b">
        <f>G321='[5]Pvt SP2D Pusdik'!B322</f>
        <v>1</v>
      </c>
      <c r="I321" s="64">
        <f>'[5]Pvt SP2D Pusdik'!C322</f>
        <v>0</v>
      </c>
      <c r="J321" s="64">
        <f t="shared" si="206"/>
        <v>9500000</v>
      </c>
      <c r="K321" s="64"/>
      <c r="L321" s="64"/>
      <c r="M321" s="64"/>
      <c r="N321" s="64"/>
      <c r="Q321" s="278"/>
    </row>
    <row r="322" spans="1:17" ht="13.2" hidden="1" x14ac:dyDescent="0.25">
      <c r="A322" s="279" t="s">
        <v>326</v>
      </c>
      <c r="B322" s="154" t="s">
        <v>537</v>
      </c>
      <c r="C322" s="155" t="s">
        <v>74</v>
      </c>
      <c r="D322" s="154"/>
      <c r="E322" s="154"/>
      <c r="F322" s="158"/>
      <c r="G322" s="158">
        <f>G323</f>
        <v>1000000</v>
      </c>
      <c r="H322" s="66" t="b">
        <f>G322='[5]Pvt SP2D Pusdik'!B323</f>
        <v>1</v>
      </c>
      <c r="I322" s="66">
        <f>'[5]Pvt SP2D Pusdik'!C323</f>
        <v>181023</v>
      </c>
      <c r="J322" s="158">
        <f>J323</f>
        <v>818977</v>
      </c>
      <c r="K322" s="158">
        <f t="shared" ref="K322:L322" si="207">K323</f>
        <v>0</v>
      </c>
      <c r="L322" s="66">
        <f t="shared" si="207"/>
        <v>0</v>
      </c>
      <c r="M322" s="61" cm="1">
        <f t="array" ref="M322">SUM(_xlfn._xlws.FILTER([6]!Draft_SPBY[Jumlah],[6]!Draft_SPBY[MAK4]=A322,0))</f>
        <v>0</v>
      </c>
      <c r="N322" s="61">
        <f>L322-M322</f>
        <v>0</v>
      </c>
      <c r="Q322" s="278"/>
    </row>
    <row r="323" spans="1:17" ht="13.2" hidden="1" x14ac:dyDescent="0.25">
      <c r="A323" s="279" t="s">
        <v>327</v>
      </c>
      <c r="B323" s="62"/>
      <c r="C323" s="63" t="s">
        <v>638</v>
      </c>
      <c r="D323" s="62">
        <v>4</v>
      </c>
      <c r="E323" s="62" t="s">
        <v>121</v>
      </c>
      <c r="F323" s="64">
        <v>250000</v>
      </c>
      <c r="G323" s="64">
        <f>ROUNDDOWN(D323*F323,-3)</f>
        <v>1000000</v>
      </c>
      <c r="H323" s="64" t="b">
        <f>G323='[5]Pvt SP2D Pusdik'!B324</f>
        <v>1</v>
      </c>
      <c r="I323" s="64">
        <f>'[5]Pvt SP2D Pusdik'!C324</f>
        <v>181023</v>
      </c>
      <c r="J323" s="64">
        <f>G323-I323</f>
        <v>818977</v>
      </c>
      <c r="K323" s="64"/>
      <c r="L323" s="64"/>
      <c r="M323" s="64"/>
      <c r="N323" s="64"/>
      <c r="Q323" s="278"/>
    </row>
    <row r="324" spans="1:17" ht="13.2" hidden="1" x14ac:dyDescent="0.25">
      <c r="A324" s="279" t="s">
        <v>328</v>
      </c>
      <c r="B324" s="154" t="s">
        <v>538</v>
      </c>
      <c r="C324" s="155" t="s">
        <v>36</v>
      </c>
      <c r="D324" s="154"/>
      <c r="E324" s="154"/>
      <c r="F324" s="158"/>
      <c r="G324" s="158">
        <f>G325</f>
        <v>130000000</v>
      </c>
      <c r="H324" s="66" t="b">
        <f>G324='[5]Pvt SP2D Pusdik'!B325</f>
        <v>1</v>
      </c>
      <c r="I324" s="66">
        <f>'[5]Pvt SP2D Pusdik'!C325</f>
        <v>2370000</v>
      </c>
      <c r="J324" s="158">
        <f>J325</f>
        <v>127630000</v>
      </c>
      <c r="K324" s="158">
        <f t="shared" ref="K324:L324" si="208">K325</f>
        <v>0</v>
      </c>
      <c r="L324" s="66">
        <f t="shared" si="208"/>
        <v>0</v>
      </c>
      <c r="M324" s="61" cm="1">
        <f t="array" ref="M324">SUM(_xlfn._xlws.FILTER([6]!Draft_SPBY[Jumlah],[6]!Draft_SPBY[MAK4]=A324,0))</f>
        <v>0</v>
      </c>
      <c r="N324" s="61">
        <f>L324-M324</f>
        <v>0</v>
      </c>
      <c r="Q324" s="278"/>
    </row>
    <row r="325" spans="1:17" ht="13.2" hidden="1" x14ac:dyDescent="0.25">
      <c r="A325" s="279" t="s">
        <v>329</v>
      </c>
      <c r="B325" s="62"/>
      <c r="C325" s="63" t="s">
        <v>806</v>
      </c>
      <c r="D325" s="62">
        <v>25</v>
      </c>
      <c r="E325" s="62" t="s">
        <v>27</v>
      </c>
      <c r="F325" s="64">
        <v>5200000</v>
      </c>
      <c r="G325" s="64">
        <f>ROUNDDOWN(D325*F325,-3)</f>
        <v>130000000</v>
      </c>
      <c r="H325" s="64" t="b">
        <f>G325='[5]Pvt SP2D Pusdik'!B326</f>
        <v>1</v>
      </c>
      <c r="I325" s="64">
        <f>'[5]Pvt SP2D Pusdik'!C326</f>
        <v>2370000</v>
      </c>
      <c r="J325" s="64">
        <f>G325-I325</f>
        <v>127630000</v>
      </c>
      <c r="K325" s="64"/>
      <c r="L325" s="64"/>
      <c r="M325" s="64"/>
      <c r="N325" s="64"/>
      <c r="Q325" s="278"/>
    </row>
    <row r="326" spans="1:17" ht="13.2" x14ac:dyDescent="0.25">
      <c r="A326" s="279" t="s">
        <v>330</v>
      </c>
      <c r="B326" s="139" t="s">
        <v>39</v>
      </c>
      <c r="C326" s="140" t="s">
        <v>331</v>
      </c>
      <c r="D326" s="159"/>
      <c r="E326" s="160"/>
      <c r="F326" s="161"/>
      <c r="G326" s="144">
        <f>SUM(G327,G333,G335,G337)</f>
        <v>190250000</v>
      </c>
      <c r="H326" s="282" t="b">
        <f>G326='[5]Pvt SP2D Pusdik'!B327</f>
        <v>1</v>
      </c>
      <c r="I326" s="67">
        <f>'[5]Pvt SP2D Pusdik'!C327</f>
        <v>3919950</v>
      </c>
      <c r="J326" s="161">
        <f>SUM(J327,J333,J335,J337)</f>
        <v>186330050</v>
      </c>
      <c r="K326" s="144">
        <f t="shared" ref="K326:L326" si="209">SUM(K327,K333,K335,K337)</f>
        <v>46000000</v>
      </c>
      <c r="L326" s="59">
        <f t="shared" si="209"/>
        <v>32466800</v>
      </c>
      <c r="M326" s="281">
        <f t="shared" ref="L326:N326" si="210">SUM(M327,M333,M335,M337)</f>
        <v>0</v>
      </c>
      <c r="N326" s="281">
        <f t="shared" si="210"/>
        <v>32466800</v>
      </c>
      <c r="O326" s="272" t="s">
        <v>507</v>
      </c>
      <c r="P326" s="272" t="s">
        <v>508</v>
      </c>
      <c r="Q326" s="278"/>
    </row>
    <row r="327" spans="1:17" ht="13.2" x14ac:dyDescent="0.25">
      <c r="A327" s="279" t="s">
        <v>332</v>
      </c>
      <c r="B327" s="154" t="s">
        <v>536</v>
      </c>
      <c r="C327" s="155" t="s">
        <v>25</v>
      </c>
      <c r="D327" s="156"/>
      <c r="E327" s="154"/>
      <c r="F327" s="157"/>
      <c r="G327" s="158">
        <f>SUM(G328:G332)</f>
        <v>68250000</v>
      </c>
      <c r="H327" s="66" t="b">
        <f>G327='[5]Pvt SP2D Pusdik'!B328</f>
        <v>1</v>
      </c>
      <c r="I327" s="65">
        <f>'[5]Pvt SP2D Pusdik'!C328</f>
        <v>3919950</v>
      </c>
      <c r="J327" s="157">
        <f>SUM(J328:J332)</f>
        <v>64330050</v>
      </c>
      <c r="K327" s="158">
        <f t="shared" ref="K327:L327" si="211">SUM(K328:K332)</f>
        <v>4000000</v>
      </c>
      <c r="L327" s="66">
        <f t="shared" si="211"/>
        <v>2500000</v>
      </c>
      <c r="M327" s="61" cm="1">
        <f t="array" ref="M327">SUM(_xlfn._xlws.FILTER([6]!Draft_SPBY[Jumlah],[6]!Draft_SPBY[MAK4]=A327,0))</f>
        <v>0</v>
      </c>
      <c r="N327" s="61">
        <f>L327-M327</f>
        <v>2500000</v>
      </c>
      <c r="Q327" s="278"/>
    </row>
    <row r="328" spans="1:17" ht="13.2" hidden="1" x14ac:dyDescent="0.25">
      <c r="A328" s="279" t="s">
        <v>333</v>
      </c>
      <c r="B328" s="62"/>
      <c r="C328" s="63" t="s">
        <v>571</v>
      </c>
      <c r="D328" s="62">
        <v>350</v>
      </c>
      <c r="E328" s="62" t="s">
        <v>27</v>
      </c>
      <c r="F328" s="64">
        <v>75000</v>
      </c>
      <c r="G328" s="64">
        <f t="shared" ref="G328:G332" si="212">ROUNDDOWN(D328*F328,-3)</f>
        <v>26250000</v>
      </c>
      <c r="H328" s="64" t="b">
        <f>G328='[5]Pvt SP2D Pusdik'!B329</f>
        <v>1</v>
      </c>
      <c r="I328" s="64">
        <f>'[5]Pvt SP2D Pusdik'!C329</f>
        <v>0</v>
      </c>
      <c r="J328" s="64">
        <f t="shared" ref="J328:J332" si="213">G328-I328</f>
        <v>26250000</v>
      </c>
      <c r="K328" s="64"/>
      <c r="L328" s="64"/>
      <c r="M328" s="64"/>
      <c r="N328" s="64"/>
      <c r="Q328" s="278"/>
    </row>
    <row r="329" spans="1:17" ht="13.2" x14ac:dyDescent="0.25">
      <c r="A329" s="279" t="s">
        <v>334</v>
      </c>
      <c r="B329" s="62"/>
      <c r="C329" s="63" t="s">
        <v>572</v>
      </c>
      <c r="D329" s="62">
        <v>8</v>
      </c>
      <c r="E329" s="62" t="s">
        <v>121</v>
      </c>
      <c r="F329" s="64">
        <v>1500000</v>
      </c>
      <c r="G329" s="64">
        <f t="shared" si="212"/>
        <v>12000000</v>
      </c>
      <c r="H329" s="64" t="b">
        <f>G329='[5]Pvt SP2D Pusdik'!B330</f>
        <v>1</v>
      </c>
      <c r="I329" s="64">
        <f>'[5]Pvt SP2D Pusdik'!C330</f>
        <v>1447950</v>
      </c>
      <c r="J329" s="64">
        <f t="shared" si="213"/>
        <v>10552050</v>
      </c>
      <c r="K329" s="64">
        <v>1500000</v>
      </c>
      <c r="L329" s="64"/>
      <c r="M329" s="64"/>
      <c r="N329" s="64"/>
      <c r="Q329" s="278"/>
    </row>
    <row r="330" spans="1:17" ht="13.2" x14ac:dyDescent="0.25">
      <c r="A330" s="279" t="s">
        <v>807</v>
      </c>
      <c r="B330" s="62"/>
      <c r="C330" s="63" t="s">
        <v>573</v>
      </c>
      <c r="D330" s="62">
        <v>8</v>
      </c>
      <c r="E330" s="62" t="s">
        <v>121</v>
      </c>
      <c r="F330" s="64">
        <v>1500000</v>
      </c>
      <c r="G330" s="64">
        <f t="shared" si="212"/>
        <v>12000000</v>
      </c>
      <c r="H330" s="64" t="b">
        <f>G330='[5]Pvt SP2D Pusdik'!B331</f>
        <v>1</v>
      </c>
      <c r="I330" s="64">
        <f>'[5]Pvt SP2D Pusdik'!C331</f>
        <v>1475000</v>
      </c>
      <c r="J330" s="64">
        <f t="shared" si="213"/>
        <v>10525000</v>
      </c>
      <c r="K330" s="64">
        <v>1500000</v>
      </c>
      <c r="L330" s="64">
        <v>1500000</v>
      </c>
      <c r="M330" s="64"/>
      <c r="N330" s="64"/>
      <c r="Q330" s="278"/>
    </row>
    <row r="331" spans="1:17" ht="13.2" x14ac:dyDescent="0.25">
      <c r="A331" s="279" t="s">
        <v>808</v>
      </c>
      <c r="B331" s="62"/>
      <c r="C331" s="63" t="s">
        <v>574</v>
      </c>
      <c r="D331" s="62">
        <v>8</v>
      </c>
      <c r="E331" s="62" t="s">
        <v>121</v>
      </c>
      <c r="F331" s="64">
        <v>1000000</v>
      </c>
      <c r="G331" s="64">
        <f t="shared" si="212"/>
        <v>8000000</v>
      </c>
      <c r="H331" s="64" t="b">
        <f>G331='[5]Pvt SP2D Pusdik'!B332</f>
        <v>1</v>
      </c>
      <c r="I331" s="64">
        <f>'[5]Pvt SP2D Pusdik'!C332</f>
        <v>997000</v>
      </c>
      <c r="J331" s="64">
        <f t="shared" si="213"/>
        <v>7003000</v>
      </c>
      <c r="K331" s="64">
        <v>1000000</v>
      </c>
      <c r="L331" s="64">
        <v>1000000</v>
      </c>
      <c r="M331" s="64"/>
      <c r="N331" s="64"/>
      <c r="Q331" s="278"/>
    </row>
    <row r="332" spans="1:17" ht="13.2" hidden="1" x14ac:dyDescent="0.25">
      <c r="A332" s="279" t="s">
        <v>809</v>
      </c>
      <c r="B332" s="62"/>
      <c r="C332" s="63" t="s">
        <v>805</v>
      </c>
      <c r="D332" s="62">
        <v>40</v>
      </c>
      <c r="E332" s="62" t="s">
        <v>60</v>
      </c>
      <c r="F332" s="64">
        <v>250000</v>
      </c>
      <c r="G332" s="64">
        <f t="shared" si="212"/>
        <v>10000000</v>
      </c>
      <c r="H332" s="64" t="b">
        <f>G332='[5]Pvt SP2D Pusdik'!B333</f>
        <v>1</v>
      </c>
      <c r="I332" s="64">
        <f>'[5]Pvt SP2D Pusdik'!C333</f>
        <v>0</v>
      </c>
      <c r="J332" s="64">
        <f t="shared" si="213"/>
        <v>10000000</v>
      </c>
      <c r="K332" s="64"/>
      <c r="L332" s="64"/>
      <c r="M332" s="64"/>
      <c r="N332" s="64"/>
      <c r="Q332" s="278"/>
    </row>
    <row r="333" spans="1:17" ht="13.2" hidden="1" x14ac:dyDescent="0.25">
      <c r="A333" s="279" t="s">
        <v>335</v>
      </c>
      <c r="B333" s="154" t="s">
        <v>537</v>
      </c>
      <c r="C333" s="155" t="s">
        <v>74</v>
      </c>
      <c r="D333" s="154"/>
      <c r="E333" s="154"/>
      <c r="F333" s="158"/>
      <c r="G333" s="158">
        <f>G334</f>
        <v>1000000</v>
      </c>
      <c r="H333" s="66" t="b">
        <f>G333='[5]Pvt SP2D Pusdik'!B334</f>
        <v>1</v>
      </c>
      <c r="I333" s="66">
        <f>'[5]Pvt SP2D Pusdik'!C334</f>
        <v>0</v>
      </c>
      <c r="J333" s="158">
        <f>J334</f>
        <v>1000000</v>
      </c>
      <c r="K333" s="158">
        <f t="shared" ref="K333:L333" si="214">K334</f>
        <v>0</v>
      </c>
      <c r="L333" s="66">
        <f t="shared" si="214"/>
        <v>0</v>
      </c>
      <c r="M333" s="61" cm="1">
        <f t="array" ref="M333">SUM(_xlfn._xlws.FILTER([6]!Draft_SPBY[Jumlah],[6]!Draft_SPBY[MAK4]=A333,0))</f>
        <v>0</v>
      </c>
      <c r="N333" s="61">
        <f>L333-M333</f>
        <v>0</v>
      </c>
      <c r="Q333" s="278"/>
    </row>
    <row r="334" spans="1:17" ht="13.2" hidden="1" x14ac:dyDescent="0.25">
      <c r="A334" s="279" t="s">
        <v>336</v>
      </c>
      <c r="B334" s="62"/>
      <c r="C334" s="63" t="s">
        <v>638</v>
      </c>
      <c r="D334" s="62">
        <v>4</v>
      </c>
      <c r="E334" s="62" t="s">
        <v>121</v>
      </c>
      <c r="F334" s="64">
        <v>250000</v>
      </c>
      <c r="G334" s="64">
        <f>ROUNDDOWN(D334*F334,-3)</f>
        <v>1000000</v>
      </c>
      <c r="H334" s="64" t="b">
        <f>G334='[5]Pvt SP2D Pusdik'!B335</f>
        <v>1</v>
      </c>
      <c r="I334" s="64">
        <f>'[5]Pvt SP2D Pusdik'!C335</f>
        <v>0</v>
      </c>
      <c r="J334" s="64">
        <f>G334-I334</f>
        <v>1000000</v>
      </c>
      <c r="K334" s="64"/>
      <c r="L334" s="64"/>
      <c r="M334" s="64"/>
      <c r="N334" s="64"/>
      <c r="Q334" s="278"/>
    </row>
    <row r="335" spans="1:17" ht="13.2" hidden="1" x14ac:dyDescent="0.25">
      <c r="A335" s="279" t="s">
        <v>337</v>
      </c>
      <c r="B335" s="154" t="s">
        <v>542</v>
      </c>
      <c r="C335" s="155" t="s">
        <v>32</v>
      </c>
      <c r="D335" s="154"/>
      <c r="E335" s="154"/>
      <c r="F335" s="158"/>
      <c r="G335" s="158">
        <f>G336</f>
        <v>4000000</v>
      </c>
      <c r="H335" s="66" t="b">
        <f>G335='[5]Pvt SP2D Pusdik'!B336</f>
        <v>1</v>
      </c>
      <c r="I335" s="66">
        <f>'[5]Pvt SP2D Pusdik'!C336</f>
        <v>0</v>
      </c>
      <c r="J335" s="158">
        <f>J336</f>
        <v>4000000</v>
      </c>
      <c r="K335" s="158">
        <f t="shared" ref="K335:L335" si="215">K336</f>
        <v>0</v>
      </c>
      <c r="L335" s="66">
        <f t="shared" si="215"/>
        <v>0</v>
      </c>
      <c r="M335" s="61" cm="1">
        <f t="array" ref="M335">SUM(_xlfn._xlws.FILTER([6]!Draft_SPBY[Jumlah],[6]!Draft_SPBY[MAK4]=A335,0))</f>
        <v>0</v>
      </c>
      <c r="N335" s="61">
        <f>L335-M335</f>
        <v>0</v>
      </c>
      <c r="Q335" s="278"/>
    </row>
    <row r="336" spans="1:17" ht="13.2" hidden="1" x14ac:dyDescent="0.25">
      <c r="A336" s="279" t="s">
        <v>338</v>
      </c>
      <c r="B336" s="62"/>
      <c r="C336" s="63" t="s">
        <v>575</v>
      </c>
      <c r="D336" s="62">
        <v>4</v>
      </c>
      <c r="E336" s="62" t="s">
        <v>34</v>
      </c>
      <c r="F336" s="64">
        <v>1000000</v>
      </c>
      <c r="G336" s="64">
        <f>ROUNDDOWN(D336*F336,-3)</f>
        <v>4000000</v>
      </c>
      <c r="H336" s="64" t="b">
        <f>G336='[5]Pvt SP2D Pusdik'!B337</f>
        <v>1</v>
      </c>
      <c r="I336" s="64">
        <f>'[5]Pvt SP2D Pusdik'!C337</f>
        <v>0</v>
      </c>
      <c r="J336" s="64">
        <f>G336-I336</f>
        <v>4000000</v>
      </c>
      <c r="K336" s="64"/>
      <c r="L336" s="64"/>
      <c r="M336" s="64"/>
      <c r="N336" s="64"/>
      <c r="Q336" s="278"/>
    </row>
    <row r="337" spans="1:17" ht="13.2" x14ac:dyDescent="0.25">
      <c r="A337" s="279" t="s">
        <v>339</v>
      </c>
      <c r="B337" s="237" t="s">
        <v>538</v>
      </c>
      <c r="C337" s="238" t="s">
        <v>36</v>
      </c>
      <c r="D337" s="237"/>
      <c r="E337" s="237"/>
      <c r="F337" s="239"/>
      <c r="G337" s="239">
        <f>G338</f>
        <v>117000000</v>
      </c>
      <c r="H337" s="97" t="b">
        <f>G337='[5]Pvt SP2D Pusdik'!B338</f>
        <v>1</v>
      </c>
      <c r="I337" s="97">
        <f>'[5]Pvt SP2D Pusdik'!C338</f>
        <v>0</v>
      </c>
      <c r="J337" s="239">
        <f>J338</f>
        <v>117000000</v>
      </c>
      <c r="K337" s="239">
        <f t="shared" ref="K337:L337" si="216">K338</f>
        <v>42000000</v>
      </c>
      <c r="L337" s="97">
        <f t="shared" si="216"/>
        <v>29966800</v>
      </c>
      <c r="M337" s="61" cm="1">
        <f t="array" ref="M337">SUM(_xlfn._xlws.FILTER([6]!Draft_SPBY[Jumlah],[6]!Draft_SPBY[MAK4]=A337,0))</f>
        <v>0</v>
      </c>
      <c r="N337" s="61">
        <f>L337-M337</f>
        <v>29966800</v>
      </c>
      <c r="Q337" s="278"/>
    </row>
    <row r="338" spans="1:17" ht="13.2" x14ac:dyDescent="0.25">
      <c r="A338" s="279" t="s">
        <v>340</v>
      </c>
      <c r="B338" s="62"/>
      <c r="C338" s="63" t="s">
        <v>810</v>
      </c>
      <c r="D338" s="62">
        <v>18</v>
      </c>
      <c r="E338" s="62" t="s">
        <v>27</v>
      </c>
      <c r="F338" s="64">
        <v>6500000</v>
      </c>
      <c r="G338" s="64">
        <f>ROUNDDOWN(D338*F338,-3)</f>
        <v>117000000</v>
      </c>
      <c r="H338" s="64" t="b">
        <f>G338='[5]Pvt SP2D Pusdik'!B339</f>
        <v>1</v>
      </c>
      <c r="I338" s="64">
        <f>'[5]Pvt SP2D Pusdik'!C339</f>
        <v>0</v>
      </c>
      <c r="J338" s="64">
        <f>G338-I338</f>
        <v>117000000</v>
      </c>
      <c r="K338" s="64">
        <v>42000000</v>
      </c>
      <c r="L338" s="64">
        <f>30000000-33200</f>
        <v>29966800</v>
      </c>
      <c r="M338" s="64"/>
      <c r="N338" s="64"/>
      <c r="Q338" s="278"/>
    </row>
    <row r="339" spans="1:17" ht="13.2" x14ac:dyDescent="0.25">
      <c r="A339" s="279" t="s">
        <v>341</v>
      </c>
      <c r="B339" s="139" t="s">
        <v>92</v>
      </c>
      <c r="C339" s="140" t="s">
        <v>811</v>
      </c>
      <c r="D339" s="220"/>
      <c r="E339" s="221"/>
      <c r="F339" s="222"/>
      <c r="G339" s="144">
        <f>SUM(G340,G346,G348,G350)</f>
        <v>178435000</v>
      </c>
      <c r="H339" s="285" t="b">
        <f>G339='[5]Pvt SP2D Pusdik'!B340</f>
        <v>1</v>
      </c>
      <c r="I339" s="90">
        <f>'[5]Pvt SP2D Pusdik'!C340</f>
        <v>3898900</v>
      </c>
      <c r="J339" s="222">
        <f>SUM(J340,J346,J348,J350)</f>
        <v>174536100</v>
      </c>
      <c r="K339" s="144">
        <f t="shared" ref="K339:L339" si="217">SUM(K340,K346,K348,K350)</f>
        <v>4000000</v>
      </c>
      <c r="L339" s="59">
        <f t="shared" si="217"/>
        <v>3000000</v>
      </c>
      <c r="M339" s="281">
        <f t="shared" ref="L339:N339" si="218">SUM(M340,M346,M348,M350)</f>
        <v>0</v>
      </c>
      <c r="N339" s="281">
        <f t="shared" si="218"/>
        <v>3000000</v>
      </c>
      <c r="O339" s="272" t="s">
        <v>507</v>
      </c>
      <c r="P339" s="272" t="s">
        <v>508</v>
      </c>
      <c r="Q339" s="278"/>
    </row>
    <row r="340" spans="1:17" ht="13.2" x14ac:dyDescent="0.25">
      <c r="A340" s="279" t="s">
        <v>342</v>
      </c>
      <c r="B340" s="162" t="s">
        <v>536</v>
      </c>
      <c r="C340" s="163" t="s">
        <v>25</v>
      </c>
      <c r="D340" s="218"/>
      <c r="E340" s="162"/>
      <c r="F340" s="219"/>
      <c r="G340" s="164">
        <f>SUM(G341:G345)</f>
        <v>52000000</v>
      </c>
      <c r="H340" s="68" t="b">
        <f>G340='[5]Pvt SP2D Pusdik'!B341</f>
        <v>1</v>
      </c>
      <c r="I340" s="89">
        <f>'[5]Pvt SP2D Pusdik'!C341</f>
        <v>3898900</v>
      </c>
      <c r="J340" s="219">
        <f>SUM(J341:J345)</f>
        <v>48101100</v>
      </c>
      <c r="K340" s="164">
        <f t="shared" ref="K340:L340" si="219">SUM(K341:K345)</f>
        <v>4000000</v>
      </c>
      <c r="L340" s="68">
        <f t="shared" si="219"/>
        <v>3000000</v>
      </c>
      <c r="M340" s="61" cm="1">
        <f t="array" ref="M340">SUM(_xlfn._xlws.FILTER([6]!Draft_SPBY[Jumlah],[6]!Draft_SPBY[MAK4]=A340,0))</f>
        <v>0</v>
      </c>
      <c r="N340" s="61">
        <f>L340-M340</f>
        <v>3000000</v>
      </c>
      <c r="Q340" s="278"/>
    </row>
    <row r="341" spans="1:17" ht="13.2" hidden="1" x14ac:dyDescent="0.25">
      <c r="A341" s="279" t="s">
        <v>343</v>
      </c>
      <c r="B341" s="62"/>
      <c r="C341" s="63" t="s">
        <v>571</v>
      </c>
      <c r="D341" s="62">
        <v>200</v>
      </c>
      <c r="E341" s="62" t="s">
        <v>27</v>
      </c>
      <c r="F341" s="64">
        <v>75000</v>
      </c>
      <c r="G341" s="64">
        <f t="shared" ref="G341:G345" si="220">ROUNDDOWN(D341*F341,-3)</f>
        <v>15000000</v>
      </c>
      <c r="H341" s="64" t="b">
        <f>G341='[5]Pvt SP2D Pusdik'!B342</f>
        <v>1</v>
      </c>
      <c r="I341" s="64">
        <f>'[5]Pvt SP2D Pusdik'!C342</f>
        <v>0</v>
      </c>
      <c r="J341" s="64">
        <f t="shared" ref="J341:J345" si="221">G341-I341</f>
        <v>15000000</v>
      </c>
      <c r="K341" s="64"/>
      <c r="L341" s="64"/>
      <c r="M341" s="64"/>
      <c r="N341" s="64"/>
      <c r="Q341" s="278"/>
    </row>
    <row r="342" spans="1:17" ht="13.2" x14ac:dyDescent="0.25">
      <c r="A342" s="279" t="s">
        <v>344</v>
      </c>
      <c r="B342" s="62"/>
      <c r="C342" s="63" t="s">
        <v>572</v>
      </c>
      <c r="D342" s="62">
        <v>8</v>
      </c>
      <c r="E342" s="62" t="s">
        <v>121</v>
      </c>
      <c r="F342" s="64">
        <v>1500000</v>
      </c>
      <c r="G342" s="64">
        <f t="shared" si="220"/>
        <v>12000000</v>
      </c>
      <c r="H342" s="64" t="b">
        <f>G342='[5]Pvt SP2D Pusdik'!B343</f>
        <v>1</v>
      </c>
      <c r="I342" s="64">
        <f>'[5]Pvt SP2D Pusdik'!C343</f>
        <v>1455900</v>
      </c>
      <c r="J342" s="64">
        <f t="shared" si="221"/>
        <v>10544100</v>
      </c>
      <c r="K342" s="64">
        <v>1500000</v>
      </c>
      <c r="L342" s="64">
        <v>1500000</v>
      </c>
      <c r="M342" s="64"/>
      <c r="N342" s="64"/>
      <c r="Q342" s="278"/>
    </row>
    <row r="343" spans="1:17" ht="13.2" x14ac:dyDescent="0.25">
      <c r="A343" s="279" t="s">
        <v>812</v>
      </c>
      <c r="B343" s="62"/>
      <c r="C343" s="63" t="s">
        <v>573</v>
      </c>
      <c r="D343" s="62">
        <v>8</v>
      </c>
      <c r="E343" s="62" t="s">
        <v>121</v>
      </c>
      <c r="F343" s="64">
        <v>1500000</v>
      </c>
      <c r="G343" s="64">
        <f t="shared" si="220"/>
        <v>12000000</v>
      </c>
      <c r="H343" s="64" t="b">
        <f>G343='[5]Pvt SP2D Pusdik'!B344</f>
        <v>1</v>
      </c>
      <c r="I343" s="64">
        <f>'[5]Pvt SP2D Pusdik'!C344</f>
        <v>1495000</v>
      </c>
      <c r="J343" s="64">
        <f t="shared" si="221"/>
        <v>10505000</v>
      </c>
      <c r="K343" s="64">
        <v>1500000</v>
      </c>
      <c r="L343" s="64">
        <v>1500000</v>
      </c>
      <c r="M343" s="64"/>
      <c r="N343" s="64"/>
      <c r="Q343" s="278"/>
    </row>
    <row r="344" spans="1:17" ht="13.2" x14ac:dyDescent="0.25">
      <c r="A344" s="279" t="s">
        <v>813</v>
      </c>
      <c r="B344" s="62"/>
      <c r="C344" s="63" t="s">
        <v>574</v>
      </c>
      <c r="D344" s="62">
        <v>8</v>
      </c>
      <c r="E344" s="62" t="s">
        <v>121</v>
      </c>
      <c r="F344" s="64">
        <v>1000000</v>
      </c>
      <c r="G344" s="64">
        <f t="shared" si="220"/>
        <v>8000000</v>
      </c>
      <c r="H344" s="64" t="b">
        <f>G344='[5]Pvt SP2D Pusdik'!B345</f>
        <v>1</v>
      </c>
      <c r="I344" s="64">
        <f>'[5]Pvt SP2D Pusdik'!C345</f>
        <v>948000</v>
      </c>
      <c r="J344" s="64">
        <f t="shared" si="221"/>
        <v>7052000</v>
      </c>
      <c r="K344" s="64">
        <v>1000000</v>
      </c>
      <c r="L344" s="64"/>
      <c r="M344" s="64"/>
      <c r="N344" s="64"/>
      <c r="Q344" s="278"/>
    </row>
    <row r="345" spans="1:17" ht="13.2" hidden="1" x14ac:dyDescent="0.25">
      <c r="A345" s="279" t="s">
        <v>814</v>
      </c>
      <c r="B345" s="62"/>
      <c r="C345" s="63" t="s">
        <v>805</v>
      </c>
      <c r="D345" s="62">
        <v>20</v>
      </c>
      <c r="E345" s="62" t="s">
        <v>60</v>
      </c>
      <c r="F345" s="64">
        <v>250000</v>
      </c>
      <c r="G345" s="64">
        <f t="shared" si="220"/>
        <v>5000000</v>
      </c>
      <c r="H345" s="64" t="b">
        <f>G345='[5]Pvt SP2D Pusdik'!B346</f>
        <v>1</v>
      </c>
      <c r="I345" s="64">
        <f>'[5]Pvt SP2D Pusdik'!C346</f>
        <v>0</v>
      </c>
      <c r="J345" s="64">
        <f t="shared" si="221"/>
        <v>5000000</v>
      </c>
      <c r="K345" s="64"/>
      <c r="L345" s="64"/>
      <c r="M345" s="64"/>
      <c r="N345" s="64"/>
      <c r="Q345" s="278"/>
    </row>
    <row r="346" spans="1:17" ht="13.2" hidden="1" x14ac:dyDescent="0.25">
      <c r="A346" s="279" t="s">
        <v>815</v>
      </c>
      <c r="B346" s="237" t="s">
        <v>537</v>
      </c>
      <c r="C346" s="238" t="s">
        <v>74</v>
      </c>
      <c r="D346" s="237"/>
      <c r="E346" s="237"/>
      <c r="F346" s="239"/>
      <c r="G346" s="239">
        <f>G347</f>
        <v>1000000</v>
      </c>
      <c r="H346" s="97" t="b">
        <f>G346='[5]Pvt SP2D Pusdik'!B347</f>
        <v>1</v>
      </c>
      <c r="I346" s="97">
        <f>'[5]Pvt SP2D Pusdik'!C347</f>
        <v>0</v>
      </c>
      <c r="J346" s="239">
        <f>J347</f>
        <v>1000000</v>
      </c>
      <c r="K346" s="239">
        <f t="shared" ref="K346:L346" si="222">K347</f>
        <v>0</v>
      </c>
      <c r="L346" s="97">
        <f t="shared" si="222"/>
        <v>0</v>
      </c>
      <c r="M346" s="61" cm="1">
        <f t="array" ref="M346">SUM(_xlfn._xlws.FILTER([6]!Draft_SPBY[Jumlah],[6]!Draft_SPBY[MAK4]=A346,0))</f>
        <v>0</v>
      </c>
      <c r="N346" s="61">
        <f>L346-M346</f>
        <v>0</v>
      </c>
      <c r="Q346" s="278"/>
    </row>
    <row r="347" spans="1:17" ht="13.2" hidden="1" x14ac:dyDescent="0.25">
      <c r="A347" s="279" t="s">
        <v>816</v>
      </c>
      <c r="B347" s="62"/>
      <c r="C347" s="63" t="s">
        <v>638</v>
      </c>
      <c r="D347" s="62">
        <v>4</v>
      </c>
      <c r="E347" s="62" t="s">
        <v>121</v>
      </c>
      <c r="F347" s="64">
        <v>250000</v>
      </c>
      <c r="G347" s="64">
        <f>ROUNDDOWN(D347*F347,-3)</f>
        <v>1000000</v>
      </c>
      <c r="H347" s="64" t="b">
        <f>G347='[5]Pvt SP2D Pusdik'!B348</f>
        <v>1</v>
      </c>
      <c r="I347" s="64">
        <f>'[5]Pvt SP2D Pusdik'!C348</f>
        <v>0</v>
      </c>
      <c r="J347" s="64">
        <f>G347-I347</f>
        <v>1000000</v>
      </c>
      <c r="K347" s="64"/>
      <c r="L347" s="64"/>
      <c r="M347" s="64"/>
      <c r="N347" s="64"/>
      <c r="Q347" s="278"/>
    </row>
    <row r="348" spans="1:17" ht="13.2" hidden="1" x14ac:dyDescent="0.25">
      <c r="A348" s="279" t="s">
        <v>817</v>
      </c>
      <c r="B348" s="209" t="s">
        <v>542</v>
      </c>
      <c r="C348" s="210" t="s">
        <v>32</v>
      </c>
      <c r="D348" s="209"/>
      <c r="E348" s="209"/>
      <c r="F348" s="213"/>
      <c r="G348" s="213">
        <f>G349</f>
        <v>8000000</v>
      </c>
      <c r="H348" s="87" t="b">
        <f>G348='[5]Pvt SP2D Pusdik'!B349</f>
        <v>1</v>
      </c>
      <c r="I348" s="87">
        <f>'[5]Pvt SP2D Pusdik'!C349</f>
        <v>0</v>
      </c>
      <c r="J348" s="213">
        <f>J349</f>
        <v>8000000</v>
      </c>
      <c r="K348" s="213">
        <f t="shared" ref="K348:L348" si="223">K349</f>
        <v>0</v>
      </c>
      <c r="L348" s="87">
        <f t="shared" si="223"/>
        <v>0</v>
      </c>
      <c r="M348" s="61" cm="1">
        <f t="array" ref="M348">SUM(_xlfn._xlws.FILTER([6]!Draft_SPBY[Jumlah],[6]!Draft_SPBY[MAK4]=A348,0))</f>
        <v>0</v>
      </c>
      <c r="N348" s="61">
        <f>L348-M348</f>
        <v>0</v>
      </c>
      <c r="Q348" s="278"/>
    </row>
    <row r="349" spans="1:17" ht="13.2" hidden="1" x14ac:dyDescent="0.25">
      <c r="A349" s="279" t="s">
        <v>818</v>
      </c>
      <c r="B349" s="62"/>
      <c r="C349" s="63" t="s">
        <v>575</v>
      </c>
      <c r="D349" s="62">
        <v>8</v>
      </c>
      <c r="E349" s="62" t="s">
        <v>34</v>
      </c>
      <c r="F349" s="64">
        <v>1000000</v>
      </c>
      <c r="G349" s="64">
        <f>ROUNDDOWN(D349*F349,-3)</f>
        <v>8000000</v>
      </c>
      <c r="H349" s="64" t="b">
        <f>G349='[5]Pvt SP2D Pusdik'!B350</f>
        <v>1</v>
      </c>
      <c r="I349" s="64">
        <f>'[5]Pvt SP2D Pusdik'!C350</f>
        <v>0</v>
      </c>
      <c r="J349" s="64">
        <f>G349-I349</f>
        <v>8000000</v>
      </c>
      <c r="K349" s="64"/>
      <c r="L349" s="64"/>
      <c r="M349" s="64"/>
      <c r="N349" s="64"/>
      <c r="Q349" s="278"/>
    </row>
    <row r="350" spans="1:17" ht="13.2" hidden="1" x14ac:dyDescent="0.25">
      <c r="A350" s="279" t="s">
        <v>345</v>
      </c>
      <c r="B350" s="145" t="s">
        <v>538</v>
      </c>
      <c r="C350" s="146" t="s">
        <v>36</v>
      </c>
      <c r="D350" s="145"/>
      <c r="E350" s="145"/>
      <c r="F350" s="149"/>
      <c r="G350" s="149">
        <f>G351</f>
        <v>117435000</v>
      </c>
      <c r="H350" s="61" t="b">
        <f>G350='[5]Pvt SP2D Pusdik'!B351</f>
        <v>1</v>
      </c>
      <c r="I350" s="61">
        <f>'[5]Pvt SP2D Pusdik'!C351</f>
        <v>0</v>
      </c>
      <c r="J350" s="149">
        <f>J351</f>
        <v>117435000</v>
      </c>
      <c r="K350" s="149">
        <f t="shared" ref="K350:L350" si="224">K351</f>
        <v>0</v>
      </c>
      <c r="L350" s="61">
        <f t="shared" si="224"/>
        <v>0</v>
      </c>
      <c r="M350" s="61" cm="1">
        <f t="array" ref="M350">SUM(_xlfn._xlws.FILTER([6]!Draft_SPBY[Jumlah],[6]!Draft_SPBY[MAK4]=A350,0))</f>
        <v>0</v>
      </c>
      <c r="N350" s="61">
        <f>L350-M350</f>
        <v>0</v>
      </c>
      <c r="Q350" s="278"/>
    </row>
    <row r="351" spans="1:17" ht="13.2" hidden="1" x14ac:dyDescent="0.25">
      <c r="A351" s="279" t="s">
        <v>346</v>
      </c>
      <c r="B351" s="62"/>
      <c r="C351" s="63" t="s">
        <v>819</v>
      </c>
      <c r="D351" s="62">
        <v>20</v>
      </c>
      <c r="E351" s="62" t="s">
        <v>27</v>
      </c>
      <c r="F351" s="64">
        <v>5871750</v>
      </c>
      <c r="G351" s="64">
        <f>ROUNDDOWN(D351*F351,-3)</f>
        <v>117435000</v>
      </c>
      <c r="H351" s="64" t="b">
        <f>G351='[5]Pvt SP2D Pusdik'!B352</f>
        <v>1</v>
      </c>
      <c r="I351" s="64">
        <f>'[5]Pvt SP2D Pusdik'!C352</f>
        <v>0</v>
      </c>
      <c r="J351" s="64">
        <f>G351-I351</f>
        <v>117435000</v>
      </c>
      <c r="K351" s="64"/>
      <c r="L351" s="64"/>
      <c r="M351" s="64"/>
      <c r="N351" s="64"/>
      <c r="Q351" s="278"/>
    </row>
    <row r="352" spans="1:17" ht="13.2" x14ac:dyDescent="0.25">
      <c r="A352" s="279" t="s">
        <v>347</v>
      </c>
      <c r="B352" s="139" t="s">
        <v>168</v>
      </c>
      <c r="C352" s="140" t="s">
        <v>820</v>
      </c>
      <c r="D352" s="159"/>
      <c r="E352" s="160"/>
      <c r="F352" s="161"/>
      <c r="G352" s="144">
        <f>SUM(G353,G358)</f>
        <v>186750000</v>
      </c>
      <c r="H352" s="282" t="b">
        <f>G352='[5]Pvt SP2D Pusdik'!B353</f>
        <v>1</v>
      </c>
      <c r="I352" s="67">
        <f>'[5]Pvt SP2D Pusdik'!C353</f>
        <v>3798550</v>
      </c>
      <c r="J352" s="161">
        <f>SUM(J353,J358)</f>
        <v>182951450</v>
      </c>
      <c r="K352" s="144">
        <f t="shared" ref="K352:L352" si="225">SUM(K353,K358)</f>
        <v>4000000</v>
      </c>
      <c r="L352" s="59">
        <f t="shared" si="225"/>
        <v>2500000</v>
      </c>
      <c r="M352" s="281">
        <f t="shared" ref="L352:N352" si="226">SUM(M353,M358)</f>
        <v>0</v>
      </c>
      <c r="N352" s="281">
        <f t="shared" si="226"/>
        <v>2500000</v>
      </c>
      <c r="O352" s="272" t="s">
        <v>507</v>
      </c>
      <c r="P352" s="272" t="s">
        <v>508</v>
      </c>
      <c r="Q352" s="278"/>
    </row>
    <row r="353" spans="1:17" ht="13.2" x14ac:dyDescent="0.25">
      <c r="A353" s="279" t="s">
        <v>821</v>
      </c>
      <c r="B353" s="154" t="s">
        <v>536</v>
      </c>
      <c r="C353" s="155" t="s">
        <v>25</v>
      </c>
      <c r="D353" s="156"/>
      <c r="E353" s="154"/>
      <c r="F353" s="157"/>
      <c r="G353" s="158">
        <f>SUM(G354:G357)</f>
        <v>49250000</v>
      </c>
      <c r="H353" s="66" t="b">
        <f>G353='[5]Pvt SP2D Pusdik'!B354</f>
        <v>1</v>
      </c>
      <c r="I353" s="65">
        <f>'[5]Pvt SP2D Pusdik'!C354</f>
        <v>3798550</v>
      </c>
      <c r="J353" s="157">
        <f>SUM(J354:J357)</f>
        <v>45451450</v>
      </c>
      <c r="K353" s="158">
        <f t="shared" ref="K353:L353" si="227">SUM(K354:K357)</f>
        <v>4000000</v>
      </c>
      <c r="L353" s="66">
        <f t="shared" si="227"/>
        <v>2500000</v>
      </c>
      <c r="M353" s="61" cm="1">
        <f t="array" ref="M353">SUM(_xlfn._xlws.FILTER([6]!Draft_SPBY[Jumlah],[6]!Draft_SPBY[MAK4]=A353,0))</f>
        <v>0</v>
      </c>
      <c r="N353" s="61">
        <f>L353-M353</f>
        <v>2500000</v>
      </c>
      <c r="Q353" s="278"/>
    </row>
    <row r="354" spans="1:17" ht="13.2" hidden="1" x14ac:dyDescent="0.25">
      <c r="A354" s="279" t="s">
        <v>822</v>
      </c>
      <c r="B354" s="62"/>
      <c r="C354" s="63" t="s">
        <v>571</v>
      </c>
      <c r="D354" s="62">
        <v>230</v>
      </c>
      <c r="E354" s="62" t="s">
        <v>27</v>
      </c>
      <c r="F354" s="64">
        <v>75000</v>
      </c>
      <c r="G354" s="64">
        <f t="shared" ref="G354:G357" si="228">ROUNDDOWN(D354*F354,-3)</f>
        <v>17250000</v>
      </c>
      <c r="H354" s="64" t="b">
        <f>G354='[5]Pvt SP2D Pusdik'!B355</f>
        <v>1</v>
      </c>
      <c r="I354" s="64">
        <f>'[5]Pvt SP2D Pusdik'!C355</f>
        <v>0</v>
      </c>
      <c r="J354" s="64">
        <f t="shared" ref="J354:J357" si="229">G354-I354</f>
        <v>17250000</v>
      </c>
      <c r="K354" s="64"/>
      <c r="L354" s="64"/>
      <c r="M354" s="64"/>
      <c r="N354" s="64"/>
      <c r="Q354" s="278"/>
    </row>
    <row r="355" spans="1:17" ht="13.2" x14ac:dyDescent="0.25">
      <c r="A355" s="279" t="s">
        <v>823</v>
      </c>
      <c r="B355" s="62"/>
      <c r="C355" s="63" t="s">
        <v>572</v>
      </c>
      <c r="D355" s="62">
        <v>8</v>
      </c>
      <c r="E355" s="62" t="s">
        <v>121</v>
      </c>
      <c r="F355" s="64">
        <v>1500000</v>
      </c>
      <c r="G355" s="64">
        <f t="shared" si="228"/>
        <v>12000000</v>
      </c>
      <c r="H355" s="64" t="b">
        <f>G355='[5]Pvt SP2D Pusdik'!B356</f>
        <v>1</v>
      </c>
      <c r="I355" s="64">
        <f>'[5]Pvt SP2D Pusdik'!C356</f>
        <v>1493550</v>
      </c>
      <c r="J355" s="64">
        <f t="shared" si="229"/>
        <v>10506450</v>
      </c>
      <c r="K355" s="64">
        <v>1500000</v>
      </c>
      <c r="L355" s="64"/>
      <c r="M355" s="64"/>
      <c r="N355" s="64"/>
      <c r="Q355" s="278"/>
    </row>
    <row r="356" spans="1:17" ht="13.2" x14ac:dyDescent="0.25">
      <c r="A356" s="279" t="s">
        <v>824</v>
      </c>
      <c r="B356" s="62"/>
      <c r="C356" s="63" t="s">
        <v>573</v>
      </c>
      <c r="D356" s="62">
        <v>8</v>
      </c>
      <c r="E356" s="62" t="s">
        <v>121</v>
      </c>
      <c r="F356" s="64">
        <v>1500000</v>
      </c>
      <c r="G356" s="64">
        <f t="shared" si="228"/>
        <v>12000000</v>
      </c>
      <c r="H356" s="64" t="b">
        <f>G356='[5]Pvt SP2D Pusdik'!B357</f>
        <v>1</v>
      </c>
      <c r="I356" s="64">
        <f>'[5]Pvt SP2D Pusdik'!C357</f>
        <v>1355000</v>
      </c>
      <c r="J356" s="64">
        <f t="shared" si="229"/>
        <v>10645000</v>
      </c>
      <c r="K356" s="64">
        <v>1500000</v>
      </c>
      <c r="L356" s="64">
        <v>1500000</v>
      </c>
      <c r="M356" s="64"/>
      <c r="N356" s="64"/>
      <c r="Q356" s="278"/>
    </row>
    <row r="357" spans="1:17" ht="13.2" x14ac:dyDescent="0.25">
      <c r="A357" s="279" t="s">
        <v>825</v>
      </c>
      <c r="B357" s="62"/>
      <c r="C357" s="63" t="s">
        <v>574</v>
      </c>
      <c r="D357" s="62">
        <v>8</v>
      </c>
      <c r="E357" s="62" t="s">
        <v>121</v>
      </c>
      <c r="F357" s="64">
        <v>1000000</v>
      </c>
      <c r="G357" s="64">
        <f t="shared" si="228"/>
        <v>8000000</v>
      </c>
      <c r="H357" s="64" t="b">
        <f>G357='[5]Pvt SP2D Pusdik'!B358</f>
        <v>1</v>
      </c>
      <c r="I357" s="64">
        <f>'[5]Pvt SP2D Pusdik'!C358</f>
        <v>950000</v>
      </c>
      <c r="J357" s="64">
        <f t="shared" si="229"/>
        <v>7050000</v>
      </c>
      <c r="K357" s="64">
        <v>1000000</v>
      </c>
      <c r="L357" s="64">
        <v>1000000</v>
      </c>
      <c r="M357" s="64"/>
      <c r="N357" s="64"/>
      <c r="Q357" s="278"/>
    </row>
    <row r="358" spans="1:17" ht="13.2" hidden="1" x14ac:dyDescent="0.25">
      <c r="A358" s="279" t="s">
        <v>348</v>
      </c>
      <c r="B358" s="154" t="s">
        <v>538</v>
      </c>
      <c r="C358" s="155" t="s">
        <v>36</v>
      </c>
      <c r="D358" s="154"/>
      <c r="E358" s="154"/>
      <c r="F358" s="158"/>
      <c r="G358" s="158">
        <f>G359</f>
        <v>137500000</v>
      </c>
      <c r="H358" s="66" t="b">
        <f>G358='[5]Pvt SP2D Pusdik'!B359</f>
        <v>1</v>
      </c>
      <c r="I358" s="66">
        <f>'[5]Pvt SP2D Pusdik'!C359</f>
        <v>0</v>
      </c>
      <c r="J358" s="158">
        <f>J359</f>
        <v>137500000</v>
      </c>
      <c r="K358" s="158">
        <f t="shared" ref="K358:L358" si="230">K359</f>
        <v>0</v>
      </c>
      <c r="L358" s="66">
        <f t="shared" si="230"/>
        <v>0</v>
      </c>
      <c r="M358" s="61" cm="1">
        <f t="array" ref="M358">SUM(_xlfn._xlws.FILTER([6]!Draft_SPBY[Jumlah],[6]!Draft_SPBY[MAK4]=A358,0))</f>
        <v>0</v>
      </c>
      <c r="N358" s="61">
        <f>L358-M358</f>
        <v>0</v>
      </c>
      <c r="Q358" s="278"/>
    </row>
    <row r="359" spans="1:17" ht="13.2" hidden="1" x14ac:dyDescent="0.25">
      <c r="A359" s="279" t="s">
        <v>349</v>
      </c>
      <c r="B359" s="62"/>
      <c r="C359" s="63" t="s">
        <v>826</v>
      </c>
      <c r="D359" s="62">
        <v>25</v>
      </c>
      <c r="E359" s="62" t="s">
        <v>27</v>
      </c>
      <c r="F359" s="64">
        <v>5500000</v>
      </c>
      <c r="G359" s="64">
        <f>ROUNDDOWN(D359*F359,-3)</f>
        <v>137500000</v>
      </c>
      <c r="H359" s="64" t="b">
        <f>G359='[5]Pvt SP2D Pusdik'!B360</f>
        <v>1</v>
      </c>
      <c r="I359" s="64">
        <f>'[5]Pvt SP2D Pusdik'!C360</f>
        <v>0</v>
      </c>
      <c r="J359" s="64">
        <f>G359-I359</f>
        <v>137500000</v>
      </c>
      <c r="K359" s="64"/>
      <c r="L359" s="64"/>
      <c r="M359" s="64"/>
      <c r="N359" s="64"/>
      <c r="Q359" s="278"/>
    </row>
    <row r="360" spans="1:17" ht="13.2" x14ac:dyDescent="0.25">
      <c r="A360" s="279" t="s">
        <v>827</v>
      </c>
      <c r="B360" s="139" t="s">
        <v>178</v>
      </c>
      <c r="C360" s="140" t="s">
        <v>828</v>
      </c>
      <c r="D360" s="159"/>
      <c r="E360" s="160"/>
      <c r="F360" s="161"/>
      <c r="G360" s="144">
        <f>SUM(G361,G366)</f>
        <v>165187000</v>
      </c>
      <c r="H360" s="282" t="b">
        <f>G360='[5]Pvt SP2D Pusdik'!B361</f>
        <v>1</v>
      </c>
      <c r="I360" s="67">
        <f>'[5]Pvt SP2D Pusdik'!C361</f>
        <v>6901350</v>
      </c>
      <c r="J360" s="161">
        <f>SUM(J361,J366)</f>
        <v>158285650</v>
      </c>
      <c r="K360" s="144">
        <f t="shared" ref="K360:L360" si="231">SUM(K361,K366)</f>
        <v>4000000</v>
      </c>
      <c r="L360" s="59">
        <f t="shared" si="231"/>
        <v>2500000</v>
      </c>
      <c r="M360" s="281">
        <f t="shared" ref="L360:N360" si="232">SUM(M361,M366)</f>
        <v>0</v>
      </c>
      <c r="N360" s="281">
        <f t="shared" si="232"/>
        <v>2500000</v>
      </c>
      <c r="O360" s="272" t="s">
        <v>507</v>
      </c>
      <c r="P360" s="272" t="s">
        <v>508</v>
      </c>
      <c r="Q360" s="278"/>
    </row>
    <row r="361" spans="1:17" ht="13.2" x14ac:dyDescent="0.25">
      <c r="A361" s="279" t="s">
        <v>829</v>
      </c>
      <c r="B361" s="154" t="s">
        <v>536</v>
      </c>
      <c r="C361" s="155" t="s">
        <v>25</v>
      </c>
      <c r="D361" s="156"/>
      <c r="E361" s="154"/>
      <c r="F361" s="157"/>
      <c r="G361" s="158">
        <f>SUM(G362:G365)</f>
        <v>29250000</v>
      </c>
      <c r="H361" s="66" t="b">
        <f>G361='[5]Pvt SP2D Pusdik'!B362</f>
        <v>1</v>
      </c>
      <c r="I361" s="65">
        <f>'[5]Pvt SP2D Pusdik'!C362</f>
        <v>3768350</v>
      </c>
      <c r="J361" s="157">
        <f>SUM(J362:J365)</f>
        <v>25481650</v>
      </c>
      <c r="K361" s="158">
        <f t="shared" ref="K361:L361" si="233">SUM(K362:K365)</f>
        <v>4000000</v>
      </c>
      <c r="L361" s="66">
        <f t="shared" si="233"/>
        <v>2500000</v>
      </c>
      <c r="M361" s="61" cm="1">
        <f t="array" ref="M361">SUM(_xlfn._xlws.FILTER([6]!Draft_SPBY[Jumlah],[6]!Draft_SPBY[MAK4]=A361,0))</f>
        <v>0</v>
      </c>
      <c r="N361" s="61">
        <f>L361-M361</f>
        <v>2500000</v>
      </c>
      <c r="Q361" s="278"/>
    </row>
    <row r="362" spans="1:17" ht="13.2" hidden="1" x14ac:dyDescent="0.25">
      <c r="A362" s="279" t="s">
        <v>830</v>
      </c>
      <c r="B362" s="62"/>
      <c r="C362" s="63" t="s">
        <v>571</v>
      </c>
      <c r="D362" s="62">
        <v>70</v>
      </c>
      <c r="E362" s="62" t="s">
        <v>27</v>
      </c>
      <c r="F362" s="64">
        <v>75000</v>
      </c>
      <c r="G362" s="64">
        <f t="shared" ref="G362:G365" si="234">ROUNDDOWN(D362*F362,-3)</f>
        <v>5250000</v>
      </c>
      <c r="H362" s="64" t="b">
        <f>G362='[5]Pvt SP2D Pusdik'!B363</f>
        <v>1</v>
      </c>
      <c r="I362" s="64">
        <f>'[5]Pvt SP2D Pusdik'!C363</f>
        <v>0</v>
      </c>
      <c r="J362" s="64">
        <f t="shared" ref="J362:J365" si="235">G362-I362</f>
        <v>5250000</v>
      </c>
      <c r="K362" s="64"/>
      <c r="L362" s="64"/>
      <c r="M362" s="64"/>
      <c r="N362" s="64"/>
      <c r="Q362" s="278"/>
    </row>
    <row r="363" spans="1:17" ht="13.2" x14ac:dyDescent="0.25">
      <c r="A363" s="279" t="s">
        <v>831</v>
      </c>
      <c r="B363" s="62"/>
      <c r="C363" s="63" t="s">
        <v>572</v>
      </c>
      <c r="D363" s="62">
        <v>6</v>
      </c>
      <c r="E363" s="62" t="s">
        <v>121</v>
      </c>
      <c r="F363" s="64">
        <v>1500000</v>
      </c>
      <c r="G363" s="64">
        <f t="shared" si="234"/>
        <v>9000000</v>
      </c>
      <c r="H363" s="64" t="b">
        <f>G363='[5]Pvt SP2D Pusdik'!B364</f>
        <v>1</v>
      </c>
      <c r="I363" s="64">
        <f>'[5]Pvt SP2D Pusdik'!C364</f>
        <v>1471350</v>
      </c>
      <c r="J363" s="64">
        <f t="shared" si="235"/>
        <v>7528650</v>
      </c>
      <c r="K363" s="64">
        <v>1500000</v>
      </c>
      <c r="L363" s="64"/>
      <c r="M363" s="64"/>
      <c r="N363" s="64"/>
      <c r="Q363" s="278"/>
    </row>
    <row r="364" spans="1:17" ht="13.2" x14ac:dyDescent="0.25">
      <c r="A364" s="279" t="s">
        <v>832</v>
      </c>
      <c r="B364" s="62"/>
      <c r="C364" s="63" t="s">
        <v>573</v>
      </c>
      <c r="D364" s="62">
        <v>6</v>
      </c>
      <c r="E364" s="62" t="s">
        <v>121</v>
      </c>
      <c r="F364" s="64">
        <v>1500000</v>
      </c>
      <c r="G364" s="64">
        <f t="shared" si="234"/>
        <v>9000000</v>
      </c>
      <c r="H364" s="64" t="b">
        <f>G364='[5]Pvt SP2D Pusdik'!B365</f>
        <v>1</v>
      </c>
      <c r="I364" s="64">
        <f>'[5]Pvt SP2D Pusdik'!C365</f>
        <v>1340000</v>
      </c>
      <c r="J364" s="64">
        <f t="shared" si="235"/>
        <v>7660000</v>
      </c>
      <c r="K364" s="64">
        <v>1500000</v>
      </c>
      <c r="L364" s="64">
        <v>1500000</v>
      </c>
      <c r="M364" s="64"/>
      <c r="N364" s="64"/>
      <c r="Q364" s="278"/>
    </row>
    <row r="365" spans="1:17" ht="13.2" x14ac:dyDescent="0.25">
      <c r="A365" s="279" t="s">
        <v>833</v>
      </c>
      <c r="B365" s="62"/>
      <c r="C365" s="63" t="s">
        <v>574</v>
      </c>
      <c r="D365" s="62">
        <v>6</v>
      </c>
      <c r="E365" s="62" t="s">
        <v>121</v>
      </c>
      <c r="F365" s="64">
        <v>1000000</v>
      </c>
      <c r="G365" s="64">
        <f t="shared" si="234"/>
        <v>6000000</v>
      </c>
      <c r="H365" s="64" t="b">
        <f>G365='[5]Pvt SP2D Pusdik'!B366</f>
        <v>1</v>
      </c>
      <c r="I365" s="64">
        <f>'[5]Pvt SP2D Pusdik'!C366</f>
        <v>957000</v>
      </c>
      <c r="J365" s="64">
        <f t="shared" si="235"/>
        <v>5043000</v>
      </c>
      <c r="K365" s="64">
        <v>1000000</v>
      </c>
      <c r="L365" s="64">
        <v>1000000</v>
      </c>
      <c r="M365" s="64"/>
      <c r="N365" s="64"/>
      <c r="Q365" s="278"/>
    </row>
    <row r="366" spans="1:17" ht="13.2" hidden="1" x14ac:dyDescent="0.25">
      <c r="A366" s="279" t="s">
        <v>834</v>
      </c>
      <c r="B366" s="154" t="s">
        <v>538</v>
      </c>
      <c r="C366" s="155" t="s">
        <v>36</v>
      </c>
      <c r="D366" s="154"/>
      <c r="E366" s="154"/>
      <c r="F366" s="158"/>
      <c r="G366" s="158">
        <f>G367</f>
        <v>135937000</v>
      </c>
      <c r="H366" s="66" t="b">
        <f>G366='[5]Pvt SP2D Pusdik'!B367</f>
        <v>1</v>
      </c>
      <c r="I366" s="66">
        <f>'[5]Pvt SP2D Pusdik'!C367</f>
        <v>3133000</v>
      </c>
      <c r="J366" s="158">
        <f>J367</f>
        <v>132804000</v>
      </c>
      <c r="K366" s="158">
        <f t="shared" ref="K366:L366" si="236">K367</f>
        <v>0</v>
      </c>
      <c r="L366" s="66">
        <f t="shared" si="236"/>
        <v>0</v>
      </c>
      <c r="M366" s="61" cm="1">
        <f t="array" ref="M366">SUM(_xlfn._xlws.FILTER([6]!Draft_SPBY[Jumlah],[6]!Draft_SPBY[MAK4]=A366,0))</f>
        <v>0</v>
      </c>
      <c r="N366" s="61">
        <f>L366-M366</f>
        <v>0</v>
      </c>
      <c r="Q366" s="278"/>
    </row>
    <row r="367" spans="1:17" ht="13.2" hidden="1" x14ac:dyDescent="0.25">
      <c r="A367" s="279" t="s">
        <v>835</v>
      </c>
      <c r="B367" s="62"/>
      <c r="C367" s="63" t="s">
        <v>836</v>
      </c>
      <c r="D367" s="62">
        <v>25</v>
      </c>
      <c r="E367" s="62" t="s">
        <v>27</v>
      </c>
      <c r="F367" s="64">
        <v>5437480</v>
      </c>
      <c r="G367" s="64">
        <f>ROUNDDOWN(D367*F367,-3)</f>
        <v>135937000</v>
      </c>
      <c r="H367" s="64" t="b">
        <f>G367='[5]Pvt SP2D Pusdik'!B368</f>
        <v>1</v>
      </c>
      <c r="I367" s="64">
        <f>'[5]Pvt SP2D Pusdik'!C368</f>
        <v>3133000</v>
      </c>
      <c r="J367" s="64">
        <f>G367-I367</f>
        <v>132804000</v>
      </c>
      <c r="K367" s="64"/>
      <c r="L367" s="64"/>
      <c r="M367" s="64"/>
      <c r="N367" s="64"/>
      <c r="Q367" s="278"/>
    </row>
    <row r="368" spans="1:17" ht="13.2" hidden="1" x14ac:dyDescent="0.25">
      <c r="A368" s="279" t="s">
        <v>837</v>
      </c>
      <c r="B368" s="139" t="s">
        <v>192</v>
      </c>
      <c r="C368" s="140" t="s">
        <v>838</v>
      </c>
      <c r="D368" s="160"/>
      <c r="E368" s="160"/>
      <c r="F368" s="170"/>
      <c r="G368" s="144">
        <f>SUM(G369,G376,G378,G380)</f>
        <v>420700000</v>
      </c>
      <c r="H368" s="282" t="b">
        <f>G368='[5]Pvt SP2D Pusdik'!B369</f>
        <v>1</v>
      </c>
      <c r="I368" s="71">
        <f>'[5]Pvt SP2D Pusdik'!C369</f>
        <v>0</v>
      </c>
      <c r="J368" s="170">
        <f>SUM(J369,J376,J378,J380)</f>
        <v>420700000</v>
      </c>
      <c r="K368" s="144">
        <f t="shared" ref="K368:L368" si="237">SUM(K369,K376,K378,K380)</f>
        <v>0</v>
      </c>
      <c r="L368" s="59">
        <f t="shared" si="237"/>
        <v>0</v>
      </c>
      <c r="M368" s="281">
        <f t="shared" ref="L368:N368" si="238">SUM(M369,M376,M378,M380)</f>
        <v>0</v>
      </c>
      <c r="N368" s="281">
        <f t="shared" si="238"/>
        <v>0</v>
      </c>
      <c r="O368" s="272" t="s">
        <v>507</v>
      </c>
      <c r="P368" s="272" t="s">
        <v>508</v>
      </c>
      <c r="Q368" s="278"/>
    </row>
    <row r="369" spans="1:17" ht="13.2" hidden="1" x14ac:dyDescent="0.25">
      <c r="A369" s="279" t="s">
        <v>839</v>
      </c>
      <c r="B369" s="154" t="s">
        <v>536</v>
      </c>
      <c r="C369" s="155" t="s">
        <v>25</v>
      </c>
      <c r="D369" s="154"/>
      <c r="E369" s="154"/>
      <c r="F369" s="158"/>
      <c r="G369" s="158">
        <f>SUM(G370:G375)</f>
        <v>42900000</v>
      </c>
      <c r="H369" s="66" t="b">
        <f>G369='[5]Pvt SP2D Pusdik'!B370</f>
        <v>1</v>
      </c>
      <c r="I369" s="66">
        <f>'[5]Pvt SP2D Pusdik'!C370</f>
        <v>0</v>
      </c>
      <c r="J369" s="158">
        <f>SUM(J370:J375)</f>
        <v>42900000</v>
      </c>
      <c r="K369" s="158">
        <f t="shared" ref="K369:L369" si="239">SUM(K370:K375)</f>
        <v>0</v>
      </c>
      <c r="L369" s="66">
        <f t="shared" si="239"/>
        <v>0</v>
      </c>
      <c r="M369" s="61" cm="1">
        <f t="array" ref="M369">SUM(_xlfn._xlws.FILTER([6]!Draft_SPBY[Jumlah],[6]!Draft_SPBY[MAK4]=A369,0))</f>
        <v>0</v>
      </c>
      <c r="N369" s="61">
        <f>L369-M369</f>
        <v>0</v>
      </c>
      <c r="Q369" s="278"/>
    </row>
    <row r="370" spans="1:17" ht="13.2" hidden="1" x14ac:dyDescent="0.25">
      <c r="A370" s="279" t="s">
        <v>840</v>
      </c>
      <c r="B370" s="62"/>
      <c r="C370" s="63" t="s">
        <v>571</v>
      </c>
      <c r="D370" s="62">
        <v>100</v>
      </c>
      <c r="E370" s="62" t="s">
        <v>27</v>
      </c>
      <c r="F370" s="64">
        <v>75000</v>
      </c>
      <c r="G370" s="64">
        <f t="shared" ref="G370:G375" si="240">ROUNDDOWN(D370*F370,-3)</f>
        <v>7500000</v>
      </c>
      <c r="H370" s="64" t="b">
        <f>G370='[5]Pvt SP2D Pusdik'!B371</f>
        <v>1</v>
      </c>
      <c r="I370" s="64">
        <f>'[5]Pvt SP2D Pusdik'!C371</f>
        <v>0</v>
      </c>
      <c r="J370" s="64">
        <f t="shared" ref="J370:J375" si="241">G370-I370</f>
        <v>7500000</v>
      </c>
      <c r="K370" s="64"/>
      <c r="L370" s="64"/>
      <c r="M370" s="64"/>
      <c r="N370" s="64"/>
      <c r="Q370" s="278"/>
    </row>
    <row r="371" spans="1:17" ht="13.2" hidden="1" x14ac:dyDescent="0.25">
      <c r="A371" s="279" t="s">
        <v>841</v>
      </c>
      <c r="B371" s="62"/>
      <c r="C371" s="63" t="s">
        <v>572</v>
      </c>
      <c r="D371" s="62">
        <v>2</v>
      </c>
      <c r="E371" s="62" t="s">
        <v>121</v>
      </c>
      <c r="F371" s="64">
        <v>1500000</v>
      </c>
      <c r="G371" s="64">
        <f t="shared" si="240"/>
        <v>3000000</v>
      </c>
      <c r="H371" s="64" t="b">
        <f>G371='[5]Pvt SP2D Pusdik'!B372</f>
        <v>1</v>
      </c>
      <c r="I371" s="64">
        <f>'[5]Pvt SP2D Pusdik'!C372</f>
        <v>0</v>
      </c>
      <c r="J371" s="64">
        <f t="shared" si="241"/>
        <v>3000000</v>
      </c>
      <c r="K371" s="64"/>
      <c r="L371" s="64"/>
      <c r="M371" s="64"/>
      <c r="N371" s="64"/>
      <c r="Q371" s="278"/>
    </row>
    <row r="372" spans="1:17" ht="13.2" hidden="1" x14ac:dyDescent="0.25">
      <c r="A372" s="279" t="s">
        <v>842</v>
      </c>
      <c r="B372" s="62"/>
      <c r="C372" s="63" t="s">
        <v>573</v>
      </c>
      <c r="D372" s="62">
        <v>2</v>
      </c>
      <c r="E372" s="62" t="s">
        <v>121</v>
      </c>
      <c r="F372" s="64">
        <v>1500000</v>
      </c>
      <c r="G372" s="64">
        <f t="shared" si="240"/>
        <v>3000000</v>
      </c>
      <c r="H372" s="64" t="b">
        <f>G372='[5]Pvt SP2D Pusdik'!B373</f>
        <v>1</v>
      </c>
      <c r="I372" s="64">
        <f>'[5]Pvt SP2D Pusdik'!C373</f>
        <v>0</v>
      </c>
      <c r="J372" s="64">
        <f t="shared" si="241"/>
        <v>3000000</v>
      </c>
      <c r="K372" s="64"/>
      <c r="L372" s="64"/>
      <c r="M372" s="64"/>
      <c r="N372" s="64"/>
      <c r="Q372" s="278"/>
    </row>
    <row r="373" spans="1:17" ht="13.2" hidden="1" x14ac:dyDescent="0.25">
      <c r="A373" s="279" t="s">
        <v>843</v>
      </c>
      <c r="B373" s="62"/>
      <c r="C373" s="63" t="s">
        <v>574</v>
      </c>
      <c r="D373" s="62">
        <v>2</v>
      </c>
      <c r="E373" s="62" t="s">
        <v>121</v>
      </c>
      <c r="F373" s="64">
        <v>1000000</v>
      </c>
      <c r="G373" s="64">
        <f t="shared" si="240"/>
        <v>2000000</v>
      </c>
      <c r="H373" s="64" t="b">
        <f>G373='[5]Pvt SP2D Pusdik'!B374</f>
        <v>1</v>
      </c>
      <c r="I373" s="64">
        <f>'[5]Pvt SP2D Pusdik'!C374</f>
        <v>0</v>
      </c>
      <c r="J373" s="64">
        <f t="shared" si="241"/>
        <v>2000000</v>
      </c>
      <c r="K373" s="64"/>
      <c r="L373" s="64"/>
      <c r="M373" s="64"/>
      <c r="N373" s="64"/>
      <c r="Q373" s="278"/>
    </row>
    <row r="374" spans="1:17" ht="13.2" hidden="1" x14ac:dyDescent="0.25">
      <c r="A374" s="279" t="s">
        <v>844</v>
      </c>
      <c r="B374" s="62"/>
      <c r="C374" s="63" t="s">
        <v>845</v>
      </c>
      <c r="D374" s="62">
        <v>20</v>
      </c>
      <c r="E374" s="62" t="s">
        <v>60</v>
      </c>
      <c r="F374" s="64">
        <v>250000</v>
      </c>
      <c r="G374" s="64">
        <f t="shared" si="240"/>
        <v>5000000</v>
      </c>
      <c r="H374" s="64" t="b">
        <f>G374='[5]Pvt SP2D Pusdik'!B375</f>
        <v>1</v>
      </c>
      <c r="I374" s="64">
        <f>'[5]Pvt SP2D Pusdik'!C375</f>
        <v>0</v>
      </c>
      <c r="J374" s="64">
        <f t="shared" si="241"/>
        <v>5000000</v>
      </c>
      <c r="K374" s="64"/>
      <c r="L374" s="64"/>
      <c r="M374" s="64"/>
      <c r="N374" s="64"/>
      <c r="Q374" s="278"/>
    </row>
    <row r="375" spans="1:17" ht="13.2" hidden="1" x14ac:dyDescent="0.25">
      <c r="A375" s="279" t="s">
        <v>846</v>
      </c>
      <c r="B375" s="62"/>
      <c r="C375" s="63" t="s">
        <v>847</v>
      </c>
      <c r="D375" s="62">
        <v>80</v>
      </c>
      <c r="E375" s="62" t="s">
        <v>27</v>
      </c>
      <c r="F375" s="64">
        <v>280000</v>
      </c>
      <c r="G375" s="64">
        <f t="shared" si="240"/>
        <v>22400000</v>
      </c>
      <c r="H375" s="64" t="b">
        <f>G375='[5]Pvt SP2D Pusdik'!B376</f>
        <v>1</v>
      </c>
      <c r="I375" s="64">
        <f>'[5]Pvt SP2D Pusdik'!C376</f>
        <v>0</v>
      </c>
      <c r="J375" s="64">
        <f t="shared" si="241"/>
        <v>22400000</v>
      </c>
      <c r="K375" s="64"/>
      <c r="L375" s="64"/>
      <c r="M375" s="64"/>
      <c r="N375" s="64"/>
      <c r="Q375" s="278"/>
    </row>
    <row r="376" spans="1:17" ht="13.2" hidden="1" x14ac:dyDescent="0.25">
      <c r="A376" s="279" t="s">
        <v>848</v>
      </c>
      <c r="B376" s="145" t="s">
        <v>542</v>
      </c>
      <c r="C376" s="146" t="s">
        <v>32</v>
      </c>
      <c r="D376" s="145"/>
      <c r="E376" s="145"/>
      <c r="F376" s="149"/>
      <c r="G376" s="149">
        <f>G377</f>
        <v>16000000</v>
      </c>
      <c r="H376" s="61" t="b">
        <f>G376='[5]Pvt SP2D Pusdik'!B377</f>
        <v>1</v>
      </c>
      <c r="I376" s="61">
        <f>'[5]Pvt SP2D Pusdik'!C377</f>
        <v>0</v>
      </c>
      <c r="J376" s="149">
        <f>J377</f>
        <v>16000000</v>
      </c>
      <c r="K376" s="149">
        <f t="shared" ref="K376:L376" si="242">K377</f>
        <v>0</v>
      </c>
      <c r="L376" s="61">
        <f t="shared" si="242"/>
        <v>0</v>
      </c>
      <c r="M376" s="61" cm="1">
        <f t="array" ref="M376">SUM(_xlfn._xlws.FILTER([6]!Draft_SPBY[Jumlah],[6]!Draft_SPBY[MAK4]=A376,0))</f>
        <v>0</v>
      </c>
      <c r="N376" s="61">
        <f>L376-M376</f>
        <v>0</v>
      </c>
      <c r="Q376" s="278"/>
    </row>
    <row r="377" spans="1:17" ht="13.2" hidden="1" x14ac:dyDescent="0.25">
      <c r="A377" s="279" t="s">
        <v>849</v>
      </c>
      <c r="B377" s="62"/>
      <c r="C377" s="63" t="s">
        <v>575</v>
      </c>
      <c r="D377" s="62">
        <v>16</v>
      </c>
      <c r="E377" s="62" t="s">
        <v>34</v>
      </c>
      <c r="F377" s="64">
        <v>1000000</v>
      </c>
      <c r="G377" s="64">
        <f>ROUNDDOWN(D377*F377,-3)</f>
        <v>16000000</v>
      </c>
      <c r="H377" s="64" t="b">
        <f>G377='[5]Pvt SP2D Pusdik'!B378</f>
        <v>1</v>
      </c>
      <c r="I377" s="64">
        <f>'[5]Pvt SP2D Pusdik'!C378</f>
        <v>0</v>
      </c>
      <c r="J377" s="64">
        <f>G377-I377</f>
        <v>16000000</v>
      </c>
      <c r="K377" s="64"/>
      <c r="L377" s="64"/>
      <c r="M377" s="64"/>
      <c r="N377" s="64"/>
      <c r="Q377" s="278"/>
    </row>
    <row r="378" spans="1:17" ht="13.2" hidden="1" x14ac:dyDescent="0.25">
      <c r="A378" s="279" t="s">
        <v>850</v>
      </c>
      <c r="B378" s="154" t="s">
        <v>538</v>
      </c>
      <c r="C378" s="155" t="s">
        <v>36</v>
      </c>
      <c r="D378" s="154"/>
      <c r="E378" s="154"/>
      <c r="F378" s="158"/>
      <c r="G378" s="158">
        <f>G379</f>
        <v>15000000</v>
      </c>
      <c r="H378" s="66" t="b">
        <f>G378='[5]Pvt SP2D Pusdik'!B379</f>
        <v>1</v>
      </c>
      <c r="I378" s="66">
        <f>'[5]Pvt SP2D Pusdik'!C379</f>
        <v>0</v>
      </c>
      <c r="J378" s="158">
        <f>J379</f>
        <v>15000000</v>
      </c>
      <c r="K378" s="158">
        <f t="shared" ref="K378:L378" si="243">K379</f>
        <v>0</v>
      </c>
      <c r="L378" s="66">
        <f t="shared" si="243"/>
        <v>0</v>
      </c>
      <c r="M378" s="61" cm="1">
        <f t="array" ref="M378">SUM(_xlfn._xlws.FILTER([6]!Draft_SPBY[Jumlah],[6]!Draft_SPBY[MAK4]=A378,0))</f>
        <v>0</v>
      </c>
      <c r="N378" s="61">
        <f>L378-M378</f>
        <v>0</v>
      </c>
      <c r="Q378" s="278"/>
    </row>
    <row r="379" spans="1:17" ht="13.2" hidden="1" x14ac:dyDescent="0.25">
      <c r="A379" s="279" t="s">
        <v>851</v>
      </c>
      <c r="B379" s="62"/>
      <c r="C379" s="63" t="s">
        <v>852</v>
      </c>
      <c r="D379" s="62">
        <v>2</v>
      </c>
      <c r="E379" s="62" t="s">
        <v>27</v>
      </c>
      <c r="F379" s="64">
        <v>7500000</v>
      </c>
      <c r="G379" s="64">
        <f>ROUNDDOWN(D379*F379,-3)</f>
        <v>15000000</v>
      </c>
      <c r="H379" s="64" t="b">
        <f>G379='[5]Pvt SP2D Pusdik'!B380</f>
        <v>1</v>
      </c>
      <c r="I379" s="64">
        <f>'[5]Pvt SP2D Pusdik'!C380</f>
        <v>0</v>
      </c>
      <c r="J379" s="64">
        <f>G379-I379</f>
        <v>15000000</v>
      </c>
      <c r="K379" s="64"/>
      <c r="L379" s="64"/>
      <c r="M379" s="64"/>
      <c r="N379" s="64"/>
      <c r="Q379" s="278"/>
    </row>
    <row r="380" spans="1:17" ht="13.2" hidden="1" x14ac:dyDescent="0.25">
      <c r="A380" s="279" t="s">
        <v>853</v>
      </c>
      <c r="B380" s="154" t="s">
        <v>543</v>
      </c>
      <c r="C380" s="155" t="s">
        <v>477</v>
      </c>
      <c r="D380" s="154"/>
      <c r="E380" s="154"/>
      <c r="F380" s="158"/>
      <c r="G380" s="158">
        <f>SUM(G381:G383)</f>
        <v>346800000</v>
      </c>
      <c r="H380" s="66" t="b">
        <f>G380='[5]Pvt SP2D Pusdik'!B381</f>
        <v>1</v>
      </c>
      <c r="I380" s="66">
        <f>'[5]Pvt SP2D Pusdik'!C381</f>
        <v>0</v>
      </c>
      <c r="J380" s="158">
        <f>SUM(J381:J383)</f>
        <v>346800000</v>
      </c>
      <c r="K380" s="158">
        <f t="shared" ref="K380:L380" si="244">SUM(K381:K383)</f>
        <v>0</v>
      </c>
      <c r="L380" s="66">
        <f t="shared" si="244"/>
        <v>0</v>
      </c>
      <c r="M380" s="61" cm="1">
        <f t="array" ref="M380">SUM(_xlfn._xlws.FILTER([6]!Draft_SPBY[Jumlah],[6]!Draft_SPBY[MAK4]=A380,0))</f>
        <v>0</v>
      </c>
      <c r="N380" s="61">
        <f>L380-M380</f>
        <v>0</v>
      </c>
      <c r="Q380" s="278"/>
    </row>
    <row r="381" spans="1:17" ht="13.2" hidden="1" x14ac:dyDescent="0.25">
      <c r="A381" s="279" t="s">
        <v>854</v>
      </c>
      <c r="B381" s="62"/>
      <c r="C381" s="63" t="s">
        <v>855</v>
      </c>
      <c r="D381" s="62">
        <v>160</v>
      </c>
      <c r="E381" s="62" t="s">
        <v>479</v>
      </c>
      <c r="F381" s="64">
        <v>825000</v>
      </c>
      <c r="G381" s="64">
        <f t="shared" ref="G381:G383" si="245">ROUNDDOWN(D381*F381,-3)</f>
        <v>132000000</v>
      </c>
      <c r="H381" s="64" t="b">
        <f>G381='[5]Pvt SP2D Pusdik'!B382</f>
        <v>1</v>
      </c>
      <c r="I381" s="64">
        <f>'[5]Pvt SP2D Pusdik'!C382</f>
        <v>0</v>
      </c>
      <c r="J381" s="64">
        <f t="shared" ref="J381:J383" si="246">G381-I381</f>
        <v>132000000</v>
      </c>
      <c r="K381" s="64"/>
      <c r="L381" s="64"/>
      <c r="M381" s="64"/>
      <c r="N381" s="64"/>
      <c r="Q381" s="278"/>
    </row>
    <row r="382" spans="1:17" ht="13.2" hidden="1" x14ac:dyDescent="0.25">
      <c r="A382" s="279" t="s">
        <v>856</v>
      </c>
      <c r="B382" s="62"/>
      <c r="C382" s="63" t="s">
        <v>857</v>
      </c>
      <c r="D382" s="62">
        <v>240</v>
      </c>
      <c r="E382" s="62" t="s">
        <v>479</v>
      </c>
      <c r="F382" s="64">
        <v>145000</v>
      </c>
      <c r="G382" s="64">
        <f t="shared" si="245"/>
        <v>34800000</v>
      </c>
      <c r="H382" s="64" t="b">
        <f>G382='[5]Pvt SP2D Pusdik'!B383</f>
        <v>1</v>
      </c>
      <c r="I382" s="64">
        <f>'[5]Pvt SP2D Pusdik'!C383</f>
        <v>0</v>
      </c>
      <c r="J382" s="64">
        <f t="shared" si="246"/>
        <v>34800000</v>
      </c>
      <c r="K382" s="64"/>
      <c r="L382" s="64"/>
      <c r="M382" s="64"/>
      <c r="N382" s="64"/>
      <c r="Q382" s="278"/>
    </row>
    <row r="383" spans="1:17" ht="13.2" hidden="1" x14ac:dyDescent="0.25">
      <c r="A383" s="279" t="s">
        <v>858</v>
      </c>
      <c r="B383" s="62"/>
      <c r="C383" s="63" t="s">
        <v>859</v>
      </c>
      <c r="D383" s="62">
        <v>30</v>
      </c>
      <c r="E383" s="62" t="s">
        <v>27</v>
      </c>
      <c r="F383" s="64">
        <v>6000000</v>
      </c>
      <c r="G383" s="64">
        <f t="shared" si="245"/>
        <v>180000000</v>
      </c>
      <c r="H383" s="64" t="b">
        <f>G383='[5]Pvt SP2D Pusdik'!B384</f>
        <v>1</v>
      </c>
      <c r="I383" s="64">
        <f>'[5]Pvt SP2D Pusdik'!C384</f>
        <v>0</v>
      </c>
      <c r="J383" s="64">
        <f t="shared" si="246"/>
        <v>180000000</v>
      </c>
      <c r="K383" s="64"/>
      <c r="L383" s="64"/>
      <c r="M383" s="64"/>
      <c r="N383" s="64"/>
      <c r="Q383" s="278"/>
    </row>
    <row r="384" spans="1:17" ht="13.2" x14ac:dyDescent="0.25">
      <c r="A384" s="279" t="s">
        <v>350</v>
      </c>
      <c r="B384" s="129" t="s">
        <v>351</v>
      </c>
      <c r="C384" s="130" t="s">
        <v>352</v>
      </c>
      <c r="D384" s="131">
        <v>2</v>
      </c>
      <c r="E384" s="129" t="s">
        <v>317</v>
      </c>
      <c r="F384" s="132"/>
      <c r="G384" s="133">
        <f>SUM(G385,G422)</f>
        <v>773732000</v>
      </c>
      <c r="H384" s="55" t="b">
        <f>G384='[5]Pvt SP2D Pusdik'!B385</f>
        <v>1</v>
      </c>
      <c r="I384" s="54">
        <f>'[5]Pvt SP2D Pusdik'!C385</f>
        <v>41156860</v>
      </c>
      <c r="J384" s="132">
        <f>SUM(J385,J422)</f>
        <v>732575140</v>
      </c>
      <c r="K384" s="133">
        <f t="shared" ref="K384:L384" si="247">SUM(K385,K422)</f>
        <v>63391400</v>
      </c>
      <c r="L384" s="55">
        <f t="shared" si="247"/>
        <v>43891400</v>
      </c>
      <c r="M384" s="55">
        <f t="shared" ref="L384:N384" si="248">SUM(M385,M422)</f>
        <v>2265730</v>
      </c>
      <c r="N384" s="55">
        <f t="shared" si="248"/>
        <v>41625670</v>
      </c>
      <c r="Q384" s="278"/>
    </row>
    <row r="385" spans="1:17" ht="13.2" x14ac:dyDescent="0.25">
      <c r="A385" s="279" t="s">
        <v>353</v>
      </c>
      <c r="B385" s="134" t="s">
        <v>622</v>
      </c>
      <c r="C385" s="135" t="s">
        <v>354</v>
      </c>
      <c r="D385" s="136"/>
      <c r="E385" s="134" t="s">
        <v>570</v>
      </c>
      <c r="F385" s="137"/>
      <c r="G385" s="138">
        <f>SUM(G386,G397,G411)</f>
        <v>669421000</v>
      </c>
      <c r="H385" s="57" t="b">
        <f>G385='[5]Pvt SP2D Pusdik'!B386</f>
        <v>1</v>
      </c>
      <c r="I385" s="56">
        <f>'[5]Pvt SP2D Pusdik'!C386</f>
        <v>23621360</v>
      </c>
      <c r="J385" s="137">
        <f>SUM(J386,J397,J411)</f>
        <v>645799640</v>
      </c>
      <c r="K385" s="138">
        <f t="shared" ref="K385:L385" si="249">SUM(K386,K397,K411)</f>
        <v>42791800</v>
      </c>
      <c r="L385" s="57">
        <f t="shared" si="249"/>
        <v>29291800</v>
      </c>
      <c r="M385" s="57">
        <f t="shared" ref="L385:N385" si="250">SUM(M386,M397,M411)</f>
        <v>2265730</v>
      </c>
      <c r="N385" s="57">
        <f t="shared" si="250"/>
        <v>27026070</v>
      </c>
      <c r="Q385" s="278"/>
    </row>
    <row r="386" spans="1:17" ht="13.2" x14ac:dyDescent="0.25">
      <c r="A386" s="279" t="s">
        <v>355</v>
      </c>
      <c r="B386" s="139" t="s">
        <v>22</v>
      </c>
      <c r="C386" s="140" t="s">
        <v>860</v>
      </c>
      <c r="D386" s="141"/>
      <c r="E386" s="142"/>
      <c r="F386" s="143"/>
      <c r="G386" s="144">
        <f>SUM(G387,G393,G395)</f>
        <v>150075000</v>
      </c>
      <c r="H386" s="280" t="b">
        <f>G386='[5]Pvt SP2D Pusdik'!B387</f>
        <v>1</v>
      </c>
      <c r="I386" s="58">
        <f>'[5]Pvt SP2D Pusdik'!C387</f>
        <v>735860</v>
      </c>
      <c r="J386" s="143">
        <f>SUM(J387,J393,J395)</f>
        <v>149339140</v>
      </c>
      <c r="K386" s="144">
        <f t="shared" ref="K386:L386" si="251">SUM(K387,K393,K395)</f>
        <v>5500000</v>
      </c>
      <c r="L386" s="59">
        <f t="shared" si="251"/>
        <v>4750000</v>
      </c>
      <c r="M386" s="281">
        <f t="shared" ref="L386:N386" si="252">SUM(M387,M393,M395)</f>
        <v>47730</v>
      </c>
      <c r="N386" s="281">
        <f t="shared" si="252"/>
        <v>4702270</v>
      </c>
      <c r="O386" s="272" t="s">
        <v>507</v>
      </c>
      <c r="P386" s="272" t="s">
        <v>509</v>
      </c>
      <c r="Q386" s="278"/>
    </row>
    <row r="387" spans="1:17" ht="13.2" x14ac:dyDescent="0.25">
      <c r="A387" s="279" t="s">
        <v>356</v>
      </c>
      <c r="B387" s="145" t="s">
        <v>536</v>
      </c>
      <c r="C387" s="146" t="s">
        <v>25</v>
      </c>
      <c r="D387" s="147"/>
      <c r="E387" s="145"/>
      <c r="F387" s="148"/>
      <c r="G387" s="149">
        <f>SUM(G388:G392)</f>
        <v>40000000</v>
      </c>
      <c r="H387" s="61" t="b">
        <f>G387='[5]Pvt SP2D Pusdik'!B388</f>
        <v>1</v>
      </c>
      <c r="I387" s="60">
        <f>'[5]Pvt SP2D Pusdik'!C388</f>
        <v>0</v>
      </c>
      <c r="J387" s="148">
        <f>SUM(J388:J392)</f>
        <v>40000000</v>
      </c>
      <c r="K387" s="149">
        <f t="shared" ref="K387:L387" si="253">SUM(K388:K392)</f>
        <v>5500000</v>
      </c>
      <c r="L387" s="61">
        <f t="shared" si="253"/>
        <v>4750000</v>
      </c>
      <c r="M387" s="61" cm="1">
        <f t="array" ref="M387">SUM(_xlfn._xlws.FILTER([6]!Draft_SPBY[Jumlah],[6]!Draft_SPBY[MAK4]=A387,0))</f>
        <v>0</v>
      </c>
      <c r="N387" s="61">
        <f>L387-M387</f>
        <v>4750000</v>
      </c>
      <c r="Q387" s="278"/>
    </row>
    <row r="388" spans="1:17" ht="13.2" x14ac:dyDescent="0.25">
      <c r="A388" s="279" t="s">
        <v>357</v>
      </c>
      <c r="B388" s="62"/>
      <c r="C388" s="63" t="s">
        <v>571</v>
      </c>
      <c r="D388" s="62">
        <v>280</v>
      </c>
      <c r="E388" s="62" t="s">
        <v>27</v>
      </c>
      <c r="F388" s="64">
        <v>75000</v>
      </c>
      <c r="G388" s="64">
        <f t="shared" ref="G388:G392" si="254">ROUNDDOWN(D388*F388,-3)</f>
        <v>21000000</v>
      </c>
      <c r="H388" s="64" t="b">
        <f>G388='[5]Pvt SP2D Pusdik'!B389</f>
        <v>1</v>
      </c>
      <c r="I388" s="64">
        <f>'[5]Pvt SP2D Pusdik'!C389</f>
        <v>0</v>
      </c>
      <c r="J388" s="64">
        <f t="shared" ref="J388:J392" si="255">G388-I388</f>
        <v>21000000</v>
      </c>
      <c r="K388" s="64">
        <v>1500000</v>
      </c>
      <c r="L388" s="64">
        <v>750000</v>
      </c>
      <c r="M388" s="64"/>
      <c r="N388" s="64"/>
      <c r="Q388" s="278"/>
    </row>
    <row r="389" spans="1:17" ht="13.2" x14ac:dyDescent="0.25">
      <c r="A389" s="279" t="s">
        <v>358</v>
      </c>
      <c r="B389" s="62"/>
      <c r="C389" s="63" t="s">
        <v>572</v>
      </c>
      <c r="D389" s="62">
        <v>4</v>
      </c>
      <c r="E389" s="62" t="s">
        <v>121</v>
      </c>
      <c r="F389" s="64">
        <v>1500000</v>
      </c>
      <c r="G389" s="64">
        <f t="shared" si="254"/>
        <v>6000000</v>
      </c>
      <c r="H389" s="64" t="b">
        <f>G389='[5]Pvt SP2D Pusdik'!B390</f>
        <v>1</v>
      </c>
      <c r="I389" s="64">
        <f>'[5]Pvt SP2D Pusdik'!C390</f>
        <v>0</v>
      </c>
      <c r="J389" s="64">
        <f t="shared" si="255"/>
        <v>6000000</v>
      </c>
      <c r="K389" s="64">
        <v>1500000</v>
      </c>
      <c r="L389" s="64">
        <v>1500000</v>
      </c>
      <c r="M389" s="64"/>
      <c r="N389" s="64"/>
      <c r="Q389" s="278"/>
    </row>
    <row r="390" spans="1:17" ht="13.2" x14ac:dyDescent="0.25">
      <c r="A390" s="279" t="s">
        <v>359</v>
      </c>
      <c r="B390" s="62"/>
      <c r="C390" s="63" t="s">
        <v>573</v>
      </c>
      <c r="D390" s="62">
        <v>4</v>
      </c>
      <c r="E390" s="62" t="s">
        <v>121</v>
      </c>
      <c r="F390" s="64">
        <v>1500000</v>
      </c>
      <c r="G390" s="64">
        <f t="shared" si="254"/>
        <v>6000000</v>
      </c>
      <c r="H390" s="64" t="b">
        <f>G390='[5]Pvt SP2D Pusdik'!B391</f>
        <v>1</v>
      </c>
      <c r="I390" s="64">
        <f>'[5]Pvt SP2D Pusdik'!C391</f>
        <v>0</v>
      </c>
      <c r="J390" s="64">
        <f t="shared" si="255"/>
        <v>6000000</v>
      </c>
      <c r="K390" s="64">
        <v>1500000</v>
      </c>
      <c r="L390" s="64">
        <v>1500000</v>
      </c>
      <c r="M390" s="64"/>
      <c r="N390" s="64"/>
      <c r="Q390" s="278"/>
    </row>
    <row r="391" spans="1:17" ht="13.2" x14ac:dyDescent="0.25">
      <c r="A391" s="279" t="s">
        <v>360</v>
      </c>
      <c r="B391" s="62"/>
      <c r="C391" s="63" t="s">
        <v>574</v>
      </c>
      <c r="D391" s="62">
        <v>4</v>
      </c>
      <c r="E391" s="62" t="s">
        <v>121</v>
      </c>
      <c r="F391" s="64">
        <v>1000000</v>
      </c>
      <c r="G391" s="64">
        <f t="shared" si="254"/>
        <v>4000000</v>
      </c>
      <c r="H391" s="64" t="b">
        <f>G391='[5]Pvt SP2D Pusdik'!B392</f>
        <v>1</v>
      </c>
      <c r="I391" s="64">
        <f>'[5]Pvt SP2D Pusdik'!C392</f>
        <v>0</v>
      </c>
      <c r="J391" s="64">
        <f t="shared" si="255"/>
        <v>4000000</v>
      </c>
      <c r="K391" s="64">
        <v>1000000</v>
      </c>
      <c r="L391" s="64">
        <v>1000000</v>
      </c>
      <c r="M391" s="64"/>
      <c r="N391" s="64"/>
      <c r="Q391" s="278"/>
    </row>
    <row r="392" spans="1:17" ht="13.2" hidden="1" x14ac:dyDescent="0.25">
      <c r="A392" s="279" t="s">
        <v>861</v>
      </c>
      <c r="B392" s="62"/>
      <c r="C392" s="63" t="s">
        <v>805</v>
      </c>
      <c r="D392" s="62">
        <v>12</v>
      </c>
      <c r="E392" s="62" t="s">
        <v>60</v>
      </c>
      <c r="F392" s="64">
        <v>250000</v>
      </c>
      <c r="G392" s="64">
        <f t="shared" si="254"/>
        <v>3000000</v>
      </c>
      <c r="H392" s="64" t="b">
        <f>G392='[5]Pvt SP2D Pusdik'!B393</f>
        <v>1</v>
      </c>
      <c r="I392" s="64">
        <f>'[5]Pvt SP2D Pusdik'!C393</f>
        <v>0</v>
      </c>
      <c r="J392" s="64">
        <f t="shared" si="255"/>
        <v>3000000</v>
      </c>
      <c r="K392" s="64"/>
      <c r="L392" s="64"/>
      <c r="M392" s="64"/>
      <c r="N392" s="64"/>
      <c r="Q392" s="278"/>
    </row>
    <row r="393" spans="1:17" ht="13.2" hidden="1" x14ac:dyDescent="0.25">
      <c r="A393" s="279" t="s">
        <v>361</v>
      </c>
      <c r="B393" s="154" t="s">
        <v>537</v>
      </c>
      <c r="C393" s="155" t="s">
        <v>74</v>
      </c>
      <c r="D393" s="156"/>
      <c r="E393" s="154"/>
      <c r="F393" s="157"/>
      <c r="G393" s="158">
        <f>G394</f>
        <v>1000000</v>
      </c>
      <c r="H393" s="66" t="b">
        <f>G393='[5]Pvt SP2D Pusdik'!B394</f>
        <v>1</v>
      </c>
      <c r="I393" s="65">
        <f>'[5]Pvt SP2D Pusdik'!C394</f>
        <v>735860</v>
      </c>
      <c r="J393" s="157">
        <f>J394</f>
        <v>264140</v>
      </c>
      <c r="K393" s="158">
        <f t="shared" ref="K393:L393" si="256">K394</f>
        <v>0</v>
      </c>
      <c r="L393" s="66">
        <f t="shared" si="256"/>
        <v>0</v>
      </c>
      <c r="M393" s="61" cm="1">
        <f t="array" ref="M393">SUM(_xlfn._xlws.FILTER([6]!Draft_SPBY[Jumlah],[6]!Draft_SPBY[MAK4]=A393,0))</f>
        <v>47730</v>
      </c>
      <c r="N393" s="61">
        <f>L393-M393</f>
        <v>-47730</v>
      </c>
      <c r="Q393" s="278"/>
    </row>
    <row r="394" spans="1:17" ht="13.2" hidden="1" x14ac:dyDescent="0.25">
      <c r="A394" s="279" t="s">
        <v>362</v>
      </c>
      <c r="B394" s="62"/>
      <c r="C394" s="63" t="s">
        <v>862</v>
      </c>
      <c r="D394" s="62">
        <v>4</v>
      </c>
      <c r="E394" s="62" t="s">
        <v>121</v>
      </c>
      <c r="F394" s="64">
        <v>250000</v>
      </c>
      <c r="G394" s="64">
        <f>ROUNDDOWN(D394*F394,-3)</f>
        <v>1000000</v>
      </c>
      <c r="H394" s="64" t="b">
        <f>G394='[5]Pvt SP2D Pusdik'!B395</f>
        <v>1</v>
      </c>
      <c r="I394" s="64">
        <f>'[5]Pvt SP2D Pusdik'!C395</f>
        <v>735860</v>
      </c>
      <c r="J394" s="64">
        <f>G394-I394</f>
        <v>264140</v>
      </c>
      <c r="K394" s="64"/>
      <c r="L394" s="64"/>
      <c r="M394" s="64"/>
      <c r="N394" s="64"/>
      <c r="Q394" s="278"/>
    </row>
    <row r="395" spans="1:17" ht="13.2" hidden="1" x14ac:dyDescent="0.25">
      <c r="A395" s="279" t="s">
        <v>363</v>
      </c>
      <c r="B395" s="154" t="s">
        <v>538</v>
      </c>
      <c r="C395" s="155" t="s">
        <v>36</v>
      </c>
      <c r="D395" s="154"/>
      <c r="E395" s="154"/>
      <c r="F395" s="158"/>
      <c r="G395" s="158">
        <f>G396</f>
        <v>109075000</v>
      </c>
      <c r="H395" s="66" t="b">
        <f>G395='[5]Pvt SP2D Pusdik'!B396</f>
        <v>1</v>
      </c>
      <c r="I395" s="66">
        <f>'[5]Pvt SP2D Pusdik'!C396</f>
        <v>0</v>
      </c>
      <c r="J395" s="158">
        <f>J396</f>
        <v>109075000</v>
      </c>
      <c r="K395" s="158">
        <f t="shared" ref="K395:L395" si="257">K396</f>
        <v>0</v>
      </c>
      <c r="L395" s="66">
        <f t="shared" si="257"/>
        <v>0</v>
      </c>
      <c r="M395" s="61" cm="1">
        <f t="array" ref="M395">SUM(_xlfn._xlws.FILTER([6]!Draft_SPBY[Jumlah],[6]!Draft_SPBY[MAK4]=A395,0))</f>
        <v>0</v>
      </c>
      <c r="N395" s="61">
        <f>L395-M395</f>
        <v>0</v>
      </c>
      <c r="Q395" s="278"/>
    </row>
    <row r="396" spans="1:17" ht="13.2" hidden="1" x14ac:dyDescent="0.25">
      <c r="A396" s="279" t="s">
        <v>364</v>
      </c>
      <c r="B396" s="62"/>
      <c r="C396" s="63" t="s">
        <v>863</v>
      </c>
      <c r="D396" s="62">
        <v>18</v>
      </c>
      <c r="E396" s="62" t="s">
        <v>27</v>
      </c>
      <c r="F396" s="64">
        <v>6059723</v>
      </c>
      <c r="G396" s="64">
        <f>ROUNDDOWN(D396*F396,-3)</f>
        <v>109075000</v>
      </c>
      <c r="H396" s="64" t="b">
        <f>G396='[5]Pvt SP2D Pusdik'!B397</f>
        <v>1</v>
      </c>
      <c r="I396" s="64">
        <f>'[5]Pvt SP2D Pusdik'!C397</f>
        <v>0</v>
      </c>
      <c r="J396" s="64">
        <f>G396-I396</f>
        <v>109075000</v>
      </c>
      <c r="K396" s="64"/>
      <c r="L396" s="64"/>
      <c r="M396" s="64"/>
      <c r="N396" s="64"/>
      <c r="Q396" s="278"/>
    </row>
    <row r="397" spans="1:17" ht="13.2" x14ac:dyDescent="0.25">
      <c r="A397" s="279" t="s">
        <v>365</v>
      </c>
      <c r="B397" s="139" t="s">
        <v>39</v>
      </c>
      <c r="C397" s="140" t="s">
        <v>864</v>
      </c>
      <c r="D397" s="159"/>
      <c r="E397" s="160"/>
      <c r="F397" s="161"/>
      <c r="G397" s="144">
        <f>SUM(G398,G404,G407,G409)</f>
        <v>188806000</v>
      </c>
      <c r="H397" s="282" t="b">
        <f>G397='[5]Pvt SP2D Pusdik'!B398</f>
        <v>1</v>
      </c>
      <c r="I397" s="67">
        <f>'[5]Pvt SP2D Pusdik'!C398</f>
        <v>22885500</v>
      </c>
      <c r="J397" s="161">
        <f>SUM(J398,J404,J407,J409)</f>
        <v>165920500</v>
      </c>
      <c r="K397" s="144">
        <f t="shared" ref="K397:L397" si="258">SUM(K398,K404,K407,K409)</f>
        <v>37291800</v>
      </c>
      <c r="L397" s="59">
        <f t="shared" si="258"/>
        <v>24541800</v>
      </c>
      <c r="M397" s="281">
        <f t="shared" ref="L397:N397" si="259">SUM(M398,M404,M407,M409)</f>
        <v>2218000</v>
      </c>
      <c r="N397" s="281">
        <f t="shared" si="259"/>
        <v>22323800</v>
      </c>
      <c r="O397" s="272" t="s">
        <v>507</v>
      </c>
      <c r="P397" s="272" t="s">
        <v>509</v>
      </c>
      <c r="Q397" s="278"/>
    </row>
    <row r="398" spans="1:17" ht="13.2" x14ac:dyDescent="0.25">
      <c r="A398" s="279" t="s">
        <v>366</v>
      </c>
      <c r="B398" s="154" t="s">
        <v>536</v>
      </c>
      <c r="C398" s="155" t="s">
        <v>25</v>
      </c>
      <c r="D398" s="156"/>
      <c r="E398" s="154"/>
      <c r="F398" s="157"/>
      <c r="G398" s="158">
        <f>SUM(G399:G403)</f>
        <v>33500000</v>
      </c>
      <c r="H398" s="66" t="b">
        <f>G398='[5]Pvt SP2D Pusdik'!B399</f>
        <v>1</v>
      </c>
      <c r="I398" s="65">
        <f>'[5]Pvt SP2D Pusdik'!C399</f>
        <v>5002000</v>
      </c>
      <c r="J398" s="157">
        <f>SUM(J399:J403)</f>
        <v>28498000</v>
      </c>
      <c r="K398" s="158">
        <f t="shared" ref="K398:L398" si="260">SUM(K399:K403)</f>
        <v>3000000</v>
      </c>
      <c r="L398" s="66">
        <f t="shared" si="260"/>
        <v>2250000</v>
      </c>
      <c r="M398" s="61" cm="1">
        <f t="array" ref="M398">SUM(_xlfn._xlws.FILTER([6]!Draft_SPBY[Jumlah],[6]!Draft_SPBY[MAK4]=A398,0))</f>
        <v>968000</v>
      </c>
      <c r="N398" s="61">
        <f>L398-M398</f>
        <v>1282000</v>
      </c>
      <c r="Q398" s="278"/>
    </row>
    <row r="399" spans="1:17" ht="13.2" x14ac:dyDescent="0.25">
      <c r="A399" s="279" t="s">
        <v>367</v>
      </c>
      <c r="B399" s="62"/>
      <c r="C399" s="63" t="s">
        <v>571</v>
      </c>
      <c r="D399" s="62">
        <v>180</v>
      </c>
      <c r="E399" s="62" t="s">
        <v>27</v>
      </c>
      <c r="F399" s="64">
        <v>75000</v>
      </c>
      <c r="G399" s="64">
        <f t="shared" ref="G399:G403" si="261">ROUNDDOWN(D399*F399,-3)</f>
        <v>13500000</v>
      </c>
      <c r="H399" s="64" t="b">
        <f>G399='[5]Pvt SP2D Pusdik'!B400</f>
        <v>1</v>
      </c>
      <c r="I399" s="64">
        <f>'[5]Pvt SP2D Pusdik'!C400</f>
        <v>2556000</v>
      </c>
      <c r="J399" s="64">
        <f t="shared" ref="J399:J403" si="262">G399-I399</f>
        <v>10944000</v>
      </c>
      <c r="K399" s="64">
        <v>1500000</v>
      </c>
      <c r="L399" s="64">
        <v>750000</v>
      </c>
      <c r="M399" s="64"/>
      <c r="N399" s="64"/>
      <c r="Q399" s="278"/>
    </row>
    <row r="400" spans="1:17" ht="13.2" x14ac:dyDescent="0.25">
      <c r="A400" s="279" t="s">
        <v>368</v>
      </c>
      <c r="B400" s="62"/>
      <c r="C400" s="63" t="s">
        <v>572</v>
      </c>
      <c r="D400" s="62">
        <v>4</v>
      </c>
      <c r="E400" s="62" t="s">
        <v>121</v>
      </c>
      <c r="F400" s="64">
        <v>1500000</v>
      </c>
      <c r="G400" s="64">
        <f t="shared" si="261"/>
        <v>6000000</v>
      </c>
      <c r="H400" s="64" t="b">
        <f>G400='[5]Pvt SP2D Pusdik'!B401</f>
        <v>1</v>
      </c>
      <c r="I400" s="64">
        <f>'[5]Pvt SP2D Pusdik'!C401</f>
        <v>0</v>
      </c>
      <c r="J400" s="64">
        <f t="shared" si="262"/>
        <v>6000000</v>
      </c>
      <c r="K400" s="64">
        <v>1500000</v>
      </c>
      <c r="L400" s="64">
        <v>1500000</v>
      </c>
      <c r="M400" s="64"/>
      <c r="N400" s="64"/>
      <c r="Q400" s="278"/>
    </row>
    <row r="401" spans="1:17" ht="13.2" hidden="1" x14ac:dyDescent="0.25">
      <c r="A401" s="279" t="s">
        <v>369</v>
      </c>
      <c r="B401" s="62"/>
      <c r="C401" s="63" t="s">
        <v>573</v>
      </c>
      <c r="D401" s="62">
        <v>4</v>
      </c>
      <c r="E401" s="62" t="s">
        <v>121</v>
      </c>
      <c r="F401" s="64">
        <v>1500000</v>
      </c>
      <c r="G401" s="64">
        <f t="shared" si="261"/>
        <v>6000000</v>
      </c>
      <c r="H401" s="64" t="b">
        <f>G401='[5]Pvt SP2D Pusdik'!B402</f>
        <v>1</v>
      </c>
      <c r="I401" s="64">
        <f>'[5]Pvt SP2D Pusdik'!C402</f>
        <v>1500000</v>
      </c>
      <c r="J401" s="64">
        <f t="shared" si="262"/>
        <v>4500000</v>
      </c>
      <c r="K401" s="64"/>
      <c r="L401" s="64"/>
      <c r="M401" s="64"/>
      <c r="N401" s="64"/>
      <c r="Q401" s="278"/>
    </row>
    <row r="402" spans="1:17" ht="13.2" hidden="1" x14ac:dyDescent="0.25">
      <c r="A402" s="279" t="s">
        <v>370</v>
      </c>
      <c r="B402" s="62"/>
      <c r="C402" s="63" t="s">
        <v>574</v>
      </c>
      <c r="D402" s="62">
        <v>4</v>
      </c>
      <c r="E402" s="62" t="s">
        <v>121</v>
      </c>
      <c r="F402" s="64">
        <v>1000000</v>
      </c>
      <c r="G402" s="64">
        <f t="shared" si="261"/>
        <v>4000000</v>
      </c>
      <c r="H402" s="64" t="b">
        <f>G402='[5]Pvt SP2D Pusdik'!B403</f>
        <v>1</v>
      </c>
      <c r="I402" s="64">
        <f>'[5]Pvt SP2D Pusdik'!C403</f>
        <v>946000</v>
      </c>
      <c r="J402" s="64">
        <f t="shared" si="262"/>
        <v>3054000</v>
      </c>
      <c r="K402" s="64"/>
      <c r="L402" s="64"/>
      <c r="M402" s="64"/>
      <c r="N402" s="64"/>
      <c r="Q402" s="278"/>
    </row>
    <row r="403" spans="1:17" ht="13.2" hidden="1" x14ac:dyDescent="0.25">
      <c r="A403" s="279" t="s">
        <v>371</v>
      </c>
      <c r="B403" s="62"/>
      <c r="C403" s="63" t="s">
        <v>865</v>
      </c>
      <c r="D403" s="62">
        <v>8</v>
      </c>
      <c r="E403" s="62" t="s">
        <v>60</v>
      </c>
      <c r="F403" s="64">
        <v>500000</v>
      </c>
      <c r="G403" s="64">
        <f t="shared" si="261"/>
        <v>4000000</v>
      </c>
      <c r="H403" s="64" t="b">
        <f>G403='[5]Pvt SP2D Pusdik'!B404</f>
        <v>1</v>
      </c>
      <c r="I403" s="64">
        <f>'[5]Pvt SP2D Pusdik'!C404</f>
        <v>0</v>
      </c>
      <c r="J403" s="64">
        <f t="shared" si="262"/>
        <v>4000000</v>
      </c>
      <c r="K403" s="64"/>
      <c r="L403" s="64"/>
      <c r="M403" s="64"/>
      <c r="N403" s="64"/>
      <c r="Q403" s="278"/>
    </row>
    <row r="404" spans="1:17" ht="13.2" hidden="1" x14ac:dyDescent="0.25">
      <c r="A404" s="279" t="s">
        <v>372</v>
      </c>
      <c r="B404" s="154" t="s">
        <v>537</v>
      </c>
      <c r="C404" s="155" t="s">
        <v>74</v>
      </c>
      <c r="D404" s="154"/>
      <c r="E404" s="154"/>
      <c r="F404" s="158"/>
      <c r="G404" s="158">
        <f>SUM(G405:G406)</f>
        <v>31000000</v>
      </c>
      <c r="H404" s="66" t="b">
        <f>G404='[5]Pvt SP2D Pusdik'!B405</f>
        <v>1</v>
      </c>
      <c r="I404" s="66">
        <f>'[5]Pvt SP2D Pusdik'!C405</f>
        <v>0</v>
      </c>
      <c r="J404" s="158">
        <f>SUM(J405:J406)</f>
        <v>31000000</v>
      </c>
      <c r="K404" s="158">
        <f t="shared" ref="K404:L404" si="263">SUM(K405:K406)</f>
        <v>0</v>
      </c>
      <c r="L404" s="66">
        <f t="shared" si="263"/>
        <v>0</v>
      </c>
      <c r="M404" s="61" cm="1">
        <f t="array" ref="M404">SUM(_xlfn._xlws.FILTER([6]!Draft_SPBY[Jumlah],[6]!Draft_SPBY[MAK4]=A404,0))</f>
        <v>0</v>
      </c>
      <c r="N404" s="61">
        <f>L404-M404</f>
        <v>0</v>
      </c>
      <c r="Q404" s="278"/>
    </row>
    <row r="405" spans="1:17" ht="13.2" hidden="1" x14ac:dyDescent="0.25">
      <c r="A405" s="279" t="s">
        <v>373</v>
      </c>
      <c r="B405" s="62"/>
      <c r="C405" s="63" t="s">
        <v>862</v>
      </c>
      <c r="D405" s="62">
        <v>4</v>
      </c>
      <c r="E405" s="62" t="s">
        <v>121</v>
      </c>
      <c r="F405" s="64">
        <v>250000</v>
      </c>
      <c r="G405" s="64">
        <f t="shared" ref="G405:G406" si="264">ROUNDDOWN(D405*F405,-3)</f>
        <v>1000000</v>
      </c>
      <c r="H405" s="64" t="b">
        <f>G405='[5]Pvt SP2D Pusdik'!B406</f>
        <v>1</v>
      </c>
      <c r="I405" s="64">
        <f>'[5]Pvt SP2D Pusdik'!C406</f>
        <v>0</v>
      </c>
      <c r="J405" s="64">
        <f t="shared" ref="J405:J406" si="265">G405-I405</f>
        <v>1000000</v>
      </c>
      <c r="K405" s="64"/>
      <c r="L405" s="64"/>
      <c r="M405" s="64"/>
      <c r="N405" s="64"/>
      <c r="Q405" s="278"/>
    </row>
    <row r="406" spans="1:17" ht="13.2" hidden="1" x14ac:dyDescent="0.25">
      <c r="A406" s="279" t="s">
        <v>866</v>
      </c>
      <c r="B406" s="62"/>
      <c r="C406" s="63" t="s">
        <v>867</v>
      </c>
      <c r="D406" s="62">
        <v>2</v>
      </c>
      <c r="E406" s="62" t="s">
        <v>121</v>
      </c>
      <c r="F406" s="64">
        <v>15000000</v>
      </c>
      <c r="G406" s="64">
        <f t="shared" si="264"/>
        <v>30000000</v>
      </c>
      <c r="H406" s="64" t="b">
        <f>G406='[5]Pvt SP2D Pusdik'!B407</f>
        <v>1</v>
      </c>
      <c r="I406" s="64">
        <f>'[5]Pvt SP2D Pusdik'!C407</f>
        <v>0</v>
      </c>
      <c r="J406" s="64">
        <f t="shared" si="265"/>
        <v>30000000</v>
      </c>
      <c r="K406" s="64"/>
      <c r="L406" s="64"/>
      <c r="M406" s="64"/>
      <c r="N406" s="64"/>
      <c r="Q406" s="278"/>
    </row>
    <row r="407" spans="1:17" ht="13.2" hidden="1" x14ac:dyDescent="0.25">
      <c r="A407" s="279" t="s">
        <v>868</v>
      </c>
      <c r="B407" s="162" t="s">
        <v>542</v>
      </c>
      <c r="C407" s="163" t="s">
        <v>32</v>
      </c>
      <c r="D407" s="162"/>
      <c r="E407" s="162"/>
      <c r="F407" s="164"/>
      <c r="G407" s="164">
        <f>G408</f>
        <v>10000000</v>
      </c>
      <c r="H407" s="68" t="b">
        <f>G407='[5]Pvt SP2D Pusdik'!B408</f>
        <v>1</v>
      </c>
      <c r="I407" s="68">
        <f>'[5]Pvt SP2D Pusdik'!C408</f>
        <v>0</v>
      </c>
      <c r="J407" s="164">
        <f>J408</f>
        <v>10000000</v>
      </c>
      <c r="K407" s="164">
        <f t="shared" ref="K407:L407" si="266">K408</f>
        <v>0</v>
      </c>
      <c r="L407" s="68">
        <f t="shared" si="266"/>
        <v>0</v>
      </c>
      <c r="M407" s="61" cm="1">
        <f t="array" ref="M407">SUM(_xlfn._xlws.FILTER([6]!Draft_SPBY[Jumlah],[6]!Draft_SPBY[MAK4]=A407,0))</f>
        <v>0</v>
      </c>
      <c r="N407" s="61">
        <f>L407-M407</f>
        <v>0</v>
      </c>
      <c r="Q407" s="278"/>
    </row>
    <row r="408" spans="1:17" ht="13.2" hidden="1" x14ac:dyDescent="0.25">
      <c r="A408" s="279" t="s">
        <v>869</v>
      </c>
      <c r="B408" s="62"/>
      <c r="C408" s="63" t="s">
        <v>575</v>
      </c>
      <c r="D408" s="62">
        <v>10</v>
      </c>
      <c r="E408" s="62" t="s">
        <v>34</v>
      </c>
      <c r="F408" s="64">
        <v>1000000</v>
      </c>
      <c r="G408" s="64">
        <f>ROUNDDOWN(D408*F408,-3)</f>
        <v>10000000</v>
      </c>
      <c r="H408" s="64" t="b">
        <f>G408='[5]Pvt SP2D Pusdik'!B409</f>
        <v>1</v>
      </c>
      <c r="I408" s="64">
        <f>'[5]Pvt SP2D Pusdik'!C409</f>
        <v>0</v>
      </c>
      <c r="J408" s="64">
        <f>G408-I408</f>
        <v>10000000</v>
      </c>
      <c r="K408" s="64"/>
      <c r="L408" s="64"/>
      <c r="M408" s="64"/>
      <c r="N408" s="64"/>
      <c r="Q408" s="278"/>
    </row>
    <row r="409" spans="1:17" ht="13.2" x14ac:dyDescent="0.25">
      <c r="A409" s="279" t="s">
        <v>374</v>
      </c>
      <c r="B409" s="154" t="s">
        <v>538</v>
      </c>
      <c r="C409" s="155" t="s">
        <v>36</v>
      </c>
      <c r="D409" s="154"/>
      <c r="E409" s="154"/>
      <c r="F409" s="158"/>
      <c r="G409" s="158">
        <f>G410</f>
        <v>114306000</v>
      </c>
      <c r="H409" s="66" t="b">
        <f>G409='[5]Pvt SP2D Pusdik'!B410</f>
        <v>1</v>
      </c>
      <c r="I409" s="66">
        <f>'[5]Pvt SP2D Pusdik'!C410</f>
        <v>17883500</v>
      </c>
      <c r="J409" s="158">
        <f>J410</f>
        <v>96422500</v>
      </c>
      <c r="K409" s="158">
        <f t="shared" ref="K409:L409" si="267">K410</f>
        <v>34291800</v>
      </c>
      <c r="L409" s="66">
        <f t="shared" si="267"/>
        <v>22291800</v>
      </c>
      <c r="M409" s="61" cm="1">
        <f t="array" ref="M409">SUM(_xlfn._xlws.FILTER([6]!Draft_SPBY[Jumlah],[6]!Draft_SPBY[MAK4]=A409,0))</f>
        <v>1250000</v>
      </c>
      <c r="N409" s="61">
        <f>L409-M409</f>
        <v>21041800</v>
      </c>
      <c r="Q409" s="278"/>
    </row>
    <row r="410" spans="1:17" ht="13.2" x14ac:dyDescent="0.25">
      <c r="A410" s="279" t="s">
        <v>375</v>
      </c>
      <c r="B410" s="62"/>
      <c r="C410" s="63" t="s">
        <v>870</v>
      </c>
      <c r="D410" s="62">
        <v>20</v>
      </c>
      <c r="E410" s="62" t="s">
        <v>27</v>
      </c>
      <c r="F410" s="64">
        <v>5715300</v>
      </c>
      <c r="G410" s="64">
        <f>ROUNDDOWN(D410*F410,-3)</f>
        <v>114306000</v>
      </c>
      <c r="H410" s="64" t="b">
        <f>G410='[5]Pvt SP2D Pusdik'!B411</f>
        <v>1</v>
      </c>
      <c r="I410" s="64">
        <f>'[5]Pvt SP2D Pusdik'!C411</f>
        <v>17883500</v>
      </c>
      <c r="J410" s="64">
        <f>G410-I410</f>
        <v>96422500</v>
      </c>
      <c r="K410" s="64">
        <v>34291800</v>
      </c>
      <c r="L410" s="64">
        <v>22291800</v>
      </c>
      <c r="M410" s="64"/>
      <c r="N410" s="64"/>
      <c r="Q410" s="278"/>
    </row>
    <row r="411" spans="1:17" ht="13.2" hidden="1" x14ac:dyDescent="0.25">
      <c r="A411" s="279" t="s">
        <v>376</v>
      </c>
      <c r="B411" s="139" t="s">
        <v>92</v>
      </c>
      <c r="C411" s="140" t="s">
        <v>871</v>
      </c>
      <c r="D411" s="142"/>
      <c r="E411" s="142"/>
      <c r="F411" s="229"/>
      <c r="G411" s="144">
        <f>SUM(G412,G418,G420)</f>
        <v>330540000</v>
      </c>
      <c r="H411" s="280" t="b">
        <f>G411='[5]Pvt SP2D Pusdik'!B412</f>
        <v>1</v>
      </c>
      <c r="I411" s="94">
        <f>'[5]Pvt SP2D Pusdik'!C412</f>
        <v>0</v>
      </c>
      <c r="J411" s="229">
        <f>SUM(J412,J418,J420)</f>
        <v>330540000</v>
      </c>
      <c r="K411" s="144">
        <f t="shared" ref="K411:L411" si="268">SUM(K412,K418,K420)</f>
        <v>0</v>
      </c>
      <c r="L411" s="59">
        <f t="shared" si="268"/>
        <v>0</v>
      </c>
      <c r="M411" s="281">
        <f t="shared" ref="L411:N411" si="269">SUM(M412,M418,M420)</f>
        <v>0</v>
      </c>
      <c r="N411" s="281">
        <f t="shared" si="269"/>
        <v>0</v>
      </c>
      <c r="O411" s="272" t="s">
        <v>507</v>
      </c>
      <c r="P411" s="272" t="s">
        <v>509</v>
      </c>
      <c r="Q411" s="278"/>
    </row>
    <row r="412" spans="1:17" ht="13.2" hidden="1" x14ac:dyDescent="0.25">
      <c r="A412" s="279" t="s">
        <v>872</v>
      </c>
      <c r="B412" s="145" t="s">
        <v>536</v>
      </c>
      <c r="C412" s="146" t="s">
        <v>25</v>
      </c>
      <c r="D412" s="145"/>
      <c r="E412" s="145"/>
      <c r="F412" s="149"/>
      <c r="G412" s="149">
        <f>SUM(G413:G417)</f>
        <v>46000000</v>
      </c>
      <c r="H412" s="61" t="b">
        <f>G412='[5]Pvt SP2D Pusdik'!B413</f>
        <v>1</v>
      </c>
      <c r="I412" s="61">
        <f>'[5]Pvt SP2D Pusdik'!C413</f>
        <v>0</v>
      </c>
      <c r="J412" s="149">
        <f>SUM(J413:J417)</f>
        <v>46000000</v>
      </c>
      <c r="K412" s="149">
        <f t="shared" ref="K412:L412" si="270">SUM(K413:K417)</f>
        <v>0</v>
      </c>
      <c r="L412" s="61">
        <f t="shared" si="270"/>
        <v>0</v>
      </c>
      <c r="M412" s="61" cm="1">
        <f t="array" ref="M412">SUM(_xlfn._xlws.FILTER([6]!Draft_SPBY[Jumlah],[6]!Draft_SPBY[MAK4]=A412,0))</f>
        <v>0</v>
      </c>
      <c r="N412" s="61">
        <f>L412-M412</f>
        <v>0</v>
      </c>
      <c r="Q412" s="278"/>
    </row>
    <row r="413" spans="1:17" ht="13.2" hidden="1" x14ac:dyDescent="0.25">
      <c r="A413" s="279" t="s">
        <v>873</v>
      </c>
      <c r="B413" s="62"/>
      <c r="C413" s="63" t="s">
        <v>571</v>
      </c>
      <c r="D413" s="62">
        <v>280</v>
      </c>
      <c r="E413" s="62" t="s">
        <v>27</v>
      </c>
      <c r="F413" s="64">
        <v>75000</v>
      </c>
      <c r="G413" s="64">
        <f t="shared" ref="G413:G417" si="271">ROUNDDOWN(D413*F413,-3)</f>
        <v>21000000</v>
      </c>
      <c r="H413" s="64" t="b">
        <f>G413='[5]Pvt SP2D Pusdik'!B414</f>
        <v>1</v>
      </c>
      <c r="I413" s="64">
        <f>'[5]Pvt SP2D Pusdik'!C414</f>
        <v>0</v>
      </c>
      <c r="J413" s="64">
        <f t="shared" ref="J413:J417" si="272">G413-I413</f>
        <v>21000000</v>
      </c>
      <c r="K413" s="64"/>
      <c r="L413" s="64"/>
      <c r="M413" s="64"/>
      <c r="N413" s="64"/>
      <c r="Q413" s="278"/>
    </row>
    <row r="414" spans="1:17" ht="13.2" hidden="1" x14ac:dyDescent="0.25">
      <c r="A414" s="279" t="s">
        <v>874</v>
      </c>
      <c r="B414" s="62"/>
      <c r="C414" s="63" t="s">
        <v>572</v>
      </c>
      <c r="D414" s="62">
        <v>5</v>
      </c>
      <c r="E414" s="62" t="s">
        <v>121</v>
      </c>
      <c r="F414" s="64">
        <v>1500000</v>
      </c>
      <c r="G414" s="64">
        <f t="shared" si="271"/>
        <v>7500000</v>
      </c>
      <c r="H414" s="64" t="b">
        <f>G414='[5]Pvt SP2D Pusdik'!B415</f>
        <v>1</v>
      </c>
      <c r="I414" s="64">
        <f>'[5]Pvt SP2D Pusdik'!C415</f>
        <v>0</v>
      </c>
      <c r="J414" s="64">
        <f t="shared" si="272"/>
        <v>7500000</v>
      </c>
      <c r="K414" s="64"/>
      <c r="L414" s="64"/>
      <c r="M414" s="64"/>
      <c r="N414" s="64"/>
      <c r="Q414" s="278"/>
    </row>
    <row r="415" spans="1:17" ht="13.2" hidden="1" x14ac:dyDescent="0.25">
      <c r="A415" s="279" t="s">
        <v>875</v>
      </c>
      <c r="B415" s="62"/>
      <c r="C415" s="63" t="s">
        <v>573</v>
      </c>
      <c r="D415" s="62">
        <v>4</v>
      </c>
      <c r="E415" s="62" t="s">
        <v>121</v>
      </c>
      <c r="F415" s="64">
        <v>1500000</v>
      </c>
      <c r="G415" s="64">
        <f t="shared" si="271"/>
        <v>6000000</v>
      </c>
      <c r="H415" s="64" t="b">
        <f>G415='[5]Pvt SP2D Pusdik'!B416</f>
        <v>1</v>
      </c>
      <c r="I415" s="64">
        <f>'[5]Pvt SP2D Pusdik'!C416</f>
        <v>0</v>
      </c>
      <c r="J415" s="64">
        <f t="shared" si="272"/>
        <v>6000000</v>
      </c>
      <c r="K415" s="64"/>
      <c r="L415" s="64"/>
      <c r="M415" s="64"/>
      <c r="N415" s="64"/>
      <c r="Q415" s="278"/>
    </row>
    <row r="416" spans="1:17" ht="13.2" hidden="1" x14ac:dyDescent="0.25">
      <c r="A416" s="279" t="s">
        <v>876</v>
      </c>
      <c r="B416" s="62"/>
      <c r="C416" s="63" t="s">
        <v>574</v>
      </c>
      <c r="D416" s="62">
        <v>4</v>
      </c>
      <c r="E416" s="62" t="s">
        <v>121</v>
      </c>
      <c r="F416" s="64">
        <v>1000000</v>
      </c>
      <c r="G416" s="64">
        <f t="shared" si="271"/>
        <v>4000000</v>
      </c>
      <c r="H416" s="64" t="b">
        <f>G416='[5]Pvt SP2D Pusdik'!B417</f>
        <v>1</v>
      </c>
      <c r="I416" s="64">
        <f>'[5]Pvt SP2D Pusdik'!C417</f>
        <v>0</v>
      </c>
      <c r="J416" s="64">
        <f t="shared" si="272"/>
        <v>4000000</v>
      </c>
      <c r="K416" s="64"/>
      <c r="L416" s="64"/>
      <c r="M416" s="64"/>
      <c r="N416" s="64"/>
      <c r="Q416" s="278"/>
    </row>
    <row r="417" spans="1:17" ht="13.2" hidden="1" x14ac:dyDescent="0.25">
      <c r="A417" s="279" t="s">
        <v>877</v>
      </c>
      <c r="B417" s="62"/>
      <c r="C417" s="63" t="s">
        <v>805</v>
      </c>
      <c r="D417" s="62">
        <v>30</v>
      </c>
      <c r="E417" s="62" t="s">
        <v>60</v>
      </c>
      <c r="F417" s="64">
        <v>250000</v>
      </c>
      <c r="G417" s="64">
        <f t="shared" si="271"/>
        <v>7500000</v>
      </c>
      <c r="H417" s="64" t="b">
        <f>G417='[5]Pvt SP2D Pusdik'!B418</f>
        <v>1</v>
      </c>
      <c r="I417" s="64">
        <f>'[5]Pvt SP2D Pusdik'!C418</f>
        <v>0</v>
      </c>
      <c r="J417" s="64">
        <f t="shared" si="272"/>
        <v>7500000</v>
      </c>
      <c r="K417" s="64"/>
      <c r="L417" s="64"/>
      <c r="M417" s="64"/>
      <c r="N417" s="64"/>
      <c r="Q417" s="278"/>
    </row>
    <row r="418" spans="1:17" ht="13.2" hidden="1" x14ac:dyDescent="0.25">
      <c r="A418" s="279" t="s">
        <v>878</v>
      </c>
      <c r="B418" s="145" t="s">
        <v>537</v>
      </c>
      <c r="C418" s="146" t="s">
        <v>74</v>
      </c>
      <c r="D418" s="145"/>
      <c r="E418" s="145"/>
      <c r="F418" s="149"/>
      <c r="G418" s="149">
        <f>G419</f>
        <v>1000000</v>
      </c>
      <c r="H418" s="61" t="b">
        <f>G418='[5]Pvt SP2D Pusdik'!B419</f>
        <v>1</v>
      </c>
      <c r="I418" s="61">
        <f>'[5]Pvt SP2D Pusdik'!C419</f>
        <v>0</v>
      </c>
      <c r="J418" s="149">
        <f>J419</f>
        <v>1000000</v>
      </c>
      <c r="K418" s="149">
        <f t="shared" ref="K418:L418" si="273">K419</f>
        <v>0</v>
      </c>
      <c r="L418" s="61">
        <f t="shared" si="273"/>
        <v>0</v>
      </c>
      <c r="M418" s="61" cm="1">
        <f t="array" ref="M418">SUM(_xlfn._xlws.FILTER([6]!Draft_SPBY[Jumlah],[6]!Draft_SPBY[MAK4]=A418,0))</f>
        <v>0</v>
      </c>
      <c r="N418" s="61">
        <f>L418-M418</f>
        <v>0</v>
      </c>
      <c r="Q418" s="278"/>
    </row>
    <row r="419" spans="1:17" ht="13.2" hidden="1" x14ac:dyDescent="0.25">
      <c r="A419" s="279" t="s">
        <v>879</v>
      </c>
      <c r="B419" s="62"/>
      <c r="C419" s="63" t="s">
        <v>862</v>
      </c>
      <c r="D419" s="62">
        <v>4</v>
      </c>
      <c r="E419" s="62" t="s">
        <v>121</v>
      </c>
      <c r="F419" s="64">
        <v>250000</v>
      </c>
      <c r="G419" s="64">
        <f>ROUNDDOWN(D419*F419,-3)</f>
        <v>1000000</v>
      </c>
      <c r="H419" s="64" t="b">
        <f>G419='[5]Pvt SP2D Pusdik'!B420</f>
        <v>1</v>
      </c>
      <c r="I419" s="64">
        <f>'[5]Pvt SP2D Pusdik'!C420</f>
        <v>0</v>
      </c>
      <c r="J419" s="64">
        <f>G419-I419</f>
        <v>1000000</v>
      </c>
      <c r="K419" s="64"/>
      <c r="L419" s="64"/>
      <c r="M419" s="64"/>
      <c r="N419" s="64"/>
      <c r="Q419" s="278"/>
    </row>
    <row r="420" spans="1:17" ht="13.2" hidden="1" x14ac:dyDescent="0.25">
      <c r="A420" s="279" t="s">
        <v>377</v>
      </c>
      <c r="B420" s="145" t="s">
        <v>538</v>
      </c>
      <c r="C420" s="146" t="s">
        <v>36</v>
      </c>
      <c r="D420" s="145"/>
      <c r="E420" s="145"/>
      <c r="F420" s="149"/>
      <c r="G420" s="149">
        <f>G421</f>
        <v>283540000</v>
      </c>
      <c r="H420" s="61" t="b">
        <f>G420='[5]Pvt SP2D Pusdik'!B421</f>
        <v>1</v>
      </c>
      <c r="I420" s="61">
        <f>'[5]Pvt SP2D Pusdik'!C421</f>
        <v>0</v>
      </c>
      <c r="J420" s="149">
        <f>J421</f>
        <v>283540000</v>
      </c>
      <c r="K420" s="149">
        <f t="shared" ref="K420:L420" si="274">K421</f>
        <v>0</v>
      </c>
      <c r="L420" s="61">
        <f t="shared" si="274"/>
        <v>0</v>
      </c>
      <c r="M420" s="61" cm="1">
        <f t="array" ref="M420">SUM(_xlfn._xlws.FILTER([6]!Draft_SPBY[Jumlah],[6]!Draft_SPBY[MAK4]=A420,0))</f>
        <v>0</v>
      </c>
      <c r="N420" s="61">
        <f>L420-M420</f>
        <v>0</v>
      </c>
      <c r="Q420" s="278"/>
    </row>
    <row r="421" spans="1:17" ht="13.2" hidden="1" x14ac:dyDescent="0.25">
      <c r="A421" s="279" t="s">
        <v>378</v>
      </c>
      <c r="B421" s="62"/>
      <c r="C421" s="63" t="s">
        <v>880</v>
      </c>
      <c r="D421" s="62">
        <v>45</v>
      </c>
      <c r="E421" s="62" t="s">
        <v>27</v>
      </c>
      <c r="F421" s="64">
        <v>6300889</v>
      </c>
      <c r="G421" s="64">
        <f>ROUNDDOWN(D421*F421,-3)</f>
        <v>283540000</v>
      </c>
      <c r="H421" s="64" t="b">
        <f>G421='[5]Pvt SP2D Pusdik'!B422</f>
        <v>1</v>
      </c>
      <c r="I421" s="64">
        <f>'[5]Pvt SP2D Pusdik'!C422</f>
        <v>0</v>
      </c>
      <c r="J421" s="64">
        <f>G421-I421</f>
        <v>283540000</v>
      </c>
      <c r="K421" s="64"/>
      <c r="L421" s="64"/>
      <c r="M421" s="64"/>
      <c r="N421" s="64"/>
      <c r="Q421" s="278"/>
    </row>
    <row r="422" spans="1:17" ht="13.2" x14ac:dyDescent="0.25">
      <c r="A422" s="279" t="s">
        <v>379</v>
      </c>
      <c r="B422" s="240" t="s">
        <v>881</v>
      </c>
      <c r="C422" s="241" t="s">
        <v>380</v>
      </c>
      <c r="D422" s="242"/>
      <c r="E422" s="240" t="s">
        <v>570</v>
      </c>
      <c r="F422" s="243"/>
      <c r="G422" s="244">
        <f>G423</f>
        <v>104311000</v>
      </c>
      <c r="H422" s="99" t="b">
        <f>G422='[5]Pvt SP2D Pusdik'!B423</f>
        <v>1</v>
      </c>
      <c r="I422" s="98">
        <f>'[5]Pvt SP2D Pusdik'!C423</f>
        <v>17535500</v>
      </c>
      <c r="J422" s="243">
        <f>J423</f>
        <v>86775500</v>
      </c>
      <c r="K422" s="244">
        <f t="shared" ref="K422:N422" si="275">K423</f>
        <v>20599600</v>
      </c>
      <c r="L422" s="99">
        <f t="shared" si="275"/>
        <v>14599600</v>
      </c>
      <c r="M422" s="99">
        <f t="shared" si="275"/>
        <v>0</v>
      </c>
      <c r="N422" s="99">
        <f t="shared" si="275"/>
        <v>14599600</v>
      </c>
      <c r="Q422" s="278"/>
    </row>
    <row r="423" spans="1:17" ht="13.2" x14ac:dyDescent="0.25">
      <c r="A423" s="279" t="s">
        <v>381</v>
      </c>
      <c r="B423" s="139" t="s">
        <v>22</v>
      </c>
      <c r="C423" s="140" t="s">
        <v>882</v>
      </c>
      <c r="D423" s="159"/>
      <c r="E423" s="160"/>
      <c r="F423" s="161"/>
      <c r="G423" s="144">
        <f>SUM(G424,G430)</f>
        <v>104311000</v>
      </c>
      <c r="H423" s="282" t="b">
        <f>G423='[5]Pvt SP2D Pusdik'!B424</f>
        <v>1</v>
      </c>
      <c r="I423" s="67">
        <f>'[5]Pvt SP2D Pusdik'!C424</f>
        <v>17535500</v>
      </c>
      <c r="J423" s="161">
        <f>SUM(J424,J430)</f>
        <v>86775500</v>
      </c>
      <c r="K423" s="144">
        <f t="shared" ref="K423:L423" si="276">SUM(K424,K430)</f>
        <v>20599600</v>
      </c>
      <c r="L423" s="59">
        <f t="shared" si="276"/>
        <v>14599600</v>
      </c>
      <c r="M423" s="281">
        <f t="shared" ref="L423:N423" si="277">SUM(M424,M430)</f>
        <v>0</v>
      </c>
      <c r="N423" s="281">
        <f t="shared" si="277"/>
        <v>14599600</v>
      </c>
      <c r="O423" s="272" t="s">
        <v>507</v>
      </c>
      <c r="P423" s="272" t="s">
        <v>509</v>
      </c>
      <c r="Q423" s="278"/>
    </row>
    <row r="424" spans="1:17" ht="13.2" x14ac:dyDescent="0.25">
      <c r="A424" s="279" t="s">
        <v>382</v>
      </c>
      <c r="B424" s="154" t="s">
        <v>536</v>
      </c>
      <c r="C424" s="155" t="s">
        <v>25</v>
      </c>
      <c r="D424" s="156"/>
      <c r="E424" s="154"/>
      <c r="F424" s="157"/>
      <c r="G424" s="158">
        <f>SUM(G425:G429)</f>
        <v>35500000</v>
      </c>
      <c r="H424" s="66" t="b">
        <f>G424='[5]Pvt SP2D Pusdik'!B425</f>
        <v>1</v>
      </c>
      <c r="I424" s="65">
        <f>'[5]Pvt SP2D Pusdik'!C425</f>
        <v>7503500</v>
      </c>
      <c r="J424" s="157">
        <f>SUM(J425:J429)</f>
        <v>27996500</v>
      </c>
      <c r="K424" s="158">
        <f t="shared" ref="K424:L424" si="278">SUM(K425:K429)</f>
        <v>2250000</v>
      </c>
      <c r="L424" s="66">
        <f t="shared" si="278"/>
        <v>2250000</v>
      </c>
      <c r="M424" s="61" cm="1">
        <f t="array" ref="M424">SUM(_xlfn._xlws.FILTER([6]!Draft_SPBY[Jumlah],[6]!Draft_SPBY[MAK4]=A424,0))</f>
        <v>0</v>
      </c>
      <c r="N424" s="61">
        <f>L424-M424</f>
        <v>2250000</v>
      </c>
      <c r="Q424" s="278"/>
    </row>
    <row r="425" spans="1:17" ht="13.2" x14ac:dyDescent="0.25">
      <c r="A425" s="279" t="s">
        <v>383</v>
      </c>
      <c r="B425" s="62"/>
      <c r="C425" s="63" t="s">
        <v>571</v>
      </c>
      <c r="D425" s="62">
        <v>180</v>
      </c>
      <c r="E425" s="62" t="s">
        <v>27</v>
      </c>
      <c r="F425" s="64">
        <v>75000</v>
      </c>
      <c r="G425" s="64">
        <f t="shared" ref="G425:G429" si="279">ROUNDDOWN(D425*F425,-3)</f>
        <v>13500000</v>
      </c>
      <c r="H425" s="64" t="b">
        <f>G425='[5]Pvt SP2D Pusdik'!B426</f>
        <v>1</v>
      </c>
      <c r="I425" s="64">
        <f>'[5]Pvt SP2D Pusdik'!C426</f>
        <v>1560000</v>
      </c>
      <c r="J425" s="64">
        <f t="shared" ref="J425:J429" si="280">G425-I425</f>
        <v>11940000</v>
      </c>
      <c r="K425" s="64">
        <v>2250000</v>
      </c>
      <c r="L425" s="64">
        <v>2250000</v>
      </c>
      <c r="M425" s="64"/>
      <c r="N425" s="64"/>
      <c r="Q425" s="278"/>
    </row>
    <row r="426" spans="1:17" ht="13.2" hidden="1" x14ac:dyDescent="0.25">
      <c r="A426" s="264" t="s">
        <v>384</v>
      </c>
      <c r="B426" s="62"/>
      <c r="C426" s="63" t="s">
        <v>572</v>
      </c>
      <c r="D426" s="62">
        <v>4</v>
      </c>
      <c r="E426" s="62" t="s">
        <v>121</v>
      </c>
      <c r="F426" s="64">
        <v>1500000</v>
      </c>
      <c r="G426" s="64">
        <f t="shared" si="279"/>
        <v>6000000</v>
      </c>
      <c r="H426" s="64" t="b">
        <f>G426='[5]Pvt SP2D Pusdik'!B427</f>
        <v>1</v>
      </c>
      <c r="I426" s="64">
        <f>'[5]Pvt SP2D Pusdik'!C427</f>
        <v>1497500</v>
      </c>
      <c r="J426" s="64">
        <f t="shared" si="280"/>
        <v>4502500</v>
      </c>
      <c r="K426" s="64"/>
      <c r="L426" s="64"/>
      <c r="M426" s="64"/>
      <c r="N426" s="64"/>
      <c r="Q426" s="278"/>
    </row>
    <row r="427" spans="1:17" ht="13.2" hidden="1" x14ac:dyDescent="0.25">
      <c r="A427" s="279" t="s">
        <v>385</v>
      </c>
      <c r="B427" s="62"/>
      <c r="C427" s="63" t="s">
        <v>573</v>
      </c>
      <c r="D427" s="62">
        <v>4</v>
      </c>
      <c r="E427" s="62" t="s">
        <v>121</v>
      </c>
      <c r="F427" s="64">
        <v>1500000</v>
      </c>
      <c r="G427" s="64">
        <f t="shared" si="279"/>
        <v>6000000</v>
      </c>
      <c r="H427" s="64" t="b">
        <f>G427='[5]Pvt SP2D Pusdik'!B428</f>
        <v>1</v>
      </c>
      <c r="I427" s="64">
        <f>'[5]Pvt SP2D Pusdik'!C428</f>
        <v>1450000</v>
      </c>
      <c r="J427" s="64">
        <f t="shared" si="280"/>
        <v>4550000</v>
      </c>
      <c r="K427" s="64"/>
      <c r="L427" s="64"/>
      <c r="M427" s="64"/>
      <c r="N427" s="64"/>
      <c r="Q427" s="278"/>
    </row>
    <row r="428" spans="1:17" ht="13.2" hidden="1" x14ac:dyDescent="0.25">
      <c r="A428" s="279" t="s">
        <v>386</v>
      </c>
      <c r="B428" s="62"/>
      <c r="C428" s="63" t="s">
        <v>574</v>
      </c>
      <c r="D428" s="62">
        <v>4</v>
      </c>
      <c r="E428" s="62" t="s">
        <v>121</v>
      </c>
      <c r="F428" s="64">
        <v>1000000</v>
      </c>
      <c r="G428" s="64">
        <f t="shared" si="279"/>
        <v>4000000</v>
      </c>
      <c r="H428" s="64" t="b">
        <f>G428='[5]Pvt SP2D Pusdik'!B429</f>
        <v>1</v>
      </c>
      <c r="I428" s="64">
        <f>'[5]Pvt SP2D Pusdik'!C429</f>
        <v>996000</v>
      </c>
      <c r="J428" s="64">
        <f t="shared" si="280"/>
        <v>3004000</v>
      </c>
      <c r="K428" s="64"/>
      <c r="L428" s="64"/>
      <c r="M428" s="64"/>
      <c r="N428" s="64"/>
      <c r="Q428" s="278"/>
    </row>
    <row r="429" spans="1:17" ht="13.2" hidden="1" x14ac:dyDescent="0.25">
      <c r="A429" s="279" t="s">
        <v>387</v>
      </c>
      <c r="B429" s="62"/>
      <c r="C429" s="63" t="s">
        <v>845</v>
      </c>
      <c r="D429" s="62">
        <v>12</v>
      </c>
      <c r="E429" s="62" t="s">
        <v>60</v>
      </c>
      <c r="F429" s="64">
        <v>500000</v>
      </c>
      <c r="G429" s="64">
        <f t="shared" si="279"/>
        <v>6000000</v>
      </c>
      <c r="H429" s="64" t="b">
        <f>G429='[5]Pvt SP2D Pusdik'!B430</f>
        <v>1</v>
      </c>
      <c r="I429" s="64">
        <f>'[5]Pvt SP2D Pusdik'!C430</f>
        <v>2000000</v>
      </c>
      <c r="J429" s="64">
        <f t="shared" si="280"/>
        <v>4000000</v>
      </c>
      <c r="K429" s="64"/>
      <c r="L429" s="64"/>
      <c r="M429" s="64"/>
      <c r="N429" s="64"/>
      <c r="Q429" s="278"/>
    </row>
    <row r="430" spans="1:17" ht="13.2" x14ac:dyDescent="0.25">
      <c r="A430" s="279" t="s">
        <v>389</v>
      </c>
      <c r="B430" s="154" t="s">
        <v>538</v>
      </c>
      <c r="C430" s="155" t="s">
        <v>36</v>
      </c>
      <c r="D430" s="156"/>
      <c r="E430" s="154"/>
      <c r="F430" s="157"/>
      <c r="G430" s="158">
        <f>G431</f>
        <v>68811000</v>
      </c>
      <c r="H430" s="66" t="b">
        <f>G430='[5]Pvt SP2D Pusdik'!B431</f>
        <v>1</v>
      </c>
      <c r="I430" s="65">
        <f>'[5]Pvt SP2D Pusdik'!C431</f>
        <v>10032000</v>
      </c>
      <c r="J430" s="157">
        <f>J431</f>
        <v>58779000</v>
      </c>
      <c r="K430" s="158">
        <f t="shared" ref="K430:L430" si="281">K431</f>
        <v>18349600</v>
      </c>
      <c r="L430" s="66">
        <f t="shared" si="281"/>
        <v>12349600</v>
      </c>
      <c r="M430" s="61" cm="1">
        <f t="array" ref="M430">SUM(_xlfn._xlws.FILTER([6]!Draft_SPBY[Jumlah],[6]!Draft_SPBY[MAK4]=A430,0))</f>
        <v>0</v>
      </c>
      <c r="N430" s="61">
        <f>L430-M430</f>
        <v>12349600</v>
      </c>
      <c r="Q430" s="278"/>
    </row>
    <row r="431" spans="1:17" ht="13.2" x14ac:dyDescent="0.25">
      <c r="A431" s="279" t="s">
        <v>390</v>
      </c>
      <c r="B431" s="62"/>
      <c r="C431" s="63" t="s">
        <v>883</v>
      </c>
      <c r="D431" s="62">
        <v>15</v>
      </c>
      <c r="E431" s="62" t="s">
        <v>27</v>
      </c>
      <c r="F431" s="64">
        <v>4587400</v>
      </c>
      <c r="G431" s="64">
        <f>ROUNDDOWN(D431*F431,-3)</f>
        <v>68811000</v>
      </c>
      <c r="H431" s="64" t="b">
        <f>G431='[5]Pvt SP2D Pusdik'!B432</f>
        <v>1</v>
      </c>
      <c r="I431" s="64">
        <f>'[5]Pvt SP2D Pusdik'!C432</f>
        <v>10032000</v>
      </c>
      <c r="J431" s="64">
        <f>G431-I431</f>
        <v>58779000</v>
      </c>
      <c r="K431" s="64">
        <v>18349600</v>
      </c>
      <c r="L431" s="64">
        <v>12349600</v>
      </c>
      <c r="M431" s="64"/>
      <c r="N431" s="64"/>
      <c r="Q431" s="278"/>
    </row>
    <row r="432" spans="1:17" ht="13.2" x14ac:dyDescent="0.25">
      <c r="A432" s="279" t="s">
        <v>391</v>
      </c>
      <c r="B432" s="186" t="s">
        <v>392</v>
      </c>
      <c r="C432" s="187" t="s">
        <v>393</v>
      </c>
      <c r="D432" s="234">
        <v>1</v>
      </c>
      <c r="E432" s="186" t="s">
        <v>317</v>
      </c>
      <c r="F432" s="235"/>
      <c r="G432" s="188">
        <f>G433</f>
        <v>528803000</v>
      </c>
      <c r="H432" s="78" t="b">
        <f>G432='[5]Pvt SP2D Pusdik'!B433</f>
        <v>1</v>
      </c>
      <c r="I432" s="96">
        <f>'[5]Pvt SP2D Pusdik'!C433</f>
        <v>60909500</v>
      </c>
      <c r="J432" s="235">
        <f>J433</f>
        <v>467893500</v>
      </c>
      <c r="K432" s="188">
        <f t="shared" ref="K432:N432" si="282">K433</f>
        <v>66826800</v>
      </c>
      <c r="L432" s="78">
        <f t="shared" si="282"/>
        <v>60041800</v>
      </c>
      <c r="M432" s="78">
        <f t="shared" si="282"/>
        <v>9407000</v>
      </c>
      <c r="N432" s="78">
        <f t="shared" si="282"/>
        <v>50634800</v>
      </c>
      <c r="Q432" s="278"/>
    </row>
    <row r="433" spans="1:17" ht="13.2" x14ac:dyDescent="0.25">
      <c r="A433" s="279" t="s">
        <v>394</v>
      </c>
      <c r="B433" s="189" t="s">
        <v>622</v>
      </c>
      <c r="C433" s="190" t="s">
        <v>395</v>
      </c>
      <c r="D433" s="245"/>
      <c r="E433" s="189" t="s">
        <v>570</v>
      </c>
      <c r="F433" s="246"/>
      <c r="G433" s="191">
        <f>SUM(G434,G444,G454,G465,G475,G485,G495)</f>
        <v>528803000</v>
      </c>
      <c r="H433" s="79" t="b">
        <f>G433='[5]Pvt SP2D Pusdik'!B434</f>
        <v>1</v>
      </c>
      <c r="I433" s="100">
        <f>'[5]Pvt SP2D Pusdik'!C434</f>
        <v>60909500</v>
      </c>
      <c r="J433" s="246">
        <f>SUM(J434,J444,J454,J465,J475,J485,J495)</f>
        <v>467893500</v>
      </c>
      <c r="K433" s="191">
        <f t="shared" ref="K433:L433" si="283">SUM(K434,K444,K454,K465,K475,K485,K495)</f>
        <v>66826800</v>
      </c>
      <c r="L433" s="79">
        <f t="shared" si="283"/>
        <v>60041800</v>
      </c>
      <c r="M433" s="79">
        <f t="shared" ref="L433:N433" si="284">SUM(M434,M444,M454,M465,M475,M485,M495)</f>
        <v>9407000</v>
      </c>
      <c r="N433" s="79">
        <f t="shared" si="284"/>
        <v>50634800</v>
      </c>
      <c r="Q433" s="278"/>
    </row>
    <row r="434" spans="1:17" ht="13.2" x14ac:dyDescent="0.25">
      <c r="A434" s="279" t="s">
        <v>396</v>
      </c>
      <c r="B434" s="139" t="s">
        <v>22</v>
      </c>
      <c r="C434" s="140" t="s">
        <v>884</v>
      </c>
      <c r="D434" s="171"/>
      <c r="E434" s="139"/>
      <c r="F434" s="172"/>
      <c r="G434" s="144">
        <f>SUM(G435,G440,G442)</f>
        <v>60878000</v>
      </c>
      <c r="H434" s="283" t="b">
        <f>G434='[5]Pvt SP2D Pusdik'!B435</f>
        <v>1</v>
      </c>
      <c r="I434" s="72">
        <f>'[5]Pvt SP2D Pusdik'!C435</f>
        <v>9005000</v>
      </c>
      <c r="J434" s="172">
        <f>SUM(J435,J440,J442)</f>
        <v>51873000</v>
      </c>
      <c r="K434" s="144">
        <f t="shared" ref="K434:L434" si="285">SUM(K435,K440,K442)</f>
        <v>5000000</v>
      </c>
      <c r="L434" s="59">
        <f t="shared" si="285"/>
        <v>5000000</v>
      </c>
      <c r="M434" s="281">
        <f t="shared" ref="L434:N434" si="286">SUM(M435,M440,M442)</f>
        <v>1120000</v>
      </c>
      <c r="N434" s="281">
        <f t="shared" si="286"/>
        <v>3880000</v>
      </c>
      <c r="O434" s="272" t="s">
        <v>505</v>
      </c>
      <c r="P434" s="272" t="s">
        <v>510</v>
      </c>
      <c r="Q434" s="278"/>
    </row>
    <row r="435" spans="1:17" ht="13.2" hidden="1" x14ac:dyDescent="0.25">
      <c r="A435" s="279" t="s">
        <v>397</v>
      </c>
      <c r="B435" s="162" t="s">
        <v>536</v>
      </c>
      <c r="C435" s="163" t="s">
        <v>25</v>
      </c>
      <c r="D435" s="218"/>
      <c r="E435" s="162"/>
      <c r="F435" s="219"/>
      <c r="G435" s="164">
        <f>SUM(G436:G439)</f>
        <v>19750000</v>
      </c>
      <c r="H435" s="68" t="b">
        <f>G435='[5]Pvt SP2D Pusdik'!B436</f>
        <v>1</v>
      </c>
      <c r="I435" s="89">
        <f>'[5]Pvt SP2D Pusdik'!C436</f>
        <v>3925000</v>
      </c>
      <c r="J435" s="219">
        <f>SUM(J436:J439)</f>
        <v>15825000</v>
      </c>
      <c r="K435" s="164">
        <f t="shared" ref="K435:L435" si="287">SUM(K436:K439)</f>
        <v>0</v>
      </c>
      <c r="L435" s="68">
        <f t="shared" si="287"/>
        <v>0</v>
      </c>
      <c r="M435" s="61" cm="1">
        <f t="array" ref="M435">SUM(_xlfn._xlws.FILTER([6]!Draft_SPBY[Jumlah],[6]!Draft_SPBY[MAK4]=A435,0))</f>
        <v>0</v>
      </c>
      <c r="N435" s="61">
        <f>L435-M435</f>
        <v>0</v>
      </c>
      <c r="Q435" s="278"/>
    </row>
    <row r="436" spans="1:17" ht="13.2" hidden="1" x14ac:dyDescent="0.25">
      <c r="A436" s="279" t="s">
        <v>398</v>
      </c>
      <c r="B436" s="62"/>
      <c r="C436" s="63" t="s">
        <v>571</v>
      </c>
      <c r="D436" s="62">
        <v>50</v>
      </c>
      <c r="E436" s="62" t="s">
        <v>27</v>
      </c>
      <c r="F436" s="64">
        <v>75000</v>
      </c>
      <c r="G436" s="64">
        <f t="shared" ref="G436:G439" si="288">ROUNDDOWN(D436*F436,-3)</f>
        <v>3750000</v>
      </c>
      <c r="H436" s="64" t="b">
        <f>G436='[5]Pvt SP2D Pusdik'!B437</f>
        <v>1</v>
      </c>
      <c r="I436" s="64">
        <f>'[5]Pvt SP2D Pusdik'!C437</f>
        <v>0</v>
      </c>
      <c r="J436" s="64">
        <f t="shared" ref="J436:J439" si="289">G436-I436</f>
        <v>3750000</v>
      </c>
      <c r="K436" s="64"/>
      <c r="L436" s="64"/>
      <c r="M436" s="64"/>
      <c r="N436" s="64"/>
      <c r="Q436" s="278"/>
    </row>
    <row r="437" spans="1:17" ht="13.2" hidden="1" x14ac:dyDescent="0.25">
      <c r="A437" s="279" t="s">
        <v>399</v>
      </c>
      <c r="B437" s="62"/>
      <c r="C437" s="63" t="s">
        <v>572</v>
      </c>
      <c r="D437" s="62">
        <v>4</v>
      </c>
      <c r="E437" s="62" t="s">
        <v>121</v>
      </c>
      <c r="F437" s="64">
        <v>1500000</v>
      </c>
      <c r="G437" s="64">
        <f t="shared" si="288"/>
        <v>6000000</v>
      </c>
      <c r="H437" s="64" t="b">
        <f>G437='[5]Pvt SP2D Pusdik'!B438</f>
        <v>1</v>
      </c>
      <c r="I437" s="64">
        <f>'[5]Pvt SP2D Pusdik'!C438</f>
        <v>1480000</v>
      </c>
      <c r="J437" s="64">
        <f t="shared" si="289"/>
        <v>4520000</v>
      </c>
      <c r="K437" s="64"/>
      <c r="L437" s="64"/>
      <c r="M437" s="64"/>
      <c r="N437" s="64"/>
      <c r="Q437" s="278"/>
    </row>
    <row r="438" spans="1:17" ht="13.2" hidden="1" x14ac:dyDescent="0.25">
      <c r="A438" s="279" t="s">
        <v>400</v>
      </c>
      <c r="B438" s="62"/>
      <c r="C438" s="63" t="s">
        <v>573</v>
      </c>
      <c r="D438" s="62">
        <v>4</v>
      </c>
      <c r="E438" s="62" t="s">
        <v>121</v>
      </c>
      <c r="F438" s="64">
        <v>1500000</v>
      </c>
      <c r="G438" s="64">
        <f t="shared" si="288"/>
        <v>6000000</v>
      </c>
      <c r="H438" s="64" t="b">
        <f>G438='[5]Pvt SP2D Pusdik'!B439</f>
        <v>1</v>
      </c>
      <c r="I438" s="64">
        <f>'[5]Pvt SP2D Pusdik'!C439</f>
        <v>1450000</v>
      </c>
      <c r="J438" s="64">
        <f t="shared" si="289"/>
        <v>4550000</v>
      </c>
      <c r="K438" s="64"/>
      <c r="L438" s="64"/>
      <c r="M438" s="64"/>
      <c r="N438" s="64"/>
      <c r="Q438" s="278"/>
    </row>
    <row r="439" spans="1:17" ht="13.2" hidden="1" x14ac:dyDescent="0.25">
      <c r="A439" s="279" t="s">
        <v>401</v>
      </c>
      <c r="B439" s="62"/>
      <c r="C439" s="63" t="s">
        <v>574</v>
      </c>
      <c r="D439" s="62">
        <v>4</v>
      </c>
      <c r="E439" s="62" t="s">
        <v>121</v>
      </c>
      <c r="F439" s="64">
        <v>1000000</v>
      </c>
      <c r="G439" s="64">
        <f t="shared" si="288"/>
        <v>4000000</v>
      </c>
      <c r="H439" s="64" t="b">
        <f>G439='[5]Pvt SP2D Pusdik'!B440</f>
        <v>1</v>
      </c>
      <c r="I439" s="64">
        <f>'[5]Pvt SP2D Pusdik'!C440</f>
        <v>995000</v>
      </c>
      <c r="J439" s="64">
        <f t="shared" si="289"/>
        <v>3005000</v>
      </c>
      <c r="K439" s="64"/>
      <c r="L439" s="64"/>
      <c r="M439" s="64"/>
      <c r="N439" s="64"/>
      <c r="Q439" s="278"/>
    </row>
    <row r="440" spans="1:17" ht="13.2" x14ac:dyDescent="0.25">
      <c r="A440" s="279" t="s">
        <v>402</v>
      </c>
      <c r="B440" s="154" t="s">
        <v>538</v>
      </c>
      <c r="C440" s="155" t="s">
        <v>36</v>
      </c>
      <c r="D440" s="154"/>
      <c r="E440" s="154"/>
      <c r="F440" s="158"/>
      <c r="G440" s="158">
        <f>G441</f>
        <v>37528000</v>
      </c>
      <c r="H440" s="66" t="b">
        <f>G440='[5]Pvt SP2D Pusdik'!B441</f>
        <v>1</v>
      </c>
      <c r="I440" s="66">
        <f>'[5]Pvt SP2D Pusdik'!C441</f>
        <v>5080000</v>
      </c>
      <c r="J440" s="158">
        <f>J441</f>
        <v>32448000</v>
      </c>
      <c r="K440" s="158">
        <f t="shared" ref="K440:L440" si="290">K441</f>
        <v>5000000</v>
      </c>
      <c r="L440" s="66">
        <f t="shared" si="290"/>
        <v>5000000</v>
      </c>
      <c r="M440" s="61" cm="1">
        <f t="array" ref="M440">SUM(_xlfn._xlws.FILTER([6]!Draft_SPBY[Jumlah],[6]!Draft_SPBY[MAK4]=A440,0))</f>
        <v>1120000</v>
      </c>
      <c r="N440" s="61">
        <f>L440-M440</f>
        <v>3880000</v>
      </c>
      <c r="Q440" s="278"/>
    </row>
    <row r="441" spans="1:17" ht="13.2" x14ac:dyDescent="0.25">
      <c r="A441" s="279" t="s">
        <v>403</v>
      </c>
      <c r="B441" s="62"/>
      <c r="C441" s="63" t="s">
        <v>885</v>
      </c>
      <c r="D441" s="62">
        <v>10</v>
      </c>
      <c r="E441" s="62" t="s">
        <v>27</v>
      </c>
      <c r="F441" s="64">
        <v>3752800</v>
      </c>
      <c r="G441" s="64">
        <f>ROUNDDOWN(D441*F441,-3)</f>
        <v>37528000</v>
      </c>
      <c r="H441" s="64" t="b">
        <f>G441='[5]Pvt SP2D Pusdik'!B442</f>
        <v>1</v>
      </c>
      <c r="I441" s="64">
        <f>'[5]Pvt SP2D Pusdik'!C442</f>
        <v>5080000</v>
      </c>
      <c r="J441" s="64">
        <f>G441-I441</f>
        <v>32448000</v>
      </c>
      <c r="K441" s="64">
        <v>5000000</v>
      </c>
      <c r="L441" s="64">
        <v>5000000</v>
      </c>
      <c r="M441" s="64"/>
      <c r="N441" s="64"/>
      <c r="Q441" s="278"/>
    </row>
    <row r="442" spans="1:17" ht="13.2" hidden="1" x14ac:dyDescent="0.25">
      <c r="A442" s="279" t="s">
        <v>886</v>
      </c>
      <c r="B442" s="145" t="s">
        <v>599</v>
      </c>
      <c r="C442" s="146" t="s">
        <v>81</v>
      </c>
      <c r="D442" s="145"/>
      <c r="E442" s="145"/>
      <c r="F442" s="149"/>
      <c r="G442" s="149">
        <f>G443</f>
        <v>3600000</v>
      </c>
      <c r="H442" s="61" t="b">
        <f>G442='[5]Pvt SP2D Pusdik'!B443</f>
        <v>1</v>
      </c>
      <c r="I442" s="61">
        <f>'[5]Pvt SP2D Pusdik'!C443</f>
        <v>0</v>
      </c>
      <c r="J442" s="149">
        <f>J443</f>
        <v>3600000</v>
      </c>
      <c r="K442" s="149">
        <f t="shared" ref="K442:L442" si="291">K443</f>
        <v>0</v>
      </c>
      <c r="L442" s="61">
        <f t="shared" si="291"/>
        <v>0</v>
      </c>
      <c r="M442" s="61" cm="1">
        <f t="array" ref="M442">SUM(_xlfn._xlws.FILTER([6]!Draft_SPBY[Jumlah],[6]!Draft_SPBY[MAK4]=A442,0))</f>
        <v>0</v>
      </c>
      <c r="N442" s="61">
        <f>L442-M442</f>
        <v>0</v>
      </c>
      <c r="Q442" s="278"/>
    </row>
    <row r="443" spans="1:17" ht="13.2" hidden="1" x14ac:dyDescent="0.25">
      <c r="A443" s="279" t="s">
        <v>887</v>
      </c>
      <c r="B443" s="62"/>
      <c r="C443" s="63" t="s">
        <v>888</v>
      </c>
      <c r="D443" s="62">
        <v>24</v>
      </c>
      <c r="E443" s="62" t="s">
        <v>27</v>
      </c>
      <c r="F443" s="64">
        <v>150000</v>
      </c>
      <c r="G443" s="64">
        <f>ROUNDDOWN(D443*F443,-3)</f>
        <v>3600000</v>
      </c>
      <c r="H443" s="64" t="b">
        <f>G443='[5]Pvt SP2D Pusdik'!B444</f>
        <v>1</v>
      </c>
      <c r="I443" s="64">
        <f>'[5]Pvt SP2D Pusdik'!C444</f>
        <v>0</v>
      </c>
      <c r="J443" s="64">
        <f>G443-I443</f>
        <v>3600000</v>
      </c>
      <c r="K443" s="64"/>
      <c r="L443" s="64"/>
      <c r="M443" s="64"/>
      <c r="N443" s="64"/>
      <c r="Q443" s="278"/>
    </row>
    <row r="444" spans="1:17" ht="13.2" x14ac:dyDescent="0.25">
      <c r="A444" s="279" t="s">
        <v>404</v>
      </c>
      <c r="B444" s="139" t="s">
        <v>39</v>
      </c>
      <c r="C444" s="140" t="s">
        <v>889</v>
      </c>
      <c r="D444" s="171"/>
      <c r="E444" s="139"/>
      <c r="F444" s="172"/>
      <c r="G444" s="144">
        <f>SUM(G445,G450,G452)</f>
        <v>52320000</v>
      </c>
      <c r="H444" s="283" t="b">
        <f>G444='[5]Pvt SP2D Pusdik'!B445</f>
        <v>1</v>
      </c>
      <c r="I444" s="72">
        <f>'[5]Pvt SP2D Pusdik'!C445</f>
        <v>7969000</v>
      </c>
      <c r="J444" s="172">
        <f>SUM(J445,J450,J452)</f>
        <v>44351000</v>
      </c>
      <c r="K444" s="144">
        <f t="shared" ref="K444:L444" si="292">SUM(K445,K450,K452)</f>
        <v>8500000</v>
      </c>
      <c r="L444" s="59">
        <f t="shared" si="292"/>
        <v>8500000</v>
      </c>
      <c r="M444" s="281">
        <f t="shared" ref="L444:N444" si="293">SUM(M445,M450,M452)</f>
        <v>3969000</v>
      </c>
      <c r="N444" s="281">
        <f t="shared" si="293"/>
        <v>4531000</v>
      </c>
      <c r="O444" s="272" t="s">
        <v>505</v>
      </c>
      <c r="P444" s="272" t="s">
        <v>510</v>
      </c>
      <c r="Q444" s="278"/>
    </row>
    <row r="445" spans="1:17" ht="13.2" x14ac:dyDescent="0.25">
      <c r="A445" s="279" t="s">
        <v>405</v>
      </c>
      <c r="B445" s="162" t="s">
        <v>536</v>
      </c>
      <c r="C445" s="163" t="s">
        <v>25</v>
      </c>
      <c r="D445" s="218"/>
      <c r="E445" s="162"/>
      <c r="F445" s="219"/>
      <c r="G445" s="164">
        <f>SUM(G446:G449)</f>
        <v>19000000</v>
      </c>
      <c r="H445" s="68" t="b">
        <f>G445='[5]Pvt SP2D Pusdik'!B446</f>
        <v>1</v>
      </c>
      <c r="I445" s="89">
        <f>'[5]Pvt SP2D Pusdik'!C446</f>
        <v>7969000</v>
      </c>
      <c r="J445" s="219">
        <f>SUM(J446:J449)</f>
        <v>11031000</v>
      </c>
      <c r="K445" s="164">
        <f t="shared" ref="K445:L445" si="294">SUM(K446:K449)</f>
        <v>1500000</v>
      </c>
      <c r="L445" s="68">
        <f t="shared" si="294"/>
        <v>1500000</v>
      </c>
      <c r="M445" s="61" cm="1">
        <f t="array" ref="M445">SUM(_xlfn._xlws.FILTER([6]!Draft_SPBY[Jumlah],[6]!Draft_SPBY[MAK4]=A445,0))</f>
        <v>3969000</v>
      </c>
      <c r="N445" s="61">
        <f>L445-M445</f>
        <v>-2469000</v>
      </c>
      <c r="Q445" s="278"/>
    </row>
    <row r="446" spans="1:17" ht="13.2" x14ac:dyDescent="0.25">
      <c r="A446" s="279" t="s">
        <v>406</v>
      </c>
      <c r="B446" s="62"/>
      <c r="C446" s="63" t="s">
        <v>571</v>
      </c>
      <c r="D446" s="62">
        <v>40</v>
      </c>
      <c r="E446" s="62" t="s">
        <v>27</v>
      </c>
      <c r="F446" s="64">
        <v>75000</v>
      </c>
      <c r="G446" s="64">
        <f t="shared" ref="G446:G449" si="295">ROUNDDOWN(D446*F446,-3)</f>
        <v>3000000</v>
      </c>
      <c r="H446" s="64" t="b">
        <f>G446='[5]Pvt SP2D Pusdik'!B447</f>
        <v>1</v>
      </c>
      <c r="I446" s="64">
        <f>'[5]Pvt SP2D Pusdik'!C447</f>
        <v>0</v>
      </c>
      <c r="J446" s="64">
        <f t="shared" ref="J446:J449" si="296">G446-I446</f>
        <v>3000000</v>
      </c>
      <c r="K446" s="64">
        <v>1500000</v>
      </c>
      <c r="L446" s="64">
        <v>1500000</v>
      </c>
      <c r="M446" s="64"/>
      <c r="N446" s="64"/>
      <c r="Q446" s="278"/>
    </row>
    <row r="447" spans="1:17" ht="13.2" hidden="1" x14ac:dyDescent="0.25">
      <c r="A447" s="279" t="s">
        <v>407</v>
      </c>
      <c r="B447" s="62"/>
      <c r="C447" s="63" t="s">
        <v>572</v>
      </c>
      <c r="D447" s="62">
        <v>4</v>
      </c>
      <c r="E447" s="62" t="s">
        <v>121</v>
      </c>
      <c r="F447" s="64">
        <v>1500000</v>
      </c>
      <c r="G447" s="64">
        <f t="shared" si="295"/>
        <v>6000000</v>
      </c>
      <c r="H447" s="64" t="b">
        <f>G447='[5]Pvt SP2D Pusdik'!B448</f>
        <v>1</v>
      </c>
      <c r="I447" s="64">
        <f>'[5]Pvt SP2D Pusdik'!C448</f>
        <v>2985000</v>
      </c>
      <c r="J447" s="64">
        <f t="shared" si="296"/>
        <v>3015000</v>
      </c>
      <c r="K447" s="64"/>
      <c r="L447" s="64"/>
      <c r="M447" s="64"/>
      <c r="N447" s="64"/>
      <c r="Q447" s="278"/>
    </row>
    <row r="448" spans="1:17" ht="13.2" hidden="1" x14ac:dyDescent="0.25">
      <c r="A448" s="279" t="s">
        <v>890</v>
      </c>
      <c r="B448" s="62"/>
      <c r="C448" s="63" t="s">
        <v>573</v>
      </c>
      <c r="D448" s="62">
        <v>4</v>
      </c>
      <c r="E448" s="62" t="s">
        <v>121</v>
      </c>
      <c r="F448" s="64">
        <v>1500000</v>
      </c>
      <c r="G448" s="64">
        <f t="shared" si="295"/>
        <v>6000000</v>
      </c>
      <c r="H448" s="64" t="b">
        <f>G448='[5]Pvt SP2D Pusdik'!B449</f>
        <v>1</v>
      </c>
      <c r="I448" s="64">
        <f>'[5]Pvt SP2D Pusdik'!C449</f>
        <v>2995000</v>
      </c>
      <c r="J448" s="64">
        <f t="shared" si="296"/>
        <v>3005000</v>
      </c>
      <c r="K448" s="64"/>
      <c r="L448" s="64"/>
      <c r="M448" s="64"/>
      <c r="N448" s="64"/>
      <c r="Q448" s="278"/>
    </row>
    <row r="449" spans="1:17" ht="13.2" hidden="1" x14ac:dyDescent="0.25">
      <c r="A449" s="279" t="s">
        <v>891</v>
      </c>
      <c r="B449" s="62"/>
      <c r="C449" s="63" t="s">
        <v>574</v>
      </c>
      <c r="D449" s="62">
        <v>4</v>
      </c>
      <c r="E449" s="62" t="s">
        <v>121</v>
      </c>
      <c r="F449" s="64">
        <v>1000000</v>
      </c>
      <c r="G449" s="64">
        <f t="shared" si="295"/>
        <v>4000000</v>
      </c>
      <c r="H449" s="64" t="b">
        <f>G449='[5]Pvt SP2D Pusdik'!B450</f>
        <v>1</v>
      </c>
      <c r="I449" s="64">
        <f>'[5]Pvt SP2D Pusdik'!C450</f>
        <v>1989000</v>
      </c>
      <c r="J449" s="64">
        <f t="shared" si="296"/>
        <v>2011000</v>
      </c>
      <c r="K449" s="64"/>
      <c r="L449" s="64"/>
      <c r="M449" s="64"/>
      <c r="N449" s="64"/>
      <c r="Q449" s="278"/>
    </row>
    <row r="450" spans="1:17" ht="13.2" x14ac:dyDescent="0.25">
      <c r="A450" s="279" t="s">
        <v>408</v>
      </c>
      <c r="B450" s="145" t="s">
        <v>538</v>
      </c>
      <c r="C450" s="146" t="s">
        <v>36</v>
      </c>
      <c r="D450" s="147"/>
      <c r="E450" s="145"/>
      <c r="F450" s="148"/>
      <c r="G450" s="149">
        <f>G451</f>
        <v>32120000</v>
      </c>
      <c r="H450" s="61" t="b">
        <f>G450='[5]Pvt SP2D Pusdik'!B451</f>
        <v>1</v>
      </c>
      <c r="I450" s="60">
        <f>'[5]Pvt SP2D Pusdik'!C451</f>
        <v>0</v>
      </c>
      <c r="J450" s="148">
        <f>J451</f>
        <v>32120000</v>
      </c>
      <c r="K450" s="149">
        <f t="shared" ref="K450:L450" si="297">K451</f>
        <v>7000000</v>
      </c>
      <c r="L450" s="61">
        <f t="shared" si="297"/>
        <v>7000000</v>
      </c>
      <c r="M450" s="61" cm="1">
        <f t="array" ref="M450">SUM(_xlfn._xlws.FILTER([6]!Draft_SPBY[Jumlah],[6]!Draft_SPBY[MAK4]=A450,0))</f>
        <v>0</v>
      </c>
      <c r="N450" s="61">
        <f>L450-M450</f>
        <v>7000000</v>
      </c>
      <c r="Q450" s="278"/>
    </row>
    <row r="451" spans="1:17" ht="13.2" x14ac:dyDescent="0.25">
      <c r="A451" s="279" t="s">
        <v>409</v>
      </c>
      <c r="B451" s="62"/>
      <c r="C451" s="63" t="s">
        <v>892</v>
      </c>
      <c r="D451" s="62">
        <v>10</v>
      </c>
      <c r="E451" s="62" t="s">
        <v>27</v>
      </c>
      <c r="F451" s="64">
        <v>3212000</v>
      </c>
      <c r="G451" s="64">
        <f>ROUNDDOWN(D451*F451,-3)</f>
        <v>32120000</v>
      </c>
      <c r="H451" s="64" t="b">
        <f>G451='[5]Pvt SP2D Pusdik'!B452</f>
        <v>1</v>
      </c>
      <c r="I451" s="64">
        <f>'[5]Pvt SP2D Pusdik'!C452</f>
        <v>0</v>
      </c>
      <c r="J451" s="64">
        <f>G451-I451</f>
        <v>32120000</v>
      </c>
      <c r="K451" s="64">
        <v>7000000</v>
      </c>
      <c r="L451" s="64">
        <v>7000000</v>
      </c>
      <c r="M451" s="64"/>
      <c r="N451" s="64"/>
      <c r="Q451" s="278"/>
    </row>
    <row r="452" spans="1:17" ht="13.2" hidden="1" x14ac:dyDescent="0.25">
      <c r="A452" s="279" t="s">
        <v>893</v>
      </c>
      <c r="B452" s="162" t="s">
        <v>599</v>
      </c>
      <c r="C452" s="163" t="s">
        <v>81</v>
      </c>
      <c r="D452" s="162"/>
      <c r="E452" s="162"/>
      <c r="F452" s="164"/>
      <c r="G452" s="164">
        <f>G453</f>
        <v>1200000</v>
      </c>
      <c r="H452" s="68" t="b">
        <f>G452='[5]Pvt SP2D Pusdik'!B453</f>
        <v>1</v>
      </c>
      <c r="I452" s="68">
        <f>'[5]Pvt SP2D Pusdik'!C453</f>
        <v>0</v>
      </c>
      <c r="J452" s="164">
        <f>J453</f>
        <v>1200000</v>
      </c>
      <c r="K452" s="164">
        <f t="shared" ref="K452:L452" si="298">K453</f>
        <v>0</v>
      </c>
      <c r="L452" s="68">
        <f t="shared" si="298"/>
        <v>0</v>
      </c>
      <c r="M452" s="61" cm="1">
        <f t="array" ref="M452">SUM(_xlfn._xlws.FILTER([6]!Draft_SPBY[Jumlah],[6]!Draft_SPBY[MAK4]=A452,0))</f>
        <v>0</v>
      </c>
      <c r="N452" s="61">
        <f>L452-M452</f>
        <v>0</v>
      </c>
      <c r="Q452" s="278"/>
    </row>
    <row r="453" spans="1:17" ht="13.2" hidden="1" x14ac:dyDescent="0.25">
      <c r="A453" s="279" t="s">
        <v>894</v>
      </c>
      <c r="B453" s="62"/>
      <c r="C453" s="63" t="s">
        <v>888</v>
      </c>
      <c r="D453" s="62">
        <v>8</v>
      </c>
      <c r="E453" s="62" t="s">
        <v>27</v>
      </c>
      <c r="F453" s="64">
        <v>150000</v>
      </c>
      <c r="G453" s="64">
        <f>ROUNDDOWN(D453*F453,-3)</f>
        <v>1200000</v>
      </c>
      <c r="H453" s="64" t="b">
        <f>G453='[5]Pvt SP2D Pusdik'!B454</f>
        <v>1</v>
      </c>
      <c r="I453" s="64">
        <f>'[5]Pvt SP2D Pusdik'!C454</f>
        <v>0</v>
      </c>
      <c r="J453" s="64">
        <f>G453-I453</f>
        <v>1200000</v>
      </c>
      <c r="K453" s="64"/>
      <c r="L453" s="64"/>
      <c r="M453" s="64"/>
      <c r="N453" s="64"/>
      <c r="Q453" s="278"/>
    </row>
    <row r="454" spans="1:17" ht="13.2" x14ac:dyDescent="0.25">
      <c r="A454" s="279" t="s">
        <v>410</v>
      </c>
      <c r="B454" s="139" t="s">
        <v>92</v>
      </c>
      <c r="C454" s="140" t="s">
        <v>426</v>
      </c>
      <c r="D454" s="171"/>
      <c r="E454" s="139"/>
      <c r="F454" s="172"/>
      <c r="G454" s="144">
        <f>SUM(G455,G461,G463)</f>
        <v>70870000</v>
      </c>
      <c r="H454" s="283" t="b">
        <f>G454='[5]Pvt SP2D Pusdik'!B455</f>
        <v>1</v>
      </c>
      <c r="I454" s="72">
        <f>'[5]Pvt SP2D Pusdik'!C455</f>
        <v>10547000</v>
      </c>
      <c r="J454" s="172">
        <f>SUM(J455,J461,J463)</f>
        <v>60323000</v>
      </c>
      <c r="K454" s="144">
        <f t="shared" ref="K454:L454" si="299">SUM(K455,K461,K463)</f>
        <v>8110000</v>
      </c>
      <c r="L454" s="59">
        <f t="shared" si="299"/>
        <v>8110000</v>
      </c>
      <c r="M454" s="281">
        <f t="shared" ref="L454:N454" si="300">SUM(M455,M461,M463)</f>
        <v>0</v>
      </c>
      <c r="N454" s="281">
        <f t="shared" si="300"/>
        <v>8110000</v>
      </c>
      <c r="O454" s="272" t="s">
        <v>505</v>
      </c>
      <c r="P454" s="272" t="s">
        <v>510</v>
      </c>
      <c r="Q454" s="278"/>
    </row>
    <row r="455" spans="1:17" ht="13.2" x14ac:dyDescent="0.25">
      <c r="A455" s="279" t="s">
        <v>411</v>
      </c>
      <c r="B455" s="154" t="s">
        <v>536</v>
      </c>
      <c r="C455" s="155" t="s">
        <v>25</v>
      </c>
      <c r="D455" s="156"/>
      <c r="E455" s="154"/>
      <c r="F455" s="157"/>
      <c r="G455" s="158">
        <f>SUM(G456:G460)</f>
        <v>28750000</v>
      </c>
      <c r="H455" s="66" t="b">
        <f>G455='[5]Pvt SP2D Pusdik'!B456</f>
        <v>1</v>
      </c>
      <c r="I455" s="65">
        <f>'[5]Pvt SP2D Pusdik'!C456</f>
        <v>5047000</v>
      </c>
      <c r="J455" s="157">
        <f>SUM(J456:J460)</f>
        <v>23703000</v>
      </c>
      <c r="K455" s="158">
        <f t="shared" ref="K455:L455" si="301">SUM(K456:K460)</f>
        <v>1000000</v>
      </c>
      <c r="L455" s="66">
        <f t="shared" si="301"/>
        <v>1000000</v>
      </c>
      <c r="M455" s="61" cm="1">
        <f t="array" ref="M455">SUM(_xlfn._xlws.FILTER([6]!Draft_SPBY[Jumlah],[6]!Draft_SPBY[MAK4]=A455,0))</f>
        <v>0</v>
      </c>
      <c r="N455" s="61">
        <f>L455-M455</f>
        <v>1000000</v>
      </c>
      <c r="Q455" s="278"/>
    </row>
    <row r="456" spans="1:17" ht="13.2" x14ac:dyDescent="0.25">
      <c r="A456" s="279" t="s">
        <v>412</v>
      </c>
      <c r="B456" s="62"/>
      <c r="C456" s="63" t="s">
        <v>571</v>
      </c>
      <c r="D456" s="62">
        <v>50</v>
      </c>
      <c r="E456" s="62" t="s">
        <v>27</v>
      </c>
      <c r="F456" s="64">
        <v>75000</v>
      </c>
      <c r="G456" s="64">
        <f t="shared" ref="G456:G460" si="302">ROUNDDOWN(D456*F456,-3)</f>
        <v>3750000</v>
      </c>
      <c r="H456" s="64" t="b">
        <f>G456='[5]Pvt SP2D Pusdik'!B457</f>
        <v>1</v>
      </c>
      <c r="I456" s="64">
        <f>'[5]Pvt SP2D Pusdik'!C457</f>
        <v>1056000</v>
      </c>
      <c r="J456" s="64">
        <f t="shared" ref="J456:J460" si="303">G456-I456</f>
        <v>2694000</v>
      </c>
      <c r="K456" s="64">
        <v>1000000</v>
      </c>
      <c r="L456" s="64">
        <v>1000000</v>
      </c>
      <c r="M456" s="64"/>
      <c r="N456" s="64"/>
      <c r="Q456" s="278"/>
    </row>
    <row r="457" spans="1:17" ht="13.2" hidden="1" x14ac:dyDescent="0.25">
      <c r="A457" s="279" t="s">
        <v>413</v>
      </c>
      <c r="B457" s="62"/>
      <c r="C457" s="63" t="s">
        <v>895</v>
      </c>
      <c r="D457" s="62">
        <v>6</v>
      </c>
      <c r="E457" s="62" t="s">
        <v>60</v>
      </c>
      <c r="F457" s="64">
        <v>1500000</v>
      </c>
      <c r="G457" s="64">
        <f t="shared" si="302"/>
        <v>9000000</v>
      </c>
      <c r="H457" s="64" t="b">
        <f>G457='[5]Pvt SP2D Pusdik'!B458</f>
        <v>1</v>
      </c>
      <c r="I457" s="64">
        <f>'[5]Pvt SP2D Pusdik'!C458</f>
        <v>0</v>
      </c>
      <c r="J457" s="64">
        <f t="shared" si="303"/>
        <v>9000000</v>
      </c>
      <c r="K457" s="64"/>
      <c r="L457" s="64"/>
      <c r="M457" s="64"/>
      <c r="N457" s="64"/>
      <c r="Q457" s="278"/>
    </row>
    <row r="458" spans="1:17" ht="13.2" hidden="1" x14ac:dyDescent="0.25">
      <c r="A458" s="279" t="s">
        <v>896</v>
      </c>
      <c r="B458" s="62"/>
      <c r="C458" s="63" t="s">
        <v>897</v>
      </c>
      <c r="D458" s="62">
        <v>4</v>
      </c>
      <c r="E458" s="62" t="s">
        <v>121</v>
      </c>
      <c r="F458" s="64">
        <v>1500000</v>
      </c>
      <c r="G458" s="64">
        <f t="shared" si="302"/>
        <v>6000000</v>
      </c>
      <c r="H458" s="64" t="b">
        <f>G458='[5]Pvt SP2D Pusdik'!B459</f>
        <v>1</v>
      </c>
      <c r="I458" s="64">
        <f>'[5]Pvt SP2D Pusdik'!C459</f>
        <v>1500000</v>
      </c>
      <c r="J458" s="64">
        <f t="shared" si="303"/>
        <v>4500000</v>
      </c>
      <c r="K458" s="64"/>
      <c r="L458" s="64"/>
      <c r="M458" s="64"/>
      <c r="N458" s="64"/>
      <c r="Q458" s="278"/>
    </row>
    <row r="459" spans="1:17" ht="13.2" hidden="1" x14ac:dyDescent="0.25">
      <c r="A459" s="279" t="s">
        <v>898</v>
      </c>
      <c r="B459" s="62"/>
      <c r="C459" s="63" t="s">
        <v>899</v>
      </c>
      <c r="D459" s="62">
        <v>4</v>
      </c>
      <c r="E459" s="62" t="s">
        <v>121</v>
      </c>
      <c r="F459" s="64">
        <v>1500000</v>
      </c>
      <c r="G459" s="64">
        <f t="shared" si="302"/>
        <v>6000000</v>
      </c>
      <c r="H459" s="64" t="b">
        <f>G459='[5]Pvt SP2D Pusdik'!B460</f>
        <v>1</v>
      </c>
      <c r="I459" s="64">
        <f>'[5]Pvt SP2D Pusdik'!C460</f>
        <v>1495000</v>
      </c>
      <c r="J459" s="64">
        <f t="shared" si="303"/>
        <v>4505000</v>
      </c>
      <c r="K459" s="64"/>
      <c r="L459" s="64"/>
      <c r="M459" s="64"/>
      <c r="N459" s="64"/>
      <c r="Q459" s="278"/>
    </row>
    <row r="460" spans="1:17" ht="13.2" hidden="1" x14ac:dyDescent="0.25">
      <c r="A460" s="279" t="s">
        <v>900</v>
      </c>
      <c r="B460" s="62"/>
      <c r="C460" s="63" t="s">
        <v>901</v>
      </c>
      <c r="D460" s="62">
        <v>4</v>
      </c>
      <c r="E460" s="62" t="s">
        <v>121</v>
      </c>
      <c r="F460" s="64">
        <v>1000000</v>
      </c>
      <c r="G460" s="64">
        <f t="shared" si="302"/>
        <v>4000000</v>
      </c>
      <c r="H460" s="64" t="b">
        <f>G460='[5]Pvt SP2D Pusdik'!B461</f>
        <v>1</v>
      </c>
      <c r="I460" s="64">
        <f>'[5]Pvt SP2D Pusdik'!C461</f>
        <v>996000</v>
      </c>
      <c r="J460" s="64">
        <f t="shared" si="303"/>
        <v>3004000</v>
      </c>
      <c r="K460" s="64"/>
      <c r="L460" s="64"/>
      <c r="M460" s="64"/>
      <c r="N460" s="64"/>
      <c r="Q460" s="278"/>
    </row>
    <row r="461" spans="1:17" ht="13.2" x14ac:dyDescent="0.25">
      <c r="A461" s="279" t="s">
        <v>902</v>
      </c>
      <c r="B461" s="154" t="s">
        <v>538</v>
      </c>
      <c r="C461" s="155" t="s">
        <v>36</v>
      </c>
      <c r="D461" s="156"/>
      <c r="E461" s="154"/>
      <c r="F461" s="157"/>
      <c r="G461" s="158">
        <f>G462</f>
        <v>40320000</v>
      </c>
      <c r="H461" s="66" t="b">
        <f>G461='[5]Pvt SP2D Pusdik'!B462</f>
        <v>1</v>
      </c>
      <c r="I461" s="65">
        <f>'[5]Pvt SP2D Pusdik'!C462</f>
        <v>5500000</v>
      </c>
      <c r="J461" s="157">
        <f>J462</f>
        <v>34820000</v>
      </c>
      <c r="K461" s="158">
        <f t="shared" ref="K461:L461" si="304">K462</f>
        <v>7110000</v>
      </c>
      <c r="L461" s="66">
        <f t="shared" si="304"/>
        <v>7110000</v>
      </c>
      <c r="M461" s="61" cm="1">
        <f t="array" ref="M461">SUM(_xlfn._xlws.FILTER([6]!Draft_SPBY[Jumlah],[6]!Draft_SPBY[MAK4]=A461,0))</f>
        <v>0</v>
      </c>
      <c r="N461" s="61">
        <f>L461-M461</f>
        <v>7110000</v>
      </c>
      <c r="Q461" s="278"/>
    </row>
    <row r="462" spans="1:17" ht="13.2" x14ac:dyDescent="0.25">
      <c r="A462" s="279" t="s">
        <v>903</v>
      </c>
      <c r="B462" s="62"/>
      <c r="C462" s="63" t="s">
        <v>904</v>
      </c>
      <c r="D462" s="62">
        <v>10</v>
      </c>
      <c r="E462" s="62" t="s">
        <v>27</v>
      </c>
      <c r="F462" s="64">
        <v>4032000</v>
      </c>
      <c r="G462" s="64">
        <f>ROUNDDOWN(D462*F462,-3)</f>
        <v>40320000</v>
      </c>
      <c r="H462" s="64" t="b">
        <f>G462='[5]Pvt SP2D Pusdik'!B463</f>
        <v>1</v>
      </c>
      <c r="I462" s="64">
        <f>'[5]Pvt SP2D Pusdik'!C463</f>
        <v>5500000</v>
      </c>
      <c r="J462" s="64">
        <f>G462-I462</f>
        <v>34820000</v>
      </c>
      <c r="K462" s="64">
        <v>7110000</v>
      </c>
      <c r="L462" s="64">
        <v>7110000</v>
      </c>
      <c r="M462" s="64"/>
      <c r="N462" s="64"/>
      <c r="Q462" s="278"/>
    </row>
    <row r="463" spans="1:17" ht="13.2" hidden="1" x14ac:dyDescent="0.25">
      <c r="A463" s="279" t="s">
        <v>905</v>
      </c>
      <c r="B463" s="154" t="s">
        <v>599</v>
      </c>
      <c r="C463" s="155" t="s">
        <v>81</v>
      </c>
      <c r="D463" s="154"/>
      <c r="E463" s="154"/>
      <c r="F463" s="158"/>
      <c r="G463" s="158">
        <f>G464</f>
        <v>1800000</v>
      </c>
      <c r="H463" s="66" t="b">
        <f>G463='[5]Pvt SP2D Pusdik'!B464</f>
        <v>1</v>
      </c>
      <c r="I463" s="66">
        <f>'[5]Pvt SP2D Pusdik'!C464</f>
        <v>0</v>
      </c>
      <c r="J463" s="158">
        <f>J464</f>
        <v>1800000</v>
      </c>
      <c r="K463" s="158">
        <f t="shared" ref="K463:L463" si="305">K464</f>
        <v>0</v>
      </c>
      <c r="L463" s="66">
        <f t="shared" si="305"/>
        <v>0</v>
      </c>
      <c r="M463" s="61" cm="1">
        <f t="array" ref="M463">SUM(_xlfn._xlws.FILTER([6]!Draft_SPBY[Jumlah],[6]!Draft_SPBY[MAK4]=A463,0))</f>
        <v>0</v>
      </c>
      <c r="N463" s="61">
        <f>L463-M463</f>
        <v>0</v>
      </c>
      <c r="Q463" s="278"/>
    </row>
    <row r="464" spans="1:17" ht="13.2" hidden="1" x14ac:dyDescent="0.25">
      <c r="A464" s="279" t="s">
        <v>906</v>
      </c>
      <c r="B464" s="62"/>
      <c r="C464" s="63" t="s">
        <v>888</v>
      </c>
      <c r="D464" s="62">
        <v>12</v>
      </c>
      <c r="E464" s="62" t="s">
        <v>27</v>
      </c>
      <c r="F464" s="64">
        <v>150000</v>
      </c>
      <c r="G464" s="64">
        <f>ROUNDDOWN(D464*F464,-3)</f>
        <v>1800000</v>
      </c>
      <c r="H464" s="64" t="b">
        <f>G464='[5]Pvt SP2D Pusdik'!B465</f>
        <v>1</v>
      </c>
      <c r="I464" s="64">
        <f>'[5]Pvt SP2D Pusdik'!C465</f>
        <v>0</v>
      </c>
      <c r="J464" s="64">
        <f>G464-I464</f>
        <v>1800000</v>
      </c>
      <c r="K464" s="64"/>
      <c r="L464" s="64"/>
      <c r="M464" s="64"/>
      <c r="N464" s="64"/>
      <c r="Q464" s="278"/>
    </row>
    <row r="465" spans="1:17" ht="13.2" x14ac:dyDescent="0.25">
      <c r="A465" s="279" t="s">
        <v>414</v>
      </c>
      <c r="B465" s="139" t="s">
        <v>168</v>
      </c>
      <c r="C465" s="140" t="s">
        <v>907</v>
      </c>
      <c r="D465" s="159"/>
      <c r="E465" s="160"/>
      <c r="F465" s="161"/>
      <c r="G465" s="144">
        <f>SUM(G466,G471,G473)</f>
        <v>51379000</v>
      </c>
      <c r="H465" s="282" t="b">
        <f>G465='[5]Pvt SP2D Pusdik'!B466</f>
        <v>1</v>
      </c>
      <c r="I465" s="67">
        <f>'[5]Pvt SP2D Pusdik'!C466</f>
        <v>5960000</v>
      </c>
      <c r="J465" s="161">
        <f>SUM(J466,J471,J473)</f>
        <v>45419000</v>
      </c>
      <c r="K465" s="144">
        <f t="shared" ref="K465:L465" si="306">SUM(K466,K471,K473)</f>
        <v>10125000</v>
      </c>
      <c r="L465" s="59">
        <f t="shared" si="306"/>
        <v>8340000</v>
      </c>
      <c r="M465" s="281">
        <f t="shared" ref="L465:N465" si="307">SUM(M466,M471,M473)</f>
        <v>0</v>
      </c>
      <c r="N465" s="281">
        <f t="shared" si="307"/>
        <v>8340000</v>
      </c>
      <c r="O465" s="272" t="s">
        <v>505</v>
      </c>
      <c r="P465" s="272" t="s">
        <v>510</v>
      </c>
      <c r="Q465" s="278"/>
    </row>
    <row r="466" spans="1:17" ht="13.2" x14ac:dyDescent="0.25">
      <c r="A466" s="279" t="s">
        <v>415</v>
      </c>
      <c r="B466" s="154" t="s">
        <v>536</v>
      </c>
      <c r="C466" s="155" t="s">
        <v>25</v>
      </c>
      <c r="D466" s="154"/>
      <c r="E466" s="154"/>
      <c r="F466" s="158"/>
      <c r="G466" s="158">
        <f>SUM(G467:G470)</f>
        <v>28500000</v>
      </c>
      <c r="H466" s="66" t="b">
        <f>G466='[5]Pvt SP2D Pusdik'!B467</f>
        <v>1</v>
      </c>
      <c r="I466" s="66">
        <f>'[5]Pvt SP2D Pusdik'!C467</f>
        <v>3945000</v>
      </c>
      <c r="J466" s="158">
        <f>SUM(J467:J470)</f>
        <v>24555000</v>
      </c>
      <c r="K466" s="158">
        <f t="shared" ref="K466:L466" si="308">SUM(K467:K470)</f>
        <v>5125000</v>
      </c>
      <c r="L466" s="66">
        <f t="shared" si="308"/>
        <v>3340000</v>
      </c>
      <c r="M466" s="61" cm="1">
        <f t="array" ref="M466">SUM(_xlfn._xlws.FILTER([6]!Draft_SPBY[Jumlah],[6]!Draft_SPBY[MAK4]=A466,0))</f>
        <v>0</v>
      </c>
      <c r="N466" s="61">
        <f>L466-M466</f>
        <v>3340000</v>
      </c>
      <c r="Q466" s="278"/>
    </row>
    <row r="467" spans="1:17" ht="13.2" x14ac:dyDescent="0.25">
      <c r="A467" s="264" t="s">
        <v>416</v>
      </c>
      <c r="B467" s="62"/>
      <c r="C467" s="63" t="s">
        <v>571</v>
      </c>
      <c r="D467" s="62">
        <v>60</v>
      </c>
      <c r="E467" s="62" t="s">
        <v>27</v>
      </c>
      <c r="F467" s="64">
        <v>75000</v>
      </c>
      <c r="G467" s="64">
        <f t="shared" ref="G467:G470" si="309">ROUNDDOWN(D467*F467,-3)</f>
        <v>4500000</v>
      </c>
      <c r="H467" s="64" t="b">
        <f>G467='[5]Pvt SP2D Pusdik'!B468</f>
        <v>1</v>
      </c>
      <c r="I467" s="64">
        <f>'[5]Pvt SP2D Pusdik'!C468</f>
        <v>0</v>
      </c>
      <c r="J467" s="64">
        <f t="shared" ref="J467:J470" si="310">G467-I467</f>
        <v>4500000</v>
      </c>
      <c r="K467" s="64">
        <v>1125000</v>
      </c>
      <c r="L467" s="64">
        <v>1125000</v>
      </c>
      <c r="M467" s="64"/>
      <c r="N467" s="64"/>
      <c r="Q467" s="278"/>
    </row>
    <row r="468" spans="1:17" ht="13.2" x14ac:dyDescent="0.25">
      <c r="A468" s="264" t="s">
        <v>417</v>
      </c>
      <c r="B468" s="62"/>
      <c r="C468" s="63" t="s">
        <v>908</v>
      </c>
      <c r="D468" s="62">
        <v>6</v>
      </c>
      <c r="E468" s="62" t="s">
        <v>121</v>
      </c>
      <c r="F468" s="64">
        <v>1500000</v>
      </c>
      <c r="G468" s="64">
        <f t="shared" si="309"/>
        <v>9000000</v>
      </c>
      <c r="H468" s="64" t="b">
        <f>G468='[5]Pvt SP2D Pusdik'!B469</f>
        <v>1</v>
      </c>
      <c r="I468" s="64">
        <f>'[5]Pvt SP2D Pusdik'!C469</f>
        <v>1495000</v>
      </c>
      <c r="J468" s="64">
        <f t="shared" si="310"/>
        <v>7505000</v>
      </c>
      <c r="K468" s="64">
        <v>1500000</v>
      </c>
      <c r="L468" s="64"/>
      <c r="M468" s="64"/>
      <c r="N468" s="64"/>
      <c r="Q468" s="278"/>
    </row>
    <row r="469" spans="1:17" ht="13.2" x14ac:dyDescent="0.25">
      <c r="A469" s="264" t="s">
        <v>418</v>
      </c>
      <c r="B469" s="62"/>
      <c r="C469" s="63" t="s">
        <v>573</v>
      </c>
      <c r="D469" s="62">
        <v>6</v>
      </c>
      <c r="E469" s="62" t="s">
        <v>121</v>
      </c>
      <c r="F469" s="64">
        <v>1500000</v>
      </c>
      <c r="G469" s="64">
        <f t="shared" si="309"/>
        <v>9000000</v>
      </c>
      <c r="H469" s="64" t="b">
        <f>G469='[5]Pvt SP2D Pusdik'!B470</f>
        <v>1</v>
      </c>
      <c r="I469" s="64">
        <f>'[5]Pvt SP2D Pusdik'!C470</f>
        <v>1450000</v>
      </c>
      <c r="J469" s="64">
        <f t="shared" si="310"/>
        <v>7550000</v>
      </c>
      <c r="K469" s="64">
        <v>1500000</v>
      </c>
      <c r="L469" s="64">
        <f>1500000-285000</f>
        <v>1215000</v>
      </c>
      <c r="M469" s="64"/>
      <c r="N469" s="64"/>
      <c r="Q469" s="278"/>
    </row>
    <row r="470" spans="1:17" ht="13.2" x14ac:dyDescent="0.25">
      <c r="A470" s="264" t="s">
        <v>909</v>
      </c>
      <c r="B470" s="62"/>
      <c r="C470" s="63" t="s">
        <v>574</v>
      </c>
      <c r="D470" s="62">
        <v>6</v>
      </c>
      <c r="E470" s="62" t="s">
        <v>121</v>
      </c>
      <c r="F470" s="64">
        <v>1000000</v>
      </c>
      <c r="G470" s="64">
        <f t="shared" si="309"/>
        <v>6000000</v>
      </c>
      <c r="H470" s="64" t="b">
        <f>G470='[5]Pvt SP2D Pusdik'!B471</f>
        <v>1</v>
      </c>
      <c r="I470" s="64">
        <f>'[5]Pvt SP2D Pusdik'!C471</f>
        <v>1000000</v>
      </c>
      <c r="J470" s="64">
        <f t="shared" si="310"/>
        <v>5000000</v>
      </c>
      <c r="K470" s="64">
        <v>1000000</v>
      </c>
      <c r="L470" s="64">
        <v>1000000</v>
      </c>
      <c r="M470" s="64"/>
      <c r="N470" s="64"/>
      <c r="Q470" s="278"/>
    </row>
    <row r="471" spans="1:17" ht="13.2" x14ac:dyDescent="0.25">
      <c r="A471" s="279" t="s">
        <v>419</v>
      </c>
      <c r="B471" s="162" t="s">
        <v>538</v>
      </c>
      <c r="C471" s="163" t="s">
        <v>36</v>
      </c>
      <c r="D471" s="218"/>
      <c r="E471" s="162"/>
      <c r="F471" s="219"/>
      <c r="G471" s="164">
        <f>G472</f>
        <v>21379000</v>
      </c>
      <c r="H471" s="68" t="b">
        <f>G471='[5]Pvt SP2D Pusdik'!B472</f>
        <v>1</v>
      </c>
      <c r="I471" s="89">
        <f>'[5]Pvt SP2D Pusdik'!C472</f>
        <v>2015000</v>
      </c>
      <c r="J471" s="219">
        <f>J472</f>
        <v>19364000</v>
      </c>
      <c r="K471" s="164">
        <f t="shared" ref="K471:L471" si="311">K472</f>
        <v>5000000</v>
      </c>
      <c r="L471" s="68">
        <f t="shared" si="311"/>
        <v>5000000</v>
      </c>
      <c r="M471" s="61" cm="1">
        <f t="array" ref="M471">SUM(_xlfn._xlws.FILTER([6]!Draft_SPBY[Jumlah],[6]!Draft_SPBY[MAK4]=A471,0))</f>
        <v>0</v>
      </c>
      <c r="N471" s="61">
        <f>L471-M471</f>
        <v>5000000</v>
      </c>
      <c r="Q471" s="278"/>
    </row>
    <row r="472" spans="1:17" ht="13.2" x14ac:dyDescent="0.25">
      <c r="A472" s="279" t="s">
        <v>420</v>
      </c>
      <c r="B472" s="62"/>
      <c r="C472" s="63" t="s">
        <v>910</v>
      </c>
      <c r="D472" s="62">
        <v>4</v>
      </c>
      <c r="E472" s="62" t="s">
        <v>27</v>
      </c>
      <c r="F472" s="64">
        <v>5344800</v>
      </c>
      <c r="G472" s="64">
        <f>ROUNDDOWN(D472*F472,-3)</f>
        <v>21379000</v>
      </c>
      <c r="H472" s="64" t="b">
        <f>G472='[5]Pvt SP2D Pusdik'!B473</f>
        <v>1</v>
      </c>
      <c r="I472" s="64">
        <f>'[5]Pvt SP2D Pusdik'!C473</f>
        <v>2015000</v>
      </c>
      <c r="J472" s="64">
        <f>G472-I472</f>
        <v>19364000</v>
      </c>
      <c r="K472" s="64">
        <v>5000000</v>
      </c>
      <c r="L472" s="64">
        <v>5000000</v>
      </c>
      <c r="M472" s="64"/>
      <c r="N472" s="64"/>
      <c r="Q472" s="278"/>
    </row>
    <row r="473" spans="1:17" ht="13.2" hidden="1" x14ac:dyDescent="0.25">
      <c r="A473" s="279" t="s">
        <v>911</v>
      </c>
      <c r="B473" s="154" t="s">
        <v>599</v>
      </c>
      <c r="C473" s="155" t="s">
        <v>81</v>
      </c>
      <c r="D473" s="154"/>
      <c r="E473" s="154"/>
      <c r="F473" s="158"/>
      <c r="G473" s="158">
        <f>G474</f>
        <v>1500000</v>
      </c>
      <c r="H473" s="66" t="b">
        <f>G473='[5]Pvt SP2D Pusdik'!B474</f>
        <v>1</v>
      </c>
      <c r="I473" s="66">
        <f>'[5]Pvt SP2D Pusdik'!C474</f>
        <v>0</v>
      </c>
      <c r="J473" s="158">
        <f>J474</f>
        <v>1500000</v>
      </c>
      <c r="K473" s="158">
        <f t="shared" ref="K473:L473" si="312">K474</f>
        <v>0</v>
      </c>
      <c r="L473" s="66">
        <f t="shared" si="312"/>
        <v>0</v>
      </c>
      <c r="M473" s="61" cm="1">
        <f t="array" ref="M473">SUM(_xlfn._xlws.FILTER([6]!Draft_SPBY[Jumlah],[6]!Draft_SPBY[MAK4]=A473,0))</f>
        <v>0</v>
      </c>
      <c r="N473" s="61">
        <f>L473-M473</f>
        <v>0</v>
      </c>
      <c r="Q473" s="278"/>
    </row>
    <row r="474" spans="1:17" ht="13.2" hidden="1" x14ac:dyDescent="0.25">
      <c r="A474" s="279" t="s">
        <v>912</v>
      </c>
      <c r="B474" s="62"/>
      <c r="C474" s="63" t="s">
        <v>888</v>
      </c>
      <c r="D474" s="62">
        <v>10</v>
      </c>
      <c r="E474" s="62" t="s">
        <v>27</v>
      </c>
      <c r="F474" s="64">
        <v>150000</v>
      </c>
      <c r="G474" s="64">
        <f>ROUNDDOWN(D474*F474,-3)</f>
        <v>1500000</v>
      </c>
      <c r="H474" s="64" t="b">
        <f>G474='[5]Pvt SP2D Pusdik'!B475</f>
        <v>1</v>
      </c>
      <c r="I474" s="64">
        <f>'[5]Pvt SP2D Pusdik'!C475</f>
        <v>0</v>
      </c>
      <c r="J474" s="64">
        <f>G474-I474</f>
        <v>1500000</v>
      </c>
      <c r="K474" s="64"/>
      <c r="L474" s="64"/>
      <c r="M474" s="64"/>
      <c r="N474" s="64"/>
      <c r="Q474" s="278"/>
    </row>
    <row r="475" spans="1:17" ht="13.2" x14ac:dyDescent="0.25">
      <c r="A475" s="279" t="s">
        <v>421</v>
      </c>
      <c r="B475" s="139" t="s">
        <v>178</v>
      </c>
      <c r="C475" s="140" t="s">
        <v>913</v>
      </c>
      <c r="D475" s="171"/>
      <c r="E475" s="139"/>
      <c r="F475" s="172"/>
      <c r="G475" s="144">
        <f>SUM(G476,G481,G483)</f>
        <v>64553000</v>
      </c>
      <c r="H475" s="283" t="b">
        <f>G475='[5]Pvt SP2D Pusdik'!B476</f>
        <v>1</v>
      </c>
      <c r="I475" s="72">
        <f>'[5]Pvt SP2D Pusdik'!C476</f>
        <v>13826500</v>
      </c>
      <c r="J475" s="172">
        <f>SUM(J476,J481,J483)</f>
        <v>50726500</v>
      </c>
      <c r="K475" s="144">
        <f t="shared" ref="K475:L475" si="313">SUM(K476,K481,K483)</f>
        <v>5860000</v>
      </c>
      <c r="L475" s="59">
        <f t="shared" si="313"/>
        <v>5860000</v>
      </c>
      <c r="M475" s="281">
        <f t="shared" ref="L475:N475" si="314">SUM(M476,M481,M483)</f>
        <v>3922000</v>
      </c>
      <c r="N475" s="281">
        <f t="shared" si="314"/>
        <v>1938000</v>
      </c>
      <c r="O475" s="272" t="s">
        <v>505</v>
      </c>
      <c r="P475" s="272" t="s">
        <v>510</v>
      </c>
      <c r="Q475" s="278"/>
    </row>
    <row r="476" spans="1:17" ht="13.2" x14ac:dyDescent="0.25">
      <c r="A476" s="279" t="s">
        <v>422</v>
      </c>
      <c r="B476" s="154" t="s">
        <v>536</v>
      </c>
      <c r="C476" s="155" t="s">
        <v>25</v>
      </c>
      <c r="D476" s="156"/>
      <c r="E476" s="154"/>
      <c r="F476" s="157"/>
      <c r="G476" s="158">
        <f>SUM(G477:G480)</f>
        <v>27750000</v>
      </c>
      <c r="H476" s="66" t="b">
        <f>G476='[5]Pvt SP2D Pusdik'!B477</f>
        <v>1</v>
      </c>
      <c r="I476" s="65">
        <f>'[5]Pvt SP2D Pusdik'!C477</f>
        <v>8881500</v>
      </c>
      <c r="J476" s="157">
        <f>SUM(J477:J480)</f>
        <v>18868500</v>
      </c>
      <c r="K476" s="158">
        <f t="shared" ref="K476:L476" si="315">SUM(K477:K480)</f>
        <v>660000</v>
      </c>
      <c r="L476" s="66">
        <f t="shared" si="315"/>
        <v>660000</v>
      </c>
      <c r="M476" s="61" cm="1">
        <f t="array" ref="M476">SUM(_xlfn._xlws.FILTER([6]!Draft_SPBY[Jumlah],[6]!Draft_SPBY[MAK4]=A476,0))</f>
        <v>3922000</v>
      </c>
      <c r="N476" s="61">
        <f>L476-M476</f>
        <v>-3262000</v>
      </c>
      <c r="Q476" s="278"/>
    </row>
    <row r="477" spans="1:17" ht="13.2" x14ac:dyDescent="0.25">
      <c r="A477" s="279" t="s">
        <v>423</v>
      </c>
      <c r="B477" s="62"/>
      <c r="C477" s="63" t="s">
        <v>571</v>
      </c>
      <c r="D477" s="62">
        <v>50</v>
      </c>
      <c r="E477" s="62" t="s">
        <v>27</v>
      </c>
      <c r="F477" s="64">
        <v>75000</v>
      </c>
      <c r="G477" s="64">
        <f t="shared" ref="G477:G480" si="316">ROUNDDOWN(D477*F477,-3)</f>
        <v>3750000</v>
      </c>
      <c r="H477" s="64" t="b">
        <f>G477='[5]Pvt SP2D Pusdik'!B478</f>
        <v>1</v>
      </c>
      <c r="I477" s="64">
        <f>'[5]Pvt SP2D Pusdik'!C478</f>
        <v>1012000</v>
      </c>
      <c r="J477" s="64">
        <f t="shared" ref="J477:J480" si="317">G477-I477</f>
        <v>2738000</v>
      </c>
      <c r="K477" s="64">
        <v>660000</v>
      </c>
      <c r="L477" s="64">
        <v>660000</v>
      </c>
      <c r="M477" s="64"/>
      <c r="N477" s="64"/>
      <c r="Q477" s="278"/>
    </row>
    <row r="478" spans="1:17" ht="13.2" hidden="1" x14ac:dyDescent="0.25">
      <c r="A478" s="279" t="s">
        <v>424</v>
      </c>
      <c r="B478" s="62"/>
      <c r="C478" s="63" t="s">
        <v>908</v>
      </c>
      <c r="D478" s="62">
        <v>6</v>
      </c>
      <c r="E478" s="62" t="s">
        <v>121</v>
      </c>
      <c r="F478" s="64">
        <v>1500000</v>
      </c>
      <c r="G478" s="64">
        <f t="shared" si="316"/>
        <v>9000000</v>
      </c>
      <c r="H478" s="64" t="b">
        <f>G478='[5]Pvt SP2D Pusdik'!B479</f>
        <v>1</v>
      </c>
      <c r="I478" s="64">
        <f>'[5]Pvt SP2D Pusdik'!C479</f>
        <v>2977500</v>
      </c>
      <c r="J478" s="64">
        <f t="shared" si="317"/>
        <v>6022500</v>
      </c>
      <c r="K478" s="64"/>
      <c r="L478" s="64"/>
      <c r="M478" s="64"/>
      <c r="N478" s="64"/>
      <c r="Q478" s="278"/>
    </row>
    <row r="479" spans="1:17" ht="13.2" hidden="1" x14ac:dyDescent="0.25">
      <c r="A479" s="279" t="s">
        <v>914</v>
      </c>
      <c r="B479" s="62"/>
      <c r="C479" s="63" t="s">
        <v>573</v>
      </c>
      <c r="D479" s="62">
        <v>6</v>
      </c>
      <c r="E479" s="62" t="s">
        <v>121</v>
      </c>
      <c r="F479" s="64">
        <v>1500000</v>
      </c>
      <c r="G479" s="64">
        <f t="shared" si="316"/>
        <v>9000000</v>
      </c>
      <c r="H479" s="64" t="b">
        <f>G479='[5]Pvt SP2D Pusdik'!B480</f>
        <v>1</v>
      </c>
      <c r="I479" s="64">
        <f>'[5]Pvt SP2D Pusdik'!C480</f>
        <v>2900000</v>
      </c>
      <c r="J479" s="64">
        <f t="shared" si="317"/>
        <v>6100000</v>
      </c>
      <c r="K479" s="64"/>
      <c r="L479" s="64"/>
      <c r="M479" s="64"/>
      <c r="N479" s="64"/>
      <c r="Q479" s="278"/>
    </row>
    <row r="480" spans="1:17" ht="13.2" hidden="1" x14ac:dyDescent="0.25">
      <c r="A480" s="279" t="s">
        <v>915</v>
      </c>
      <c r="B480" s="62"/>
      <c r="C480" s="63" t="s">
        <v>574</v>
      </c>
      <c r="D480" s="62">
        <v>6</v>
      </c>
      <c r="E480" s="62" t="s">
        <v>121</v>
      </c>
      <c r="F480" s="64">
        <v>1000000</v>
      </c>
      <c r="G480" s="64">
        <f t="shared" si="316"/>
        <v>6000000</v>
      </c>
      <c r="H480" s="64" t="b">
        <f>G480='[5]Pvt SP2D Pusdik'!B481</f>
        <v>1</v>
      </c>
      <c r="I480" s="64">
        <f>'[5]Pvt SP2D Pusdik'!C481</f>
        <v>1992000</v>
      </c>
      <c r="J480" s="64">
        <f t="shared" si="317"/>
        <v>4008000</v>
      </c>
      <c r="K480" s="64"/>
      <c r="L480" s="64"/>
      <c r="M480" s="64"/>
      <c r="N480" s="64"/>
      <c r="Q480" s="278"/>
    </row>
    <row r="481" spans="1:17" ht="13.2" x14ac:dyDescent="0.25">
      <c r="A481" s="279" t="s">
        <v>916</v>
      </c>
      <c r="B481" s="145" t="s">
        <v>538</v>
      </c>
      <c r="C481" s="146" t="s">
        <v>36</v>
      </c>
      <c r="D481" s="147"/>
      <c r="E481" s="145"/>
      <c r="F481" s="148"/>
      <c r="G481" s="149">
        <f>G482</f>
        <v>35003000</v>
      </c>
      <c r="H481" s="61" t="b">
        <f>G481='[5]Pvt SP2D Pusdik'!B482</f>
        <v>1</v>
      </c>
      <c r="I481" s="60">
        <f>'[5]Pvt SP2D Pusdik'!C482</f>
        <v>4945000</v>
      </c>
      <c r="J481" s="148">
        <f>J482</f>
        <v>30058000</v>
      </c>
      <c r="K481" s="149">
        <f t="shared" ref="K481:L481" si="318">K482</f>
        <v>5200000</v>
      </c>
      <c r="L481" s="61">
        <f t="shared" si="318"/>
        <v>5200000</v>
      </c>
      <c r="M481" s="61" cm="1">
        <f t="array" ref="M481">SUM(_xlfn._xlws.FILTER([6]!Draft_SPBY[Jumlah],[6]!Draft_SPBY[MAK4]=A481,0))</f>
        <v>0</v>
      </c>
      <c r="N481" s="61">
        <f>L481-M481</f>
        <v>5200000</v>
      </c>
      <c r="Q481" s="278"/>
    </row>
    <row r="482" spans="1:17" ht="13.2" x14ac:dyDescent="0.25">
      <c r="A482" s="279" t="s">
        <v>917</v>
      </c>
      <c r="B482" s="62"/>
      <c r="C482" s="63" t="s">
        <v>918</v>
      </c>
      <c r="D482" s="62">
        <v>10</v>
      </c>
      <c r="E482" s="62" t="s">
        <v>27</v>
      </c>
      <c r="F482" s="64">
        <v>3500333</v>
      </c>
      <c r="G482" s="64">
        <f>ROUNDDOWN(D482*F482,-3)</f>
        <v>35003000</v>
      </c>
      <c r="H482" s="64" t="b">
        <f>G482='[5]Pvt SP2D Pusdik'!B483</f>
        <v>1</v>
      </c>
      <c r="I482" s="64">
        <f>'[5]Pvt SP2D Pusdik'!C483</f>
        <v>4945000</v>
      </c>
      <c r="J482" s="64">
        <f>G482-I482</f>
        <v>30058000</v>
      </c>
      <c r="K482" s="64">
        <v>5200000</v>
      </c>
      <c r="L482" s="64">
        <v>5200000</v>
      </c>
      <c r="M482" s="64"/>
      <c r="N482" s="64"/>
      <c r="Q482" s="278"/>
    </row>
    <row r="483" spans="1:17" ht="13.2" hidden="1" x14ac:dyDescent="0.25">
      <c r="A483" s="279" t="s">
        <v>919</v>
      </c>
      <c r="B483" s="154" t="s">
        <v>599</v>
      </c>
      <c r="C483" s="155" t="s">
        <v>81</v>
      </c>
      <c r="D483" s="154"/>
      <c r="E483" s="154"/>
      <c r="F483" s="158"/>
      <c r="G483" s="158">
        <f>G484</f>
        <v>1800000</v>
      </c>
      <c r="H483" s="66" t="b">
        <f>G483='[5]Pvt SP2D Pusdik'!B484</f>
        <v>1</v>
      </c>
      <c r="I483" s="66">
        <f>'[5]Pvt SP2D Pusdik'!C484</f>
        <v>0</v>
      </c>
      <c r="J483" s="158">
        <f>J484</f>
        <v>1800000</v>
      </c>
      <c r="K483" s="158">
        <f t="shared" ref="K483:L483" si="319">K484</f>
        <v>0</v>
      </c>
      <c r="L483" s="66">
        <f t="shared" si="319"/>
        <v>0</v>
      </c>
      <c r="M483" s="61" cm="1">
        <f t="array" ref="M483">SUM(_xlfn._xlws.FILTER([6]!Draft_SPBY[Jumlah],[6]!Draft_SPBY[MAK4]=A483,0))</f>
        <v>0</v>
      </c>
      <c r="N483" s="61">
        <f>L483-M483</f>
        <v>0</v>
      </c>
      <c r="Q483" s="278"/>
    </row>
    <row r="484" spans="1:17" ht="13.2" hidden="1" x14ac:dyDescent="0.25">
      <c r="A484" s="279" t="s">
        <v>920</v>
      </c>
      <c r="B484" s="62"/>
      <c r="C484" s="63" t="s">
        <v>888</v>
      </c>
      <c r="D484" s="62">
        <v>12</v>
      </c>
      <c r="E484" s="62" t="s">
        <v>27</v>
      </c>
      <c r="F484" s="64">
        <v>150000</v>
      </c>
      <c r="G484" s="64">
        <f>ROUNDDOWN(D484*F484,-3)</f>
        <v>1800000</v>
      </c>
      <c r="H484" s="64" t="b">
        <f>G484='[5]Pvt SP2D Pusdik'!B485</f>
        <v>1</v>
      </c>
      <c r="I484" s="64">
        <f>'[5]Pvt SP2D Pusdik'!C485</f>
        <v>0</v>
      </c>
      <c r="J484" s="64">
        <f>G484-I484</f>
        <v>1800000</v>
      </c>
      <c r="K484" s="64"/>
      <c r="L484" s="64"/>
      <c r="M484" s="64"/>
      <c r="N484" s="64"/>
      <c r="Q484" s="278"/>
    </row>
    <row r="485" spans="1:17" ht="13.2" hidden="1" x14ac:dyDescent="0.25">
      <c r="A485" s="279" t="s">
        <v>425</v>
      </c>
      <c r="B485" s="139" t="s">
        <v>192</v>
      </c>
      <c r="C485" s="140" t="s">
        <v>921</v>
      </c>
      <c r="D485" s="139"/>
      <c r="E485" s="139"/>
      <c r="F485" s="144"/>
      <c r="G485" s="144">
        <f>SUM(G486,G491,G493)</f>
        <v>150000000</v>
      </c>
      <c r="H485" s="283" t="b">
        <f>G485='[5]Pvt SP2D Pusdik'!B486</f>
        <v>1</v>
      </c>
      <c r="I485" s="59">
        <f>'[5]Pvt SP2D Pusdik'!C486</f>
        <v>0</v>
      </c>
      <c r="J485" s="144">
        <f>SUM(J486,J491,J493)</f>
        <v>150000000</v>
      </c>
      <c r="K485" s="144">
        <f t="shared" ref="K485:L485" si="320">SUM(K486,K491,K493)</f>
        <v>0</v>
      </c>
      <c r="L485" s="59">
        <f t="shared" si="320"/>
        <v>0</v>
      </c>
      <c r="M485" s="281">
        <f t="shared" ref="L485:N485" si="321">SUM(M486,M491,M493)</f>
        <v>0</v>
      </c>
      <c r="N485" s="281">
        <f t="shared" si="321"/>
        <v>0</v>
      </c>
      <c r="O485" s="272" t="s">
        <v>505</v>
      </c>
      <c r="P485" s="272" t="s">
        <v>510</v>
      </c>
      <c r="Q485" s="278"/>
    </row>
    <row r="486" spans="1:17" ht="13.2" hidden="1" x14ac:dyDescent="0.25">
      <c r="A486" s="279" t="s">
        <v>427</v>
      </c>
      <c r="B486" s="145" t="s">
        <v>536</v>
      </c>
      <c r="C486" s="146" t="s">
        <v>25</v>
      </c>
      <c r="D486" s="145"/>
      <c r="E486" s="145"/>
      <c r="F486" s="149"/>
      <c r="G486" s="149">
        <f>SUM(G487:G490)</f>
        <v>13000000</v>
      </c>
      <c r="H486" s="61" t="b">
        <f>G486='[5]Pvt SP2D Pusdik'!B487</f>
        <v>1</v>
      </c>
      <c r="I486" s="61">
        <f>'[5]Pvt SP2D Pusdik'!C487</f>
        <v>0</v>
      </c>
      <c r="J486" s="149">
        <f>SUM(J487:J490)</f>
        <v>13000000</v>
      </c>
      <c r="K486" s="149">
        <f t="shared" ref="K486:L486" si="322">SUM(K487:K490)</f>
        <v>0</v>
      </c>
      <c r="L486" s="61">
        <f t="shared" si="322"/>
        <v>0</v>
      </c>
      <c r="M486" s="61" cm="1">
        <f t="array" ref="M486">SUM(_xlfn._xlws.FILTER([6]!Draft_SPBY[Jumlah],[6]!Draft_SPBY[MAK4]=A486,0))</f>
        <v>0</v>
      </c>
      <c r="N486" s="61">
        <f>L486-M486</f>
        <v>0</v>
      </c>
      <c r="Q486" s="278"/>
    </row>
    <row r="487" spans="1:17" ht="13.2" hidden="1" x14ac:dyDescent="0.25">
      <c r="A487" s="279" t="s">
        <v>428</v>
      </c>
      <c r="B487" s="62"/>
      <c r="C487" s="63" t="s">
        <v>571</v>
      </c>
      <c r="D487" s="62">
        <v>120</v>
      </c>
      <c r="E487" s="62" t="s">
        <v>27</v>
      </c>
      <c r="F487" s="64">
        <v>75000</v>
      </c>
      <c r="G487" s="64">
        <f t="shared" ref="G487:G490" si="323">ROUNDDOWN(D487*F487,-3)</f>
        <v>9000000</v>
      </c>
      <c r="H487" s="64" t="b">
        <f>G487='[5]Pvt SP2D Pusdik'!B488</f>
        <v>1</v>
      </c>
      <c r="I487" s="64">
        <f>'[5]Pvt SP2D Pusdik'!C488</f>
        <v>0</v>
      </c>
      <c r="J487" s="64">
        <f t="shared" ref="J487:J490" si="324">G487-I487</f>
        <v>9000000</v>
      </c>
      <c r="K487" s="64"/>
      <c r="L487" s="64"/>
      <c r="M487" s="64"/>
      <c r="N487" s="64"/>
      <c r="Q487" s="278"/>
    </row>
    <row r="488" spans="1:17" ht="13.2" hidden="1" x14ac:dyDescent="0.25">
      <c r="A488" s="279" t="s">
        <v>922</v>
      </c>
      <c r="B488" s="62"/>
      <c r="C488" s="63" t="s">
        <v>908</v>
      </c>
      <c r="D488" s="62">
        <v>1</v>
      </c>
      <c r="E488" s="62" t="s">
        <v>121</v>
      </c>
      <c r="F488" s="64">
        <v>1500000</v>
      </c>
      <c r="G488" s="64">
        <f t="shared" si="323"/>
        <v>1500000</v>
      </c>
      <c r="H488" s="64" t="b">
        <f>G488='[5]Pvt SP2D Pusdik'!B489</f>
        <v>1</v>
      </c>
      <c r="I488" s="64">
        <f>'[5]Pvt SP2D Pusdik'!C489</f>
        <v>0</v>
      </c>
      <c r="J488" s="64">
        <f t="shared" si="324"/>
        <v>1500000</v>
      </c>
      <c r="K488" s="64"/>
      <c r="L488" s="64"/>
      <c r="M488" s="64"/>
      <c r="N488" s="64"/>
      <c r="Q488" s="278"/>
    </row>
    <row r="489" spans="1:17" ht="13.2" hidden="1" x14ac:dyDescent="0.25">
      <c r="A489" s="279" t="s">
        <v>923</v>
      </c>
      <c r="B489" s="62"/>
      <c r="C489" s="63" t="s">
        <v>573</v>
      </c>
      <c r="D489" s="62">
        <v>1</v>
      </c>
      <c r="E489" s="62" t="s">
        <v>121</v>
      </c>
      <c r="F489" s="64">
        <v>1500000</v>
      </c>
      <c r="G489" s="64">
        <f t="shared" si="323"/>
        <v>1500000</v>
      </c>
      <c r="H489" s="64" t="b">
        <f>G489='[5]Pvt SP2D Pusdik'!B490</f>
        <v>1</v>
      </c>
      <c r="I489" s="64">
        <f>'[5]Pvt SP2D Pusdik'!C490</f>
        <v>0</v>
      </c>
      <c r="J489" s="64">
        <f t="shared" si="324"/>
        <v>1500000</v>
      </c>
      <c r="K489" s="64"/>
      <c r="L489" s="64"/>
      <c r="M489" s="64"/>
      <c r="N489" s="64"/>
      <c r="Q489" s="278"/>
    </row>
    <row r="490" spans="1:17" ht="13.2" hidden="1" x14ac:dyDescent="0.25">
      <c r="A490" s="279" t="s">
        <v>924</v>
      </c>
      <c r="B490" s="62"/>
      <c r="C490" s="63" t="s">
        <v>574</v>
      </c>
      <c r="D490" s="62">
        <v>1</v>
      </c>
      <c r="E490" s="62" t="s">
        <v>121</v>
      </c>
      <c r="F490" s="64">
        <v>1000000</v>
      </c>
      <c r="G490" s="64">
        <f t="shared" si="323"/>
        <v>1000000</v>
      </c>
      <c r="H490" s="64" t="b">
        <f>G490='[5]Pvt SP2D Pusdik'!B491</f>
        <v>1</v>
      </c>
      <c r="I490" s="64">
        <f>'[5]Pvt SP2D Pusdik'!C491</f>
        <v>0</v>
      </c>
      <c r="J490" s="64">
        <f t="shared" si="324"/>
        <v>1000000</v>
      </c>
      <c r="K490" s="64"/>
      <c r="L490" s="64"/>
      <c r="M490" s="64"/>
      <c r="N490" s="64"/>
      <c r="Q490" s="278"/>
    </row>
    <row r="491" spans="1:17" ht="13.2" hidden="1" x14ac:dyDescent="0.25">
      <c r="A491" s="279" t="s">
        <v>925</v>
      </c>
      <c r="B491" s="162" t="s">
        <v>542</v>
      </c>
      <c r="C491" s="163" t="s">
        <v>32</v>
      </c>
      <c r="D491" s="162"/>
      <c r="E491" s="162"/>
      <c r="F491" s="164"/>
      <c r="G491" s="164">
        <f>G492</f>
        <v>10000000</v>
      </c>
      <c r="H491" s="68" t="b">
        <f>G491='[5]Pvt SP2D Pusdik'!B492</f>
        <v>1</v>
      </c>
      <c r="I491" s="68">
        <f>'[5]Pvt SP2D Pusdik'!C492</f>
        <v>0</v>
      </c>
      <c r="J491" s="164">
        <f>J492</f>
        <v>10000000</v>
      </c>
      <c r="K491" s="164">
        <f t="shared" ref="K491:L491" si="325">K492</f>
        <v>0</v>
      </c>
      <c r="L491" s="68">
        <f t="shared" si="325"/>
        <v>0</v>
      </c>
      <c r="M491" s="61" cm="1">
        <f t="array" ref="M491">SUM(_xlfn._xlws.FILTER([6]!Draft_SPBY[Jumlah],[6]!Draft_SPBY[MAK4]=A491,0))</f>
        <v>0</v>
      </c>
      <c r="N491" s="61">
        <f>L491-M491</f>
        <v>0</v>
      </c>
      <c r="Q491" s="278"/>
    </row>
    <row r="492" spans="1:17" ht="13.2" hidden="1" x14ac:dyDescent="0.25">
      <c r="A492" s="279" t="s">
        <v>926</v>
      </c>
      <c r="B492" s="62"/>
      <c r="C492" s="63" t="s">
        <v>575</v>
      </c>
      <c r="D492" s="62">
        <v>10</v>
      </c>
      <c r="E492" s="62" t="s">
        <v>34</v>
      </c>
      <c r="F492" s="64">
        <v>1000000</v>
      </c>
      <c r="G492" s="64">
        <f>ROUNDDOWN(D492*F492,-3)</f>
        <v>10000000</v>
      </c>
      <c r="H492" s="64" t="b">
        <f>G492='[5]Pvt SP2D Pusdik'!B493</f>
        <v>1</v>
      </c>
      <c r="I492" s="64">
        <f>'[5]Pvt SP2D Pusdik'!C493</f>
        <v>0</v>
      </c>
      <c r="J492" s="64">
        <f>G492-I492</f>
        <v>10000000</v>
      </c>
      <c r="K492" s="64"/>
      <c r="L492" s="64"/>
      <c r="M492" s="64"/>
      <c r="N492" s="64"/>
      <c r="Q492" s="278"/>
    </row>
    <row r="493" spans="1:17" ht="13.2" hidden="1" x14ac:dyDescent="0.25">
      <c r="A493" s="279" t="s">
        <v>429</v>
      </c>
      <c r="B493" s="154" t="s">
        <v>538</v>
      </c>
      <c r="C493" s="155" t="s">
        <v>36</v>
      </c>
      <c r="D493" s="154"/>
      <c r="E493" s="154"/>
      <c r="F493" s="158"/>
      <c r="G493" s="158">
        <f>G494</f>
        <v>127000000</v>
      </c>
      <c r="H493" s="66" t="b">
        <f>G493='[5]Pvt SP2D Pusdik'!B494</f>
        <v>1</v>
      </c>
      <c r="I493" s="66">
        <f>'[5]Pvt SP2D Pusdik'!C494</f>
        <v>0</v>
      </c>
      <c r="J493" s="158">
        <f>J494</f>
        <v>127000000</v>
      </c>
      <c r="K493" s="158">
        <f t="shared" ref="K493:L493" si="326">K494</f>
        <v>0</v>
      </c>
      <c r="L493" s="66">
        <f t="shared" si="326"/>
        <v>0</v>
      </c>
      <c r="M493" s="61" cm="1">
        <f t="array" ref="M493">SUM(_xlfn._xlws.FILTER([6]!Draft_SPBY[Jumlah],[6]!Draft_SPBY[MAK4]=A493,0))</f>
        <v>0</v>
      </c>
      <c r="N493" s="61">
        <f>L493-M493</f>
        <v>0</v>
      </c>
      <c r="Q493" s="278"/>
    </row>
    <row r="494" spans="1:17" ht="13.2" hidden="1" x14ac:dyDescent="0.25">
      <c r="A494" s="279" t="s">
        <v>430</v>
      </c>
      <c r="B494" s="62"/>
      <c r="C494" s="63" t="s">
        <v>927</v>
      </c>
      <c r="D494" s="62">
        <v>20</v>
      </c>
      <c r="E494" s="62" t="s">
        <v>27</v>
      </c>
      <c r="F494" s="64">
        <v>6350000</v>
      </c>
      <c r="G494" s="64">
        <f>ROUNDDOWN(D494*F494,-3)</f>
        <v>127000000</v>
      </c>
      <c r="H494" s="64" t="b">
        <f>G494='[5]Pvt SP2D Pusdik'!B495</f>
        <v>1</v>
      </c>
      <c r="I494" s="64">
        <f>'[5]Pvt SP2D Pusdik'!C495</f>
        <v>0</v>
      </c>
      <c r="J494" s="64">
        <f>G494-I494</f>
        <v>127000000</v>
      </c>
      <c r="K494" s="64"/>
      <c r="L494" s="64"/>
      <c r="M494" s="64"/>
      <c r="N494" s="64"/>
      <c r="Q494" s="278"/>
    </row>
    <row r="495" spans="1:17" ht="13.2" x14ac:dyDescent="0.25">
      <c r="A495" s="279" t="s">
        <v>431</v>
      </c>
      <c r="B495" s="139" t="s">
        <v>204</v>
      </c>
      <c r="C495" s="140" t="s">
        <v>205</v>
      </c>
      <c r="D495" s="139"/>
      <c r="E495" s="139"/>
      <c r="F495" s="144"/>
      <c r="G495" s="144">
        <f>SUM(G496,G501,G503)</f>
        <v>78803000</v>
      </c>
      <c r="H495" s="283" t="b">
        <f>G495='[5]Pvt SP2D Pusdik'!B496</f>
        <v>1</v>
      </c>
      <c r="I495" s="59">
        <f>'[5]Pvt SP2D Pusdik'!C496</f>
        <v>13602000</v>
      </c>
      <c r="J495" s="144">
        <f>SUM(J496,J501,J503)</f>
        <v>65201000</v>
      </c>
      <c r="K495" s="144">
        <f t="shared" ref="K495:L495" si="327">SUM(K496,K501,K503)</f>
        <v>29231800</v>
      </c>
      <c r="L495" s="59">
        <f t="shared" si="327"/>
        <v>24231800</v>
      </c>
      <c r="M495" s="281">
        <f t="shared" ref="L495:N495" si="328">SUM(M496,M501,M503)</f>
        <v>396000</v>
      </c>
      <c r="N495" s="281">
        <f t="shared" si="328"/>
        <v>23835800</v>
      </c>
      <c r="O495" s="272" t="s">
        <v>499</v>
      </c>
      <c r="P495" s="272" t="s">
        <v>500</v>
      </c>
      <c r="Q495" s="278"/>
    </row>
    <row r="496" spans="1:17" ht="13.2" x14ac:dyDescent="0.25">
      <c r="A496" s="279" t="s">
        <v>928</v>
      </c>
      <c r="B496" s="154" t="s">
        <v>536</v>
      </c>
      <c r="C496" s="155" t="s">
        <v>25</v>
      </c>
      <c r="D496" s="154"/>
      <c r="E496" s="154"/>
      <c r="F496" s="158"/>
      <c r="G496" s="158">
        <f>SUM(G497:G500)</f>
        <v>15500000</v>
      </c>
      <c r="H496" s="66" t="b">
        <f>G496='[5]Pvt SP2D Pusdik'!B497</f>
        <v>1</v>
      </c>
      <c r="I496" s="66">
        <f>'[5]Pvt SP2D Pusdik'!C497</f>
        <v>396000</v>
      </c>
      <c r="J496" s="158">
        <f>SUM(J497:J500)</f>
        <v>15104000</v>
      </c>
      <c r="K496" s="158">
        <f t="shared" ref="K496:L496" si="329">SUM(K497:K500)</f>
        <v>3250000</v>
      </c>
      <c r="L496" s="66">
        <f t="shared" si="329"/>
        <v>3250000</v>
      </c>
      <c r="M496" s="61" cm="1">
        <f t="array" ref="M496">SUM(_xlfn._xlws.FILTER([6]!Draft_SPBY[Jumlah],[6]!Draft_SPBY[MAK4]=A496,0))</f>
        <v>396000</v>
      </c>
      <c r="N496" s="61">
        <f>L496-M496</f>
        <v>2854000</v>
      </c>
      <c r="Q496" s="278"/>
    </row>
    <row r="497" spans="1:17" ht="13.2" x14ac:dyDescent="0.25">
      <c r="A497" s="279" t="s">
        <v>929</v>
      </c>
      <c r="B497" s="62"/>
      <c r="C497" s="63" t="s">
        <v>571</v>
      </c>
      <c r="D497" s="62">
        <v>100</v>
      </c>
      <c r="E497" s="62" t="s">
        <v>27</v>
      </c>
      <c r="F497" s="64">
        <v>75000</v>
      </c>
      <c r="G497" s="64">
        <f t="shared" ref="G497:G500" si="330">ROUNDDOWN(D497*F497,-3)</f>
        <v>7500000</v>
      </c>
      <c r="H497" s="64" t="b">
        <f>G497='[5]Pvt SP2D Pusdik'!B498</f>
        <v>1</v>
      </c>
      <c r="I497" s="64">
        <f>'[5]Pvt SP2D Pusdik'!C498</f>
        <v>396000</v>
      </c>
      <c r="J497" s="64">
        <f t="shared" ref="J497:J500" si="331">G497-I497</f>
        <v>7104000</v>
      </c>
      <c r="K497" s="64">
        <v>750000</v>
      </c>
      <c r="L497" s="64">
        <v>750000</v>
      </c>
      <c r="M497" s="64"/>
      <c r="N497" s="64"/>
      <c r="Q497" s="278"/>
    </row>
    <row r="498" spans="1:17" ht="13.2" hidden="1" x14ac:dyDescent="0.25">
      <c r="A498" s="279" t="s">
        <v>930</v>
      </c>
      <c r="B498" s="62"/>
      <c r="C498" s="63" t="s">
        <v>908</v>
      </c>
      <c r="D498" s="62">
        <v>2</v>
      </c>
      <c r="E498" s="62" t="s">
        <v>121</v>
      </c>
      <c r="F498" s="64">
        <v>1500000</v>
      </c>
      <c r="G498" s="64">
        <f t="shared" si="330"/>
        <v>3000000</v>
      </c>
      <c r="H498" s="64" t="b">
        <f>G498='[5]Pvt SP2D Pusdik'!B499</f>
        <v>1</v>
      </c>
      <c r="I498" s="64">
        <f>'[5]Pvt SP2D Pusdik'!C499</f>
        <v>0</v>
      </c>
      <c r="J498" s="64">
        <f t="shared" si="331"/>
        <v>3000000</v>
      </c>
      <c r="K498" s="64"/>
      <c r="L498" s="64"/>
      <c r="M498" s="64"/>
      <c r="N498" s="64"/>
      <c r="Q498" s="278"/>
    </row>
    <row r="499" spans="1:17" ht="13.2" x14ac:dyDescent="0.25">
      <c r="A499" s="279" t="s">
        <v>931</v>
      </c>
      <c r="B499" s="62"/>
      <c r="C499" s="63" t="s">
        <v>573</v>
      </c>
      <c r="D499" s="62">
        <v>2</v>
      </c>
      <c r="E499" s="62" t="s">
        <v>121</v>
      </c>
      <c r="F499" s="64">
        <v>1500000</v>
      </c>
      <c r="G499" s="64">
        <f t="shared" si="330"/>
        <v>3000000</v>
      </c>
      <c r="H499" s="64" t="b">
        <f>G499='[5]Pvt SP2D Pusdik'!B500</f>
        <v>1</v>
      </c>
      <c r="I499" s="64">
        <f>'[5]Pvt SP2D Pusdik'!C500</f>
        <v>0</v>
      </c>
      <c r="J499" s="64">
        <f t="shared" si="331"/>
        <v>3000000</v>
      </c>
      <c r="K499" s="64">
        <v>1500000</v>
      </c>
      <c r="L499" s="64">
        <v>1500000</v>
      </c>
      <c r="M499" s="64"/>
      <c r="N499" s="64"/>
      <c r="Q499" s="278"/>
    </row>
    <row r="500" spans="1:17" ht="13.2" x14ac:dyDescent="0.25">
      <c r="A500" s="279" t="s">
        <v>932</v>
      </c>
      <c r="B500" s="62"/>
      <c r="C500" s="63" t="s">
        <v>574</v>
      </c>
      <c r="D500" s="62">
        <v>2</v>
      </c>
      <c r="E500" s="62" t="s">
        <v>121</v>
      </c>
      <c r="F500" s="64">
        <v>1000000</v>
      </c>
      <c r="G500" s="64">
        <f t="shared" si="330"/>
        <v>2000000</v>
      </c>
      <c r="H500" s="64" t="b">
        <f>G500='[5]Pvt SP2D Pusdik'!B501</f>
        <v>1</v>
      </c>
      <c r="I500" s="64">
        <f>'[5]Pvt SP2D Pusdik'!C501</f>
        <v>0</v>
      </c>
      <c r="J500" s="64">
        <f t="shared" si="331"/>
        <v>2000000</v>
      </c>
      <c r="K500" s="64">
        <v>1000000</v>
      </c>
      <c r="L500" s="64">
        <v>1000000</v>
      </c>
      <c r="M500" s="64"/>
      <c r="N500" s="64"/>
      <c r="Q500" s="278"/>
    </row>
    <row r="501" spans="1:17" ht="13.2" hidden="1" x14ac:dyDescent="0.25">
      <c r="A501" s="279" t="s">
        <v>933</v>
      </c>
      <c r="B501" s="154" t="s">
        <v>542</v>
      </c>
      <c r="C501" s="155" t="s">
        <v>32</v>
      </c>
      <c r="D501" s="154"/>
      <c r="E501" s="154"/>
      <c r="F501" s="158"/>
      <c r="G501" s="158">
        <f>G502</f>
        <v>20000000</v>
      </c>
      <c r="H501" s="66" t="b">
        <f>G501='[5]Pvt SP2D Pusdik'!B502</f>
        <v>1</v>
      </c>
      <c r="I501" s="66">
        <f>'[5]Pvt SP2D Pusdik'!C502</f>
        <v>0</v>
      </c>
      <c r="J501" s="158">
        <f>J502</f>
        <v>20000000</v>
      </c>
      <c r="K501" s="158">
        <f t="shared" ref="K501:L501" si="332">K502</f>
        <v>0</v>
      </c>
      <c r="L501" s="66">
        <f t="shared" si="332"/>
        <v>0</v>
      </c>
      <c r="M501" s="61" cm="1">
        <f t="array" ref="M501">SUM(_xlfn._xlws.FILTER([6]!Draft_SPBY[Jumlah],[6]!Draft_SPBY[MAK4]=A501,0))</f>
        <v>0</v>
      </c>
      <c r="N501" s="61">
        <f>L501-M501</f>
        <v>0</v>
      </c>
      <c r="Q501" s="278"/>
    </row>
    <row r="502" spans="1:17" ht="13.2" hidden="1" x14ac:dyDescent="0.25">
      <c r="A502" s="279" t="s">
        <v>934</v>
      </c>
      <c r="B502" s="62"/>
      <c r="C502" s="63" t="s">
        <v>575</v>
      </c>
      <c r="D502" s="62">
        <v>20</v>
      </c>
      <c r="E502" s="62" t="s">
        <v>34</v>
      </c>
      <c r="F502" s="64">
        <v>1000000</v>
      </c>
      <c r="G502" s="64">
        <f>ROUNDDOWN(D502*F502,-3)</f>
        <v>20000000</v>
      </c>
      <c r="H502" s="64" t="b">
        <f>G502='[5]Pvt SP2D Pusdik'!B503</f>
        <v>1</v>
      </c>
      <c r="I502" s="64">
        <f>'[5]Pvt SP2D Pusdik'!C503</f>
        <v>0</v>
      </c>
      <c r="J502" s="64">
        <f>G502-I502</f>
        <v>20000000</v>
      </c>
      <c r="K502" s="64"/>
      <c r="L502" s="64"/>
      <c r="M502" s="64"/>
      <c r="N502" s="64"/>
      <c r="Q502" s="278"/>
    </row>
    <row r="503" spans="1:17" ht="13.2" x14ac:dyDescent="0.25">
      <c r="A503" s="279" t="s">
        <v>935</v>
      </c>
      <c r="B503" s="154" t="s">
        <v>538</v>
      </c>
      <c r="C503" s="155" t="s">
        <v>36</v>
      </c>
      <c r="D503" s="154"/>
      <c r="E503" s="154"/>
      <c r="F503" s="158"/>
      <c r="G503" s="158">
        <f>G504</f>
        <v>43303000</v>
      </c>
      <c r="H503" s="66" t="b">
        <f>G503='[5]Pvt SP2D Pusdik'!B504</f>
        <v>1</v>
      </c>
      <c r="I503" s="66">
        <f>'[5]Pvt SP2D Pusdik'!C504</f>
        <v>13206000</v>
      </c>
      <c r="J503" s="158">
        <f>J504</f>
        <v>30097000</v>
      </c>
      <c r="K503" s="158">
        <f t="shared" ref="K503:L503" si="333">K504</f>
        <v>25981800</v>
      </c>
      <c r="L503" s="66">
        <f t="shared" si="333"/>
        <v>20981800</v>
      </c>
      <c r="M503" s="61" cm="1">
        <f t="array" ref="M503">SUM(_xlfn._xlws.FILTER([6]!Draft_SPBY[Jumlah],[6]!Draft_SPBY[MAK4]=A503,0))</f>
        <v>0</v>
      </c>
      <c r="N503" s="61">
        <f>L503-M503</f>
        <v>20981800</v>
      </c>
      <c r="Q503" s="278"/>
    </row>
    <row r="504" spans="1:17" ht="13.2" x14ac:dyDescent="0.25">
      <c r="A504" s="279" t="s">
        <v>936</v>
      </c>
      <c r="B504" s="62"/>
      <c r="C504" s="63" t="s">
        <v>937</v>
      </c>
      <c r="D504" s="62">
        <v>10</v>
      </c>
      <c r="E504" s="62" t="s">
        <v>27</v>
      </c>
      <c r="F504" s="64">
        <v>4330300</v>
      </c>
      <c r="G504" s="64">
        <f>ROUNDDOWN(D504*F504,-3)</f>
        <v>43303000</v>
      </c>
      <c r="H504" s="64" t="b">
        <f>G504='[5]Pvt SP2D Pusdik'!B505</f>
        <v>1</v>
      </c>
      <c r="I504" s="64">
        <f>'[5]Pvt SP2D Pusdik'!C505</f>
        <v>13206000</v>
      </c>
      <c r="J504" s="64">
        <f>G504-I504</f>
        <v>30097000</v>
      </c>
      <c r="K504" s="64">
        <v>25981800</v>
      </c>
      <c r="L504" s="64">
        <v>20981800</v>
      </c>
      <c r="M504" s="64"/>
      <c r="N504" s="64"/>
      <c r="Q504" s="278"/>
    </row>
    <row r="505" spans="1:17" ht="13.2" x14ac:dyDescent="0.25">
      <c r="A505" s="279" t="s">
        <v>432</v>
      </c>
      <c r="B505" s="247" t="s">
        <v>938</v>
      </c>
      <c r="C505" s="248" t="s">
        <v>433</v>
      </c>
      <c r="D505" s="247"/>
      <c r="E505" s="247"/>
      <c r="F505" s="249"/>
      <c r="G505" s="249">
        <f>G506</f>
        <v>8500000000</v>
      </c>
      <c r="H505" s="101" t="b">
        <f>G505='[5]Pvt SP2D Pusdik'!B506</f>
        <v>1</v>
      </c>
      <c r="I505" s="101">
        <f>'[5]Pvt SP2D Pusdik'!C506</f>
        <v>1053948330</v>
      </c>
      <c r="J505" s="249">
        <f>J506</f>
        <v>7446051670</v>
      </c>
      <c r="K505" s="249">
        <f t="shared" ref="K505:N506" si="334">K506</f>
        <v>16000000</v>
      </c>
      <c r="L505" s="101">
        <f t="shared" si="334"/>
        <v>16000000</v>
      </c>
      <c r="M505" s="101">
        <f t="shared" si="334"/>
        <v>11624600</v>
      </c>
      <c r="N505" s="101">
        <f t="shared" si="334"/>
        <v>4375400</v>
      </c>
      <c r="Q505" s="278"/>
    </row>
    <row r="506" spans="1:17" ht="13.2" x14ac:dyDescent="0.25">
      <c r="A506" s="279" t="s">
        <v>434</v>
      </c>
      <c r="B506" s="230" t="s">
        <v>435</v>
      </c>
      <c r="C506" s="231" t="s">
        <v>939</v>
      </c>
      <c r="D506" s="230">
        <v>235</v>
      </c>
      <c r="E506" s="303" t="s">
        <v>940</v>
      </c>
      <c r="F506" s="305"/>
      <c r="G506" s="233">
        <f>G507</f>
        <v>8500000000</v>
      </c>
      <c r="H506" s="95" t="b">
        <f>G506='[5]Pvt SP2D Pusdik'!B507</f>
        <v>1</v>
      </c>
      <c r="I506" s="95">
        <f>'[5]Pvt SP2D Pusdik'!C507</f>
        <v>1053948330</v>
      </c>
      <c r="J506" s="233">
        <f>J507</f>
        <v>7446051670</v>
      </c>
      <c r="K506" s="233">
        <f t="shared" si="334"/>
        <v>16000000</v>
      </c>
      <c r="L506" s="95">
        <f t="shared" si="334"/>
        <v>16000000</v>
      </c>
      <c r="M506" s="95">
        <f t="shared" si="334"/>
        <v>11624600</v>
      </c>
      <c r="N506" s="95">
        <f t="shared" si="334"/>
        <v>4375400</v>
      </c>
      <c r="Q506" s="278"/>
    </row>
    <row r="507" spans="1:17" ht="13.2" x14ac:dyDescent="0.25">
      <c r="A507" s="279" t="s">
        <v>437</v>
      </c>
      <c r="B507" s="223" t="s">
        <v>438</v>
      </c>
      <c r="C507" s="224" t="s">
        <v>439</v>
      </c>
      <c r="D507" s="223">
        <v>235</v>
      </c>
      <c r="E507" s="223" t="s">
        <v>436</v>
      </c>
      <c r="F507" s="225"/>
      <c r="G507" s="225">
        <f>SUM(G508,G556)</f>
        <v>8500000000</v>
      </c>
      <c r="H507" s="91" t="b">
        <f>G507='[5]Pvt SP2D Pusdik'!B508</f>
        <v>1</v>
      </c>
      <c r="I507" s="91">
        <f>'[5]Pvt SP2D Pusdik'!C508</f>
        <v>1053948330</v>
      </c>
      <c r="J507" s="225">
        <f>SUM(J508,J556)</f>
        <v>7446051670</v>
      </c>
      <c r="K507" s="225">
        <f t="shared" ref="K507:L507" si="335">SUM(K508,K556)</f>
        <v>16000000</v>
      </c>
      <c r="L507" s="91">
        <f t="shared" si="335"/>
        <v>16000000</v>
      </c>
      <c r="M507" s="91">
        <f t="shared" ref="L507:N507" si="336">SUM(M508,M556)</f>
        <v>11624600</v>
      </c>
      <c r="N507" s="91">
        <f t="shared" si="336"/>
        <v>4375400</v>
      </c>
      <c r="Q507" s="278"/>
    </row>
    <row r="508" spans="1:17" ht="13.2" x14ac:dyDescent="0.25">
      <c r="A508" s="279" t="s">
        <v>440</v>
      </c>
      <c r="B508" s="165" t="s">
        <v>622</v>
      </c>
      <c r="C508" s="166" t="s">
        <v>441</v>
      </c>
      <c r="D508" s="165"/>
      <c r="E508" s="165" t="s">
        <v>570</v>
      </c>
      <c r="F508" s="169"/>
      <c r="G508" s="169">
        <f>SUM(G509,G527,G547)</f>
        <v>8408830000</v>
      </c>
      <c r="H508" s="70" t="b">
        <f>G508='[5]Pvt SP2D Pusdik'!B509</f>
        <v>1</v>
      </c>
      <c r="I508" s="70">
        <f>'[5]Pvt SP2D Pusdik'!C509</f>
        <v>1050121330</v>
      </c>
      <c r="J508" s="169">
        <f>SUM(J509,J527,J547)</f>
        <v>7358708670</v>
      </c>
      <c r="K508" s="169">
        <f t="shared" ref="K508:L508" si="337">SUM(K509,K527,K547)</f>
        <v>12000000</v>
      </c>
      <c r="L508" s="70">
        <f t="shared" si="337"/>
        <v>12000000</v>
      </c>
      <c r="M508" s="70">
        <f t="shared" ref="L508:N508" si="338">SUM(M509,M527,M547)</f>
        <v>7797600</v>
      </c>
      <c r="N508" s="70">
        <f t="shared" si="338"/>
        <v>4202400</v>
      </c>
      <c r="Q508" s="278"/>
    </row>
    <row r="509" spans="1:17" ht="13.2" x14ac:dyDescent="0.25">
      <c r="A509" s="279" t="s">
        <v>442</v>
      </c>
      <c r="B509" s="139" t="s">
        <v>22</v>
      </c>
      <c r="C509" s="140" t="s">
        <v>443</v>
      </c>
      <c r="D509" s="139"/>
      <c r="E509" s="139"/>
      <c r="F509" s="144"/>
      <c r="G509" s="144">
        <f>SUM(G510,G517,G520,G522,G524)</f>
        <v>2523377000</v>
      </c>
      <c r="H509" s="283" t="b">
        <f>G509='[5]Pvt SP2D Pusdik'!B510</f>
        <v>1</v>
      </c>
      <c r="I509" s="59">
        <f>'[5]Pvt SP2D Pusdik'!C510</f>
        <v>506000</v>
      </c>
      <c r="J509" s="144">
        <f>SUM(J510,J517,J520,J522,J524)</f>
        <v>2522871000</v>
      </c>
      <c r="K509" s="144">
        <f t="shared" ref="K509:L509" si="339">SUM(K510,K517,K520,K522,K524)</f>
        <v>4000000</v>
      </c>
      <c r="L509" s="59">
        <f t="shared" si="339"/>
        <v>4000000</v>
      </c>
      <c r="M509" s="281">
        <f t="shared" ref="L509:N509" si="340">SUM(M510,M517,M520,M522,M524)</f>
        <v>0</v>
      </c>
      <c r="N509" s="281">
        <f t="shared" si="340"/>
        <v>4000000</v>
      </c>
      <c r="O509" s="272" t="s">
        <v>507</v>
      </c>
      <c r="P509" s="272" t="s">
        <v>508</v>
      </c>
      <c r="Q509" s="278"/>
    </row>
    <row r="510" spans="1:17" ht="13.2" x14ac:dyDescent="0.25">
      <c r="A510" s="279" t="s">
        <v>444</v>
      </c>
      <c r="B510" s="145" t="s">
        <v>536</v>
      </c>
      <c r="C510" s="146" t="s">
        <v>25</v>
      </c>
      <c r="D510" s="145"/>
      <c r="E510" s="145"/>
      <c r="F510" s="149"/>
      <c r="G510" s="149">
        <f>SUM(G511:G516)</f>
        <v>129600000</v>
      </c>
      <c r="H510" s="61" t="b">
        <f>G510='[5]Pvt SP2D Pusdik'!B511</f>
        <v>1</v>
      </c>
      <c r="I510" s="61">
        <f>'[5]Pvt SP2D Pusdik'!C511</f>
        <v>506000</v>
      </c>
      <c r="J510" s="149">
        <f>SUM(J511:J516)</f>
        <v>129094000</v>
      </c>
      <c r="K510" s="149">
        <f t="shared" ref="K510:L510" si="341">SUM(K511:K516)</f>
        <v>4000000</v>
      </c>
      <c r="L510" s="61">
        <f t="shared" si="341"/>
        <v>4000000</v>
      </c>
      <c r="M510" s="61" cm="1">
        <f t="array" ref="M510">SUM(_xlfn._xlws.FILTER([6]!Draft_SPBY[Jumlah],[6]!Draft_SPBY[MAK4]=A510,0))</f>
        <v>0</v>
      </c>
      <c r="N510" s="61">
        <f>L510-M510</f>
        <v>4000000</v>
      </c>
      <c r="Q510" s="278"/>
    </row>
    <row r="511" spans="1:17" ht="13.2" hidden="1" x14ac:dyDescent="0.25">
      <c r="A511" s="279" t="s">
        <v>445</v>
      </c>
      <c r="B511" s="62"/>
      <c r="C511" s="63" t="s">
        <v>571</v>
      </c>
      <c r="D511" s="62">
        <v>400</v>
      </c>
      <c r="E511" s="62" t="s">
        <v>27</v>
      </c>
      <c r="F511" s="64">
        <v>70000</v>
      </c>
      <c r="G511" s="64">
        <f t="shared" ref="G511:G516" si="342">ROUNDDOWN(D511*F511,-3)</f>
        <v>28000000</v>
      </c>
      <c r="H511" s="64" t="b">
        <f>G511='[5]Pvt SP2D Pusdik'!B512</f>
        <v>1</v>
      </c>
      <c r="I511" s="64">
        <f>'[5]Pvt SP2D Pusdik'!C512</f>
        <v>506000</v>
      </c>
      <c r="J511" s="64">
        <f t="shared" ref="J511:J516" si="343">G511-I511</f>
        <v>27494000</v>
      </c>
      <c r="K511" s="64"/>
      <c r="L511" s="64"/>
      <c r="M511" s="64"/>
      <c r="N511" s="64"/>
      <c r="Q511" s="278"/>
    </row>
    <row r="512" spans="1:17" ht="13.2" x14ac:dyDescent="0.25">
      <c r="A512" s="279" t="s">
        <v>446</v>
      </c>
      <c r="B512" s="62"/>
      <c r="C512" s="63" t="s">
        <v>572</v>
      </c>
      <c r="D512" s="62">
        <v>8</v>
      </c>
      <c r="E512" s="62" t="s">
        <v>121</v>
      </c>
      <c r="F512" s="64">
        <v>1500000</v>
      </c>
      <c r="G512" s="64">
        <f t="shared" si="342"/>
        <v>12000000</v>
      </c>
      <c r="H512" s="64" t="b">
        <f>G512='[5]Pvt SP2D Pusdik'!B513</f>
        <v>1</v>
      </c>
      <c r="I512" s="64">
        <f>'[5]Pvt SP2D Pusdik'!C513</f>
        <v>0</v>
      </c>
      <c r="J512" s="64">
        <f t="shared" si="343"/>
        <v>12000000</v>
      </c>
      <c r="K512" s="64">
        <v>1500000</v>
      </c>
      <c r="L512" s="64">
        <v>1500000</v>
      </c>
      <c r="M512" s="64"/>
      <c r="N512" s="64"/>
      <c r="Q512" s="278"/>
    </row>
    <row r="513" spans="1:17" ht="13.2" x14ac:dyDescent="0.25">
      <c r="A513" s="279" t="s">
        <v>447</v>
      </c>
      <c r="B513" s="62"/>
      <c r="C513" s="63" t="s">
        <v>573</v>
      </c>
      <c r="D513" s="62">
        <v>8</v>
      </c>
      <c r="E513" s="62" t="s">
        <v>121</v>
      </c>
      <c r="F513" s="64">
        <v>1500000</v>
      </c>
      <c r="G513" s="64">
        <f t="shared" si="342"/>
        <v>12000000</v>
      </c>
      <c r="H513" s="64" t="b">
        <f>G513='[5]Pvt SP2D Pusdik'!B514</f>
        <v>1</v>
      </c>
      <c r="I513" s="64">
        <f>'[5]Pvt SP2D Pusdik'!C514</f>
        <v>0</v>
      </c>
      <c r="J513" s="64">
        <f t="shared" si="343"/>
        <v>12000000</v>
      </c>
      <c r="K513" s="64">
        <v>1500000</v>
      </c>
      <c r="L513" s="64">
        <v>1500000</v>
      </c>
      <c r="M513" s="64"/>
      <c r="N513" s="64"/>
      <c r="Q513" s="278"/>
    </row>
    <row r="514" spans="1:17" ht="13.2" x14ac:dyDescent="0.25">
      <c r="A514" s="279" t="s">
        <v>448</v>
      </c>
      <c r="B514" s="62"/>
      <c r="C514" s="63" t="s">
        <v>574</v>
      </c>
      <c r="D514" s="62">
        <v>8</v>
      </c>
      <c r="E514" s="62" t="s">
        <v>121</v>
      </c>
      <c r="F514" s="64">
        <v>1000000</v>
      </c>
      <c r="G514" s="64">
        <f t="shared" si="342"/>
        <v>8000000</v>
      </c>
      <c r="H514" s="64" t="b">
        <f>G514='[5]Pvt SP2D Pusdik'!B515</f>
        <v>1</v>
      </c>
      <c r="I514" s="64">
        <f>'[5]Pvt SP2D Pusdik'!C515</f>
        <v>0</v>
      </c>
      <c r="J514" s="64">
        <f t="shared" si="343"/>
        <v>8000000</v>
      </c>
      <c r="K514" s="64">
        <v>1000000</v>
      </c>
      <c r="L514" s="64">
        <v>1000000</v>
      </c>
      <c r="M514" s="64"/>
      <c r="N514" s="64"/>
      <c r="Q514" s="278"/>
    </row>
    <row r="515" spans="1:17" ht="13.2" hidden="1" x14ac:dyDescent="0.25">
      <c r="A515" s="279" t="s">
        <v>449</v>
      </c>
      <c r="B515" s="62"/>
      <c r="C515" s="63" t="s">
        <v>941</v>
      </c>
      <c r="D515" s="62">
        <v>120</v>
      </c>
      <c r="E515" s="62" t="s">
        <v>56</v>
      </c>
      <c r="F515" s="64">
        <v>280000</v>
      </c>
      <c r="G515" s="64">
        <f t="shared" si="342"/>
        <v>33600000</v>
      </c>
      <c r="H515" s="64" t="b">
        <f>G515='[5]Pvt SP2D Pusdik'!B516</f>
        <v>1</v>
      </c>
      <c r="I515" s="64">
        <f>'[5]Pvt SP2D Pusdik'!C516</f>
        <v>0</v>
      </c>
      <c r="J515" s="64">
        <f t="shared" si="343"/>
        <v>33600000</v>
      </c>
      <c r="K515" s="64"/>
      <c r="L515" s="64"/>
      <c r="M515" s="64"/>
      <c r="N515" s="64"/>
      <c r="Q515" s="278"/>
    </row>
    <row r="516" spans="1:17" ht="13.2" hidden="1" x14ac:dyDescent="0.25">
      <c r="A516" s="279" t="s">
        <v>942</v>
      </c>
      <c r="B516" s="62"/>
      <c r="C516" s="63" t="s">
        <v>943</v>
      </c>
      <c r="D516" s="62">
        <v>90</v>
      </c>
      <c r="E516" s="62" t="s">
        <v>60</v>
      </c>
      <c r="F516" s="64">
        <v>400000</v>
      </c>
      <c r="G516" s="64">
        <f t="shared" si="342"/>
        <v>36000000</v>
      </c>
      <c r="H516" s="64" t="b">
        <f>G516='[5]Pvt SP2D Pusdik'!B517</f>
        <v>1</v>
      </c>
      <c r="I516" s="64">
        <f>'[5]Pvt SP2D Pusdik'!C517</f>
        <v>0</v>
      </c>
      <c r="J516" s="64">
        <f t="shared" si="343"/>
        <v>36000000</v>
      </c>
      <c r="K516" s="64"/>
      <c r="L516" s="64"/>
      <c r="M516" s="64"/>
      <c r="N516" s="64"/>
      <c r="Q516" s="278"/>
    </row>
    <row r="517" spans="1:17" ht="13.2" hidden="1" x14ac:dyDescent="0.25">
      <c r="A517" s="279" t="s">
        <v>450</v>
      </c>
      <c r="B517" s="154" t="s">
        <v>537</v>
      </c>
      <c r="C517" s="155" t="s">
        <v>74</v>
      </c>
      <c r="D517" s="154"/>
      <c r="E517" s="154"/>
      <c r="F517" s="158"/>
      <c r="G517" s="158">
        <f>SUM(G518:G519)</f>
        <v>2072227000</v>
      </c>
      <c r="H517" s="66" t="b">
        <f>G517='[5]Pvt SP2D Pusdik'!B518</f>
        <v>1</v>
      </c>
      <c r="I517" s="66">
        <f>'[5]Pvt SP2D Pusdik'!C518</f>
        <v>0</v>
      </c>
      <c r="J517" s="158">
        <f>SUM(J518:J519)</f>
        <v>2072227000</v>
      </c>
      <c r="K517" s="158">
        <f t="shared" ref="K517:L517" si="344">SUM(K518:K519)</f>
        <v>0</v>
      </c>
      <c r="L517" s="66">
        <f t="shared" si="344"/>
        <v>0</v>
      </c>
      <c r="M517" s="61" cm="1">
        <f t="array" ref="M517">SUM(_xlfn._xlws.FILTER([6]!Draft_SPBY[Jumlah],[6]!Draft_SPBY[MAK4]=A517,0))</f>
        <v>0</v>
      </c>
      <c r="N517" s="61">
        <f>L517-M517</f>
        <v>0</v>
      </c>
      <c r="Q517" s="278"/>
    </row>
    <row r="518" spans="1:17" ht="13.2" hidden="1" x14ac:dyDescent="0.25">
      <c r="A518" s="279" t="s">
        <v>451</v>
      </c>
      <c r="B518" s="62"/>
      <c r="C518" s="63" t="s">
        <v>944</v>
      </c>
      <c r="D518" s="62">
        <v>89</v>
      </c>
      <c r="E518" s="62" t="s">
        <v>27</v>
      </c>
      <c r="F518" s="64">
        <v>23280641</v>
      </c>
      <c r="G518" s="64">
        <f t="shared" ref="G518:G519" si="345">ROUNDDOWN(D518*F518,-3)</f>
        <v>2071977000</v>
      </c>
      <c r="H518" s="64" t="b">
        <f>G518='[5]Pvt SP2D Pusdik'!B519</f>
        <v>1</v>
      </c>
      <c r="I518" s="64">
        <f>'[5]Pvt SP2D Pusdik'!C519</f>
        <v>0</v>
      </c>
      <c r="J518" s="64">
        <f t="shared" ref="J518:J519" si="346">G518-I518</f>
        <v>2071977000</v>
      </c>
      <c r="K518" s="64"/>
      <c r="L518" s="64"/>
      <c r="M518" s="64"/>
      <c r="N518" s="64"/>
      <c r="Q518" s="278"/>
    </row>
    <row r="519" spans="1:17" ht="13.2" hidden="1" x14ac:dyDescent="0.25">
      <c r="A519" s="279" t="s">
        <v>452</v>
      </c>
      <c r="B519" s="62"/>
      <c r="C519" s="63" t="s">
        <v>945</v>
      </c>
      <c r="D519" s="62">
        <v>1</v>
      </c>
      <c r="E519" s="62" t="s">
        <v>121</v>
      </c>
      <c r="F519" s="64">
        <v>250000</v>
      </c>
      <c r="G519" s="64">
        <f t="shared" si="345"/>
        <v>250000</v>
      </c>
      <c r="H519" s="64" t="b">
        <f>G519='[5]Pvt SP2D Pusdik'!B520</f>
        <v>1</v>
      </c>
      <c r="I519" s="64">
        <f>'[5]Pvt SP2D Pusdik'!C520</f>
        <v>0</v>
      </c>
      <c r="J519" s="64">
        <f t="shared" si="346"/>
        <v>250000</v>
      </c>
      <c r="K519" s="64"/>
      <c r="L519" s="64"/>
      <c r="M519" s="64"/>
      <c r="N519" s="64"/>
      <c r="Q519" s="278"/>
    </row>
    <row r="520" spans="1:17" ht="13.2" hidden="1" x14ac:dyDescent="0.25">
      <c r="A520" s="279" t="s">
        <v>453</v>
      </c>
      <c r="B520" s="154" t="s">
        <v>542</v>
      </c>
      <c r="C520" s="155" t="s">
        <v>32</v>
      </c>
      <c r="D520" s="154"/>
      <c r="E520" s="154"/>
      <c r="F520" s="158"/>
      <c r="G520" s="158">
        <f>G521</f>
        <v>10000000</v>
      </c>
      <c r="H520" s="66" t="b">
        <f>G520='[5]Pvt SP2D Pusdik'!B521</f>
        <v>1</v>
      </c>
      <c r="I520" s="66">
        <f>'[5]Pvt SP2D Pusdik'!C521</f>
        <v>0</v>
      </c>
      <c r="J520" s="158">
        <f>J521</f>
        <v>10000000</v>
      </c>
      <c r="K520" s="158">
        <f t="shared" ref="K520:L520" si="347">K521</f>
        <v>0</v>
      </c>
      <c r="L520" s="66">
        <f t="shared" si="347"/>
        <v>0</v>
      </c>
      <c r="M520" s="61" cm="1">
        <f t="array" ref="M520">SUM(_xlfn._xlws.FILTER([6]!Draft_SPBY[Jumlah],[6]!Draft_SPBY[MAK4]=A520,0))</f>
        <v>0</v>
      </c>
      <c r="N520" s="61">
        <f>L520-M520</f>
        <v>0</v>
      </c>
      <c r="Q520" s="278"/>
    </row>
    <row r="521" spans="1:17" ht="13.2" hidden="1" x14ac:dyDescent="0.25">
      <c r="A521" s="279" t="s">
        <v>454</v>
      </c>
      <c r="B521" s="62"/>
      <c r="C521" s="63" t="s">
        <v>575</v>
      </c>
      <c r="D521" s="62">
        <v>10</v>
      </c>
      <c r="E521" s="62" t="s">
        <v>34</v>
      </c>
      <c r="F521" s="64">
        <v>1000000</v>
      </c>
      <c r="G521" s="64">
        <f>ROUNDDOWN(D521*F521,-3)</f>
        <v>10000000</v>
      </c>
      <c r="H521" s="64" t="b">
        <f>G521='[5]Pvt SP2D Pusdik'!B522</f>
        <v>1</v>
      </c>
      <c r="I521" s="64">
        <f>'[5]Pvt SP2D Pusdik'!C522</f>
        <v>0</v>
      </c>
      <c r="J521" s="64">
        <f>G521-I521</f>
        <v>10000000</v>
      </c>
      <c r="K521" s="64"/>
      <c r="L521" s="64"/>
      <c r="M521" s="64"/>
      <c r="N521" s="64"/>
      <c r="Q521" s="278"/>
    </row>
    <row r="522" spans="1:17" ht="13.2" hidden="1" x14ac:dyDescent="0.25">
      <c r="A522" s="279" t="s">
        <v>455</v>
      </c>
      <c r="B522" s="154" t="s">
        <v>946</v>
      </c>
      <c r="C522" s="155" t="s">
        <v>186</v>
      </c>
      <c r="D522" s="154"/>
      <c r="E522" s="154"/>
      <c r="F522" s="158"/>
      <c r="G522" s="158">
        <f>G523</f>
        <v>76950000</v>
      </c>
      <c r="H522" s="66" t="b">
        <f>G522='[5]Pvt SP2D Pusdik'!B523</f>
        <v>1</v>
      </c>
      <c r="I522" s="66">
        <f>'[5]Pvt SP2D Pusdik'!C523</f>
        <v>0</v>
      </c>
      <c r="J522" s="158">
        <f>J523</f>
        <v>76950000</v>
      </c>
      <c r="K522" s="158">
        <f t="shared" ref="K522:L522" si="348">K523</f>
        <v>0</v>
      </c>
      <c r="L522" s="66">
        <f t="shared" si="348"/>
        <v>0</v>
      </c>
      <c r="M522" s="61" cm="1">
        <f t="array" ref="M522">SUM(_xlfn._xlws.FILTER([6]!Draft_SPBY[Jumlah],[6]!Draft_SPBY[MAK4]=A522,0))</f>
        <v>0</v>
      </c>
      <c r="N522" s="61">
        <f>L522-M522</f>
        <v>0</v>
      </c>
      <c r="Q522" s="278"/>
    </row>
    <row r="523" spans="1:17" ht="13.2" hidden="1" x14ac:dyDescent="0.25">
      <c r="A523" s="264" t="s">
        <v>456</v>
      </c>
      <c r="B523" s="62"/>
      <c r="C523" s="63" t="s">
        <v>947</v>
      </c>
      <c r="D523" s="62">
        <v>90</v>
      </c>
      <c r="E523" s="62" t="s">
        <v>27</v>
      </c>
      <c r="F523" s="64">
        <v>855000</v>
      </c>
      <c r="G523" s="64">
        <f>ROUNDDOWN(D523*F523,-3)</f>
        <v>76950000</v>
      </c>
      <c r="H523" s="64" t="b">
        <f>G523='[5]Pvt SP2D Pusdik'!B524</f>
        <v>1</v>
      </c>
      <c r="I523" s="64">
        <f>'[5]Pvt SP2D Pusdik'!C524</f>
        <v>0</v>
      </c>
      <c r="J523" s="64">
        <f>G523-I523</f>
        <v>76950000</v>
      </c>
      <c r="K523" s="64"/>
      <c r="L523" s="64"/>
      <c r="M523" s="64"/>
      <c r="N523" s="64"/>
      <c r="Q523" s="278"/>
    </row>
    <row r="524" spans="1:17" ht="13.2" hidden="1" x14ac:dyDescent="0.25">
      <c r="A524" s="279" t="s">
        <v>457</v>
      </c>
      <c r="B524" s="162" t="s">
        <v>538</v>
      </c>
      <c r="C524" s="163" t="s">
        <v>36</v>
      </c>
      <c r="D524" s="162"/>
      <c r="E524" s="162"/>
      <c r="F524" s="164"/>
      <c r="G524" s="164">
        <f>SUM(G525:G526)</f>
        <v>234600000</v>
      </c>
      <c r="H524" s="68" t="b">
        <f>G524='[5]Pvt SP2D Pusdik'!B525</f>
        <v>1</v>
      </c>
      <c r="I524" s="68">
        <f>'[5]Pvt SP2D Pusdik'!C525</f>
        <v>0</v>
      </c>
      <c r="J524" s="164">
        <f>SUM(J525:J526)</f>
        <v>234600000</v>
      </c>
      <c r="K524" s="164">
        <f t="shared" ref="K524:L524" si="349">SUM(K525:K526)</f>
        <v>0</v>
      </c>
      <c r="L524" s="68">
        <f t="shared" si="349"/>
        <v>0</v>
      </c>
      <c r="M524" s="61" cm="1">
        <f t="array" ref="M524">SUM(_xlfn._xlws.FILTER([6]!Draft_SPBY[Jumlah],[6]!Draft_SPBY[MAK4]=A524,0))</f>
        <v>0</v>
      </c>
      <c r="N524" s="61">
        <f>L524-M524</f>
        <v>0</v>
      </c>
      <c r="Q524" s="278"/>
    </row>
    <row r="525" spans="1:17" ht="13.2" hidden="1" x14ac:dyDescent="0.25">
      <c r="A525" s="279" t="s">
        <v>458</v>
      </c>
      <c r="B525" s="62"/>
      <c r="C525" s="63" t="s">
        <v>948</v>
      </c>
      <c r="D525" s="62">
        <v>20</v>
      </c>
      <c r="E525" s="62" t="s">
        <v>27</v>
      </c>
      <c r="F525" s="64">
        <v>5500000</v>
      </c>
      <c r="G525" s="64">
        <f t="shared" ref="G525:G526" si="350">ROUNDDOWN(D525*F525,-3)</f>
        <v>110000000</v>
      </c>
      <c r="H525" s="64" t="b">
        <f>G525='[5]Pvt SP2D Pusdik'!B526</f>
        <v>1</v>
      </c>
      <c r="I525" s="64">
        <f>'[5]Pvt SP2D Pusdik'!C526</f>
        <v>0</v>
      </c>
      <c r="J525" s="64">
        <f t="shared" ref="J525:J526" si="351">G525-I525</f>
        <v>110000000</v>
      </c>
      <c r="K525" s="64"/>
      <c r="L525" s="64"/>
      <c r="M525" s="64"/>
      <c r="N525" s="64"/>
      <c r="Q525" s="278"/>
    </row>
    <row r="526" spans="1:17" ht="13.2" hidden="1" x14ac:dyDescent="0.25">
      <c r="A526" s="279" t="s">
        <v>459</v>
      </c>
      <c r="B526" s="62"/>
      <c r="C526" s="63" t="s">
        <v>949</v>
      </c>
      <c r="D526" s="62">
        <v>89</v>
      </c>
      <c r="E526" s="62" t="s">
        <v>27</v>
      </c>
      <c r="F526" s="64">
        <v>1400000</v>
      </c>
      <c r="G526" s="64">
        <f t="shared" si="350"/>
        <v>124600000</v>
      </c>
      <c r="H526" s="64" t="b">
        <f>G526='[5]Pvt SP2D Pusdik'!B527</f>
        <v>1</v>
      </c>
      <c r="I526" s="64">
        <f>'[5]Pvt SP2D Pusdik'!C527</f>
        <v>0</v>
      </c>
      <c r="J526" s="64">
        <f t="shared" si="351"/>
        <v>124600000</v>
      </c>
      <c r="K526" s="64"/>
      <c r="L526" s="64"/>
      <c r="M526" s="64"/>
      <c r="N526" s="64"/>
      <c r="Q526" s="278"/>
    </row>
    <row r="527" spans="1:17" ht="13.2" x14ac:dyDescent="0.25">
      <c r="A527" s="279" t="s">
        <v>460</v>
      </c>
      <c r="B527" s="139" t="s">
        <v>39</v>
      </c>
      <c r="C527" s="140" t="s">
        <v>461</v>
      </c>
      <c r="D527" s="139"/>
      <c r="E527" s="139"/>
      <c r="F527" s="144"/>
      <c r="G527" s="144">
        <f>SUM(G528,G535,G538,G540,G543)</f>
        <v>5699412000</v>
      </c>
      <c r="H527" s="283" t="b">
        <f>G527='[5]Pvt SP2D Pusdik'!B528</f>
        <v>1</v>
      </c>
      <c r="I527" s="59">
        <f>'[5]Pvt SP2D Pusdik'!C528</f>
        <v>1045686580</v>
      </c>
      <c r="J527" s="144">
        <f>SUM(J528,J535,J538,J540,J543)</f>
        <v>4653725420</v>
      </c>
      <c r="K527" s="144">
        <f t="shared" ref="K527:L527" si="352">SUM(K528,K535,K538,K540,K543)</f>
        <v>4000000</v>
      </c>
      <c r="L527" s="59">
        <f t="shared" si="352"/>
        <v>4000000</v>
      </c>
      <c r="M527" s="281">
        <f t="shared" ref="L527:N527" si="353">SUM(M528,M535,M538,M540,M543)</f>
        <v>3868850</v>
      </c>
      <c r="N527" s="281">
        <f t="shared" si="353"/>
        <v>131150</v>
      </c>
      <c r="O527" s="272" t="s">
        <v>507</v>
      </c>
      <c r="P527" s="272" t="s">
        <v>508</v>
      </c>
      <c r="Q527" s="278"/>
    </row>
    <row r="528" spans="1:17" ht="13.2" x14ac:dyDescent="0.25">
      <c r="A528" s="279" t="s">
        <v>462</v>
      </c>
      <c r="B528" s="145" t="s">
        <v>536</v>
      </c>
      <c r="C528" s="146" t="s">
        <v>25</v>
      </c>
      <c r="D528" s="145"/>
      <c r="E528" s="145"/>
      <c r="F528" s="149"/>
      <c r="G528" s="149">
        <f>SUM(G529:G534)</f>
        <v>64620000</v>
      </c>
      <c r="H528" s="61" t="b">
        <f>G528='[5]Pvt SP2D Pusdik'!B529</f>
        <v>1</v>
      </c>
      <c r="I528" s="61">
        <f>'[5]Pvt SP2D Pusdik'!C529</f>
        <v>3868850</v>
      </c>
      <c r="J528" s="149">
        <f>SUM(J529:J534)</f>
        <v>60751150</v>
      </c>
      <c r="K528" s="149">
        <f t="shared" ref="K528:L528" si="354">SUM(K529:K534)</f>
        <v>4000000</v>
      </c>
      <c r="L528" s="61">
        <f t="shared" si="354"/>
        <v>4000000</v>
      </c>
      <c r="M528" s="61" cm="1">
        <f t="array" ref="M528">SUM(_xlfn._xlws.FILTER([6]!Draft_SPBY[Jumlah],[6]!Draft_SPBY[MAK4]=A528,0))</f>
        <v>3868850</v>
      </c>
      <c r="N528" s="61">
        <f>L528-M528</f>
        <v>131150</v>
      </c>
      <c r="Q528" s="278"/>
    </row>
    <row r="529" spans="1:17" ht="13.2" hidden="1" x14ac:dyDescent="0.25">
      <c r="A529" s="279" t="s">
        <v>463</v>
      </c>
      <c r="B529" s="62"/>
      <c r="C529" s="63" t="s">
        <v>571</v>
      </c>
      <c r="D529" s="62">
        <v>100</v>
      </c>
      <c r="E529" s="62" t="s">
        <v>27</v>
      </c>
      <c r="F529" s="64">
        <v>70000</v>
      </c>
      <c r="G529" s="64">
        <f t="shared" ref="G529:G534" si="355">ROUNDDOWN(D529*F529,-3)</f>
        <v>7000000</v>
      </c>
      <c r="H529" s="64" t="b">
        <f>G529='[5]Pvt SP2D Pusdik'!B530</f>
        <v>1</v>
      </c>
      <c r="I529" s="64">
        <f>'[5]Pvt SP2D Pusdik'!C530</f>
        <v>0</v>
      </c>
      <c r="J529" s="64">
        <f t="shared" ref="J529:J534" si="356">G529-I529</f>
        <v>7000000</v>
      </c>
      <c r="K529" s="64"/>
      <c r="L529" s="64"/>
      <c r="M529" s="64"/>
      <c r="N529" s="64"/>
      <c r="Q529" s="278"/>
    </row>
    <row r="530" spans="1:17" ht="13.2" x14ac:dyDescent="0.25">
      <c r="A530" s="279" t="s">
        <v>464</v>
      </c>
      <c r="B530" s="62"/>
      <c r="C530" s="63" t="s">
        <v>572</v>
      </c>
      <c r="D530" s="62">
        <v>8</v>
      </c>
      <c r="E530" s="62" t="s">
        <v>121</v>
      </c>
      <c r="F530" s="64">
        <v>1500000</v>
      </c>
      <c r="G530" s="64">
        <f t="shared" si="355"/>
        <v>12000000</v>
      </c>
      <c r="H530" s="64" t="b">
        <f>G530='[5]Pvt SP2D Pusdik'!B531</f>
        <v>1</v>
      </c>
      <c r="I530" s="64">
        <f>'[5]Pvt SP2D Pusdik'!C531</f>
        <v>1455850</v>
      </c>
      <c r="J530" s="64">
        <f t="shared" si="356"/>
        <v>10544150</v>
      </c>
      <c r="K530" s="64">
        <v>1500000</v>
      </c>
      <c r="L530" s="64">
        <v>1500000</v>
      </c>
      <c r="M530" s="64"/>
      <c r="N530" s="64"/>
      <c r="Q530" s="278"/>
    </row>
    <row r="531" spans="1:17" ht="13.2" x14ac:dyDescent="0.25">
      <c r="A531" s="279" t="s">
        <v>465</v>
      </c>
      <c r="B531" s="62"/>
      <c r="C531" s="63" t="s">
        <v>573</v>
      </c>
      <c r="D531" s="62">
        <v>8</v>
      </c>
      <c r="E531" s="62" t="s">
        <v>121</v>
      </c>
      <c r="F531" s="64">
        <v>1500000</v>
      </c>
      <c r="G531" s="64">
        <f t="shared" si="355"/>
        <v>12000000</v>
      </c>
      <c r="H531" s="64" t="b">
        <f>G531='[5]Pvt SP2D Pusdik'!B532</f>
        <v>1</v>
      </c>
      <c r="I531" s="64">
        <f>'[5]Pvt SP2D Pusdik'!C532</f>
        <v>1415000</v>
      </c>
      <c r="J531" s="64">
        <f t="shared" si="356"/>
        <v>10585000</v>
      </c>
      <c r="K531" s="64">
        <v>1500000</v>
      </c>
      <c r="L531" s="64">
        <v>1500000</v>
      </c>
      <c r="M531" s="64"/>
      <c r="N531" s="64"/>
      <c r="Q531" s="278"/>
    </row>
    <row r="532" spans="1:17" ht="15" x14ac:dyDescent="0.25">
      <c r="A532" s="279" t="s">
        <v>466</v>
      </c>
      <c r="B532" s="62"/>
      <c r="C532" s="63" t="s">
        <v>574</v>
      </c>
      <c r="D532" s="62">
        <v>8</v>
      </c>
      <c r="E532" s="102" t="s">
        <v>121</v>
      </c>
      <c r="F532" s="64">
        <v>1000000</v>
      </c>
      <c r="G532" s="64">
        <f t="shared" si="355"/>
        <v>8000000</v>
      </c>
      <c r="H532" s="64" t="b">
        <f>G532='[5]Pvt SP2D Pusdik'!B533</f>
        <v>1</v>
      </c>
      <c r="I532" s="64">
        <f>'[5]Pvt SP2D Pusdik'!C533</f>
        <v>998000</v>
      </c>
      <c r="J532" s="64">
        <f t="shared" si="356"/>
        <v>7002000</v>
      </c>
      <c r="K532" s="64">
        <v>1000000</v>
      </c>
      <c r="L532" s="64">
        <v>1000000</v>
      </c>
      <c r="M532" s="64"/>
      <c r="N532" s="64"/>
      <c r="Q532" s="278"/>
    </row>
    <row r="533" spans="1:17" ht="15" hidden="1" x14ac:dyDescent="0.25">
      <c r="A533" s="279" t="s">
        <v>467</v>
      </c>
      <c r="B533" s="62"/>
      <c r="C533" s="63" t="s">
        <v>845</v>
      </c>
      <c r="D533" s="62">
        <v>30</v>
      </c>
      <c r="E533" s="102" t="s">
        <v>60</v>
      </c>
      <c r="F533" s="64">
        <v>350000</v>
      </c>
      <c r="G533" s="64">
        <f t="shared" si="355"/>
        <v>10500000</v>
      </c>
      <c r="H533" s="64" t="b">
        <f>G533='[5]Pvt SP2D Pusdik'!B534</f>
        <v>1</v>
      </c>
      <c r="I533" s="64">
        <f>'[5]Pvt SP2D Pusdik'!C534</f>
        <v>0</v>
      </c>
      <c r="J533" s="64">
        <f t="shared" si="356"/>
        <v>10500000</v>
      </c>
      <c r="K533" s="64"/>
      <c r="L533" s="64"/>
      <c r="M533" s="64"/>
      <c r="N533" s="64"/>
      <c r="Q533" s="278"/>
    </row>
    <row r="534" spans="1:17" ht="15" hidden="1" x14ac:dyDescent="0.25">
      <c r="A534" s="279" t="s">
        <v>950</v>
      </c>
      <c r="B534" s="62"/>
      <c r="C534" s="63" t="s">
        <v>847</v>
      </c>
      <c r="D534" s="62">
        <v>54</v>
      </c>
      <c r="E534" s="102" t="s">
        <v>951</v>
      </c>
      <c r="F534" s="64">
        <v>280000</v>
      </c>
      <c r="G534" s="64">
        <f t="shared" si="355"/>
        <v>15120000</v>
      </c>
      <c r="H534" s="64" t="b">
        <f>G534='[5]Pvt SP2D Pusdik'!B535</f>
        <v>1</v>
      </c>
      <c r="I534" s="64">
        <f>'[5]Pvt SP2D Pusdik'!C535</f>
        <v>0</v>
      </c>
      <c r="J534" s="64">
        <f t="shared" si="356"/>
        <v>15120000</v>
      </c>
      <c r="K534" s="64"/>
      <c r="L534" s="64"/>
      <c r="M534" s="64"/>
      <c r="N534" s="64"/>
      <c r="Q534" s="278"/>
    </row>
    <row r="535" spans="1:17" ht="15.6" hidden="1" x14ac:dyDescent="0.25">
      <c r="A535" s="279" t="s">
        <v>468</v>
      </c>
      <c r="B535" s="154" t="s">
        <v>537</v>
      </c>
      <c r="C535" s="155" t="s">
        <v>74</v>
      </c>
      <c r="D535" s="154"/>
      <c r="E535" s="250"/>
      <c r="F535" s="158"/>
      <c r="G535" s="158">
        <f>SUM(G536:G537)</f>
        <v>5257592000</v>
      </c>
      <c r="H535" s="66" t="b">
        <f>G535='[5]Pvt SP2D Pusdik'!B536</f>
        <v>1</v>
      </c>
      <c r="I535" s="66">
        <f>'[5]Pvt SP2D Pusdik'!C536</f>
        <v>1036387730</v>
      </c>
      <c r="J535" s="158">
        <f>SUM(J536:J537)</f>
        <v>4221204270</v>
      </c>
      <c r="K535" s="158">
        <f t="shared" ref="K535:L535" si="357">SUM(K536:K537)</f>
        <v>0</v>
      </c>
      <c r="L535" s="66">
        <f t="shared" si="357"/>
        <v>0</v>
      </c>
      <c r="M535" s="61" cm="1">
        <f t="array" ref="M535">SUM(_xlfn._xlws.FILTER([6]!Draft_SPBY[Jumlah],[6]!Draft_SPBY[MAK4]=A535,0))</f>
        <v>0</v>
      </c>
      <c r="N535" s="61">
        <f>L535-M535</f>
        <v>0</v>
      </c>
      <c r="Q535" s="278"/>
    </row>
    <row r="536" spans="1:17" ht="15" hidden="1" x14ac:dyDescent="0.25">
      <c r="A536" s="279" t="s">
        <v>469</v>
      </c>
      <c r="B536" s="62"/>
      <c r="C536" s="63" t="s">
        <v>944</v>
      </c>
      <c r="D536" s="62">
        <v>101</v>
      </c>
      <c r="E536" s="102" t="s">
        <v>27</v>
      </c>
      <c r="F536" s="64">
        <v>52047941</v>
      </c>
      <c r="G536" s="64">
        <f t="shared" ref="G536:G537" si="358">ROUNDDOWN(D536*F536,-3)</f>
        <v>5256842000</v>
      </c>
      <c r="H536" s="64" t="b">
        <f>G536='[5]Pvt SP2D Pusdik'!B537</f>
        <v>1</v>
      </c>
      <c r="I536" s="64">
        <f>'[5]Pvt SP2D Pusdik'!C537</f>
        <v>1036387730</v>
      </c>
      <c r="J536" s="64">
        <f t="shared" ref="J536:J537" si="359">G536-I536</f>
        <v>4220454270</v>
      </c>
      <c r="K536" s="64"/>
      <c r="L536" s="64"/>
      <c r="M536" s="64"/>
      <c r="N536" s="64"/>
      <c r="Q536" s="278"/>
    </row>
    <row r="537" spans="1:17" ht="15" hidden="1" x14ac:dyDescent="0.25">
      <c r="A537" s="279" t="s">
        <v>470</v>
      </c>
      <c r="B537" s="62"/>
      <c r="C537" s="63" t="s">
        <v>945</v>
      </c>
      <c r="D537" s="62">
        <v>3</v>
      </c>
      <c r="E537" s="102" t="s">
        <v>121</v>
      </c>
      <c r="F537" s="64">
        <v>250000</v>
      </c>
      <c r="G537" s="64">
        <f t="shared" si="358"/>
        <v>750000</v>
      </c>
      <c r="H537" s="64" t="b">
        <f>G537='[5]Pvt SP2D Pusdik'!B538</f>
        <v>1</v>
      </c>
      <c r="I537" s="64">
        <f>'[5]Pvt SP2D Pusdik'!C538</f>
        <v>0</v>
      </c>
      <c r="J537" s="64">
        <f t="shared" si="359"/>
        <v>750000</v>
      </c>
      <c r="K537" s="64"/>
      <c r="L537" s="64"/>
      <c r="M537" s="64"/>
      <c r="N537" s="64"/>
      <c r="Q537" s="278"/>
    </row>
    <row r="538" spans="1:17" ht="15.6" hidden="1" x14ac:dyDescent="0.25">
      <c r="A538" s="279" t="s">
        <v>471</v>
      </c>
      <c r="B538" s="154" t="s">
        <v>542</v>
      </c>
      <c r="C538" s="155" t="s">
        <v>32</v>
      </c>
      <c r="D538" s="154"/>
      <c r="E538" s="250"/>
      <c r="F538" s="158"/>
      <c r="G538" s="158">
        <f>G539</f>
        <v>20000000</v>
      </c>
      <c r="H538" s="66" t="b">
        <f>G538='[5]Pvt SP2D Pusdik'!B539</f>
        <v>1</v>
      </c>
      <c r="I538" s="66">
        <f>'[5]Pvt SP2D Pusdik'!C539</f>
        <v>0</v>
      </c>
      <c r="J538" s="158">
        <f>J539</f>
        <v>20000000</v>
      </c>
      <c r="K538" s="158">
        <f t="shared" ref="K538:L538" si="360">K539</f>
        <v>0</v>
      </c>
      <c r="L538" s="66">
        <f t="shared" si="360"/>
        <v>0</v>
      </c>
      <c r="M538" s="61" cm="1">
        <f t="array" ref="M538">SUM(_xlfn._xlws.FILTER([6]!Draft_SPBY[Jumlah],[6]!Draft_SPBY[MAK4]=A538,0))</f>
        <v>0</v>
      </c>
      <c r="N538" s="61">
        <f>L538-M538</f>
        <v>0</v>
      </c>
      <c r="Q538" s="278"/>
    </row>
    <row r="539" spans="1:17" ht="15" hidden="1" x14ac:dyDescent="0.25">
      <c r="A539" s="279" t="s">
        <v>472</v>
      </c>
      <c r="B539" s="62"/>
      <c r="C539" s="63" t="s">
        <v>575</v>
      </c>
      <c r="D539" s="62">
        <v>20</v>
      </c>
      <c r="E539" s="102" t="s">
        <v>34</v>
      </c>
      <c r="F539" s="64">
        <v>1000000</v>
      </c>
      <c r="G539" s="64">
        <f>ROUNDDOWN(D539*F539,-3)</f>
        <v>20000000</v>
      </c>
      <c r="H539" s="64" t="b">
        <f>G539='[5]Pvt SP2D Pusdik'!B540</f>
        <v>1</v>
      </c>
      <c r="I539" s="64">
        <f>'[5]Pvt SP2D Pusdik'!C540</f>
        <v>0</v>
      </c>
      <c r="J539" s="64">
        <f>G539-I539</f>
        <v>20000000</v>
      </c>
      <c r="K539" s="64"/>
      <c r="L539" s="64"/>
      <c r="M539" s="64"/>
      <c r="N539" s="64"/>
      <c r="Q539" s="278"/>
    </row>
    <row r="540" spans="1:17" ht="13.2" hidden="1" x14ac:dyDescent="0.25">
      <c r="A540" s="279" t="s">
        <v>473</v>
      </c>
      <c r="B540" s="154" t="s">
        <v>538</v>
      </c>
      <c r="C540" s="155" t="s">
        <v>36</v>
      </c>
      <c r="D540" s="154"/>
      <c r="E540" s="154"/>
      <c r="F540" s="158"/>
      <c r="G540" s="158">
        <f>SUM(G541:G542)</f>
        <v>152000000</v>
      </c>
      <c r="H540" s="66" t="b">
        <f>G540='[5]Pvt SP2D Pusdik'!B541</f>
        <v>1</v>
      </c>
      <c r="I540" s="66">
        <f>'[5]Pvt SP2D Pusdik'!C541</f>
        <v>5430000</v>
      </c>
      <c r="J540" s="158">
        <f>SUM(J541:J542)</f>
        <v>146570000</v>
      </c>
      <c r="K540" s="158">
        <f t="shared" ref="K540:L540" si="361">SUM(K541:K542)</f>
        <v>0</v>
      </c>
      <c r="L540" s="66">
        <f t="shared" si="361"/>
        <v>0</v>
      </c>
      <c r="M540" s="61" cm="1">
        <f t="array" ref="M540">SUM(_xlfn._xlws.FILTER([6]!Draft_SPBY[Jumlah],[6]!Draft_SPBY[MAK4]=A540,0))</f>
        <v>0</v>
      </c>
      <c r="N540" s="61">
        <f>L540-M540</f>
        <v>0</v>
      </c>
      <c r="Q540" s="278"/>
    </row>
    <row r="541" spans="1:17" ht="13.2" hidden="1" x14ac:dyDescent="0.25">
      <c r="A541" s="279" t="s">
        <v>474</v>
      </c>
      <c r="B541" s="62"/>
      <c r="C541" s="63" t="s">
        <v>948</v>
      </c>
      <c r="D541" s="62">
        <v>20</v>
      </c>
      <c r="E541" s="62" t="s">
        <v>27</v>
      </c>
      <c r="F541" s="64">
        <v>5500000</v>
      </c>
      <c r="G541" s="64">
        <f t="shared" ref="G541:G542" si="362">ROUNDDOWN(D541*F541,-3)</f>
        <v>110000000</v>
      </c>
      <c r="H541" s="64" t="b">
        <f>G541='[5]Pvt SP2D Pusdik'!B542</f>
        <v>1</v>
      </c>
      <c r="I541" s="64">
        <f>'[5]Pvt SP2D Pusdik'!C542</f>
        <v>5430000</v>
      </c>
      <c r="J541" s="64">
        <f t="shared" ref="J541:J542" si="363">G541-I541</f>
        <v>104570000</v>
      </c>
      <c r="K541" s="64"/>
      <c r="L541" s="64"/>
      <c r="M541" s="64"/>
      <c r="N541" s="64"/>
      <c r="Q541" s="278"/>
    </row>
    <row r="542" spans="1:17" ht="13.2" hidden="1" x14ac:dyDescent="0.25">
      <c r="A542" s="279" t="s">
        <v>475</v>
      </c>
      <c r="B542" s="62"/>
      <c r="C542" s="63" t="s">
        <v>949</v>
      </c>
      <c r="D542" s="62">
        <v>28</v>
      </c>
      <c r="E542" s="62" t="s">
        <v>27</v>
      </c>
      <c r="F542" s="64">
        <v>1500000</v>
      </c>
      <c r="G542" s="64">
        <f t="shared" si="362"/>
        <v>42000000</v>
      </c>
      <c r="H542" s="64" t="b">
        <f>G542='[5]Pvt SP2D Pusdik'!B543</f>
        <v>1</v>
      </c>
      <c r="I542" s="64">
        <f>'[5]Pvt SP2D Pusdik'!C543</f>
        <v>0</v>
      </c>
      <c r="J542" s="64">
        <f t="shared" si="363"/>
        <v>42000000</v>
      </c>
      <c r="K542" s="64"/>
      <c r="L542" s="64"/>
      <c r="M542" s="64"/>
      <c r="N542" s="64"/>
      <c r="Q542" s="278"/>
    </row>
    <row r="543" spans="1:17" ht="13.2" hidden="1" x14ac:dyDescent="0.25">
      <c r="A543" s="279" t="s">
        <v>476</v>
      </c>
      <c r="B543" s="154" t="s">
        <v>543</v>
      </c>
      <c r="C543" s="155" t="s">
        <v>477</v>
      </c>
      <c r="D543" s="154"/>
      <c r="E543" s="154"/>
      <c r="F543" s="158"/>
      <c r="G543" s="158">
        <f>SUM(G544:G546)</f>
        <v>205200000</v>
      </c>
      <c r="H543" s="66" t="b">
        <f>G543='[5]Pvt SP2D Pusdik'!B544</f>
        <v>1</v>
      </c>
      <c r="I543" s="66">
        <f>'[5]Pvt SP2D Pusdik'!C544</f>
        <v>0</v>
      </c>
      <c r="J543" s="158">
        <f>SUM(J544:J546)</f>
        <v>205200000</v>
      </c>
      <c r="K543" s="158">
        <f t="shared" ref="K543:L543" si="364">SUM(K544:K546)</f>
        <v>0</v>
      </c>
      <c r="L543" s="66">
        <f t="shared" si="364"/>
        <v>0</v>
      </c>
      <c r="M543" s="61" cm="1">
        <f t="array" ref="M543">SUM(_xlfn._xlws.FILTER([6]!Draft_SPBY[Jumlah],[6]!Draft_SPBY[MAK4]=A543,0))</f>
        <v>0</v>
      </c>
      <c r="N543" s="61">
        <f>L543-M543</f>
        <v>0</v>
      </c>
      <c r="Q543" s="278"/>
    </row>
    <row r="544" spans="1:17" ht="13.2" hidden="1" x14ac:dyDescent="0.25">
      <c r="A544" s="279" t="s">
        <v>478</v>
      </c>
      <c r="B544" s="62"/>
      <c r="C544" s="63" t="s">
        <v>952</v>
      </c>
      <c r="D544" s="62">
        <v>108</v>
      </c>
      <c r="E544" s="62" t="s">
        <v>479</v>
      </c>
      <c r="F544" s="64">
        <v>850000</v>
      </c>
      <c r="G544" s="64">
        <f t="shared" ref="G544:G546" si="365">ROUNDDOWN(D544*F544,-3)</f>
        <v>91800000</v>
      </c>
      <c r="H544" s="64" t="b">
        <f>G544='[5]Pvt SP2D Pusdik'!B545</f>
        <v>1</v>
      </c>
      <c r="I544" s="64">
        <f>'[5]Pvt SP2D Pusdik'!C545</f>
        <v>0</v>
      </c>
      <c r="J544" s="64">
        <f t="shared" ref="J544:J546" si="366">G544-I544</f>
        <v>91800000</v>
      </c>
      <c r="K544" s="64"/>
      <c r="L544" s="64"/>
      <c r="M544" s="64"/>
      <c r="N544" s="64"/>
      <c r="Q544" s="278"/>
    </row>
    <row r="545" spans="1:17" ht="13.2" hidden="1" x14ac:dyDescent="0.25">
      <c r="A545" s="279" t="s">
        <v>480</v>
      </c>
      <c r="B545" s="62"/>
      <c r="C545" s="63" t="s">
        <v>953</v>
      </c>
      <c r="D545" s="62">
        <v>54</v>
      </c>
      <c r="E545" s="62" t="s">
        <v>27</v>
      </c>
      <c r="F545" s="64">
        <v>450000</v>
      </c>
      <c r="G545" s="64">
        <f t="shared" si="365"/>
        <v>24300000</v>
      </c>
      <c r="H545" s="64" t="b">
        <f>G545='[5]Pvt SP2D Pusdik'!B546</f>
        <v>1</v>
      </c>
      <c r="I545" s="64">
        <f>'[5]Pvt SP2D Pusdik'!C546</f>
        <v>0</v>
      </c>
      <c r="J545" s="64">
        <f t="shared" si="366"/>
        <v>24300000</v>
      </c>
      <c r="K545" s="64"/>
      <c r="L545" s="64"/>
      <c r="M545" s="64"/>
      <c r="N545" s="64"/>
      <c r="Q545" s="278"/>
    </row>
    <row r="546" spans="1:17" ht="13.2" hidden="1" x14ac:dyDescent="0.25">
      <c r="A546" s="279" t="s">
        <v>481</v>
      </c>
      <c r="B546" s="62"/>
      <c r="C546" s="63" t="s">
        <v>954</v>
      </c>
      <c r="D546" s="62">
        <v>54</v>
      </c>
      <c r="E546" s="62" t="s">
        <v>27</v>
      </c>
      <c r="F546" s="64">
        <v>1650000</v>
      </c>
      <c r="G546" s="64">
        <f t="shared" si="365"/>
        <v>89100000</v>
      </c>
      <c r="H546" s="64" t="b">
        <f>G546='[5]Pvt SP2D Pusdik'!B547</f>
        <v>1</v>
      </c>
      <c r="I546" s="64">
        <f>'[5]Pvt SP2D Pusdik'!C547</f>
        <v>0</v>
      </c>
      <c r="J546" s="64">
        <f t="shared" si="366"/>
        <v>89100000</v>
      </c>
      <c r="K546" s="64"/>
      <c r="L546" s="64"/>
      <c r="M546" s="64"/>
      <c r="N546" s="64"/>
      <c r="Q546" s="278"/>
    </row>
    <row r="547" spans="1:17" ht="13.2" x14ac:dyDescent="0.25">
      <c r="A547" s="279" t="s">
        <v>482</v>
      </c>
      <c r="B547" s="139" t="s">
        <v>92</v>
      </c>
      <c r="C547" s="140" t="s">
        <v>483</v>
      </c>
      <c r="D547" s="139"/>
      <c r="E547" s="139"/>
      <c r="F547" s="144"/>
      <c r="G547" s="144">
        <f>SUM(G548,G552,G554)</f>
        <v>186041000</v>
      </c>
      <c r="H547" s="283" t="b">
        <f>G547='[5]Pvt SP2D Pusdik'!B548</f>
        <v>1</v>
      </c>
      <c r="I547" s="59">
        <f>'[5]Pvt SP2D Pusdik'!C548</f>
        <v>3928750</v>
      </c>
      <c r="J547" s="144">
        <f>SUM(J548,J552,J554)</f>
        <v>182112250</v>
      </c>
      <c r="K547" s="144">
        <f t="shared" ref="K547:L547" si="367">SUM(K548,K552,K554)</f>
        <v>4000000</v>
      </c>
      <c r="L547" s="59">
        <f t="shared" si="367"/>
        <v>4000000</v>
      </c>
      <c r="M547" s="281">
        <f t="shared" ref="L547:N547" si="368">SUM(M548,M552,M554)</f>
        <v>3928750</v>
      </c>
      <c r="N547" s="281">
        <f t="shared" si="368"/>
        <v>71250</v>
      </c>
      <c r="O547" s="272" t="s">
        <v>507</v>
      </c>
      <c r="P547" s="272" t="s">
        <v>508</v>
      </c>
      <c r="Q547" s="278"/>
    </row>
    <row r="548" spans="1:17" ht="13.2" x14ac:dyDescent="0.25">
      <c r="A548" s="279" t="s">
        <v>484</v>
      </c>
      <c r="B548" s="154" t="s">
        <v>536</v>
      </c>
      <c r="C548" s="155" t="s">
        <v>25</v>
      </c>
      <c r="D548" s="154"/>
      <c r="E548" s="154"/>
      <c r="F548" s="158"/>
      <c r="G548" s="158">
        <f>SUM(G549:G551)</f>
        <v>24000000</v>
      </c>
      <c r="H548" s="66" t="b">
        <f>G548='[5]Pvt SP2D Pusdik'!B549</f>
        <v>1</v>
      </c>
      <c r="I548" s="66">
        <f>'[5]Pvt SP2D Pusdik'!C549</f>
        <v>3928750</v>
      </c>
      <c r="J548" s="158">
        <f>SUM(J549:J551)</f>
        <v>20071250</v>
      </c>
      <c r="K548" s="158">
        <f t="shared" ref="K548:L548" si="369">SUM(K549:K551)</f>
        <v>4000000</v>
      </c>
      <c r="L548" s="66">
        <f t="shared" si="369"/>
        <v>4000000</v>
      </c>
      <c r="M548" s="61" cm="1">
        <f t="array" ref="M548">SUM(_xlfn._xlws.FILTER([6]!Draft_SPBY[Jumlah],[6]!Draft_SPBY[MAK4]=A548,0))</f>
        <v>3928750</v>
      </c>
      <c r="N548" s="61">
        <f>L548-M548</f>
        <v>71250</v>
      </c>
      <c r="Q548" s="278"/>
    </row>
    <row r="549" spans="1:17" ht="13.2" x14ac:dyDescent="0.25">
      <c r="A549" s="279" t="s">
        <v>485</v>
      </c>
      <c r="B549" s="62"/>
      <c r="C549" s="63" t="s">
        <v>647</v>
      </c>
      <c r="D549" s="62">
        <v>6</v>
      </c>
      <c r="E549" s="62" t="s">
        <v>121</v>
      </c>
      <c r="F549" s="64">
        <v>1500000</v>
      </c>
      <c r="G549" s="64">
        <f t="shared" ref="G549:G551" si="370">ROUNDDOWN(D549*F549,-3)</f>
        <v>9000000</v>
      </c>
      <c r="H549" s="64" t="b">
        <f>G549='[5]Pvt SP2D Pusdik'!B550</f>
        <v>1</v>
      </c>
      <c r="I549" s="64">
        <f>'[5]Pvt SP2D Pusdik'!C550</f>
        <v>1469750</v>
      </c>
      <c r="J549" s="64">
        <f t="shared" ref="J549:J551" si="371">G549-I549</f>
        <v>7530250</v>
      </c>
      <c r="K549" s="64">
        <v>1500000</v>
      </c>
      <c r="L549" s="64">
        <v>1500000</v>
      </c>
      <c r="M549" s="64"/>
      <c r="N549" s="64"/>
      <c r="Q549" s="278"/>
    </row>
    <row r="550" spans="1:17" ht="13.2" x14ac:dyDescent="0.25">
      <c r="A550" s="279" t="s">
        <v>486</v>
      </c>
      <c r="B550" s="62"/>
      <c r="C550" s="63" t="s">
        <v>579</v>
      </c>
      <c r="D550" s="62">
        <v>6</v>
      </c>
      <c r="E550" s="62" t="s">
        <v>121</v>
      </c>
      <c r="F550" s="64">
        <v>1500000</v>
      </c>
      <c r="G550" s="64">
        <f t="shared" si="370"/>
        <v>9000000</v>
      </c>
      <c r="H550" s="64" t="b">
        <f>G550='[5]Pvt SP2D Pusdik'!B551</f>
        <v>1</v>
      </c>
      <c r="I550" s="64">
        <f>'[5]Pvt SP2D Pusdik'!C551</f>
        <v>1465000</v>
      </c>
      <c r="J550" s="64">
        <f t="shared" si="371"/>
        <v>7535000</v>
      </c>
      <c r="K550" s="64">
        <v>1500000</v>
      </c>
      <c r="L550" s="64">
        <v>1500000</v>
      </c>
      <c r="M550" s="64"/>
      <c r="N550" s="64"/>
      <c r="Q550" s="278"/>
    </row>
    <row r="551" spans="1:17" ht="13.2" x14ac:dyDescent="0.25">
      <c r="A551" s="279" t="s">
        <v>487</v>
      </c>
      <c r="B551" s="62"/>
      <c r="C551" s="63" t="s">
        <v>580</v>
      </c>
      <c r="D551" s="62">
        <v>6</v>
      </c>
      <c r="E551" s="62" t="s">
        <v>121</v>
      </c>
      <c r="F551" s="64">
        <v>1000000</v>
      </c>
      <c r="G551" s="64">
        <f t="shared" si="370"/>
        <v>6000000</v>
      </c>
      <c r="H551" s="64" t="b">
        <f>G551='[5]Pvt SP2D Pusdik'!B552</f>
        <v>1</v>
      </c>
      <c r="I551" s="64">
        <f>'[5]Pvt SP2D Pusdik'!C552</f>
        <v>994000</v>
      </c>
      <c r="J551" s="64">
        <f t="shared" si="371"/>
        <v>5006000</v>
      </c>
      <c r="K551" s="64">
        <v>1000000</v>
      </c>
      <c r="L551" s="64">
        <v>1000000</v>
      </c>
      <c r="M551" s="64"/>
      <c r="N551" s="64"/>
      <c r="Q551" s="278"/>
    </row>
    <row r="552" spans="1:17" ht="13.2" hidden="1" x14ac:dyDescent="0.25">
      <c r="A552" s="279" t="s">
        <v>488</v>
      </c>
      <c r="B552" s="154" t="s">
        <v>537</v>
      </c>
      <c r="C552" s="155" t="s">
        <v>74</v>
      </c>
      <c r="D552" s="154"/>
      <c r="E552" s="154"/>
      <c r="F552" s="158"/>
      <c r="G552" s="158">
        <f>G553</f>
        <v>20000000</v>
      </c>
      <c r="H552" s="66" t="b">
        <f>G552='[5]Pvt SP2D Pusdik'!B553</f>
        <v>1</v>
      </c>
      <c r="I552" s="66">
        <f>'[5]Pvt SP2D Pusdik'!C553</f>
        <v>0</v>
      </c>
      <c r="J552" s="158">
        <f>J553</f>
        <v>20000000</v>
      </c>
      <c r="K552" s="158">
        <f t="shared" ref="K552:L552" si="372">K553</f>
        <v>0</v>
      </c>
      <c r="L552" s="66">
        <f t="shared" si="372"/>
        <v>0</v>
      </c>
      <c r="M552" s="61" cm="1">
        <f t="array" ref="M552">SUM(_xlfn._xlws.FILTER([6]!Draft_SPBY[Jumlah],[6]!Draft_SPBY[MAK4]=A552,0))</f>
        <v>0</v>
      </c>
      <c r="N552" s="61">
        <f>L552-M552</f>
        <v>0</v>
      </c>
      <c r="Q552" s="278"/>
    </row>
    <row r="553" spans="1:17" ht="13.2" hidden="1" x14ac:dyDescent="0.25">
      <c r="A553" s="279" t="s">
        <v>489</v>
      </c>
      <c r="B553" s="62"/>
      <c r="C553" s="63" t="s">
        <v>955</v>
      </c>
      <c r="D553" s="62">
        <v>2</v>
      </c>
      <c r="E553" s="62" t="s">
        <v>27</v>
      </c>
      <c r="F553" s="64">
        <v>10000000</v>
      </c>
      <c r="G553" s="64">
        <f>ROUNDDOWN(D553*F553,-3)</f>
        <v>20000000</v>
      </c>
      <c r="H553" s="64" t="b">
        <f>G553='[5]Pvt SP2D Pusdik'!B554</f>
        <v>1</v>
      </c>
      <c r="I553" s="64">
        <f>'[5]Pvt SP2D Pusdik'!C554</f>
        <v>0</v>
      </c>
      <c r="J553" s="64">
        <f>G553-I553</f>
        <v>20000000</v>
      </c>
      <c r="K553" s="64"/>
      <c r="L553" s="64"/>
      <c r="M553" s="64"/>
      <c r="N553" s="64"/>
      <c r="Q553" s="278"/>
    </row>
    <row r="554" spans="1:17" ht="13.2" hidden="1" x14ac:dyDescent="0.25">
      <c r="A554" s="279" t="s">
        <v>490</v>
      </c>
      <c r="B554" s="154" t="s">
        <v>549</v>
      </c>
      <c r="C554" s="155" t="s">
        <v>491</v>
      </c>
      <c r="D554" s="154"/>
      <c r="E554" s="154"/>
      <c r="F554" s="158"/>
      <c r="G554" s="158">
        <f>G555</f>
        <v>142041000</v>
      </c>
      <c r="H554" s="66" t="b">
        <f>G554='[5]Pvt SP2D Pusdik'!B555</f>
        <v>1</v>
      </c>
      <c r="I554" s="66">
        <f>'[5]Pvt SP2D Pusdik'!C555</f>
        <v>0</v>
      </c>
      <c r="J554" s="158">
        <f>J555</f>
        <v>142041000</v>
      </c>
      <c r="K554" s="158">
        <f t="shared" ref="K554:L554" si="373">K555</f>
        <v>0</v>
      </c>
      <c r="L554" s="66">
        <f t="shared" si="373"/>
        <v>0</v>
      </c>
      <c r="M554" s="61" cm="1">
        <f t="array" ref="M554">SUM(_xlfn._xlws.FILTER([6]!Draft_SPBY[Jumlah],[6]!Draft_SPBY[MAK4]=A554,0))</f>
        <v>0</v>
      </c>
      <c r="N554" s="61">
        <f>L554-M554</f>
        <v>0</v>
      </c>
      <c r="Q554" s="278"/>
    </row>
    <row r="555" spans="1:17" ht="13.2" hidden="1" x14ac:dyDescent="0.25">
      <c r="A555" s="279" t="s">
        <v>492</v>
      </c>
      <c r="B555" s="62"/>
      <c r="C555" s="63" t="s">
        <v>956</v>
      </c>
      <c r="D555" s="62">
        <v>3</v>
      </c>
      <c r="E555" s="62" t="s">
        <v>27</v>
      </c>
      <c r="F555" s="64">
        <v>47347000</v>
      </c>
      <c r="G555" s="64">
        <f>ROUNDDOWN(D555*F555,-3)</f>
        <v>142041000</v>
      </c>
      <c r="H555" s="64" t="b">
        <f>G555='[5]Pvt SP2D Pusdik'!B556</f>
        <v>1</v>
      </c>
      <c r="I555" s="64">
        <f>'[5]Pvt SP2D Pusdik'!C556</f>
        <v>0</v>
      </c>
      <c r="J555" s="64">
        <f>G555-I555</f>
        <v>142041000</v>
      </c>
      <c r="K555" s="64"/>
      <c r="L555" s="64"/>
      <c r="M555" s="64"/>
      <c r="N555" s="64"/>
      <c r="Q555" s="278"/>
    </row>
    <row r="556" spans="1:17" ht="13.2" x14ac:dyDescent="0.25">
      <c r="A556" s="279" t="s">
        <v>493</v>
      </c>
      <c r="B556" s="165" t="s">
        <v>881</v>
      </c>
      <c r="C556" s="166" t="s">
        <v>494</v>
      </c>
      <c r="D556" s="165"/>
      <c r="E556" s="165" t="s">
        <v>570</v>
      </c>
      <c r="F556" s="169"/>
      <c r="G556" s="169">
        <f>G557</f>
        <v>91170000</v>
      </c>
      <c r="H556" s="70" t="b">
        <f>G556='[5]Pvt SP2D Pusdik'!B557</f>
        <v>1</v>
      </c>
      <c r="I556" s="70">
        <f>'[5]Pvt SP2D Pusdik'!C557</f>
        <v>3827000</v>
      </c>
      <c r="J556" s="169">
        <f>J557</f>
        <v>87343000</v>
      </c>
      <c r="K556" s="169">
        <f t="shared" ref="K556:N556" si="374">K557</f>
        <v>4000000</v>
      </c>
      <c r="L556" s="70">
        <f t="shared" si="374"/>
        <v>4000000</v>
      </c>
      <c r="M556" s="70">
        <f t="shared" si="374"/>
        <v>3827000</v>
      </c>
      <c r="N556" s="70">
        <f t="shared" si="374"/>
        <v>173000</v>
      </c>
      <c r="Q556" s="278"/>
    </row>
    <row r="557" spans="1:17" ht="13.2" x14ac:dyDescent="0.25">
      <c r="A557" s="279" t="s">
        <v>495</v>
      </c>
      <c r="B557" s="139" t="s">
        <v>22</v>
      </c>
      <c r="C557" s="140" t="s">
        <v>494</v>
      </c>
      <c r="D557" s="139"/>
      <c r="E557" s="139"/>
      <c r="F557" s="144"/>
      <c r="G557" s="144">
        <f>SUM(G558,G563)</f>
        <v>91170000</v>
      </c>
      <c r="H557" s="283" t="b">
        <f>G557='[5]Pvt SP2D Pusdik'!B558</f>
        <v>1</v>
      </c>
      <c r="I557" s="59">
        <f>'[5]Pvt SP2D Pusdik'!C558</f>
        <v>3827000</v>
      </c>
      <c r="J557" s="144">
        <f>SUM(J558,J563)</f>
        <v>87343000</v>
      </c>
      <c r="K557" s="144">
        <f t="shared" ref="K557:L557" si="375">SUM(K558,K563)</f>
        <v>4000000</v>
      </c>
      <c r="L557" s="59">
        <f t="shared" si="375"/>
        <v>4000000</v>
      </c>
      <c r="M557" s="281">
        <f t="shared" ref="L557:N557" si="376">SUM(M558,M563)</f>
        <v>3827000</v>
      </c>
      <c r="N557" s="281">
        <f t="shared" si="376"/>
        <v>173000</v>
      </c>
      <c r="O557" s="272" t="s">
        <v>507</v>
      </c>
      <c r="P557" s="272" t="s">
        <v>508</v>
      </c>
      <c r="Q557" s="278"/>
    </row>
    <row r="558" spans="1:17" ht="13.2" x14ac:dyDescent="0.25">
      <c r="A558" s="279" t="s">
        <v>496</v>
      </c>
      <c r="B558" s="154" t="s">
        <v>536</v>
      </c>
      <c r="C558" s="155" t="s">
        <v>25</v>
      </c>
      <c r="D558" s="154"/>
      <c r="E558" s="154"/>
      <c r="F558" s="158"/>
      <c r="G558" s="158">
        <f>SUM(G559:G562)</f>
        <v>39000000</v>
      </c>
      <c r="H558" s="66" t="b">
        <f>G558='[5]Pvt SP2D Pusdik'!B559</f>
        <v>1</v>
      </c>
      <c r="I558" s="66">
        <f>'[5]Pvt SP2D Pusdik'!C559</f>
        <v>3827000</v>
      </c>
      <c r="J558" s="158">
        <f>SUM(J559:J562)</f>
        <v>35173000</v>
      </c>
      <c r="K558" s="158">
        <f t="shared" ref="K558:L558" si="377">SUM(K559:K562)</f>
        <v>4000000</v>
      </c>
      <c r="L558" s="66">
        <f t="shared" si="377"/>
        <v>4000000</v>
      </c>
      <c r="M558" s="61" cm="1">
        <f t="array" ref="M558">SUM(_xlfn._xlws.FILTER([6]!Draft_SPBY[Jumlah],[6]!Draft_SPBY[MAK4]=A558,0))</f>
        <v>3827000</v>
      </c>
      <c r="N558" s="61">
        <f>L558-M558</f>
        <v>173000</v>
      </c>
      <c r="Q558" s="278"/>
    </row>
    <row r="559" spans="1:17" ht="13.2" hidden="1" x14ac:dyDescent="0.25">
      <c r="A559" s="279" t="s">
        <v>497</v>
      </c>
      <c r="B559" s="62"/>
      <c r="C559" s="63" t="s">
        <v>571</v>
      </c>
      <c r="D559" s="62">
        <v>100</v>
      </c>
      <c r="E559" s="62" t="s">
        <v>27</v>
      </c>
      <c r="F559" s="64">
        <v>70000</v>
      </c>
      <c r="G559" s="64">
        <f t="shared" ref="G559:G562" si="378">ROUNDDOWN(D559*F559,-3)</f>
        <v>7000000</v>
      </c>
      <c r="H559" s="64" t="b">
        <f>G559='[5]Pvt SP2D Pusdik'!B560</f>
        <v>1</v>
      </c>
      <c r="I559" s="64">
        <f>'[5]Pvt SP2D Pusdik'!C560</f>
        <v>0</v>
      </c>
      <c r="J559" s="64">
        <f t="shared" ref="J559:J562" si="379">G559-I559</f>
        <v>7000000</v>
      </c>
      <c r="K559" s="64"/>
      <c r="L559" s="64"/>
      <c r="M559" s="64"/>
      <c r="N559" s="64"/>
      <c r="Q559" s="278"/>
    </row>
    <row r="560" spans="1:17" ht="13.2" x14ac:dyDescent="0.25">
      <c r="A560" s="279" t="s">
        <v>498</v>
      </c>
      <c r="B560" s="62"/>
      <c r="C560" s="63" t="s">
        <v>572</v>
      </c>
      <c r="D560" s="62">
        <v>8</v>
      </c>
      <c r="E560" s="62" t="s">
        <v>121</v>
      </c>
      <c r="F560" s="64">
        <v>1500000</v>
      </c>
      <c r="G560" s="64">
        <f t="shared" si="378"/>
        <v>12000000</v>
      </c>
      <c r="H560" s="64" t="b">
        <f>G560='[5]Pvt SP2D Pusdik'!B561</f>
        <v>1</v>
      </c>
      <c r="I560" s="64">
        <f>'[5]Pvt SP2D Pusdik'!C561</f>
        <v>1491000</v>
      </c>
      <c r="J560" s="64">
        <f t="shared" si="379"/>
        <v>10509000</v>
      </c>
      <c r="K560" s="64">
        <v>1500000</v>
      </c>
      <c r="L560" s="64">
        <v>1500000</v>
      </c>
      <c r="M560" s="64"/>
      <c r="N560" s="64"/>
      <c r="Q560" s="278"/>
    </row>
    <row r="561" spans="1:17" ht="13.2" x14ac:dyDescent="0.25">
      <c r="A561" s="279" t="s">
        <v>957</v>
      </c>
      <c r="B561" s="62"/>
      <c r="C561" s="63" t="s">
        <v>573</v>
      </c>
      <c r="D561" s="62">
        <v>8</v>
      </c>
      <c r="E561" s="62" t="s">
        <v>121</v>
      </c>
      <c r="F561" s="64">
        <v>1500000</v>
      </c>
      <c r="G561" s="64">
        <f t="shared" si="378"/>
        <v>12000000</v>
      </c>
      <c r="H561" s="64" t="b">
        <f>G561='[5]Pvt SP2D Pusdik'!B562</f>
        <v>1</v>
      </c>
      <c r="I561" s="64">
        <f>'[5]Pvt SP2D Pusdik'!C562</f>
        <v>1340000</v>
      </c>
      <c r="J561" s="64">
        <f t="shared" si="379"/>
        <v>10660000</v>
      </c>
      <c r="K561" s="64">
        <v>1500000</v>
      </c>
      <c r="L561" s="64">
        <v>1500000</v>
      </c>
      <c r="M561" s="64"/>
      <c r="N561" s="64"/>
      <c r="Q561" s="278"/>
    </row>
    <row r="562" spans="1:17" ht="13.2" x14ac:dyDescent="0.25">
      <c r="A562" s="279" t="s">
        <v>958</v>
      </c>
      <c r="B562" s="62"/>
      <c r="C562" s="63" t="s">
        <v>574</v>
      </c>
      <c r="D562" s="62">
        <v>8</v>
      </c>
      <c r="E562" s="62" t="s">
        <v>121</v>
      </c>
      <c r="F562" s="64">
        <v>1000000</v>
      </c>
      <c r="G562" s="64">
        <f t="shared" si="378"/>
        <v>8000000</v>
      </c>
      <c r="H562" s="64" t="b">
        <f>G562='[5]Pvt SP2D Pusdik'!B563</f>
        <v>1</v>
      </c>
      <c r="I562" s="64">
        <f>'[5]Pvt SP2D Pusdik'!C563</f>
        <v>996000</v>
      </c>
      <c r="J562" s="64">
        <f t="shared" si="379"/>
        <v>7004000</v>
      </c>
      <c r="K562" s="64">
        <v>1000000</v>
      </c>
      <c r="L562" s="64">
        <v>1000000</v>
      </c>
      <c r="M562" s="64"/>
      <c r="N562" s="64"/>
      <c r="Q562" s="278"/>
    </row>
    <row r="563" spans="1:17" ht="13.2" hidden="1" x14ac:dyDescent="0.25">
      <c r="A563" s="279" t="s">
        <v>959</v>
      </c>
      <c r="B563" s="154" t="s">
        <v>538</v>
      </c>
      <c r="C563" s="155" t="s">
        <v>36</v>
      </c>
      <c r="D563" s="154"/>
      <c r="E563" s="154"/>
      <c r="F563" s="158"/>
      <c r="G563" s="158">
        <f>G564</f>
        <v>52170000</v>
      </c>
      <c r="H563" s="66" t="b">
        <f>G563='[5]Pvt SP2D Pusdik'!B564</f>
        <v>1</v>
      </c>
      <c r="I563" s="66">
        <f>'[5]Pvt SP2D Pusdik'!C564</f>
        <v>0</v>
      </c>
      <c r="J563" s="158">
        <f>J564</f>
        <v>52170000</v>
      </c>
      <c r="K563" s="158">
        <f t="shared" ref="K563:L563" si="380">K564</f>
        <v>0</v>
      </c>
      <c r="L563" s="66">
        <f t="shared" si="380"/>
        <v>0</v>
      </c>
      <c r="M563" s="61" cm="1">
        <f t="array" ref="M563">SUM(_xlfn._xlws.FILTER([6]!Draft_SPBY[Jumlah],[6]!Draft_SPBY[MAK4]=A563,0))</f>
        <v>0</v>
      </c>
      <c r="N563" s="61">
        <f>L563-M563</f>
        <v>0</v>
      </c>
      <c r="Q563" s="278"/>
    </row>
    <row r="564" spans="1:17" ht="13.2" hidden="1" x14ac:dyDescent="0.25">
      <c r="A564" s="279" t="s">
        <v>960</v>
      </c>
      <c r="B564" s="62"/>
      <c r="C564" s="63" t="s">
        <v>961</v>
      </c>
      <c r="D564" s="62">
        <v>10</v>
      </c>
      <c r="E564" s="62" t="s">
        <v>27</v>
      </c>
      <c r="F564" s="64">
        <v>5217000</v>
      </c>
      <c r="G564" s="64">
        <f>ROUNDDOWN(D564*F564,-3)</f>
        <v>52170000</v>
      </c>
      <c r="H564" s="64" t="b">
        <f>G564='[5]Pvt SP2D Pusdik'!B565</f>
        <v>1</v>
      </c>
      <c r="I564" s="64">
        <f>'[5]Pvt SP2D Pusdik'!C565</f>
        <v>0</v>
      </c>
      <c r="J564" s="64">
        <f>G564-I564</f>
        <v>52170000</v>
      </c>
      <c r="K564" s="64"/>
      <c r="L564" s="64"/>
      <c r="M564" s="64"/>
      <c r="N564" s="64"/>
      <c r="Q564" s="278"/>
    </row>
    <row r="565" spans="1:17" x14ac:dyDescent="0.25">
      <c r="A565" s="279"/>
      <c r="C565" s="287"/>
      <c r="D565" s="288"/>
      <c r="E565" s="288"/>
      <c r="F565" s="289"/>
      <c r="G565" s="289"/>
    </row>
    <row r="566" spans="1:17" s="279" customFormat="1" x14ac:dyDescent="0.3">
      <c r="B566" s="291" t="s">
        <v>970</v>
      </c>
      <c r="C566" s="292"/>
      <c r="D566" s="288"/>
      <c r="F566" s="289"/>
      <c r="H566" s="290"/>
      <c r="I566" s="290"/>
    </row>
    <row r="567" spans="1:17" s="279" customFormat="1" x14ac:dyDescent="0.3">
      <c r="B567" s="263"/>
      <c r="C567" s="293" t="s">
        <v>971</v>
      </c>
      <c r="D567" s="288"/>
      <c r="F567" s="289"/>
      <c r="G567" s="294" t="str">
        <f>"Jakarta, "&amp;TRIM(MID('Setting Tanggal'!C9,2,LEN('Setting Tanggal'!C9)))</f>
        <v>Jakarta, 06 Maret 2023</v>
      </c>
      <c r="H567" s="290"/>
      <c r="I567" s="290"/>
    </row>
    <row r="568" spans="1:17" s="279" customFormat="1" x14ac:dyDescent="0.3">
      <c r="C568" s="287"/>
      <c r="D568" s="288"/>
      <c r="F568" s="289"/>
      <c r="G568" s="294" t="s">
        <v>550</v>
      </c>
      <c r="H568" s="290"/>
      <c r="I568" s="290"/>
    </row>
    <row r="569" spans="1:17" s="279" customFormat="1" x14ac:dyDescent="0.3">
      <c r="C569" s="287"/>
      <c r="D569" s="288"/>
      <c r="F569" s="289"/>
      <c r="G569" s="294" t="s">
        <v>963</v>
      </c>
      <c r="H569" s="290"/>
      <c r="I569" s="290"/>
    </row>
    <row r="570" spans="1:17" s="279" customFormat="1" x14ac:dyDescent="0.3">
      <c r="C570" s="287"/>
      <c r="D570" s="288"/>
      <c r="F570" s="289"/>
      <c r="G570" s="294"/>
      <c r="H570" s="290"/>
      <c r="I570" s="290"/>
    </row>
    <row r="571" spans="1:17" s="279" customFormat="1" x14ac:dyDescent="0.3">
      <c r="C571" s="287"/>
      <c r="D571" s="288"/>
      <c r="F571" s="289"/>
      <c r="G571" s="294"/>
      <c r="H571" s="290"/>
      <c r="I571" s="290"/>
    </row>
    <row r="572" spans="1:17" s="279" customFormat="1" x14ac:dyDescent="0.3">
      <c r="C572" s="287"/>
      <c r="D572" s="288"/>
      <c r="F572" s="289"/>
      <c r="G572" s="294"/>
      <c r="H572" s="290"/>
      <c r="I572" s="295" t="s">
        <v>965</v>
      </c>
    </row>
    <row r="573" spans="1:17" s="279" customFormat="1" x14ac:dyDescent="0.3">
      <c r="C573" s="287"/>
      <c r="D573" s="288"/>
      <c r="F573" s="289"/>
      <c r="G573" s="294"/>
      <c r="H573" s="290"/>
      <c r="I573" s="295" t="s">
        <v>964</v>
      </c>
    </row>
    <row r="574" spans="1:17" s="279" customFormat="1" ht="71.55" customHeight="1" x14ac:dyDescent="0.3">
      <c r="C574" s="287"/>
      <c r="D574" s="288"/>
      <c r="F574" s="289"/>
      <c r="G574" s="294"/>
      <c r="H574" s="290"/>
      <c r="I574" s="290"/>
    </row>
    <row r="575" spans="1:17" s="279" customFormat="1" x14ac:dyDescent="0.3">
      <c r="C575" s="287"/>
      <c r="D575" s="288"/>
      <c r="F575" s="289"/>
      <c r="G575" s="296" t="s">
        <v>540</v>
      </c>
      <c r="H575" s="290"/>
      <c r="I575" s="290"/>
    </row>
    <row r="576" spans="1:17" s="279" customFormat="1" x14ac:dyDescent="0.3">
      <c r="C576" s="287"/>
      <c r="D576" s="288"/>
      <c r="E576" s="288"/>
      <c r="F576" s="289"/>
      <c r="G576" s="294" t="s">
        <v>541</v>
      </c>
      <c r="H576" s="290"/>
      <c r="I576" s="290"/>
    </row>
    <row r="577" spans="3:9" s="279" customFormat="1" x14ac:dyDescent="0.3">
      <c r="C577" s="287"/>
      <c r="D577" s="288"/>
      <c r="E577" s="288"/>
      <c r="F577" s="289"/>
      <c r="H577" s="290"/>
      <c r="I577" s="290"/>
    </row>
    <row r="578" spans="3:9" s="279" customFormat="1" x14ac:dyDescent="0.3">
      <c r="C578" s="287"/>
      <c r="D578" s="288"/>
      <c r="E578" s="288"/>
      <c r="F578" s="289"/>
      <c r="H578" s="290"/>
      <c r="I578" s="290"/>
    </row>
    <row r="579" spans="3:9" s="279" customFormat="1" x14ac:dyDescent="0.3">
      <c r="C579" s="287"/>
      <c r="D579" s="288"/>
      <c r="E579" s="288"/>
      <c r="F579" s="289"/>
      <c r="H579" s="290"/>
      <c r="I579" s="290"/>
    </row>
    <row r="580" spans="3:9" s="279" customFormat="1" x14ac:dyDescent="0.3">
      <c r="C580" s="287"/>
      <c r="D580" s="288"/>
      <c r="E580" s="288"/>
      <c r="F580" s="289"/>
      <c r="H580" s="290"/>
      <c r="I580" s="290"/>
    </row>
    <row r="581" spans="3:9" s="279" customFormat="1" x14ac:dyDescent="0.3">
      <c r="C581" s="287"/>
      <c r="D581" s="288"/>
      <c r="E581" s="288"/>
      <c r="F581" s="289"/>
      <c r="G581" s="289"/>
      <c r="H581" s="290"/>
      <c r="I581" s="290"/>
    </row>
    <row r="582" spans="3:9" s="279" customFormat="1" x14ac:dyDescent="0.3">
      <c r="C582" s="287"/>
      <c r="D582" s="288"/>
      <c r="E582" s="288"/>
      <c r="F582" s="289"/>
      <c r="G582" s="289"/>
      <c r="H582" s="290"/>
      <c r="I582" s="290"/>
    </row>
    <row r="583" spans="3:9" s="279" customFormat="1" x14ac:dyDescent="0.3">
      <c r="C583" s="287"/>
      <c r="D583" s="288"/>
      <c r="E583" s="288"/>
      <c r="F583" s="289"/>
      <c r="G583" s="289"/>
      <c r="H583" s="290"/>
      <c r="I583" s="290"/>
    </row>
    <row r="584" spans="3:9" s="279" customFormat="1" x14ac:dyDescent="0.3">
      <c r="C584" s="287"/>
      <c r="D584" s="288"/>
      <c r="E584" s="288"/>
      <c r="F584" s="289"/>
      <c r="G584" s="289"/>
      <c r="H584" s="290"/>
      <c r="I584" s="290"/>
    </row>
    <row r="585" spans="3:9" s="279" customFormat="1" x14ac:dyDescent="0.3">
      <c r="C585" s="287"/>
      <c r="D585" s="288"/>
      <c r="E585" s="288"/>
      <c r="F585" s="289"/>
      <c r="G585" s="289"/>
      <c r="H585" s="290"/>
      <c r="I585" s="290"/>
    </row>
    <row r="586" spans="3:9" s="279" customFormat="1" x14ac:dyDescent="0.3">
      <c r="C586" s="287"/>
      <c r="D586" s="288"/>
      <c r="E586" s="288"/>
      <c r="F586" s="289"/>
      <c r="G586" s="289"/>
      <c r="H586" s="290"/>
      <c r="I586" s="290"/>
    </row>
    <row r="587" spans="3:9" s="279" customFormat="1" x14ac:dyDescent="0.3">
      <c r="C587" s="287"/>
      <c r="D587" s="288"/>
      <c r="E587" s="288"/>
      <c r="F587" s="289"/>
      <c r="G587" s="289"/>
      <c r="H587" s="290"/>
      <c r="I587" s="290"/>
    </row>
    <row r="588" spans="3:9" s="279" customFormat="1" x14ac:dyDescent="0.3">
      <c r="C588" s="287"/>
      <c r="D588" s="288"/>
      <c r="E588" s="288"/>
      <c r="F588" s="289"/>
      <c r="G588" s="289"/>
      <c r="H588" s="290"/>
      <c r="I588" s="290"/>
    </row>
    <row r="589" spans="3:9" s="279" customFormat="1" x14ac:dyDescent="0.3">
      <c r="C589" s="287"/>
      <c r="D589" s="288"/>
      <c r="E589" s="288"/>
      <c r="F589" s="289"/>
      <c r="G589" s="289"/>
      <c r="H589" s="290"/>
      <c r="I589" s="290"/>
    </row>
    <row r="590" spans="3:9" s="279" customFormat="1" x14ac:dyDescent="0.3">
      <c r="C590" s="287"/>
      <c r="D590" s="288"/>
      <c r="E590" s="288"/>
      <c r="F590" s="289"/>
      <c r="G590" s="289"/>
      <c r="H590" s="290"/>
      <c r="I590" s="290"/>
    </row>
    <row r="591" spans="3:9" s="279" customFormat="1" x14ac:dyDescent="0.3">
      <c r="C591" s="287"/>
      <c r="D591" s="288"/>
      <c r="E591" s="288"/>
      <c r="F591" s="289"/>
      <c r="G591" s="289"/>
      <c r="H591" s="290"/>
      <c r="I591" s="290"/>
    </row>
    <row r="592" spans="3:9" s="279" customFormat="1" x14ac:dyDescent="0.3">
      <c r="C592" s="287"/>
      <c r="D592" s="288"/>
      <c r="E592" s="288"/>
      <c r="F592" s="289"/>
      <c r="G592" s="289"/>
      <c r="H592" s="290"/>
      <c r="I592" s="290"/>
    </row>
    <row r="593" spans="3:9" s="279" customFormat="1" x14ac:dyDescent="0.3">
      <c r="C593" s="287"/>
      <c r="D593" s="288"/>
      <c r="E593" s="288"/>
      <c r="F593" s="289"/>
      <c r="G593" s="289"/>
      <c r="H593" s="290"/>
      <c r="I593" s="290"/>
    </row>
    <row r="594" spans="3:9" s="279" customFormat="1" x14ac:dyDescent="0.3">
      <c r="C594" s="287"/>
      <c r="D594" s="288"/>
      <c r="E594" s="288"/>
      <c r="F594" s="289"/>
      <c r="G594" s="289"/>
      <c r="H594" s="290"/>
      <c r="I594" s="290"/>
    </row>
    <row r="595" spans="3:9" s="279" customFormat="1" x14ac:dyDescent="0.3">
      <c r="C595" s="287"/>
      <c r="D595" s="288"/>
      <c r="E595" s="288"/>
      <c r="F595" s="289"/>
      <c r="G595" s="289"/>
      <c r="H595" s="290"/>
      <c r="I595" s="290"/>
    </row>
    <row r="596" spans="3:9" s="279" customFormat="1" x14ac:dyDescent="0.3">
      <c r="C596" s="287"/>
      <c r="D596" s="288"/>
      <c r="E596" s="288"/>
      <c r="F596" s="289"/>
      <c r="G596" s="289"/>
      <c r="H596" s="290"/>
      <c r="I596" s="290"/>
    </row>
    <row r="597" spans="3:9" s="279" customFormat="1" x14ac:dyDescent="0.3">
      <c r="C597" s="287"/>
      <c r="D597" s="288"/>
      <c r="E597" s="288"/>
      <c r="F597" s="289"/>
      <c r="G597" s="289"/>
      <c r="H597" s="290"/>
      <c r="I597" s="290"/>
    </row>
    <row r="598" spans="3:9" s="279" customFormat="1" x14ac:dyDescent="0.3">
      <c r="C598" s="287"/>
      <c r="D598" s="288"/>
      <c r="E598" s="288"/>
      <c r="F598" s="289"/>
      <c r="G598" s="289"/>
      <c r="H598" s="290"/>
      <c r="I598" s="290"/>
    </row>
    <row r="599" spans="3:9" s="279" customFormat="1" x14ac:dyDescent="0.3">
      <c r="C599" s="287"/>
      <c r="D599" s="288"/>
      <c r="E599" s="288"/>
      <c r="F599" s="289"/>
      <c r="G599" s="289"/>
      <c r="H599" s="290"/>
      <c r="I599" s="290"/>
    </row>
    <row r="600" spans="3:9" s="279" customFormat="1" x14ac:dyDescent="0.3">
      <c r="C600" s="287"/>
      <c r="D600" s="288"/>
      <c r="E600" s="288"/>
      <c r="F600" s="289"/>
      <c r="G600" s="289"/>
      <c r="H600" s="290"/>
      <c r="I600" s="290"/>
    </row>
    <row r="601" spans="3:9" s="279" customFormat="1" x14ac:dyDescent="0.3">
      <c r="C601" s="287"/>
      <c r="D601" s="288"/>
      <c r="E601" s="288"/>
      <c r="F601" s="289"/>
      <c r="G601" s="289"/>
      <c r="H601" s="290"/>
      <c r="I601" s="290"/>
    </row>
    <row r="602" spans="3:9" s="279" customFormat="1" x14ac:dyDescent="0.3">
      <c r="C602" s="287"/>
      <c r="D602" s="288"/>
      <c r="E602" s="288"/>
      <c r="F602" s="289"/>
      <c r="G602" s="289"/>
      <c r="H602" s="290"/>
      <c r="I602" s="290"/>
    </row>
    <row r="603" spans="3:9" s="279" customFormat="1" x14ac:dyDescent="0.3">
      <c r="C603" s="287"/>
      <c r="D603" s="288"/>
      <c r="E603" s="288"/>
      <c r="F603" s="289"/>
      <c r="G603" s="289"/>
      <c r="H603" s="290"/>
      <c r="I603" s="290"/>
    </row>
    <row r="604" spans="3:9" s="279" customFormat="1" x14ac:dyDescent="0.3">
      <c r="C604" s="287"/>
      <c r="D604" s="288"/>
      <c r="E604" s="288"/>
      <c r="F604" s="289"/>
      <c r="G604" s="289"/>
      <c r="H604" s="290"/>
      <c r="I604" s="290"/>
    </row>
    <row r="605" spans="3:9" s="279" customFormat="1" x14ac:dyDescent="0.3">
      <c r="C605" s="287"/>
      <c r="D605" s="288"/>
      <c r="E605" s="288"/>
      <c r="F605" s="289"/>
      <c r="G605" s="289"/>
      <c r="H605" s="290"/>
      <c r="I605" s="290"/>
    </row>
    <row r="606" spans="3:9" s="279" customFormat="1" x14ac:dyDescent="0.3">
      <c r="C606" s="287"/>
      <c r="D606" s="288"/>
      <c r="E606" s="288"/>
      <c r="F606" s="289"/>
      <c r="G606" s="289"/>
      <c r="H606" s="290"/>
      <c r="I606" s="290"/>
    </row>
    <row r="607" spans="3:9" s="279" customFormat="1" x14ac:dyDescent="0.3">
      <c r="C607" s="287"/>
      <c r="D607" s="288"/>
      <c r="E607" s="288"/>
      <c r="F607" s="289"/>
      <c r="G607" s="289"/>
      <c r="H607" s="290"/>
      <c r="I607" s="290"/>
    </row>
    <row r="608" spans="3:9" s="279" customFormat="1" x14ac:dyDescent="0.3">
      <c r="C608" s="287"/>
      <c r="D608" s="288"/>
      <c r="E608" s="288"/>
      <c r="F608" s="289"/>
      <c r="G608" s="289"/>
      <c r="H608" s="290"/>
      <c r="I608" s="290"/>
    </row>
    <row r="609" spans="3:9" s="279" customFormat="1" x14ac:dyDescent="0.3">
      <c r="C609" s="287"/>
      <c r="D609" s="288"/>
      <c r="E609" s="288"/>
      <c r="F609" s="289"/>
      <c r="G609" s="289"/>
      <c r="H609" s="290"/>
      <c r="I609" s="290"/>
    </row>
    <row r="610" spans="3:9" s="279" customFormat="1" x14ac:dyDescent="0.3">
      <c r="C610" s="287"/>
      <c r="D610" s="288"/>
      <c r="E610" s="288"/>
      <c r="F610" s="289"/>
      <c r="G610" s="289"/>
      <c r="H610" s="290"/>
      <c r="I610" s="290"/>
    </row>
    <row r="611" spans="3:9" s="279" customFormat="1" x14ac:dyDescent="0.3">
      <c r="C611" s="287"/>
      <c r="D611" s="288"/>
      <c r="E611" s="288"/>
      <c r="F611" s="289"/>
      <c r="G611" s="289"/>
      <c r="H611" s="290"/>
      <c r="I611" s="290"/>
    </row>
    <row r="612" spans="3:9" s="279" customFormat="1" x14ac:dyDescent="0.3">
      <c r="C612" s="287"/>
      <c r="D612" s="288"/>
      <c r="E612" s="288"/>
      <c r="F612" s="289"/>
      <c r="G612" s="289"/>
      <c r="H612" s="290"/>
      <c r="I612" s="290"/>
    </row>
    <row r="613" spans="3:9" s="279" customFormat="1" x14ac:dyDescent="0.3">
      <c r="C613" s="287"/>
      <c r="D613" s="288"/>
      <c r="E613" s="288"/>
      <c r="F613" s="289"/>
      <c r="G613" s="289"/>
      <c r="H613" s="290"/>
      <c r="I613" s="290"/>
    </row>
    <row r="614" spans="3:9" s="279" customFormat="1" x14ac:dyDescent="0.3">
      <c r="C614" s="287"/>
      <c r="D614" s="288"/>
      <c r="E614" s="288"/>
      <c r="F614" s="289"/>
      <c r="G614" s="289"/>
      <c r="H614" s="290"/>
      <c r="I614" s="290"/>
    </row>
    <row r="615" spans="3:9" s="279" customFormat="1" x14ac:dyDescent="0.3">
      <c r="C615" s="287"/>
      <c r="D615" s="288"/>
      <c r="E615" s="288"/>
      <c r="F615" s="289"/>
      <c r="G615" s="289"/>
      <c r="H615" s="290"/>
      <c r="I615" s="290"/>
    </row>
    <row r="616" spans="3:9" s="279" customFormat="1" x14ac:dyDescent="0.3">
      <c r="C616" s="287"/>
      <c r="D616" s="288"/>
      <c r="E616" s="288"/>
      <c r="F616" s="289"/>
      <c r="G616" s="289"/>
      <c r="H616" s="290"/>
      <c r="I616" s="290"/>
    </row>
    <row r="617" spans="3:9" s="279" customFormat="1" x14ac:dyDescent="0.3">
      <c r="C617" s="287"/>
      <c r="D617" s="288"/>
      <c r="E617" s="288"/>
      <c r="F617" s="289"/>
      <c r="G617" s="289"/>
      <c r="H617" s="290"/>
      <c r="I617" s="290"/>
    </row>
    <row r="618" spans="3:9" s="279" customFormat="1" x14ac:dyDescent="0.3">
      <c r="C618" s="287"/>
      <c r="D618" s="288"/>
      <c r="E618" s="288"/>
      <c r="F618" s="289"/>
      <c r="G618" s="289"/>
      <c r="H618" s="290"/>
      <c r="I618" s="290"/>
    </row>
    <row r="619" spans="3:9" s="279" customFormat="1" x14ac:dyDescent="0.3">
      <c r="C619" s="287"/>
      <c r="D619" s="288"/>
      <c r="E619" s="288"/>
      <c r="F619" s="289"/>
      <c r="G619" s="289"/>
      <c r="H619" s="290"/>
      <c r="I619" s="290"/>
    </row>
    <row r="620" spans="3:9" s="279" customFormat="1" x14ac:dyDescent="0.3">
      <c r="C620" s="287"/>
      <c r="D620" s="288"/>
      <c r="E620" s="288"/>
      <c r="F620" s="289"/>
      <c r="G620" s="289"/>
      <c r="H620" s="290"/>
      <c r="I620" s="290"/>
    </row>
    <row r="621" spans="3:9" s="279" customFormat="1" x14ac:dyDescent="0.3">
      <c r="C621" s="287"/>
      <c r="D621" s="288"/>
      <c r="E621" s="288"/>
      <c r="F621" s="289"/>
      <c r="G621" s="289"/>
      <c r="H621" s="290"/>
      <c r="I621" s="290"/>
    </row>
    <row r="622" spans="3:9" s="279" customFormat="1" x14ac:dyDescent="0.3">
      <c r="C622" s="287"/>
      <c r="D622" s="288"/>
      <c r="E622" s="288"/>
      <c r="F622" s="289"/>
      <c r="G622" s="289"/>
      <c r="H622" s="290"/>
      <c r="I622" s="290"/>
    </row>
    <row r="623" spans="3:9" s="279" customFormat="1" x14ac:dyDescent="0.3">
      <c r="C623" s="287"/>
      <c r="D623" s="288"/>
      <c r="E623" s="288"/>
      <c r="F623" s="289"/>
      <c r="G623" s="289"/>
      <c r="H623" s="290"/>
      <c r="I623" s="290"/>
    </row>
    <row r="624" spans="3:9" s="279" customFormat="1" x14ac:dyDescent="0.3">
      <c r="C624" s="287"/>
      <c r="D624" s="288"/>
      <c r="E624" s="288"/>
      <c r="F624" s="289"/>
      <c r="G624" s="289"/>
      <c r="H624" s="290"/>
      <c r="I624" s="290"/>
    </row>
    <row r="625" spans="3:9" s="279" customFormat="1" x14ac:dyDescent="0.3">
      <c r="C625" s="287"/>
      <c r="D625" s="288"/>
      <c r="E625" s="288"/>
      <c r="F625" s="289"/>
      <c r="G625" s="289"/>
      <c r="H625" s="290"/>
      <c r="I625" s="290"/>
    </row>
    <row r="626" spans="3:9" s="279" customFormat="1" x14ac:dyDescent="0.3">
      <c r="C626" s="287"/>
      <c r="D626" s="288"/>
      <c r="E626" s="288"/>
      <c r="F626" s="289"/>
      <c r="G626" s="289"/>
      <c r="H626" s="290"/>
      <c r="I626" s="290"/>
    </row>
    <row r="627" spans="3:9" s="279" customFormat="1" x14ac:dyDescent="0.3">
      <c r="C627" s="287"/>
      <c r="D627" s="288"/>
      <c r="E627" s="288"/>
      <c r="F627" s="289"/>
      <c r="G627" s="289"/>
      <c r="H627" s="290"/>
      <c r="I627" s="290"/>
    </row>
    <row r="628" spans="3:9" s="279" customFormat="1" x14ac:dyDescent="0.3">
      <c r="C628" s="287"/>
      <c r="D628" s="288"/>
      <c r="E628" s="288"/>
      <c r="F628" s="289"/>
      <c r="G628" s="289"/>
      <c r="H628" s="290"/>
      <c r="I628" s="290"/>
    </row>
    <row r="629" spans="3:9" s="279" customFormat="1" x14ac:dyDescent="0.3">
      <c r="C629" s="287"/>
      <c r="D629" s="288"/>
      <c r="E629" s="288"/>
      <c r="F629" s="289"/>
      <c r="G629" s="289"/>
      <c r="H629" s="290"/>
      <c r="I629" s="290"/>
    </row>
    <row r="630" spans="3:9" s="279" customFormat="1" x14ac:dyDescent="0.3">
      <c r="C630" s="287"/>
      <c r="D630" s="288"/>
      <c r="E630" s="288"/>
      <c r="F630" s="289"/>
      <c r="G630" s="289"/>
      <c r="H630" s="290"/>
      <c r="I630" s="290"/>
    </row>
    <row r="631" spans="3:9" s="279" customFormat="1" x14ac:dyDescent="0.3">
      <c r="C631" s="287"/>
      <c r="D631" s="288"/>
      <c r="E631" s="288"/>
      <c r="F631" s="289"/>
      <c r="G631" s="289"/>
      <c r="H631" s="290"/>
      <c r="I631" s="290"/>
    </row>
    <row r="632" spans="3:9" s="279" customFormat="1" x14ac:dyDescent="0.3">
      <c r="C632" s="287"/>
      <c r="D632" s="288"/>
      <c r="E632" s="288"/>
      <c r="F632" s="289"/>
      <c r="G632" s="289"/>
      <c r="H632" s="290"/>
      <c r="I632" s="290"/>
    </row>
    <row r="633" spans="3:9" s="279" customFormat="1" x14ac:dyDescent="0.3">
      <c r="C633" s="287"/>
      <c r="D633" s="288"/>
      <c r="E633" s="288"/>
      <c r="F633" s="289"/>
      <c r="G633" s="289"/>
      <c r="H633" s="290"/>
      <c r="I633" s="290"/>
    </row>
    <row r="634" spans="3:9" s="279" customFormat="1" x14ac:dyDescent="0.3">
      <c r="C634" s="287"/>
      <c r="D634" s="288"/>
      <c r="E634" s="288"/>
      <c r="F634" s="289"/>
      <c r="G634" s="289"/>
      <c r="H634" s="290"/>
      <c r="I634" s="290"/>
    </row>
    <row r="635" spans="3:9" s="279" customFormat="1" x14ac:dyDescent="0.3">
      <c r="C635" s="287"/>
      <c r="D635" s="288"/>
      <c r="E635" s="288"/>
      <c r="F635" s="289"/>
      <c r="G635" s="289"/>
      <c r="H635" s="290"/>
      <c r="I635" s="290"/>
    </row>
    <row r="636" spans="3:9" s="279" customFormat="1" x14ac:dyDescent="0.3">
      <c r="C636" s="287"/>
      <c r="D636" s="288"/>
      <c r="E636" s="288"/>
      <c r="F636" s="289"/>
      <c r="G636" s="289"/>
      <c r="H636" s="290"/>
      <c r="I636" s="290"/>
    </row>
    <row r="637" spans="3:9" s="279" customFormat="1" x14ac:dyDescent="0.3">
      <c r="C637" s="287"/>
      <c r="D637" s="288"/>
      <c r="E637" s="288"/>
      <c r="F637" s="289"/>
      <c r="G637" s="289"/>
      <c r="H637" s="290"/>
      <c r="I637" s="290"/>
    </row>
    <row r="638" spans="3:9" s="279" customFormat="1" x14ac:dyDescent="0.3">
      <c r="C638" s="287"/>
      <c r="D638" s="288"/>
      <c r="E638" s="288"/>
      <c r="F638" s="289"/>
      <c r="G638" s="289"/>
      <c r="H638" s="290"/>
      <c r="I638" s="290"/>
    </row>
    <row r="639" spans="3:9" s="279" customFormat="1" x14ac:dyDescent="0.3">
      <c r="C639" s="287"/>
      <c r="D639" s="288"/>
      <c r="E639" s="288"/>
      <c r="F639" s="289"/>
      <c r="G639" s="289"/>
      <c r="H639" s="290"/>
      <c r="I639" s="290"/>
    </row>
    <row r="640" spans="3:9" s="279" customFormat="1" x14ac:dyDescent="0.3">
      <c r="C640" s="287"/>
      <c r="D640" s="288"/>
      <c r="E640" s="288"/>
      <c r="F640" s="289"/>
      <c r="G640" s="289"/>
      <c r="H640" s="290"/>
      <c r="I640" s="290"/>
    </row>
    <row r="641" spans="3:9" s="279" customFormat="1" x14ac:dyDescent="0.3">
      <c r="C641" s="287"/>
      <c r="D641" s="288"/>
      <c r="E641" s="288"/>
      <c r="F641" s="289"/>
      <c r="G641" s="289"/>
      <c r="H641" s="290"/>
      <c r="I641" s="290"/>
    </row>
    <row r="642" spans="3:9" s="279" customFormat="1" x14ac:dyDescent="0.3">
      <c r="C642" s="287"/>
      <c r="D642" s="288"/>
      <c r="E642" s="288"/>
      <c r="F642" s="289"/>
      <c r="G642" s="289"/>
      <c r="H642" s="290"/>
      <c r="I642" s="290"/>
    </row>
    <row r="643" spans="3:9" s="279" customFormat="1" x14ac:dyDescent="0.3">
      <c r="C643" s="287"/>
      <c r="D643" s="288"/>
      <c r="E643" s="288"/>
      <c r="F643" s="289"/>
      <c r="G643" s="289"/>
      <c r="H643" s="290"/>
      <c r="I643" s="290"/>
    </row>
    <row r="644" spans="3:9" s="279" customFormat="1" x14ac:dyDescent="0.3">
      <c r="C644" s="287"/>
      <c r="D644" s="288"/>
      <c r="E644" s="288"/>
      <c r="F644" s="289"/>
      <c r="G644" s="289"/>
      <c r="H644" s="290"/>
      <c r="I644" s="290"/>
    </row>
    <row r="645" spans="3:9" s="279" customFormat="1" x14ac:dyDescent="0.3">
      <c r="C645" s="287"/>
      <c r="D645" s="288"/>
      <c r="E645" s="288"/>
      <c r="F645" s="289"/>
      <c r="G645" s="289"/>
      <c r="H645" s="290"/>
      <c r="I645" s="290"/>
    </row>
    <row r="646" spans="3:9" s="279" customFormat="1" x14ac:dyDescent="0.3">
      <c r="C646" s="287"/>
      <c r="D646" s="288"/>
      <c r="E646" s="288"/>
      <c r="F646" s="289"/>
      <c r="G646" s="289"/>
      <c r="H646" s="290"/>
      <c r="I646" s="290"/>
    </row>
    <row r="647" spans="3:9" s="279" customFormat="1" x14ac:dyDescent="0.3">
      <c r="C647" s="287"/>
      <c r="D647" s="288"/>
      <c r="E647" s="288"/>
      <c r="F647" s="289"/>
      <c r="G647" s="289"/>
      <c r="H647" s="290"/>
      <c r="I647" s="290"/>
    </row>
    <row r="648" spans="3:9" s="279" customFormat="1" x14ac:dyDescent="0.3">
      <c r="C648" s="287"/>
      <c r="D648" s="288"/>
      <c r="E648" s="288"/>
      <c r="F648" s="289"/>
      <c r="G648" s="289"/>
      <c r="H648" s="290"/>
      <c r="I648" s="290"/>
    </row>
    <row r="649" spans="3:9" s="279" customFormat="1" x14ac:dyDescent="0.3">
      <c r="C649" s="287"/>
      <c r="D649" s="288"/>
      <c r="E649" s="288"/>
      <c r="F649" s="289"/>
      <c r="G649" s="289"/>
      <c r="H649" s="290"/>
      <c r="I649" s="290"/>
    </row>
    <row r="650" spans="3:9" s="279" customFormat="1" x14ac:dyDescent="0.3">
      <c r="C650" s="287"/>
      <c r="D650" s="288"/>
      <c r="E650" s="288"/>
      <c r="F650" s="289"/>
      <c r="G650" s="289"/>
      <c r="H650" s="290"/>
      <c r="I650" s="290"/>
    </row>
    <row r="651" spans="3:9" s="279" customFormat="1" x14ac:dyDescent="0.3">
      <c r="C651" s="287"/>
      <c r="D651" s="288"/>
      <c r="E651" s="288"/>
      <c r="F651" s="289"/>
      <c r="G651" s="289"/>
      <c r="H651" s="290"/>
      <c r="I651" s="290"/>
    </row>
    <row r="652" spans="3:9" s="279" customFormat="1" x14ac:dyDescent="0.3">
      <c r="C652" s="287"/>
      <c r="D652" s="288"/>
      <c r="E652" s="288"/>
      <c r="F652" s="289"/>
      <c r="G652" s="289"/>
      <c r="H652" s="290"/>
      <c r="I652" s="290"/>
    </row>
    <row r="653" spans="3:9" s="279" customFormat="1" x14ac:dyDescent="0.3">
      <c r="C653" s="287"/>
      <c r="D653" s="288"/>
      <c r="E653" s="288"/>
      <c r="F653" s="289"/>
      <c r="G653" s="289"/>
      <c r="H653" s="290"/>
      <c r="I653" s="290"/>
    </row>
    <row r="654" spans="3:9" s="279" customFormat="1" x14ac:dyDescent="0.3">
      <c r="C654" s="287"/>
      <c r="D654" s="288"/>
      <c r="E654" s="288"/>
      <c r="F654" s="289"/>
      <c r="G654" s="289"/>
      <c r="H654" s="290"/>
      <c r="I654" s="290"/>
    </row>
    <row r="655" spans="3:9" s="279" customFormat="1" x14ac:dyDescent="0.3">
      <c r="C655" s="287"/>
      <c r="D655" s="288"/>
      <c r="E655" s="288"/>
      <c r="F655" s="289"/>
      <c r="G655" s="289"/>
      <c r="H655" s="290"/>
      <c r="I655" s="290"/>
    </row>
    <row r="656" spans="3:9" s="279" customFormat="1" x14ac:dyDescent="0.3">
      <c r="C656" s="287"/>
      <c r="D656" s="288"/>
      <c r="E656" s="288"/>
      <c r="F656" s="289"/>
      <c r="G656" s="289"/>
      <c r="H656" s="290"/>
      <c r="I656" s="290"/>
    </row>
    <row r="657" spans="3:9" s="279" customFormat="1" x14ac:dyDescent="0.3">
      <c r="C657" s="287"/>
      <c r="D657" s="288"/>
      <c r="E657" s="288"/>
      <c r="F657" s="289"/>
      <c r="G657" s="289"/>
      <c r="H657" s="290"/>
      <c r="I657" s="290"/>
    </row>
    <row r="658" spans="3:9" s="279" customFormat="1" x14ac:dyDescent="0.3">
      <c r="C658" s="287"/>
      <c r="D658" s="288"/>
      <c r="E658" s="288"/>
      <c r="F658" s="289"/>
      <c r="G658" s="289"/>
      <c r="H658" s="290"/>
      <c r="I658" s="290"/>
    </row>
    <row r="659" spans="3:9" s="279" customFormat="1" x14ac:dyDescent="0.3">
      <c r="C659" s="287"/>
      <c r="D659" s="288"/>
      <c r="E659" s="288"/>
      <c r="F659" s="289"/>
      <c r="G659" s="289"/>
      <c r="H659" s="290"/>
      <c r="I659" s="290"/>
    </row>
    <row r="660" spans="3:9" s="279" customFormat="1" x14ac:dyDescent="0.3">
      <c r="C660" s="287"/>
      <c r="D660" s="288"/>
      <c r="E660" s="288"/>
      <c r="F660" s="289"/>
      <c r="G660" s="289"/>
      <c r="H660" s="290"/>
      <c r="I660" s="290"/>
    </row>
    <row r="661" spans="3:9" s="279" customFormat="1" x14ac:dyDescent="0.3">
      <c r="C661" s="287"/>
      <c r="D661" s="288"/>
      <c r="E661" s="288"/>
      <c r="F661" s="289"/>
      <c r="G661" s="289"/>
      <c r="H661" s="290"/>
      <c r="I661" s="290"/>
    </row>
    <row r="662" spans="3:9" s="279" customFormat="1" x14ac:dyDescent="0.3">
      <c r="C662" s="287"/>
      <c r="D662" s="288"/>
      <c r="E662" s="288"/>
      <c r="F662" s="289"/>
      <c r="G662" s="289"/>
      <c r="H662" s="290"/>
      <c r="I662" s="290"/>
    </row>
    <row r="663" spans="3:9" s="279" customFormat="1" x14ac:dyDescent="0.3">
      <c r="C663" s="287"/>
      <c r="D663" s="288"/>
      <c r="E663" s="288"/>
      <c r="F663" s="289"/>
      <c r="G663" s="289"/>
      <c r="H663" s="290"/>
      <c r="I663" s="290"/>
    </row>
    <row r="664" spans="3:9" s="279" customFormat="1" x14ac:dyDescent="0.3">
      <c r="C664" s="287"/>
      <c r="D664" s="288"/>
      <c r="E664" s="288"/>
      <c r="F664" s="289"/>
      <c r="G664" s="289"/>
      <c r="H664" s="290"/>
      <c r="I664" s="290"/>
    </row>
    <row r="665" spans="3:9" s="279" customFormat="1" x14ac:dyDescent="0.3">
      <c r="C665" s="287"/>
      <c r="D665" s="288"/>
      <c r="E665" s="288"/>
      <c r="F665" s="289"/>
      <c r="G665" s="289"/>
      <c r="H665" s="290"/>
      <c r="I665" s="290"/>
    </row>
    <row r="666" spans="3:9" s="279" customFormat="1" x14ac:dyDescent="0.3">
      <c r="C666" s="287"/>
      <c r="D666" s="288"/>
      <c r="E666" s="288"/>
      <c r="F666" s="289"/>
      <c r="G666" s="289"/>
      <c r="H666" s="290"/>
      <c r="I666" s="290"/>
    </row>
    <row r="667" spans="3:9" s="279" customFormat="1" x14ac:dyDescent="0.3">
      <c r="C667" s="287"/>
      <c r="D667" s="288"/>
      <c r="E667" s="288"/>
      <c r="F667" s="289"/>
      <c r="G667" s="289"/>
      <c r="H667" s="290"/>
      <c r="I667" s="290"/>
    </row>
    <row r="668" spans="3:9" s="279" customFormat="1" x14ac:dyDescent="0.3">
      <c r="C668" s="287"/>
      <c r="D668" s="288"/>
      <c r="E668" s="288"/>
      <c r="F668" s="289"/>
      <c r="G668" s="289"/>
      <c r="H668" s="290"/>
      <c r="I668" s="290"/>
    </row>
    <row r="669" spans="3:9" s="279" customFormat="1" x14ac:dyDescent="0.3">
      <c r="C669" s="287"/>
      <c r="D669" s="288"/>
      <c r="E669" s="288"/>
      <c r="F669" s="289"/>
      <c r="G669" s="289"/>
      <c r="H669" s="290"/>
      <c r="I669" s="290"/>
    </row>
    <row r="670" spans="3:9" s="279" customFormat="1" x14ac:dyDescent="0.3">
      <c r="C670" s="287"/>
      <c r="D670" s="288"/>
      <c r="E670" s="288"/>
      <c r="F670" s="289"/>
      <c r="G670" s="289"/>
      <c r="H670" s="290"/>
      <c r="I670" s="290"/>
    </row>
    <row r="671" spans="3:9" s="279" customFormat="1" x14ac:dyDescent="0.3">
      <c r="C671" s="287"/>
      <c r="D671" s="288"/>
      <c r="E671" s="288"/>
      <c r="F671" s="289"/>
      <c r="G671" s="289"/>
      <c r="H671" s="290"/>
      <c r="I671" s="290"/>
    </row>
    <row r="672" spans="3:9" s="279" customFormat="1" x14ac:dyDescent="0.3">
      <c r="C672" s="287"/>
      <c r="D672" s="288"/>
      <c r="E672" s="288"/>
      <c r="F672" s="289"/>
      <c r="G672" s="289"/>
      <c r="H672" s="290"/>
      <c r="I672" s="290"/>
    </row>
    <row r="673" spans="3:9" s="279" customFormat="1" x14ac:dyDescent="0.3">
      <c r="C673" s="287"/>
      <c r="D673" s="288"/>
      <c r="E673" s="288"/>
      <c r="F673" s="289"/>
      <c r="G673" s="289"/>
      <c r="H673" s="290"/>
      <c r="I673" s="290"/>
    </row>
    <row r="674" spans="3:9" s="279" customFormat="1" x14ac:dyDescent="0.3">
      <c r="C674" s="287"/>
      <c r="D674" s="288"/>
      <c r="E674" s="288"/>
      <c r="F674" s="289"/>
      <c r="G674" s="289"/>
      <c r="H674" s="290"/>
      <c r="I674" s="290"/>
    </row>
    <row r="675" spans="3:9" s="279" customFormat="1" x14ac:dyDescent="0.3">
      <c r="C675" s="287"/>
      <c r="D675" s="288"/>
      <c r="E675" s="288"/>
      <c r="F675" s="289"/>
      <c r="G675" s="289"/>
      <c r="H675" s="290"/>
      <c r="I675" s="290"/>
    </row>
    <row r="676" spans="3:9" s="279" customFormat="1" x14ac:dyDescent="0.3">
      <c r="C676" s="287"/>
      <c r="D676" s="288"/>
      <c r="E676" s="288"/>
      <c r="F676" s="289"/>
      <c r="G676" s="289"/>
      <c r="H676" s="290"/>
      <c r="I676" s="290"/>
    </row>
    <row r="677" spans="3:9" s="279" customFormat="1" x14ac:dyDescent="0.3">
      <c r="C677" s="287"/>
      <c r="D677" s="288"/>
      <c r="E677" s="288"/>
      <c r="F677" s="289"/>
      <c r="G677" s="289"/>
      <c r="H677" s="290"/>
      <c r="I677" s="290"/>
    </row>
    <row r="678" spans="3:9" s="279" customFormat="1" x14ac:dyDescent="0.3">
      <c r="C678" s="287"/>
      <c r="D678" s="288"/>
      <c r="E678" s="288"/>
      <c r="F678" s="289"/>
      <c r="G678" s="289"/>
      <c r="H678" s="290"/>
      <c r="I678" s="290"/>
    </row>
    <row r="679" spans="3:9" s="279" customFormat="1" x14ac:dyDescent="0.3">
      <c r="C679" s="287"/>
      <c r="D679" s="288"/>
      <c r="E679" s="288"/>
      <c r="F679" s="289"/>
      <c r="G679" s="289"/>
      <c r="H679" s="290"/>
      <c r="I679" s="290"/>
    </row>
    <row r="680" spans="3:9" s="279" customFormat="1" x14ac:dyDescent="0.3">
      <c r="C680" s="287"/>
      <c r="D680" s="288"/>
      <c r="E680" s="288"/>
      <c r="F680" s="289"/>
      <c r="G680" s="289"/>
      <c r="H680" s="290"/>
      <c r="I680" s="290"/>
    </row>
    <row r="681" spans="3:9" s="279" customFormat="1" x14ac:dyDescent="0.3">
      <c r="C681" s="287"/>
      <c r="D681" s="288"/>
      <c r="E681" s="288"/>
      <c r="F681" s="289"/>
      <c r="G681" s="289"/>
      <c r="H681" s="290"/>
      <c r="I681" s="290"/>
    </row>
    <row r="682" spans="3:9" s="279" customFormat="1" x14ac:dyDescent="0.3">
      <c r="C682" s="287"/>
      <c r="D682" s="288"/>
      <c r="E682" s="288"/>
      <c r="F682" s="289"/>
      <c r="G682" s="289"/>
      <c r="H682" s="290"/>
      <c r="I682" s="290"/>
    </row>
    <row r="683" spans="3:9" s="279" customFormat="1" x14ac:dyDescent="0.3">
      <c r="C683" s="287"/>
      <c r="D683" s="288"/>
      <c r="E683" s="288"/>
      <c r="F683" s="289"/>
      <c r="G683" s="289"/>
      <c r="H683" s="290"/>
      <c r="I683" s="290"/>
    </row>
    <row r="684" spans="3:9" s="279" customFormat="1" x14ac:dyDescent="0.3">
      <c r="C684" s="287"/>
      <c r="D684" s="288"/>
      <c r="E684" s="288"/>
      <c r="F684" s="289"/>
      <c r="G684" s="289"/>
      <c r="H684" s="290"/>
      <c r="I684" s="290"/>
    </row>
    <row r="685" spans="3:9" s="279" customFormat="1" x14ac:dyDescent="0.3">
      <c r="C685" s="287"/>
      <c r="D685" s="288"/>
      <c r="E685" s="288"/>
      <c r="F685" s="289"/>
      <c r="G685" s="289"/>
      <c r="H685" s="290"/>
      <c r="I685" s="290"/>
    </row>
    <row r="686" spans="3:9" s="279" customFormat="1" x14ac:dyDescent="0.3">
      <c r="C686" s="287"/>
      <c r="D686" s="288"/>
      <c r="E686" s="288"/>
      <c r="F686" s="289"/>
      <c r="G686" s="289"/>
      <c r="H686" s="290"/>
      <c r="I686" s="290"/>
    </row>
    <row r="687" spans="3:9" s="279" customFormat="1" x14ac:dyDescent="0.3">
      <c r="C687" s="287"/>
      <c r="D687" s="288"/>
      <c r="E687" s="288"/>
      <c r="F687" s="289"/>
      <c r="G687" s="289"/>
      <c r="H687" s="290"/>
      <c r="I687" s="290"/>
    </row>
    <row r="688" spans="3:9" s="279" customFormat="1" x14ac:dyDescent="0.3">
      <c r="C688" s="287"/>
      <c r="D688" s="288"/>
      <c r="E688" s="288"/>
      <c r="F688" s="289"/>
      <c r="G688" s="289"/>
      <c r="H688" s="290"/>
      <c r="I688" s="290"/>
    </row>
    <row r="689" spans="3:9" s="279" customFormat="1" x14ac:dyDescent="0.3">
      <c r="C689" s="287"/>
      <c r="D689" s="288"/>
      <c r="E689" s="288"/>
      <c r="F689" s="289"/>
      <c r="G689" s="289"/>
      <c r="H689" s="290"/>
      <c r="I689" s="290"/>
    </row>
    <row r="690" spans="3:9" s="279" customFormat="1" x14ac:dyDescent="0.3">
      <c r="C690" s="287"/>
      <c r="D690" s="288"/>
      <c r="E690" s="288"/>
      <c r="F690" s="289"/>
      <c r="G690" s="289"/>
      <c r="H690" s="290"/>
      <c r="I690" s="290"/>
    </row>
    <row r="691" spans="3:9" s="279" customFormat="1" x14ac:dyDescent="0.3">
      <c r="C691" s="287"/>
      <c r="D691" s="288"/>
      <c r="E691" s="288"/>
      <c r="F691" s="289"/>
      <c r="G691" s="289"/>
      <c r="H691" s="290"/>
      <c r="I691" s="290"/>
    </row>
    <row r="692" spans="3:9" s="279" customFormat="1" x14ac:dyDescent="0.3">
      <c r="C692" s="287"/>
      <c r="D692" s="288"/>
      <c r="E692" s="288"/>
      <c r="F692" s="289"/>
      <c r="G692" s="289"/>
      <c r="H692" s="290"/>
      <c r="I692" s="290"/>
    </row>
    <row r="693" spans="3:9" s="279" customFormat="1" x14ac:dyDescent="0.3">
      <c r="C693" s="287"/>
      <c r="D693" s="288"/>
      <c r="E693" s="288"/>
      <c r="F693" s="289"/>
      <c r="G693" s="289"/>
      <c r="H693" s="290"/>
      <c r="I693" s="290"/>
    </row>
    <row r="694" spans="3:9" s="279" customFormat="1" x14ac:dyDescent="0.3">
      <c r="C694" s="287"/>
      <c r="D694" s="288"/>
      <c r="E694" s="288"/>
      <c r="F694" s="289"/>
      <c r="G694" s="289"/>
      <c r="H694" s="290"/>
      <c r="I694" s="290"/>
    </row>
    <row r="695" spans="3:9" s="279" customFormat="1" x14ac:dyDescent="0.3">
      <c r="C695" s="287"/>
      <c r="D695" s="288"/>
      <c r="E695" s="288"/>
      <c r="F695" s="289"/>
      <c r="G695" s="289"/>
      <c r="H695" s="290"/>
      <c r="I695" s="290"/>
    </row>
    <row r="696" spans="3:9" s="279" customFormat="1" x14ac:dyDescent="0.3">
      <c r="C696" s="287"/>
      <c r="D696" s="288"/>
      <c r="E696" s="288"/>
      <c r="F696" s="289"/>
      <c r="G696" s="289"/>
      <c r="H696" s="290"/>
      <c r="I696" s="290"/>
    </row>
    <row r="697" spans="3:9" s="279" customFormat="1" x14ac:dyDescent="0.3">
      <c r="C697" s="287"/>
      <c r="D697" s="288"/>
      <c r="E697" s="288"/>
      <c r="F697" s="289"/>
      <c r="G697" s="289"/>
      <c r="H697" s="290"/>
      <c r="I697" s="290"/>
    </row>
    <row r="698" spans="3:9" s="279" customFormat="1" x14ac:dyDescent="0.3">
      <c r="C698" s="287"/>
      <c r="D698" s="288"/>
      <c r="E698" s="288"/>
      <c r="F698" s="289"/>
      <c r="G698" s="289"/>
      <c r="H698" s="290"/>
      <c r="I698" s="290"/>
    </row>
    <row r="699" spans="3:9" s="279" customFormat="1" x14ac:dyDescent="0.3">
      <c r="C699" s="287"/>
      <c r="D699" s="288"/>
      <c r="E699" s="288"/>
      <c r="F699" s="289"/>
      <c r="G699" s="289"/>
      <c r="H699" s="290"/>
      <c r="I699" s="290"/>
    </row>
    <row r="700" spans="3:9" s="279" customFormat="1" x14ac:dyDescent="0.3">
      <c r="C700" s="287"/>
      <c r="D700" s="288"/>
      <c r="E700" s="288"/>
      <c r="F700" s="289"/>
      <c r="G700" s="289"/>
      <c r="H700" s="290"/>
      <c r="I700" s="290"/>
    </row>
    <row r="701" spans="3:9" s="279" customFormat="1" x14ac:dyDescent="0.3">
      <c r="C701" s="287"/>
      <c r="D701" s="288"/>
      <c r="E701" s="288"/>
      <c r="F701" s="289"/>
      <c r="G701" s="289"/>
      <c r="H701" s="290"/>
      <c r="I701" s="290"/>
    </row>
    <row r="702" spans="3:9" s="279" customFormat="1" x14ac:dyDescent="0.3">
      <c r="C702" s="287"/>
      <c r="D702" s="288"/>
      <c r="E702" s="288"/>
      <c r="F702" s="289"/>
      <c r="G702" s="289"/>
      <c r="H702" s="290"/>
      <c r="I702" s="290"/>
    </row>
    <row r="703" spans="3:9" s="279" customFormat="1" x14ac:dyDescent="0.3">
      <c r="C703" s="287"/>
      <c r="D703" s="288"/>
      <c r="E703" s="288"/>
      <c r="F703" s="289"/>
      <c r="G703" s="289"/>
      <c r="H703" s="290"/>
      <c r="I703" s="290"/>
    </row>
    <row r="704" spans="3:9" s="279" customFormat="1" x14ac:dyDescent="0.3">
      <c r="C704" s="287"/>
      <c r="D704" s="288"/>
      <c r="E704" s="288"/>
      <c r="F704" s="289"/>
      <c r="G704" s="289"/>
      <c r="H704" s="290"/>
      <c r="I704" s="290"/>
    </row>
    <row r="705" spans="3:9" s="279" customFormat="1" x14ac:dyDescent="0.3">
      <c r="C705" s="287"/>
      <c r="D705" s="288"/>
      <c r="E705" s="288"/>
      <c r="F705" s="289"/>
      <c r="G705" s="289"/>
      <c r="H705" s="290"/>
      <c r="I705" s="290"/>
    </row>
    <row r="706" spans="3:9" s="279" customFormat="1" x14ac:dyDescent="0.3">
      <c r="C706" s="287"/>
      <c r="D706" s="288"/>
      <c r="E706" s="288"/>
      <c r="F706" s="289"/>
      <c r="G706" s="289"/>
      <c r="H706" s="290"/>
      <c r="I706" s="290"/>
    </row>
    <row r="707" spans="3:9" s="279" customFormat="1" x14ac:dyDescent="0.3">
      <c r="C707" s="287"/>
      <c r="D707" s="288"/>
      <c r="E707" s="288"/>
      <c r="F707" s="289"/>
      <c r="G707" s="289"/>
      <c r="H707" s="290"/>
      <c r="I707" s="290"/>
    </row>
    <row r="708" spans="3:9" s="279" customFormat="1" x14ac:dyDescent="0.3">
      <c r="C708" s="287"/>
      <c r="D708" s="288"/>
      <c r="E708" s="288"/>
      <c r="F708" s="289"/>
      <c r="G708" s="289"/>
      <c r="H708" s="290"/>
      <c r="I708" s="290"/>
    </row>
    <row r="709" spans="3:9" s="279" customFormat="1" x14ac:dyDescent="0.3">
      <c r="C709" s="287"/>
      <c r="D709" s="288"/>
      <c r="E709" s="288"/>
      <c r="F709" s="289"/>
      <c r="G709" s="289"/>
      <c r="H709" s="290"/>
      <c r="I709" s="290"/>
    </row>
    <row r="710" spans="3:9" s="279" customFormat="1" x14ac:dyDescent="0.3">
      <c r="C710" s="287"/>
      <c r="D710" s="288"/>
      <c r="E710" s="288"/>
      <c r="F710" s="289"/>
      <c r="G710" s="289"/>
      <c r="H710" s="290"/>
      <c r="I710" s="290"/>
    </row>
    <row r="711" spans="3:9" s="279" customFormat="1" x14ac:dyDescent="0.3">
      <c r="C711" s="287"/>
      <c r="D711" s="288"/>
      <c r="E711" s="288"/>
      <c r="F711" s="289"/>
      <c r="G711" s="289"/>
      <c r="H711" s="290"/>
      <c r="I711" s="290"/>
    </row>
    <row r="712" spans="3:9" s="279" customFormat="1" x14ac:dyDescent="0.3">
      <c r="C712" s="287"/>
      <c r="D712" s="288"/>
      <c r="E712" s="288"/>
      <c r="F712" s="289"/>
      <c r="G712" s="289"/>
      <c r="H712" s="290"/>
      <c r="I712" s="290"/>
    </row>
    <row r="713" spans="3:9" s="279" customFormat="1" x14ac:dyDescent="0.3">
      <c r="C713" s="287"/>
      <c r="D713" s="288"/>
      <c r="E713" s="288"/>
      <c r="F713" s="289"/>
      <c r="G713" s="289"/>
      <c r="H713" s="290"/>
      <c r="I713" s="290"/>
    </row>
    <row r="714" spans="3:9" s="279" customFormat="1" x14ac:dyDescent="0.3">
      <c r="C714" s="287"/>
      <c r="D714" s="288"/>
      <c r="E714" s="288"/>
      <c r="F714" s="289"/>
      <c r="G714" s="289"/>
      <c r="H714" s="290"/>
      <c r="I714" s="290"/>
    </row>
    <row r="715" spans="3:9" s="279" customFormat="1" x14ac:dyDescent="0.3">
      <c r="C715" s="287"/>
      <c r="D715" s="288"/>
      <c r="E715" s="288"/>
      <c r="F715" s="289"/>
      <c r="G715" s="289"/>
      <c r="H715" s="290"/>
      <c r="I715" s="290"/>
    </row>
    <row r="716" spans="3:9" s="279" customFormat="1" x14ac:dyDescent="0.3">
      <c r="C716" s="287"/>
      <c r="D716" s="288"/>
      <c r="E716" s="288"/>
      <c r="F716" s="289"/>
      <c r="G716" s="289"/>
      <c r="H716" s="290"/>
      <c r="I716" s="290"/>
    </row>
    <row r="717" spans="3:9" s="279" customFormat="1" x14ac:dyDescent="0.3">
      <c r="C717" s="287"/>
      <c r="D717" s="288"/>
      <c r="E717" s="288"/>
      <c r="F717" s="289"/>
      <c r="G717" s="289"/>
      <c r="H717" s="290"/>
      <c r="I717" s="290"/>
    </row>
    <row r="718" spans="3:9" s="279" customFormat="1" x14ac:dyDescent="0.3">
      <c r="C718" s="287"/>
      <c r="D718" s="288"/>
      <c r="E718" s="288"/>
      <c r="F718" s="289"/>
      <c r="G718" s="289"/>
      <c r="H718" s="290"/>
      <c r="I718" s="290"/>
    </row>
    <row r="719" spans="3:9" s="279" customFormat="1" x14ac:dyDescent="0.3">
      <c r="C719" s="287"/>
      <c r="D719" s="288"/>
      <c r="E719" s="288"/>
      <c r="F719" s="289"/>
      <c r="G719" s="289"/>
      <c r="H719" s="290"/>
      <c r="I719" s="290"/>
    </row>
    <row r="720" spans="3:9" s="279" customFormat="1" x14ac:dyDescent="0.3">
      <c r="C720" s="287"/>
      <c r="D720" s="288"/>
      <c r="E720" s="288"/>
      <c r="F720" s="289"/>
      <c r="G720" s="289"/>
      <c r="H720" s="290"/>
      <c r="I720" s="290"/>
    </row>
    <row r="721" spans="3:9" s="279" customFormat="1" x14ac:dyDescent="0.3">
      <c r="C721" s="287"/>
      <c r="D721" s="288"/>
      <c r="E721" s="288"/>
      <c r="F721" s="289"/>
      <c r="G721" s="289"/>
      <c r="H721" s="290"/>
      <c r="I721" s="290"/>
    </row>
    <row r="722" spans="3:9" s="279" customFormat="1" x14ac:dyDescent="0.3">
      <c r="C722" s="287"/>
      <c r="D722" s="288"/>
      <c r="E722" s="288"/>
      <c r="F722" s="289"/>
      <c r="G722" s="289"/>
      <c r="H722" s="290"/>
      <c r="I722" s="290"/>
    </row>
    <row r="723" spans="3:9" s="279" customFormat="1" x14ac:dyDescent="0.3">
      <c r="C723" s="287"/>
      <c r="D723" s="288"/>
      <c r="E723" s="288"/>
      <c r="F723" s="289"/>
      <c r="G723" s="289"/>
      <c r="H723" s="290"/>
      <c r="I723" s="290"/>
    </row>
    <row r="724" spans="3:9" s="279" customFormat="1" x14ac:dyDescent="0.3">
      <c r="C724" s="287"/>
      <c r="D724" s="288"/>
      <c r="E724" s="288"/>
      <c r="F724" s="289"/>
      <c r="G724" s="289"/>
      <c r="H724" s="290"/>
      <c r="I724" s="290"/>
    </row>
    <row r="725" spans="3:9" s="279" customFormat="1" x14ac:dyDescent="0.3">
      <c r="C725" s="287"/>
      <c r="D725" s="288"/>
      <c r="E725" s="288"/>
      <c r="F725" s="289"/>
      <c r="G725" s="289"/>
      <c r="H725" s="290"/>
      <c r="I725" s="290"/>
    </row>
    <row r="726" spans="3:9" s="279" customFormat="1" x14ac:dyDescent="0.3">
      <c r="C726" s="287"/>
      <c r="D726" s="288"/>
      <c r="E726" s="288"/>
      <c r="F726" s="289"/>
      <c r="G726" s="289"/>
      <c r="H726" s="290"/>
      <c r="I726" s="290"/>
    </row>
    <row r="727" spans="3:9" s="279" customFormat="1" x14ac:dyDescent="0.3">
      <c r="C727" s="287"/>
      <c r="D727" s="288"/>
      <c r="E727" s="288"/>
      <c r="F727" s="289"/>
      <c r="G727" s="289"/>
      <c r="H727" s="290"/>
      <c r="I727" s="290"/>
    </row>
    <row r="728" spans="3:9" s="279" customFormat="1" x14ac:dyDescent="0.3">
      <c r="C728" s="287"/>
      <c r="D728" s="288"/>
      <c r="E728" s="288"/>
      <c r="F728" s="289"/>
      <c r="G728" s="289"/>
      <c r="H728" s="290"/>
      <c r="I728" s="290"/>
    </row>
    <row r="729" spans="3:9" s="279" customFormat="1" x14ac:dyDescent="0.3">
      <c r="C729" s="287"/>
      <c r="D729" s="288"/>
      <c r="E729" s="288"/>
      <c r="F729" s="289"/>
      <c r="G729" s="289"/>
      <c r="H729" s="290"/>
      <c r="I729" s="290"/>
    </row>
    <row r="730" spans="3:9" s="279" customFormat="1" x14ac:dyDescent="0.3">
      <c r="C730" s="287"/>
      <c r="D730" s="288"/>
      <c r="E730" s="288"/>
      <c r="F730" s="289"/>
      <c r="G730" s="289"/>
      <c r="H730" s="290"/>
      <c r="I730" s="290"/>
    </row>
    <row r="731" spans="3:9" s="279" customFormat="1" x14ac:dyDescent="0.3">
      <c r="C731" s="287"/>
      <c r="D731" s="288"/>
      <c r="E731" s="288"/>
      <c r="F731" s="289"/>
      <c r="G731" s="289"/>
      <c r="H731" s="290"/>
      <c r="I731" s="290"/>
    </row>
    <row r="732" spans="3:9" s="279" customFormat="1" x14ac:dyDescent="0.3">
      <c r="C732" s="287"/>
      <c r="D732" s="288"/>
      <c r="E732" s="288"/>
      <c r="F732" s="289"/>
      <c r="G732" s="289"/>
      <c r="H732" s="290"/>
      <c r="I732" s="290"/>
    </row>
    <row r="733" spans="3:9" s="279" customFormat="1" x14ac:dyDescent="0.3">
      <c r="C733" s="287"/>
      <c r="D733" s="288"/>
      <c r="E733" s="288"/>
      <c r="F733" s="289"/>
      <c r="G733" s="289"/>
      <c r="H733" s="290"/>
      <c r="I733" s="290"/>
    </row>
    <row r="734" spans="3:9" s="279" customFormat="1" x14ac:dyDescent="0.3">
      <c r="C734" s="287"/>
      <c r="D734" s="288"/>
      <c r="E734" s="288"/>
      <c r="F734" s="289"/>
      <c r="G734" s="289"/>
      <c r="H734" s="290"/>
      <c r="I734" s="290"/>
    </row>
    <row r="735" spans="3:9" s="279" customFormat="1" x14ac:dyDescent="0.3">
      <c r="C735" s="287"/>
      <c r="D735" s="288"/>
      <c r="E735" s="288"/>
      <c r="F735" s="289"/>
      <c r="G735" s="289"/>
      <c r="H735" s="290"/>
      <c r="I735" s="290"/>
    </row>
    <row r="736" spans="3:9" s="279" customFormat="1" x14ac:dyDescent="0.3">
      <c r="C736" s="287"/>
      <c r="D736" s="288"/>
      <c r="E736" s="288"/>
      <c r="F736" s="289"/>
      <c r="G736" s="289"/>
      <c r="H736" s="290"/>
      <c r="I736" s="290"/>
    </row>
    <row r="737" spans="3:9" s="279" customFormat="1" x14ac:dyDescent="0.3">
      <c r="C737" s="287"/>
      <c r="D737" s="288"/>
      <c r="E737" s="288"/>
      <c r="F737" s="289"/>
      <c r="G737" s="289"/>
      <c r="H737" s="290"/>
      <c r="I737" s="290"/>
    </row>
    <row r="738" spans="3:9" s="279" customFormat="1" x14ac:dyDescent="0.3">
      <c r="C738" s="287"/>
      <c r="D738" s="288"/>
      <c r="E738" s="288"/>
      <c r="F738" s="289"/>
      <c r="G738" s="289"/>
      <c r="H738" s="290"/>
      <c r="I738" s="290"/>
    </row>
    <row r="739" spans="3:9" s="279" customFormat="1" x14ac:dyDescent="0.3">
      <c r="C739" s="287"/>
      <c r="D739" s="288"/>
      <c r="E739" s="288"/>
      <c r="F739" s="289"/>
      <c r="G739" s="289"/>
      <c r="H739" s="290"/>
      <c r="I739" s="290"/>
    </row>
    <row r="740" spans="3:9" s="279" customFormat="1" x14ac:dyDescent="0.3">
      <c r="C740" s="287"/>
      <c r="D740" s="288"/>
      <c r="E740" s="288"/>
      <c r="F740" s="289"/>
      <c r="G740" s="289"/>
      <c r="H740" s="290"/>
      <c r="I740" s="290"/>
    </row>
    <row r="741" spans="3:9" s="279" customFormat="1" x14ac:dyDescent="0.3">
      <c r="C741" s="287"/>
      <c r="D741" s="288"/>
      <c r="E741" s="288"/>
      <c r="F741" s="289"/>
      <c r="G741" s="289"/>
      <c r="H741" s="290"/>
      <c r="I741" s="290"/>
    </row>
    <row r="742" spans="3:9" s="279" customFormat="1" x14ac:dyDescent="0.3">
      <c r="C742" s="287"/>
      <c r="D742" s="288"/>
      <c r="E742" s="288"/>
      <c r="F742" s="289"/>
      <c r="G742" s="289"/>
      <c r="H742" s="290"/>
      <c r="I742" s="290"/>
    </row>
    <row r="743" spans="3:9" s="279" customFormat="1" x14ac:dyDescent="0.3">
      <c r="C743" s="287"/>
      <c r="D743" s="288"/>
      <c r="E743" s="288"/>
      <c r="F743" s="289"/>
      <c r="G743" s="289"/>
      <c r="H743" s="290"/>
      <c r="I743" s="290"/>
    </row>
    <row r="744" spans="3:9" s="279" customFormat="1" x14ac:dyDescent="0.3">
      <c r="C744" s="287"/>
      <c r="D744" s="288"/>
      <c r="E744" s="288"/>
      <c r="F744" s="289"/>
      <c r="G744" s="289"/>
      <c r="H744" s="290"/>
      <c r="I744" s="290"/>
    </row>
    <row r="745" spans="3:9" s="279" customFormat="1" x14ac:dyDescent="0.3">
      <c r="C745" s="287"/>
      <c r="D745" s="288"/>
      <c r="E745" s="288"/>
      <c r="F745" s="289"/>
      <c r="G745" s="289"/>
      <c r="H745" s="290"/>
      <c r="I745" s="290"/>
    </row>
    <row r="746" spans="3:9" s="279" customFormat="1" x14ac:dyDescent="0.3">
      <c r="C746" s="287"/>
      <c r="D746" s="288"/>
      <c r="E746" s="288"/>
      <c r="F746" s="289"/>
      <c r="G746" s="289"/>
      <c r="H746" s="290"/>
      <c r="I746" s="290"/>
    </row>
    <row r="747" spans="3:9" s="279" customFormat="1" x14ac:dyDescent="0.3">
      <c r="C747" s="287"/>
      <c r="D747" s="288"/>
      <c r="E747" s="288"/>
      <c r="F747" s="289"/>
      <c r="G747" s="289"/>
      <c r="H747" s="290"/>
      <c r="I747" s="290"/>
    </row>
    <row r="748" spans="3:9" s="279" customFormat="1" x14ac:dyDescent="0.3">
      <c r="C748" s="287"/>
      <c r="D748" s="288"/>
      <c r="E748" s="288"/>
      <c r="F748" s="289"/>
      <c r="G748" s="289"/>
      <c r="H748" s="290"/>
      <c r="I748" s="290"/>
    </row>
    <row r="749" spans="3:9" s="279" customFormat="1" x14ac:dyDescent="0.3">
      <c r="C749" s="287"/>
      <c r="D749" s="288"/>
      <c r="E749" s="288"/>
      <c r="F749" s="289"/>
      <c r="G749" s="289"/>
      <c r="H749" s="290"/>
      <c r="I749" s="290"/>
    </row>
    <row r="750" spans="3:9" s="279" customFormat="1" x14ac:dyDescent="0.3">
      <c r="C750" s="287"/>
      <c r="D750" s="288"/>
      <c r="E750" s="288"/>
      <c r="F750" s="289"/>
      <c r="G750" s="289"/>
      <c r="H750" s="290"/>
      <c r="I750" s="290"/>
    </row>
    <row r="751" spans="3:9" s="279" customFormat="1" x14ac:dyDescent="0.3">
      <c r="C751" s="287"/>
      <c r="D751" s="288"/>
      <c r="E751" s="288"/>
      <c r="F751" s="289"/>
      <c r="G751" s="289"/>
      <c r="H751" s="290"/>
      <c r="I751" s="290"/>
    </row>
    <row r="752" spans="3:9" s="279" customFormat="1" x14ac:dyDescent="0.3">
      <c r="C752" s="287"/>
      <c r="D752" s="288"/>
      <c r="E752" s="288"/>
      <c r="F752" s="289"/>
      <c r="G752" s="289"/>
      <c r="H752" s="290"/>
      <c r="I752" s="290"/>
    </row>
    <row r="753" spans="3:9" s="279" customFormat="1" x14ac:dyDescent="0.3">
      <c r="C753" s="287"/>
      <c r="D753" s="288"/>
      <c r="E753" s="288"/>
      <c r="F753" s="289"/>
      <c r="G753" s="289"/>
      <c r="H753" s="290"/>
      <c r="I753" s="290"/>
    </row>
    <row r="754" spans="3:9" s="279" customFormat="1" x14ac:dyDescent="0.3">
      <c r="C754" s="287"/>
      <c r="D754" s="288"/>
      <c r="E754" s="288"/>
      <c r="F754" s="289"/>
      <c r="G754" s="289"/>
      <c r="H754" s="290"/>
      <c r="I754" s="290"/>
    </row>
    <row r="755" spans="3:9" s="279" customFormat="1" x14ac:dyDescent="0.3">
      <c r="C755" s="287"/>
      <c r="D755" s="288"/>
      <c r="E755" s="288"/>
      <c r="F755" s="289"/>
      <c r="G755" s="289"/>
      <c r="H755" s="290"/>
      <c r="I755" s="290"/>
    </row>
    <row r="756" spans="3:9" s="279" customFormat="1" x14ac:dyDescent="0.3">
      <c r="C756" s="287"/>
      <c r="D756" s="288"/>
      <c r="E756" s="288"/>
      <c r="F756" s="289"/>
      <c r="G756" s="289"/>
      <c r="H756" s="290"/>
      <c r="I756" s="290"/>
    </row>
    <row r="757" spans="3:9" s="279" customFormat="1" x14ac:dyDescent="0.3">
      <c r="C757" s="287"/>
      <c r="D757" s="288"/>
      <c r="E757" s="288"/>
      <c r="F757" s="289"/>
      <c r="G757" s="289"/>
      <c r="H757" s="290"/>
      <c r="I757" s="290"/>
    </row>
    <row r="758" spans="3:9" s="279" customFormat="1" x14ac:dyDescent="0.3">
      <c r="C758" s="287"/>
      <c r="D758" s="288"/>
      <c r="E758" s="288"/>
      <c r="F758" s="289"/>
      <c r="G758" s="289"/>
      <c r="H758" s="290"/>
      <c r="I758" s="290"/>
    </row>
    <row r="759" spans="3:9" s="279" customFormat="1" x14ac:dyDescent="0.3">
      <c r="C759" s="287"/>
      <c r="D759" s="288"/>
      <c r="E759" s="288"/>
      <c r="F759" s="289"/>
      <c r="G759" s="289"/>
      <c r="H759" s="290"/>
      <c r="I759" s="290"/>
    </row>
    <row r="760" spans="3:9" s="279" customFormat="1" x14ac:dyDescent="0.3">
      <c r="C760" s="287"/>
      <c r="D760" s="288"/>
      <c r="E760" s="288"/>
      <c r="F760" s="289"/>
      <c r="G760" s="289"/>
      <c r="H760" s="290"/>
      <c r="I760" s="290"/>
    </row>
    <row r="761" spans="3:9" s="279" customFormat="1" x14ac:dyDescent="0.3">
      <c r="C761" s="287"/>
      <c r="D761" s="288"/>
      <c r="E761" s="288"/>
      <c r="F761" s="289"/>
      <c r="G761" s="289"/>
      <c r="H761" s="290"/>
      <c r="I761" s="290"/>
    </row>
    <row r="762" spans="3:9" s="279" customFormat="1" x14ac:dyDescent="0.3">
      <c r="C762" s="287"/>
      <c r="D762" s="288"/>
      <c r="E762" s="288"/>
      <c r="F762" s="289"/>
      <c r="G762" s="289"/>
      <c r="H762" s="290"/>
      <c r="I762" s="290"/>
    </row>
    <row r="763" spans="3:9" s="279" customFormat="1" x14ac:dyDescent="0.3">
      <c r="C763" s="287"/>
      <c r="D763" s="288"/>
      <c r="E763" s="288"/>
      <c r="F763" s="289"/>
      <c r="G763" s="289"/>
      <c r="H763" s="290"/>
      <c r="I763" s="290"/>
    </row>
    <row r="764" spans="3:9" s="279" customFormat="1" x14ac:dyDescent="0.3">
      <c r="C764" s="287"/>
      <c r="D764" s="288"/>
      <c r="E764" s="288"/>
      <c r="F764" s="289"/>
      <c r="G764" s="289"/>
      <c r="H764" s="290"/>
      <c r="I764" s="290"/>
    </row>
    <row r="765" spans="3:9" s="279" customFormat="1" x14ac:dyDescent="0.3">
      <c r="C765" s="287"/>
      <c r="D765" s="288"/>
      <c r="E765" s="288"/>
      <c r="F765" s="289"/>
      <c r="G765" s="289"/>
      <c r="H765" s="290"/>
      <c r="I765" s="290"/>
    </row>
    <row r="766" spans="3:9" s="279" customFormat="1" x14ac:dyDescent="0.3">
      <c r="C766" s="287"/>
      <c r="D766" s="288"/>
      <c r="E766" s="288"/>
      <c r="F766" s="289"/>
      <c r="G766" s="289"/>
      <c r="H766" s="290"/>
      <c r="I766" s="290"/>
    </row>
    <row r="767" spans="3:9" s="279" customFormat="1" x14ac:dyDescent="0.3">
      <c r="C767" s="287"/>
      <c r="D767" s="288"/>
      <c r="E767" s="288"/>
      <c r="F767" s="289"/>
      <c r="G767" s="289"/>
      <c r="H767" s="290"/>
      <c r="I767" s="290"/>
    </row>
    <row r="768" spans="3:9" s="279" customFormat="1" x14ac:dyDescent="0.3">
      <c r="C768" s="287"/>
      <c r="D768" s="288"/>
      <c r="E768" s="288"/>
      <c r="F768" s="289"/>
      <c r="G768" s="289"/>
      <c r="H768" s="290"/>
      <c r="I768" s="290"/>
    </row>
    <row r="769" spans="3:9" s="279" customFormat="1" x14ac:dyDescent="0.3">
      <c r="C769" s="287"/>
      <c r="D769" s="288"/>
      <c r="E769" s="288"/>
      <c r="F769" s="289"/>
      <c r="G769" s="289"/>
      <c r="H769" s="290"/>
      <c r="I769" s="290"/>
    </row>
    <row r="770" spans="3:9" s="279" customFormat="1" x14ac:dyDescent="0.3">
      <c r="C770" s="287"/>
      <c r="D770" s="288"/>
      <c r="E770" s="288"/>
      <c r="F770" s="289"/>
      <c r="G770" s="289"/>
      <c r="H770" s="290"/>
      <c r="I770" s="290"/>
    </row>
    <row r="771" spans="3:9" s="279" customFormat="1" x14ac:dyDescent="0.3">
      <c r="C771" s="287"/>
      <c r="D771" s="288"/>
      <c r="E771" s="288"/>
      <c r="F771" s="289"/>
      <c r="G771" s="289"/>
      <c r="H771" s="290"/>
      <c r="I771" s="290"/>
    </row>
    <row r="772" spans="3:9" s="279" customFormat="1" x14ac:dyDescent="0.3">
      <c r="C772" s="287"/>
      <c r="D772" s="288"/>
      <c r="E772" s="288"/>
      <c r="F772" s="289"/>
      <c r="G772" s="289"/>
      <c r="H772" s="290"/>
      <c r="I772" s="290"/>
    </row>
    <row r="773" spans="3:9" s="279" customFormat="1" x14ac:dyDescent="0.3">
      <c r="C773" s="287"/>
      <c r="D773" s="288"/>
      <c r="E773" s="288"/>
      <c r="F773" s="289"/>
      <c r="G773" s="289"/>
      <c r="H773" s="290"/>
      <c r="I773" s="290"/>
    </row>
    <row r="774" spans="3:9" s="279" customFormat="1" x14ac:dyDescent="0.3">
      <c r="C774" s="287"/>
      <c r="D774" s="288"/>
      <c r="E774" s="288"/>
      <c r="F774" s="289"/>
      <c r="G774" s="289"/>
      <c r="H774" s="290"/>
      <c r="I774" s="290"/>
    </row>
    <row r="775" spans="3:9" s="279" customFormat="1" x14ac:dyDescent="0.3">
      <c r="C775" s="287"/>
      <c r="D775" s="288"/>
      <c r="E775" s="288"/>
      <c r="F775" s="289"/>
      <c r="G775" s="289"/>
      <c r="H775" s="290"/>
      <c r="I775" s="290"/>
    </row>
    <row r="776" spans="3:9" s="279" customFormat="1" x14ac:dyDescent="0.3">
      <c r="C776" s="287"/>
      <c r="D776" s="288"/>
      <c r="E776" s="288"/>
      <c r="F776" s="289"/>
      <c r="G776" s="289"/>
      <c r="H776" s="290"/>
      <c r="I776" s="290"/>
    </row>
    <row r="777" spans="3:9" s="279" customFormat="1" x14ac:dyDescent="0.3">
      <c r="C777" s="287"/>
      <c r="D777" s="288"/>
      <c r="E777" s="288"/>
      <c r="F777" s="289"/>
      <c r="G777" s="289"/>
      <c r="H777" s="290"/>
      <c r="I777" s="290"/>
    </row>
    <row r="778" spans="3:9" s="279" customFormat="1" x14ac:dyDescent="0.3">
      <c r="C778" s="287"/>
      <c r="D778" s="288"/>
      <c r="E778" s="288"/>
      <c r="F778" s="289"/>
      <c r="G778" s="289"/>
      <c r="H778" s="290"/>
      <c r="I778" s="290"/>
    </row>
    <row r="779" spans="3:9" s="279" customFormat="1" x14ac:dyDescent="0.3">
      <c r="C779" s="287"/>
      <c r="D779" s="288"/>
      <c r="E779" s="288"/>
      <c r="F779" s="289"/>
      <c r="G779" s="289"/>
      <c r="H779" s="290"/>
      <c r="I779" s="290"/>
    </row>
    <row r="780" spans="3:9" s="279" customFormat="1" x14ac:dyDescent="0.3">
      <c r="C780" s="287"/>
      <c r="D780" s="288"/>
      <c r="E780" s="288"/>
      <c r="F780" s="289"/>
      <c r="G780" s="289"/>
      <c r="H780" s="290"/>
      <c r="I780" s="290"/>
    </row>
    <row r="781" spans="3:9" s="279" customFormat="1" x14ac:dyDescent="0.3">
      <c r="C781" s="287"/>
      <c r="D781" s="288"/>
      <c r="E781" s="288"/>
      <c r="F781" s="289"/>
      <c r="G781" s="289"/>
      <c r="H781" s="290"/>
      <c r="I781" s="290"/>
    </row>
    <row r="782" spans="3:9" s="279" customFormat="1" x14ac:dyDescent="0.3">
      <c r="C782" s="287"/>
      <c r="D782" s="288"/>
      <c r="E782" s="288"/>
      <c r="F782" s="289"/>
      <c r="G782" s="289"/>
      <c r="H782" s="290"/>
      <c r="I782" s="290"/>
    </row>
    <row r="783" spans="3:9" s="279" customFormat="1" x14ac:dyDescent="0.3">
      <c r="C783" s="287"/>
      <c r="D783" s="288"/>
      <c r="E783" s="288"/>
      <c r="F783" s="289"/>
      <c r="G783" s="289"/>
      <c r="H783" s="290"/>
      <c r="I783" s="290"/>
    </row>
    <row r="784" spans="3:9" s="279" customFormat="1" x14ac:dyDescent="0.3">
      <c r="C784" s="287"/>
      <c r="D784" s="288"/>
      <c r="E784" s="288"/>
      <c r="F784" s="289"/>
      <c r="G784" s="289"/>
      <c r="H784" s="290"/>
      <c r="I784" s="290"/>
    </row>
    <row r="785" spans="3:9" s="279" customFormat="1" x14ac:dyDescent="0.3">
      <c r="C785" s="287"/>
      <c r="D785" s="288"/>
      <c r="E785" s="288"/>
      <c r="F785" s="289"/>
      <c r="G785" s="289"/>
      <c r="H785" s="290"/>
      <c r="I785" s="290"/>
    </row>
    <row r="786" spans="3:9" s="279" customFormat="1" x14ac:dyDescent="0.3">
      <c r="C786" s="287"/>
      <c r="D786" s="288"/>
      <c r="E786" s="288"/>
      <c r="F786" s="289"/>
      <c r="G786" s="289"/>
      <c r="H786" s="290"/>
      <c r="I786" s="290"/>
    </row>
    <row r="787" spans="3:9" s="279" customFormat="1" x14ac:dyDescent="0.3">
      <c r="C787" s="287"/>
      <c r="D787" s="288"/>
      <c r="E787" s="288"/>
      <c r="F787" s="289"/>
      <c r="G787" s="289"/>
      <c r="H787" s="290"/>
      <c r="I787" s="290"/>
    </row>
    <row r="788" spans="3:9" s="279" customFormat="1" x14ac:dyDescent="0.3">
      <c r="C788" s="287"/>
      <c r="D788" s="288"/>
      <c r="E788" s="288"/>
      <c r="F788" s="289"/>
      <c r="G788" s="289"/>
      <c r="H788" s="290"/>
      <c r="I788" s="290"/>
    </row>
    <row r="789" spans="3:9" s="279" customFormat="1" x14ac:dyDescent="0.3">
      <c r="C789" s="287"/>
      <c r="D789" s="288"/>
      <c r="E789" s="288"/>
      <c r="F789" s="289"/>
      <c r="G789" s="289"/>
      <c r="H789" s="290"/>
      <c r="I789" s="290"/>
    </row>
    <row r="790" spans="3:9" s="279" customFormat="1" x14ac:dyDescent="0.3">
      <c r="C790" s="287"/>
      <c r="D790" s="288"/>
      <c r="E790" s="288"/>
      <c r="F790" s="289"/>
      <c r="G790" s="289"/>
      <c r="H790" s="290"/>
      <c r="I790" s="290"/>
    </row>
    <row r="791" spans="3:9" s="279" customFormat="1" x14ac:dyDescent="0.3">
      <c r="C791" s="287"/>
      <c r="D791" s="288"/>
      <c r="E791" s="288"/>
      <c r="F791" s="289"/>
      <c r="G791" s="289"/>
      <c r="H791" s="290"/>
      <c r="I791" s="290"/>
    </row>
    <row r="792" spans="3:9" s="279" customFormat="1" x14ac:dyDescent="0.3">
      <c r="C792" s="287"/>
      <c r="D792" s="288"/>
      <c r="E792" s="288"/>
      <c r="F792" s="289"/>
      <c r="G792" s="289"/>
      <c r="H792" s="290"/>
      <c r="I792" s="290"/>
    </row>
    <row r="793" spans="3:9" s="279" customFormat="1" x14ac:dyDescent="0.3">
      <c r="C793" s="287"/>
      <c r="D793" s="288"/>
      <c r="E793" s="288"/>
      <c r="F793" s="289"/>
      <c r="G793" s="289"/>
      <c r="H793" s="290"/>
      <c r="I793" s="290"/>
    </row>
    <row r="794" spans="3:9" s="279" customFormat="1" x14ac:dyDescent="0.3">
      <c r="C794" s="287"/>
      <c r="D794" s="288"/>
      <c r="E794" s="288"/>
      <c r="F794" s="289"/>
      <c r="G794" s="289"/>
      <c r="H794" s="290"/>
      <c r="I794" s="290"/>
    </row>
    <row r="795" spans="3:9" s="279" customFormat="1" x14ac:dyDescent="0.3">
      <c r="C795" s="287"/>
      <c r="D795" s="288"/>
      <c r="E795" s="288"/>
      <c r="F795" s="289"/>
      <c r="G795" s="289"/>
      <c r="H795" s="290"/>
      <c r="I795" s="290"/>
    </row>
    <row r="796" spans="3:9" s="279" customFormat="1" x14ac:dyDescent="0.3">
      <c r="C796" s="287"/>
      <c r="D796" s="288"/>
      <c r="E796" s="288"/>
      <c r="F796" s="289"/>
      <c r="G796" s="289"/>
      <c r="H796" s="290"/>
      <c r="I796" s="290"/>
    </row>
    <row r="797" spans="3:9" s="279" customFormat="1" x14ac:dyDescent="0.3">
      <c r="C797" s="287"/>
      <c r="D797" s="288"/>
      <c r="E797" s="288"/>
      <c r="F797" s="289"/>
      <c r="G797" s="289"/>
      <c r="H797" s="290"/>
      <c r="I797" s="290"/>
    </row>
    <row r="798" spans="3:9" s="279" customFormat="1" x14ac:dyDescent="0.3">
      <c r="C798" s="287"/>
      <c r="D798" s="288"/>
      <c r="E798" s="288"/>
      <c r="F798" s="289"/>
      <c r="G798" s="289"/>
      <c r="H798" s="290"/>
      <c r="I798" s="290"/>
    </row>
    <row r="799" spans="3:9" s="279" customFormat="1" x14ac:dyDescent="0.3">
      <c r="C799" s="287"/>
      <c r="D799" s="288"/>
      <c r="E799" s="288"/>
      <c r="F799" s="289"/>
      <c r="G799" s="289"/>
      <c r="H799" s="290"/>
      <c r="I799" s="290"/>
    </row>
    <row r="800" spans="3:9" s="279" customFormat="1" x14ac:dyDescent="0.3">
      <c r="C800" s="287"/>
      <c r="D800" s="288"/>
      <c r="E800" s="288"/>
      <c r="F800" s="289"/>
      <c r="G800" s="289"/>
      <c r="H800" s="290"/>
      <c r="I800" s="290"/>
    </row>
    <row r="801" spans="3:9" s="279" customFormat="1" x14ac:dyDescent="0.3">
      <c r="C801" s="287"/>
      <c r="D801" s="288"/>
      <c r="E801" s="288"/>
      <c r="F801" s="289"/>
      <c r="G801" s="289"/>
      <c r="H801" s="290"/>
      <c r="I801" s="290"/>
    </row>
    <row r="802" spans="3:9" s="279" customFormat="1" x14ac:dyDescent="0.3">
      <c r="C802" s="287"/>
      <c r="D802" s="288"/>
      <c r="E802" s="288"/>
      <c r="F802" s="289"/>
      <c r="G802" s="289"/>
      <c r="H802" s="290"/>
      <c r="I802" s="290"/>
    </row>
    <row r="803" spans="3:9" s="279" customFormat="1" x14ac:dyDescent="0.3">
      <c r="C803" s="287"/>
      <c r="D803" s="288"/>
      <c r="E803" s="288"/>
      <c r="F803" s="289"/>
      <c r="G803" s="289"/>
      <c r="H803" s="290"/>
      <c r="I803" s="290"/>
    </row>
    <row r="804" spans="3:9" s="279" customFormat="1" x14ac:dyDescent="0.3">
      <c r="C804" s="287"/>
      <c r="D804" s="288"/>
      <c r="E804" s="288"/>
      <c r="F804" s="289"/>
      <c r="G804" s="289"/>
      <c r="H804" s="290"/>
      <c r="I804" s="290"/>
    </row>
    <row r="805" spans="3:9" s="279" customFormat="1" x14ac:dyDescent="0.3">
      <c r="C805" s="287"/>
      <c r="D805" s="288"/>
      <c r="E805" s="288"/>
      <c r="F805" s="289"/>
      <c r="G805" s="289"/>
      <c r="H805" s="290"/>
      <c r="I805" s="290"/>
    </row>
    <row r="806" spans="3:9" s="279" customFormat="1" x14ac:dyDescent="0.3">
      <c r="C806" s="287"/>
      <c r="D806" s="288"/>
      <c r="E806" s="288"/>
      <c r="F806" s="289"/>
      <c r="G806" s="289"/>
      <c r="H806" s="290"/>
      <c r="I806" s="290"/>
    </row>
    <row r="807" spans="3:9" s="279" customFormat="1" x14ac:dyDescent="0.3">
      <c r="C807" s="287"/>
      <c r="D807" s="288"/>
      <c r="E807" s="288"/>
      <c r="F807" s="289"/>
      <c r="G807" s="289"/>
      <c r="H807" s="290"/>
      <c r="I807" s="290"/>
    </row>
    <row r="808" spans="3:9" s="279" customFormat="1" x14ac:dyDescent="0.3">
      <c r="C808" s="287"/>
      <c r="D808" s="288"/>
      <c r="E808" s="288"/>
      <c r="F808" s="289"/>
      <c r="G808" s="289"/>
      <c r="H808" s="290"/>
      <c r="I808" s="290"/>
    </row>
    <row r="809" spans="3:9" s="279" customFormat="1" x14ac:dyDescent="0.3">
      <c r="C809" s="287"/>
      <c r="D809" s="288"/>
      <c r="E809" s="288"/>
      <c r="F809" s="289"/>
      <c r="G809" s="289"/>
      <c r="H809" s="290"/>
      <c r="I809" s="290"/>
    </row>
    <row r="810" spans="3:9" s="279" customFormat="1" x14ac:dyDescent="0.3">
      <c r="C810" s="287"/>
      <c r="D810" s="288"/>
      <c r="E810" s="288"/>
      <c r="F810" s="289"/>
      <c r="G810" s="289"/>
      <c r="H810" s="290"/>
      <c r="I810" s="290"/>
    </row>
    <row r="811" spans="3:9" s="279" customFormat="1" x14ac:dyDescent="0.3">
      <c r="C811" s="287"/>
      <c r="D811" s="288"/>
      <c r="E811" s="288"/>
      <c r="F811" s="289"/>
      <c r="G811" s="289"/>
      <c r="H811" s="290"/>
      <c r="I811" s="290"/>
    </row>
    <row r="812" spans="3:9" s="279" customFormat="1" x14ac:dyDescent="0.3">
      <c r="C812" s="287"/>
      <c r="D812" s="288"/>
      <c r="E812" s="288"/>
      <c r="F812" s="289"/>
      <c r="G812" s="289"/>
      <c r="H812" s="290"/>
      <c r="I812" s="290"/>
    </row>
    <row r="813" spans="3:9" s="279" customFormat="1" x14ac:dyDescent="0.3">
      <c r="C813" s="287"/>
      <c r="D813" s="288"/>
      <c r="E813" s="288"/>
      <c r="F813" s="289"/>
      <c r="G813" s="289"/>
      <c r="H813" s="290"/>
      <c r="I813" s="290"/>
    </row>
    <row r="814" spans="3:9" s="279" customFormat="1" x14ac:dyDescent="0.3">
      <c r="C814" s="287"/>
      <c r="D814" s="288"/>
      <c r="E814" s="288"/>
      <c r="F814" s="289"/>
      <c r="G814" s="289"/>
      <c r="H814" s="290"/>
      <c r="I814" s="290"/>
    </row>
    <row r="815" spans="3:9" s="279" customFormat="1" x14ac:dyDescent="0.3">
      <c r="C815" s="287"/>
      <c r="D815" s="288"/>
      <c r="E815" s="288"/>
      <c r="F815" s="289"/>
      <c r="G815" s="289"/>
      <c r="H815" s="290"/>
      <c r="I815" s="290"/>
    </row>
    <row r="816" spans="3:9" s="279" customFormat="1" x14ac:dyDescent="0.3">
      <c r="C816" s="287"/>
      <c r="D816" s="288"/>
      <c r="E816" s="288"/>
      <c r="F816" s="289"/>
      <c r="G816" s="289"/>
      <c r="H816" s="290"/>
      <c r="I816" s="290"/>
    </row>
    <row r="817" spans="3:9" s="279" customFormat="1" x14ac:dyDescent="0.3">
      <c r="C817" s="287"/>
      <c r="D817" s="288"/>
      <c r="E817" s="288"/>
      <c r="F817" s="289"/>
      <c r="G817" s="289"/>
      <c r="H817" s="290"/>
      <c r="I817" s="290"/>
    </row>
    <row r="818" spans="3:9" s="279" customFormat="1" x14ac:dyDescent="0.3">
      <c r="C818" s="287"/>
      <c r="D818" s="288"/>
      <c r="E818" s="288"/>
      <c r="F818" s="289"/>
      <c r="G818" s="289"/>
      <c r="H818" s="290"/>
      <c r="I818" s="290"/>
    </row>
    <row r="819" spans="3:9" s="279" customFormat="1" x14ac:dyDescent="0.3">
      <c r="C819" s="287"/>
      <c r="D819" s="288"/>
      <c r="E819" s="288"/>
      <c r="F819" s="289"/>
      <c r="G819" s="289"/>
      <c r="H819" s="290"/>
      <c r="I819" s="290"/>
    </row>
    <row r="820" spans="3:9" s="279" customFormat="1" x14ac:dyDescent="0.3">
      <c r="C820" s="287"/>
      <c r="D820" s="288"/>
      <c r="E820" s="288"/>
      <c r="F820" s="289"/>
      <c r="G820" s="289"/>
      <c r="H820" s="290"/>
      <c r="I820" s="290"/>
    </row>
    <row r="821" spans="3:9" s="279" customFormat="1" x14ac:dyDescent="0.3">
      <c r="C821" s="287"/>
      <c r="D821" s="288"/>
      <c r="E821" s="288"/>
      <c r="F821" s="289"/>
      <c r="G821" s="289"/>
      <c r="H821" s="290"/>
      <c r="I821" s="290"/>
    </row>
    <row r="822" spans="3:9" s="279" customFormat="1" x14ac:dyDescent="0.3">
      <c r="C822" s="287"/>
      <c r="D822" s="288"/>
      <c r="E822" s="288"/>
      <c r="F822" s="289"/>
      <c r="G822" s="289"/>
      <c r="H822" s="290"/>
      <c r="I822" s="290"/>
    </row>
    <row r="823" spans="3:9" s="279" customFormat="1" x14ac:dyDescent="0.3">
      <c r="C823" s="287"/>
      <c r="D823" s="288"/>
      <c r="E823" s="288"/>
      <c r="F823" s="289"/>
      <c r="G823" s="289"/>
      <c r="H823" s="290"/>
      <c r="I823" s="290"/>
    </row>
    <row r="824" spans="3:9" s="279" customFormat="1" x14ac:dyDescent="0.3">
      <c r="C824" s="287"/>
      <c r="D824" s="288"/>
      <c r="E824" s="288"/>
      <c r="F824" s="289"/>
      <c r="G824" s="289"/>
      <c r="H824" s="290"/>
      <c r="I824" s="290"/>
    </row>
    <row r="825" spans="3:9" s="279" customFormat="1" x14ac:dyDescent="0.3">
      <c r="C825" s="287"/>
      <c r="D825" s="288"/>
      <c r="E825" s="288"/>
      <c r="F825" s="289"/>
      <c r="G825" s="289"/>
      <c r="H825" s="290"/>
      <c r="I825" s="290"/>
    </row>
    <row r="826" spans="3:9" s="279" customFormat="1" x14ac:dyDescent="0.3">
      <c r="C826" s="287"/>
      <c r="D826" s="288"/>
      <c r="E826" s="288"/>
      <c r="F826" s="289"/>
      <c r="G826" s="289"/>
      <c r="H826" s="290"/>
      <c r="I826" s="290"/>
    </row>
    <row r="827" spans="3:9" s="279" customFormat="1" x14ac:dyDescent="0.3">
      <c r="C827" s="287"/>
      <c r="D827" s="288"/>
      <c r="E827" s="288"/>
      <c r="F827" s="289"/>
      <c r="G827" s="289"/>
      <c r="H827" s="290"/>
      <c r="I827" s="290"/>
    </row>
    <row r="828" spans="3:9" s="279" customFormat="1" x14ac:dyDescent="0.3">
      <c r="C828" s="287"/>
      <c r="D828" s="288"/>
      <c r="E828" s="288"/>
      <c r="F828" s="289"/>
      <c r="G828" s="289"/>
      <c r="H828" s="290"/>
      <c r="I828" s="290"/>
    </row>
    <row r="829" spans="3:9" s="279" customFormat="1" x14ac:dyDescent="0.3">
      <c r="C829" s="287"/>
      <c r="D829" s="288"/>
      <c r="E829" s="288"/>
      <c r="F829" s="289"/>
      <c r="G829" s="289"/>
      <c r="H829" s="290"/>
      <c r="I829" s="290"/>
    </row>
    <row r="830" spans="3:9" s="279" customFormat="1" x14ac:dyDescent="0.3">
      <c r="C830" s="287"/>
      <c r="D830" s="288"/>
      <c r="E830" s="288"/>
      <c r="F830" s="289"/>
      <c r="G830" s="289"/>
      <c r="H830" s="290"/>
      <c r="I830" s="290"/>
    </row>
    <row r="831" spans="3:9" s="279" customFormat="1" x14ac:dyDescent="0.3">
      <c r="C831" s="287"/>
      <c r="D831" s="288"/>
      <c r="E831" s="288"/>
      <c r="F831" s="289"/>
      <c r="G831" s="289"/>
      <c r="H831" s="290"/>
      <c r="I831" s="290"/>
    </row>
    <row r="832" spans="3:9" s="279" customFormat="1" x14ac:dyDescent="0.3">
      <c r="C832" s="287"/>
      <c r="D832" s="288"/>
      <c r="E832" s="288"/>
      <c r="F832" s="289"/>
      <c r="G832" s="289"/>
      <c r="H832" s="290"/>
      <c r="I832" s="290"/>
    </row>
    <row r="833" spans="3:9" s="279" customFormat="1" x14ac:dyDescent="0.3">
      <c r="C833" s="287"/>
      <c r="D833" s="288"/>
      <c r="E833" s="288"/>
      <c r="F833" s="289"/>
      <c r="G833" s="289"/>
      <c r="H833" s="290"/>
      <c r="I833" s="290"/>
    </row>
    <row r="834" spans="3:9" s="279" customFormat="1" x14ac:dyDescent="0.3">
      <c r="C834" s="287"/>
      <c r="D834" s="288"/>
      <c r="E834" s="288"/>
      <c r="F834" s="289"/>
      <c r="G834" s="289"/>
      <c r="H834" s="290"/>
      <c r="I834" s="290"/>
    </row>
    <row r="835" spans="3:9" s="279" customFormat="1" x14ac:dyDescent="0.3">
      <c r="C835" s="287"/>
      <c r="D835" s="288"/>
      <c r="E835" s="288"/>
      <c r="F835" s="289"/>
      <c r="G835" s="289"/>
      <c r="H835" s="290"/>
      <c r="I835" s="290"/>
    </row>
    <row r="836" spans="3:9" s="279" customFormat="1" x14ac:dyDescent="0.3">
      <c r="C836" s="287"/>
      <c r="D836" s="288"/>
      <c r="E836" s="288"/>
      <c r="F836" s="289"/>
      <c r="G836" s="289"/>
      <c r="H836" s="290"/>
      <c r="I836" s="290"/>
    </row>
    <row r="837" spans="3:9" s="279" customFormat="1" x14ac:dyDescent="0.3">
      <c r="C837" s="287"/>
      <c r="D837" s="288"/>
      <c r="E837" s="288"/>
      <c r="F837" s="289"/>
      <c r="G837" s="289"/>
      <c r="H837" s="290"/>
      <c r="I837" s="290"/>
    </row>
    <row r="838" spans="3:9" s="279" customFormat="1" x14ac:dyDescent="0.3">
      <c r="C838" s="287"/>
      <c r="D838" s="288"/>
      <c r="E838" s="288"/>
      <c r="F838" s="289"/>
      <c r="G838" s="289"/>
      <c r="H838" s="290"/>
      <c r="I838" s="290"/>
    </row>
    <row r="839" spans="3:9" s="279" customFormat="1" x14ac:dyDescent="0.3">
      <c r="C839" s="287"/>
      <c r="D839" s="288"/>
      <c r="E839" s="288"/>
      <c r="F839" s="289"/>
      <c r="G839" s="289"/>
      <c r="H839" s="290"/>
      <c r="I839" s="290"/>
    </row>
    <row r="840" spans="3:9" s="279" customFormat="1" x14ac:dyDescent="0.3">
      <c r="C840" s="287"/>
      <c r="D840" s="288"/>
      <c r="E840" s="288"/>
      <c r="F840" s="289"/>
      <c r="G840" s="289"/>
      <c r="H840" s="290"/>
      <c r="I840" s="290"/>
    </row>
    <row r="841" spans="3:9" s="279" customFormat="1" x14ac:dyDescent="0.3">
      <c r="C841" s="287"/>
      <c r="D841" s="288"/>
      <c r="E841" s="288"/>
      <c r="F841" s="289"/>
      <c r="G841" s="289"/>
      <c r="H841" s="290"/>
      <c r="I841" s="290"/>
    </row>
    <row r="842" spans="3:9" s="279" customFormat="1" x14ac:dyDescent="0.3">
      <c r="C842" s="287"/>
      <c r="D842" s="288"/>
      <c r="E842" s="288"/>
      <c r="F842" s="289"/>
      <c r="G842" s="289"/>
      <c r="H842" s="290"/>
      <c r="I842" s="290"/>
    </row>
    <row r="843" spans="3:9" s="279" customFormat="1" x14ac:dyDescent="0.3">
      <c r="C843" s="287"/>
      <c r="D843" s="288"/>
      <c r="E843" s="288"/>
      <c r="F843" s="289"/>
      <c r="G843" s="289"/>
      <c r="H843" s="290"/>
      <c r="I843" s="290"/>
    </row>
    <row r="844" spans="3:9" s="279" customFormat="1" x14ac:dyDescent="0.3">
      <c r="C844" s="287"/>
      <c r="D844" s="288"/>
      <c r="E844" s="288"/>
      <c r="F844" s="289"/>
      <c r="G844" s="289"/>
      <c r="H844" s="290"/>
      <c r="I844" s="290"/>
    </row>
    <row r="845" spans="3:9" s="279" customFormat="1" x14ac:dyDescent="0.3">
      <c r="C845" s="287"/>
      <c r="D845" s="288"/>
      <c r="E845" s="288"/>
      <c r="F845" s="289"/>
      <c r="G845" s="289"/>
      <c r="H845" s="290"/>
      <c r="I845" s="290"/>
    </row>
    <row r="846" spans="3:9" s="279" customFormat="1" x14ac:dyDescent="0.3">
      <c r="C846" s="287"/>
      <c r="D846" s="288"/>
      <c r="E846" s="288"/>
      <c r="F846" s="289"/>
      <c r="G846" s="289"/>
      <c r="H846" s="290"/>
      <c r="I846" s="290"/>
    </row>
    <row r="847" spans="3:9" s="279" customFormat="1" x14ac:dyDescent="0.3">
      <c r="C847" s="287"/>
      <c r="D847" s="288"/>
      <c r="E847" s="288"/>
      <c r="F847" s="289"/>
      <c r="G847" s="289"/>
      <c r="H847" s="290"/>
      <c r="I847" s="290"/>
    </row>
    <row r="848" spans="3:9" s="279" customFormat="1" x14ac:dyDescent="0.3">
      <c r="C848" s="287"/>
      <c r="D848" s="288"/>
      <c r="E848" s="288"/>
      <c r="F848" s="289"/>
      <c r="G848" s="289"/>
      <c r="H848" s="290"/>
      <c r="I848" s="290"/>
    </row>
    <row r="849" spans="3:9" s="279" customFormat="1" x14ac:dyDescent="0.3">
      <c r="C849" s="287"/>
      <c r="D849" s="288"/>
      <c r="E849" s="288"/>
      <c r="F849" s="289"/>
      <c r="G849" s="289"/>
      <c r="H849" s="290"/>
      <c r="I849" s="290"/>
    </row>
    <row r="850" spans="3:9" s="279" customFormat="1" x14ac:dyDescent="0.3">
      <c r="C850" s="287"/>
      <c r="D850" s="288"/>
      <c r="E850" s="288"/>
      <c r="F850" s="289"/>
      <c r="G850" s="289"/>
      <c r="H850" s="290"/>
      <c r="I850" s="290"/>
    </row>
    <row r="851" spans="3:9" s="279" customFormat="1" x14ac:dyDescent="0.3">
      <c r="C851" s="287"/>
      <c r="D851" s="288"/>
      <c r="E851" s="288"/>
      <c r="F851" s="289"/>
      <c r="G851" s="289"/>
      <c r="H851" s="290"/>
      <c r="I851" s="290"/>
    </row>
    <row r="852" spans="3:9" s="279" customFormat="1" x14ac:dyDescent="0.3">
      <c r="C852" s="287"/>
      <c r="D852" s="288"/>
      <c r="E852" s="288"/>
      <c r="F852" s="289"/>
      <c r="G852" s="289"/>
      <c r="H852" s="290"/>
      <c r="I852" s="290"/>
    </row>
    <row r="853" spans="3:9" s="279" customFormat="1" x14ac:dyDescent="0.3">
      <c r="C853" s="287"/>
      <c r="D853" s="288"/>
      <c r="E853" s="288"/>
      <c r="F853" s="289"/>
      <c r="G853" s="289"/>
      <c r="H853" s="290"/>
      <c r="I853" s="290"/>
    </row>
    <row r="854" spans="3:9" s="279" customFormat="1" x14ac:dyDescent="0.3">
      <c r="C854" s="287"/>
      <c r="D854" s="288"/>
      <c r="E854" s="288"/>
      <c r="F854" s="289"/>
      <c r="G854" s="289"/>
      <c r="H854" s="290"/>
      <c r="I854" s="290"/>
    </row>
    <row r="855" spans="3:9" s="279" customFormat="1" x14ac:dyDescent="0.3">
      <c r="C855" s="287"/>
      <c r="D855" s="288"/>
      <c r="E855" s="288"/>
      <c r="F855" s="289"/>
      <c r="G855" s="289"/>
      <c r="H855" s="290"/>
      <c r="I855" s="290"/>
    </row>
    <row r="856" spans="3:9" s="279" customFormat="1" x14ac:dyDescent="0.3">
      <c r="C856" s="287"/>
      <c r="D856" s="288"/>
      <c r="E856" s="288"/>
      <c r="F856" s="289"/>
      <c r="G856" s="289"/>
      <c r="H856" s="290"/>
      <c r="I856" s="290"/>
    </row>
    <row r="857" spans="3:9" s="279" customFormat="1" x14ac:dyDescent="0.3">
      <c r="C857" s="287"/>
      <c r="D857" s="288"/>
      <c r="E857" s="288"/>
      <c r="F857" s="289"/>
      <c r="G857" s="289"/>
      <c r="H857" s="290"/>
      <c r="I857" s="290"/>
    </row>
    <row r="858" spans="3:9" s="279" customFormat="1" x14ac:dyDescent="0.3">
      <c r="C858" s="287"/>
      <c r="D858" s="288"/>
      <c r="E858" s="288"/>
      <c r="F858" s="289"/>
      <c r="G858" s="289"/>
      <c r="H858" s="290"/>
      <c r="I858" s="290"/>
    </row>
    <row r="859" spans="3:9" s="279" customFormat="1" x14ac:dyDescent="0.3">
      <c r="C859" s="287"/>
      <c r="D859" s="288"/>
      <c r="E859" s="288"/>
      <c r="F859" s="289"/>
      <c r="G859" s="289"/>
      <c r="H859" s="290"/>
      <c r="I859" s="290"/>
    </row>
    <row r="860" spans="3:9" s="279" customFormat="1" x14ac:dyDescent="0.3">
      <c r="C860" s="287"/>
      <c r="D860" s="288"/>
      <c r="E860" s="288"/>
      <c r="F860" s="289"/>
      <c r="G860" s="289"/>
      <c r="H860" s="290"/>
      <c r="I860" s="290"/>
    </row>
    <row r="861" spans="3:9" s="279" customFormat="1" x14ac:dyDescent="0.3">
      <c r="C861" s="287"/>
      <c r="D861" s="288"/>
      <c r="E861" s="288"/>
      <c r="F861" s="289"/>
      <c r="G861" s="289"/>
      <c r="H861" s="290"/>
      <c r="I861" s="290"/>
    </row>
    <row r="862" spans="3:9" s="279" customFormat="1" x14ac:dyDescent="0.3">
      <c r="C862" s="287"/>
      <c r="D862" s="288"/>
      <c r="E862" s="288"/>
      <c r="F862" s="289"/>
      <c r="G862" s="289"/>
      <c r="H862" s="290"/>
      <c r="I862" s="290"/>
    </row>
    <row r="863" spans="3:9" s="279" customFormat="1" x14ac:dyDescent="0.3">
      <c r="C863" s="287"/>
      <c r="D863" s="288"/>
      <c r="E863" s="288"/>
      <c r="F863" s="289"/>
      <c r="G863" s="289"/>
      <c r="H863" s="290"/>
      <c r="I863" s="290"/>
    </row>
    <row r="864" spans="3:9" s="279" customFormat="1" x14ac:dyDescent="0.3">
      <c r="C864" s="287"/>
      <c r="D864" s="288"/>
      <c r="E864" s="288"/>
      <c r="F864" s="289"/>
      <c r="G864" s="289"/>
      <c r="H864" s="290"/>
      <c r="I864" s="290"/>
    </row>
    <row r="865" spans="3:9" s="279" customFormat="1" x14ac:dyDescent="0.3">
      <c r="C865" s="287"/>
      <c r="D865" s="288"/>
      <c r="E865" s="288"/>
      <c r="F865" s="289"/>
      <c r="G865" s="289"/>
      <c r="H865" s="290"/>
      <c r="I865" s="290"/>
    </row>
    <row r="866" spans="3:9" s="279" customFormat="1" x14ac:dyDescent="0.3">
      <c r="C866" s="287"/>
      <c r="D866" s="288"/>
      <c r="E866" s="288"/>
      <c r="F866" s="289"/>
      <c r="G866" s="289"/>
      <c r="H866" s="290"/>
      <c r="I866" s="290"/>
    </row>
    <row r="867" spans="3:9" s="279" customFormat="1" x14ac:dyDescent="0.3">
      <c r="C867" s="287"/>
      <c r="D867" s="288"/>
      <c r="E867" s="288"/>
      <c r="F867" s="289"/>
      <c r="G867" s="289"/>
      <c r="H867" s="290"/>
      <c r="I867" s="290"/>
    </row>
    <row r="868" spans="3:9" s="279" customFormat="1" x14ac:dyDescent="0.3">
      <c r="C868" s="287"/>
      <c r="D868" s="288"/>
      <c r="E868" s="288"/>
      <c r="F868" s="289"/>
      <c r="G868" s="289"/>
      <c r="H868" s="290"/>
      <c r="I868" s="290"/>
    </row>
    <row r="869" spans="3:9" s="279" customFormat="1" x14ac:dyDescent="0.3">
      <c r="C869" s="287"/>
      <c r="D869" s="288"/>
      <c r="E869" s="288"/>
      <c r="F869" s="289"/>
      <c r="G869" s="289"/>
      <c r="H869" s="290"/>
      <c r="I869" s="290"/>
    </row>
    <row r="870" spans="3:9" s="279" customFormat="1" x14ac:dyDescent="0.3">
      <c r="C870" s="287"/>
      <c r="D870" s="288"/>
      <c r="E870" s="288"/>
      <c r="F870" s="289"/>
      <c r="G870" s="289"/>
      <c r="H870" s="290"/>
      <c r="I870" s="290"/>
    </row>
    <row r="871" spans="3:9" s="279" customFormat="1" x14ac:dyDescent="0.3">
      <c r="C871" s="287"/>
      <c r="D871" s="288"/>
      <c r="E871" s="288"/>
      <c r="F871" s="289"/>
      <c r="G871" s="289"/>
      <c r="H871" s="290"/>
      <c r="I871" s="290"/>
    </row>
    <row r="872" spans="3:9" s="279" customFormat="1" x14ac:dyDescent="0.3">
      <c r="C872" s="287"/>
      <c r="D872" s="288"/>
      <c r="E872" s="288"/>
      <c r="F872" s="289"/>
      <c r="G872" s="289"/>
      <c r="H872" s="290"/>
      <c r="I872" s="290"/>
    </row>
    <row r="873" spans="3:9" s="279" customFormat="1" x14ac:dyDescent="0.3">
      <c r="C873" s="287"/>
      <c r="D873" s="288"/>
      <c r="E873" s="288"/>
      <c r="F873" s="289"/>
      <c r="G873" s="289"/>
      <c r="H873" s="290"/>
      <c r="I873" s="290"/>
    </row>
    <row r="874" spans="3:9" s="279" customFormat="1" x14ac:dyDescent="0.3">
      <c r="C874" s="287"/>
      <c r="D874" s="288"/>
      <c r="E874" s="288"/>
      <c r="F874" s="289"/>
      <c r="G874" s="289"/>
      <c r="H874" s="290"/>
      <c r="I874" s="290"/>
    </row>
    <row r="875" spans="3:9" s="279" customFormat="1" x14ac:dyDescent="0.3">
      <c r="C875" s="287"/>
      <c r="D875" s="288"/>
      <c r="E875" s="288"/>
      <c r="F875" s="289"/>
      <c r="G875" s="289"/>
      <c r="H875" s="290"/>
      <c r="I875" s="290"/>
    </row>
    <row r="876" spans="3:9" s="279" customFormat="1" x14ac:dyDescent="0.3">
      <c r="C876" s="287"/>
      <c r="D876" s="288"/>
      <c r="E876" s="288"/>
      <c r="F876" s="289"/>
      <c r="G876" s="289"/>
      <c r="H876" s="290"/>
      <c r="I876" s="290"/>
    </row>
    <row r="877" spans="3:9" s="279" customFormat="1" x14ac:dyDescent="0.3">
      <c r="C877" s="287"/>
      <c r="D877" s="288"/>
      <c r="E877" s="288"/>
      <c r="F877" s="289"/>
      <c r="G877" s="289"/>
      <c r="H877" s="290"/>
      <c r="I877" s="290"/>
    </row>
    <row r="878" spans="3:9" s="279" customFormat="1" x14ac:dyDescent="0.3">
      <c r="C878" s="287"/>
      <c r="D878" s="288"/>
      <c r="E878" s="288"/>
      <c r="F878" s="289"/>
      <c r="G878" s="289"/>
      <c r="H878" s="290"/>
      <c r="I878" s="290"/>
    </row>
    <row r="879" spans="3:9" s="279" customFormat="1" x14ac:dyDescent="0.3">
      <c r="C879" s="287"/>
      <c r="D879" s="288"/>
      <c r="E879" s="288"/>
      <c r="F879" s="289"/>
      <c r="G879" s="289"/>
      <c r="H879" s="290"/>
      <c r="I879" s="290"/>
    </row>
    <row r="880" spans="3:9" s="279" customFormat="1" x14ac:dyDescent="0.3">
      <c r="C880" s="287"/>
      <c r="D880" s="288"/>
      <c r="E880" s="288"/>
      <c r="F880" s="289"/>
      <c r="G880" s="289"/>
      <c r="H880" s="290"/>
      <c r="I880" s="290"/>
    </row>
    <row r="881" spans="3:9" s="279" customFormat="1" x14ac:dyDescent="0.3">
      <c r="C881" s="287"/>
      <c r="D881" s="288"/>
      <c r="E881" s="288"/>
      <c r="F881" s="289"/>
      <c r="G881" s="289"/>
      <c r="H881" s="290"/>
      <c r="I881" s="290"/>
    </row>
    <row r="882" spans="3:9" s="279" customFormat="1" x14ac:dyDescent="0.3">
      <c r="C882" s="287"/>
      <c r="D882" s="288"/>
      <c r="E882" s="288"/>
      <c r="F882" s="289"/>
      <c r="G882" s="289"/>
      <c r="H882" s="290"/>
      <c r="I882" s="290"/>
    </row>
    <row r="883" spans="3:9" s="279" customFormat="1" x14ac:dyDescent="0.3">
      <c r="C883" s="287"/>
      <c r="D883" s="288"/>
      <c r="E883" s="288"/>
      <c r="F883" s="289"/>
      <c r="G883" s="289"/>
      <c r="H883" s="290"/>
      <c r="I883" s="290"/>
    </row>
    <row r="884" spans="3:9" s="279" customFormat="1" x14ac:dyDescent="0.3">
      <c r="C884" s="287"/>
      <c r="D884" s="288"/>
      <c r="E884" s="288"/>
      <c r="F884" s="289"/>
      <c r="G884" s="289"/>
      <c r="H884" s="290"/>
      <c r="I884" s="290"/>
    </row>
    <row r="885" spans="3:9" s="279" customFormat="1" x14ac:dyDescent="0.3">
      <c r="C885" s="287"/>
      <c r="D885" s="288"/>
      <c r="E885" s="288"/>
      <c r="F885" s="289"/>
      <c r="G885" s="289"/>
      <c r="H885" s="290"/>
      <c r="I885" s="290"/>
    </row>
    <row r="886" spans="3:9" s="279" customFormat="1" x14ac:dyDescent="0.3">
      <c r="C886" s="287"/>
      <c r="D886" s="288"/>
      <c r="E886" s="288"/>
      <c r="F886" s="289"/>
      <c r="G886" s="289"/>
      <c r="H886" s="290"/>
      <c r="I886" s="290"/>
    </row>
    <row r="887" spans="3:9" s="279" customFormat="1" x14ac:dyDescent="0.3">
      <c r="C887" s="287"/>
      <c r="D887" s="288"/>
      <c r="E887" s="288"/>
      <c r="F887" s="289"/>
      <c r="G887" s="289"/>
      <c r="H887" s="290"/>
      <c r="I887" s="290"/>
    </row>
    <row r="888" spans="3:9" s="279" customFormat="1" x14ac:dyDescent="0.3">
      <c r="C888" s="287"/>
      <c r="D888" s="288"/>
      <c r="E888" s="288"/>
      <c r="F888" s="289"/>
      <c r="G888" s="289"/>
      <c r="H888" s="290"/>
      <c r="I888" s="290"/>
    </row>
    <row r="889" spans="3:9" s="279" customFormat="1" x14ac:dyDescent="0.3">
      <c r="C889" s="287"/>
      <c r="D889" s="288"/>
      <c r="E889" s="288"/>
      <c r="F889" s="289"/>
      <c r="G889" s="289"/>
      <c r="H889" s="290"/>
      <c r="I889" s="290"/>
    </row>
    <row r="890" spans="3:9" s="279" customFormat="1" x14ac:dyDescent="0.3">
      <c r="C890" s="287"/>
      <c r="D890" s="288"/>
      <c r="E890" s="288"/>
      <c r="F890" s="289"/>
      <c r="G890" s="289"/>
      <c r="H890" s="290"/>
      <c r="I890" s="290"/>
    </row>
    <row r="891" spans="3:9" s="279" customFormat="1" x14ac:dyDescent="0.3">
      <c r="C891" s="287"/>
      <c r="D891" s="288"/>
      <c r="E891" s="288"/>
      <c r="F891" s="289"/>
      <c r="G891" s="289"/>
      <c r="H891" s="290"/>
      <c r="I891" s="290"/>
    </row>
    <row r="892" spans="3:9" s="279" customFormat="1" x14ac:dyDescent="0.3">
      <c r="C892" s="287"/>
      <c r="D892" s="288"/>
      <c r="E892" s="288"/>
      <c r="F892" s="289"/>
      <c r="G892" s="289"/>
      <c r="H892" s="290"/>
      <c r="I892" s="290"/>
    </row>
    <row r="893" spans="3:9" s="279" customFormat="1" x14ac:dyDescent="0.3">
      <c r="C893" s="287"/>
      <c r="D893" s="288"/>
      <c r="E893" s="288"/>
      <c r="F893" s="289"/>
      <c r="G893" s="289"/>
      <c r="H893" s="290"/>
      <c r="I893" s="290"/>
    </row>
    <row r="894" spans="3:9" s="279" customFormat="1" x14ac:dyDescent="0.3">
      <c r="C894" s="287"/>
      <c r="D894" s="288"/>
      <c r="E894" s="288"/>
      <c r="F894" s="289"/>
      <c r="G894" s="289"/>
      <c r="H894" s="290"/>
      <c r="I894" s="290"/>
    </row>
    <row r="895" spans="3:9" s="279" customFormat="1" x14ac:dyDescent="0.3">
      <c r="C895" s="287"/>
      <c r="D895" s="288"/>
      <c r="E895" s="288"/>
      <c r="F895" s="289"/>
      <c r="G895" s="289"/>
      <c r="H895" s="290"/>
      <c r="I895" s="290"/>
    </row>
    <row r="896" spans="3:9" s="279" customFormat="1" x14ac:dyDescent="0.3">
      <c r="C896" s="287"/>
      <c r="D896" s="288"/>
      <c r="E896" s="288"/>
      <c r="F896" s="289"/>
      <c r="G896" s="289"/>
      <c r="H896" s="290"/>
      <c r="I896" s="290"/>
    </row>
    <row r="897" spans="3:9" s="279" customFormat="1" x14ac:dyDescent="0.3">
      <c r="C897" s="287"/>
      <c r="D897" s="288"/>
      <c r="E897" s="288"/>
      <c r="F897" s="289"/>
      <c r="G897" s="289"/>
      <c r="H897" s="290"/>
      <c r="I897" s="290"/>
    </row>
    <row r="898" spans="3:9" s="279" customFormat="1" x14ac:dyDescent="0.3">
      <c r="C898" s="287"/>
      <c r="D898" s="288"/>
      <c r="E898" s="288"/>
      <c r="F898" s="289"/>
      <c r="G898" s="289"/>
      <c r="H898" s="290"/>
      <c r="I898" s="290"/>
    </row>
    <row r="899" spans="3:9" s="279" customFormat="1" x14ac:dyDescent="0.3">
      <c r="C899" s="287"/>
      <c r="D899" s="288"/>
      <c r="E899" s="288"/>
      <c r="F899" s="289"/>
      <c r="G899" s="289"/>
      <c r="H899" s="290"/>
      <c r="I899" s="290"/>
    </row>
    <row r="900" spans="3:9" s="279" customFormat="1" x14ac:dyDescent="0.3">
      <c r="C900" s="287"/>
      <c r="D900" s="288"/>
      <c r="E900" s="288"/>
      <c r="F900" s="289"/>
      <c r="G900" s="289"/>
      <c r="H900" s="290"/>
      <c r="I900" s="290"/>
    </row>
    <row r="901" spans="3:9" s="279" customFormat="1" x14ac:dyDescent="0.3">
      <c r="C901" s="287"/>
      <c r="D901" s="288"/>
      <c r="E901" s="288"/>
      <c r="F901" s="289"/>
      <c r="G901" s="289"/>
      <c r="H901" s="290"/>
      <c r="I901" s="290"/>
    </row>
    <row r="902" spans="3:9" s="279" customFormat="1" x14ac:dyDescent="0.3">
      <c r="C902" s="287"/>
      <c r="D902" s="288"/>
      <c r="E902" s="288"/>
      <c r="F902" s="289"/>
      <c r="G902" s="289"/>
      <c r="H902" s="290"/>
      <c r="I902" s="290"/>
    </row>
    <row r="903" spans="3:9" s="279" customFormat="1" x14ac:dyDescent="0.3">
      <c r="C903" s="287"/>
      <c r="D903" s="288"/>
      <c r="E903" s="288"/>
      <c r="F903" s="289"/>
      <c r="G903" s="289"/>
      <c r="H903" s="290"/>
      <c r="I903" s="290"/>
    </row>
    <row r="904" spans="3:9" s="279" customFormat="1" x14ac:dyDescent="0.3">
      <c r="C904" s="287"/>
      <c r="D904" s="288"/>
      <c r="E904" s="288"/>
      <c r="F904" s="289"/>
      <c r="G904" s="289"/>
      <c r="H904" s="290"/>
      <c r="I904" s="290"/>
    </row>
    <row r="905" spans="3:9" s="279" customFormat="1" x14ac:dyDescent="0.3">
      <c r="C905" s="287"/>
      <c r="D905" s="288"/>
      <c r="E905" s="288"/>
      <c r="F905" s="289"/>
      <c r="G905" s="289"/>
      <c r="H905" s="290"/>
      <c r="I905" s="290"/>
    </row>
    <row r="906" spans="3:9" s="279" customFormat="1" x14ac:dyDescent="0.3">
      <c r="C906" s="287"/>
      <c r="D906" s="288"/>
      <c r="E906" s="288"/>
      <c r="F906" s="289"/>
      <c r="G906" s="289"/>
      <c r="H906" s="290"/>
      <c r="I906" s="290"/>
    </row>
    <row r="907" spans="3:9" s="279" customFormat="1" x14ac:dyDescent="0.3">
      <c r="C907" s="287"/>
      <c r="D907" s="288"/>
      <c r="E907" s="288"/>
      <c r="F907" s="289"/>
      <c r="G907" s="289"/>
      <c r="H907" s="290"/>
      <c r="I907" s="290"/>
    </row>
    <row r="908" spans="3:9" s="279" customFormat="1" x14ac:dyDescent="0.3">
      <c r="C908" s="287"/>
      <c r="D908" s="288"/>
      <c r="E908" s="288"/>
      <c r="F908" s="289"/>
      <c r="G908" s="289"/>
      <c r="H908" s="290"/>
      <c r="I908" s="290"/>
    </row>
    <row r="909" spans="3:9" s="279" customFormat="1" x14ac:dyDescent="0.3">
      <c r="C909" s="287"/>
      <c r="D909" s="288"/>
      <c r="E909" s="288"/>
      <c r="F909" s="289"/>
      <c r="G909" s="289"/>
      <c r="H909" s="290"/>
      <c r="I909" s="290"/>
    </row>
    <row r="910" spans="3:9" s="279" customFormat="1" x14ac:dyDescent="0.3">
      <c r="C910" s="287"/>
      <c r="D910" s="288"/>
      <c r="E910" s="288"/>
      <c r="F910" s="289"/>
      <c r="G910" s="289"/>
      <c r="H910" s="290"/>
      <c r="I910" s="290"/>
    </row>
    <row r="911" spans="3:9" s="279" customFormat="1" x14ac:dyDescent="0.3">
      <c r="C911" s="287"/>
      <c r="D911" s="288"/>
      <c r="E911" s="288"/>
      <c r="F911" s="289"/>
      <c r="G911" s="289"/>
      <c r="H911" s="290"/>
      <c r="I911" s="290"/>
    </row>
    <row r="912" spans="3:9" s="279" customFormat="1" x14ac:dyDescent="0.3">
      <c r="C912" s="287"/>
      <c r="D912" s="288"/>
      <c r="E912" s="288"/>
      <c r="F912" s="289"/>
      <c r="G912" s="289"/>
      <c r="H912" s="290"/>
      <c r="I912" s="290"/>
    </row>
    <row r="913" spans="3:9" s="279" customFormat="1" x14ac:dyDescent="0.3">
      <c r="C913" s="287"/>
      <c r="D913" s="288"/>
      <c r="E913" s="288"/>
      <c r="F913" s="289"/>
      <c r="G913" s="289"/>
      <c r="H913" s="290"/>
      <c r="I913" s="290"/>
    </row>
    <row r="914" spans="3:9" s="279" customFormat="1" x14ac:dyDescent="0.3">
      <c r="C914" s="287"/>
      <c r="D914" s="288"/>
      <c r="E914" s="288"/>
      <c r="F914" s="289"/>
      <c r="G914" s="289"/>
      <c r="H914" s="290"/>
      <c r="I914" s="290"/>
    </row>
    <row r="915" spans="3:9" s="279" customFormat="1" x14ac:dyDescent="0.3">
      <c r="C915" s="287"/>
      <c r="D915" s="288"/>
      <c r="E915" s="288"/>
      <c r="F915" s="289"/>
      <c r="G915" s="289"/>
      <c r="H915" s="290"/>
      <c r="I915" s="290"/>
    </row>
    <row r="916" spans="3:9" s="279" customFormat="1" x14ac:dyDescent="0.3">
      <c r="C916" s="287"/>
      <c r="D916" s="288"/>
      <c r="E916" s="288"/>
      <c r="F916" s="289"/>
      <c r="G916" s="289"/>
      <c r="H916" s="290"/>
      <c r="I916" s="290"/>
    </row>
    <row r="917" spans="3:9" s="279" customFormat="1" x14ac:dyDescent="0.3">
      <c r="C917" s="287"/>
      <c r="D917" s="288"/>
      <c r="E917" s="288"/>
      <c r="F917" s="289"/>
      <c r="G917" s="289"/>
      <c r="H917" s="290"/>
      <c r="I917" s="290"/>
    </row>
    <row r="918" spans="3:9" s="279" customFormat="1" x14ac:dyDescent="0.3">
      <c r="C918" s="287"/>
      <c r="D918" s="288"/>
      <c r="E918" s="288"/>
      <c r="F918" s="289"/>
      <c r="G918" s="289"/>
      <c r="H918" s="290"/>
      <c r="I918" s="290"/>
    </row>
    <row r="919" spans="3:9" s="279" customFormat="1" x14ac:dyDescent="0.3">
      <c r="C919" s="287"/>
      <c r="D919" s="288"/>
      <c r="E919" s="288"/>
      <c r="F919" s="289"/>
      <c r="G919" s="289"/>
      <c r="H919" s="290"/>
      <c r="I919" s="290"/>
    </row>
    <row r="920" spans="3:9" s="279" customFormat="1" x14ac:dyDescent="0.3">
      <c r="C920" s="287"/>
      <c r="D920" s="288"/>
      <c r="E920" s="288"/>
      <c r="F920" s="289"/>
      <c r="G920" s="289"/>
      <c r="H920" s="290"/>
      <c r="I920" s="290"/>
    </row>
    <row r="921" spans="3:9" s="279" customFormat="1" x14ac:dyDescent="0.3">
      <c r="C921" s="287"/>
      <c r="D921" s="288"/>
      <c r="E921" s="288"/>
      <c r="F921" s="289"/>
      <c r="G921" s="289"/>
      <c r="H921" s="290"/>
      <c r="I921" s="290"/>
    </row>
    <row r="922" spans="3:9" s="279" customFormat="1" x14ac:dyDescent="0.3">
      <c r="C922" s="287"/>
      <c r="D922" s="288"/>
      <c r="E922" s="288"/>
      <c r="F922" s="289"/>
      <c r="G922" s="289"/>
      <c r="H922" s="290"/>
      <c r="I922" s="290"/>
    </row>
    <row r="923" spans="3:9" s="279" customFormat="1" x14ac:dyDescent="0.3">
      <c r="C923" s="287"/>
      <c r="D923" s="288"/>
      <c r="E923" s="288"/>
      <c r="F923" s="289"/>
      <c r="G923" s="289"/>
      <c r="H923" s="290"/>
      <c r="I923" s="290"/>
    </row>
    <row r="924" spans="3:9" s="279" customFormat="1" x14ac:dyDescent="0.3">
      <c r="C924" s="287"/>
      <c r="D924" s="288"/>
      <c r="E924" s="288"/>
      <c r="F924" s="289"/>
      <c r="G924" s="289"/>
      <c r="H924" s="290"/>
      <c r="I924" s="290"/>
    </row>
    <row r="925" spans="3:9" s="279" customFormat="1" x14ac:dyDescent="0.3">
      <c r="C925" s="287"/>
      <c r="D925" s="288"/>
      <c r="E925" s="288"/>
      <c r="F925" s="289"/>
      <c r="G925" s="289"/>
      <c r="H925" s="290"/>
      <c r="I925" s="290"/>
    </row>
    <row r="926" spans="3:9" s="279" customFormat="1" x14ac:dyDescent="0.3">
      <c r="C926" s="287"/>
      <c r="D926" s="288"/>
      <c r="E926" s="288"/>
      <c r="F926" s="289"/>
      <c r="G926" s="289"/>
      <c r="H926" s="290"/>
      <c r="I926" s="290"/>
    </row>
    <row r="927" spans="3:9" s="279" customFormat="1" x14ac:dyDescent="0.3">
      <c r="C927" s="287"/>
      <c r="D927" s="288"/>
      <c r="E927" s="288"/>
      <c r="F927" s="289"/>
      <c r="G927" s="289"/>
      <c r="H927" s="290"/>
      <c r="I927" s="290"/>
    </row>
    <row r="928" spans="3:9" s="279" customFormat="1" x14ac:dyDescent="0.3">
      <c r="C928" s="287"/>
      <c r="D928" s="288"/>
      <c r="E928" s="288"/>
      <c r="F928" s="289"/>
      <c r="G928" s="289"/>
      <c r="H928" s="290"/>
      <c r="I928" s="290"/>
    </row>
    <row r="929" spans="3:9" s="279" customFormat="1" x14ac:dyDescent="0.3">
      <c r="C929" s="287"/>
      <c r="D929" s="288"/>
      <c r="E929" s="288"/>
      <c r="F929" s="289"/>
      <c r="G929" s="289"/>
      <c r="H929" s="290"/>
      <c r="I929" s="290"/>
    </row>
    <row r="930" spans="3:9" s="279" customFormat="1" x14ac:dyDescent="0.3">
      <c r="C930" s="287"/>
      <c r="D930" s="288"/>
      <c r="E930" s="288"/>
      <c r="F930" s="289"/>
      <c r="G930" s="289"/>
      <c r="H930" s="290"/>
      <c r="I930" s="290"/>
    </row>
    <row r="931" spans="3:9" s="279" customFormat="1" x14ac:dyDescent="0.3">
      <c r="C931" s="287"/>
      <c r="D931" s="288"/>
      <c r="E931" s="288"/>
      <c r="F931" s="289"/>
      <c r="G931" s="289"/>
      <c r="H931" s="290"/>
      <c r="I931" s="290"/>
    </row>
    <row r="932" spans="3:9" s="279" customFormat="1" x14ac:dyDescent="0.3">
      <c r="C932" s="287"/>
      <c r="D932" s="288"/>
      <c r="E932" s="288"/>
      <c r="F932" s="289"/>
      <c r="G932" s="289"/>
      <c r="H932" s="290"/>
      <c r="I932" s="290"/>
    </row>
    <row r="933" spans="3:9" s="279" customFormat="1" x14ac:dyDescent="0.3">
      <c r="C933" s="287"/>
      <c r="D933" s="288"/>
      <c r="E933" s="288"/>
      <c r="F933" s="289"/>
      <c r="G933" s="289"/>
      <c r="H933" s="290"/>
      <c r="I933" s="290"/>
    </row>
    <row r="934" spans="3:9" s="279" customFormat="1" x14ac:dyDescent="0.3">
      <c r="C934" s="287"/>
      <c r="D934" s="288"/>
      <c r="E934" s="288"/>
      <c r="F934" s="289"/>
      <c r="G934" s="289"/>
      <c r="H934" s="290"/>
      <c r="I934" s="290"/>
    </row>
    <row r="935" spans="3:9" s="279" customFormat="1" x14ac:dyDescent="0.3">
      <c r="C935" s="287"/>
      <c r="D935" s="288"/>
      <c r="E935" s="288"/>
      <c r="F935" s="289"/>
      <c r="G935" s="289"/>
      <c r="H935" s="290"/>
      <c r="I935" s="290"/>
    </row>
    <row r="936" spans="3:9" s="279" customFormat="1" x14ac:dyDescent="0.3">
      <c r="C936" s="287"/>
      <c r="D936" s="288"/>
      <c r="E936" s="288"/>
      <c r="F936" s="289"/>
      <c r="G936" s="289"/>
      <c r="H936" s="290"/>
      <c r="I936" s="290"/>
    </row>
    <row r="937" spans="3:9" s="279" customFormat="1" x14ac:dyDescent="0.3">
      <c r="C937" s="287"/>
      <c r="D937" s="288"/>
      <c r="E937" s="288"/>
      <c r="F937" s="289"/>
      <c r="G937" s="289"/>
      <c r="H937" s="290"/>
      <c r="I937" s="290"/>
    </row>
    <row r="938" spans="3:9" s="279" customFormat="1" x14ac:dyDescent="0.3">
      <c r="C938" s="287"/>
      <c r="D938" s="288"/>
      <c r="E938" s="288"/>
      <c r="F938" s="289"/>
      <c r="G938" s="289"/>
      <c r="H938" s="290"/>
      <c r="I938" s="290"/>
    </row>
    <row r="939" spans="3:9" s="279" customFormat="1" x14ac:dyDescent="0.3">
      <c r="C939" s="287"/>
      <c r="D939" s="288"/>
      <c r="E939" s="288"/>
      <c r="F939" s="289"/>
      <c r="G939" s="289"/>
      <c r="H939" s="290"/>
      <c r="I939" s="290"/>
    </row>
    <row r="940" spans="3:9" s="279" customFormat="1" x14ac:dyDescent="0.3">
      <c r="C940" s="287"/>
      <c r="D940" s="288"/>
      <c r="E940" s="288"/>
      <c r="F940" s="289"/>
      <c r="G940" s="289"/>
      <c r="H940" s="290"/>
      <c r="I940" s="290"/>
    </row>
    <row r="941" spans="3:9" s="279" customFormat="1" x14ac:dyDescent="0.3">
      <c r="C941" s="287"/>
      <c r="D941" s="288"/>
      <c r="E941" s="288"/>
      <c r="F941" s="289"/>
      <c r="G941" s="289"/>
      <c r="H941" s="290"/>
      <c r="I941" s="290"/>
    </row>
    <row r="942" spans="3:9" s="279" customFormat="1" x14ac:dyDescent="0.3">
      <c r="C942" s="287"/>
      <c r="D942" s="288"/>
      <c r="E942" s="288"/>
      <c r="F942" s="289"/>
      <c r="G942" s="289"/>
      <c r="H942" s="290"/>
      <c r="I942" s="290"/>
    </row>
    <row r="943" spans="3:9" s="279" customFormat="1" x14ac:dyDescent="0.3">
      <c r="C943" s="287"/>
      <c r="D943" s="288"/>
      <c r="E943" s="288"/>
      <c r="F943" s="289"/>
      <c r="G943" s="289"/>
      <c r="H943" s="290"/>
      <c r="I943" s="290"/>
    </row>
    <row r="944" spans="3:9" s="279" customFormat="1" x14ac:dyDescent="0.3">
      <c r="C944" s="287"/>
      <c r="D944" s="288"/>
      <c r="E944" s="288"/>
      <c r="F944" s="289"/>
      <c r="G944" s="289"/>
      <c r="H944" s="290"/>
      <c r="I944" s="290"/>
    </row>
    <row r="945" spans="3:9" s="279" customFormat="1" x14ac:dyDescent="0.3">
      <c r="C945" s="287"/>
      <c r="D945" s="288"/>
      <c r="E945" s="288"/>
      <c r="F945" s="289"/>
      <c r="G945" s="289"/>
      <c r="H945" s="290"/>
      <c r="I945" s="290"/>
    </row>
    <row r="946" spans="3:9" s="279" customFormat="1" x14ac:dyDescent="0.3">
      <c r="C946" s="287"/>
      <c r="D946" s="288"/>
      <c r="E946" s="288"/>
      <c r="F946" s="289"/>
      <c r="G946" s="289"/>
      <c r="H946" s="290"/>
      <c r="I946" s="290"/>
    </row>
    <row r="947" spans="3:9" s="279" customFormat="1" x14ac:dyDescent="0.3">
      <c r="C947" s="287"/>
      <c r="D947" s="288"/>
      <c r="E947" s="288"/>
      <c r="F947" s="289"/>
      <c r="G947" s="289"/>
      <c r="H947" s="290"/>
      <c r="I947" s="290"/>
    </row>
    <row r="948" spans="3:9" s="279" customFormat="1" x14ac:dyDescent="0.3">
      <c r="C948" s="287"/>
      <c r="D948" s="288"/>
      <c r="E948" s="288"/>
      <c r="F948" s="289"/>
      <c r="G948" s="289"/>
      <c r="H948" s="290"/>
      <c r="I948" s="290"/>
    </row>
    <row r="949" spans="3:9" s="279" customFormat="1" x14ac:dyDescent="0.3">
      <c r="C949" s="287"/>
      <c r="D949" s="288"/>
      <c r="E949" s="288"/>
      <c r="F949" s="289"/>
      <c r="G949" s="289"/>
      <c r="H949" s="290"/>
      <c r="I949" s="290"/>
    </row>
    <row r="950" spans="3:9" s="279" customFormat="1" x14ac:dyDescent="0.3">
      <c r="C950" s="287"/>
      <c r="D950" s="288"/>
      <c r="E950" s="288"/>
      <c r="F950" s="289"/>
      <c r="G950" s="289"/>
      <c r="H950" s="290"/>
      <c r="I950" s="290"/>
    </row>
    <row r="951" spans="3:9" s="279" customFormat="1" x14ac:dyDescent="0.3">
      <c r="C951" s="287"/>
      <c r="D951" s="288"/>
      <c r="E951" s="288"/>
      <c r="F951" s="289"/>
      <c r="G951" s="289"/>
      <c r="H951" s="290"/>
      <c r="I951" s="290"/>
    </row>
    <row r="952" spans="3:9" s="279" customFormat="1" x14ac:dyDescent="0.3">
      <c r="C952" s="287"/>
      <c r="D952" s="288"/>
      <c r="E952" s="288"/>
      <c r="F952" s="289"/>
      <c r="G952" s="289"/>
      <c r="H952" s="290"/>
      <c r="I952" s="290"/>
    </row>
    <row r="953" spans="3:9" s="279" customFormat="1" x14ac:dyDescent="0.3">
      <c r="C953" s="287"/>
      <c r="D953" s="288"/>
      <c r="E953" s="288"/>
      <c r="F953" s="289"/>
      <c r="G953" s="289"/>
      <c r="H953" s="290"/>
      <c r="I953" s="290"/>
    </row>
    <row r="954" spans="3:9" s="279" customFormat="1" x14ac:dyDescent="0.3">
      <c r="C954" s="287"/>
      <c r="D954" s="288"/>
      <c r="E954" s="288"/>
      <c r="F954" s="289"/>
      <c r="G954" s="289"/>
      <c r="H954" s="290"/>
      <c r="I954" s="290"/>
    </row>
    <row r="955" spans="3:9" s="279" customFormat="1" x14ac:dyDescent="0.3">
      <c r="C955" s="287"/>
      <c r="D955" s="288"/>
      <c r="E955" s="288"/>
      <c r="F955" s="289"/>
      <c r="G955" s="289"/>
      <c r="H955" s="290"/>
      <c r="I955" s="290"/>
    </row>
    <row r="956" spans="3:9" s="279" customFormat="1" x14ac:dyDescent="0.3">
      <c r="C956" s="287"/>
      <c r="D956" s="288"/>
      <c r="E956" s="288"/>
      <c r="F956" s="289"/>
      <c r="G956" s="289"/>
      <c r="H956" s="290"/>
      <c r="I956" s="290"/>
    </row>
    <row r="957" spans="3:9" s="279" customFormat="1" x14ac:dyDescent="0.3">
      <c r="C957" s="287"/>
      <c r="D957" s="288"/>
      <c r="E957" s="288"/>
      <c r="F957" s="289"/>
      <c r="G957" s="289"/>
      <c r="H957" s="290"/>
      <c r="I957" s="290"/>
    </row>
    <row r="958" spans="3:9" s="279" customFormat="1" x14ac:dyDescent="0.3">
      <c r="C958" s="287"/>
      <c r="D958" s="288"/>
      <c r="E958" s="288"/>
      <c r="F958" s="289"/>
      <c r="G958" s="289"/>
      <c r="H958" s="290"/>
      <c r="I958" s="290"/>
    </row>
    <row r="959" spans="3:9" s="279" customFormat="1" x14ac:dyDescent="0.3">
      <c r="C959" s="287"/>
      <c r="D959" s="288"/>
      <c r="E959" s="288"/>
      <c r="F959" s="289"/>
      <c r="G959" s="289"/>
      <c r="H959" s="290"/>
      <c r="I959" s="290"/>
    </row>
    <row r="960" spans="3:9" s="279" customFormat="1" x14ac:dyDescent="0.3">
      <c r="C960" s="287"/>
      <c r="D960" s="288"/>
      <c r="E960" s="288"/>
      <c r="F960" s="289"/>
      <c r="G960" s="289"/>
      <c r="H960" s="290"/>
      <c r="I960" s="290"/>
    </row>
    <row r="961" spans="3:9" s="279" customFormat="1" x14ac:dyDescent="0.3">
      <c r="C961" s="287"/>
      <c r="D961" s="288"/>
      <c r="E961" s="288"/>
      <c r="F961" s="289"/>
      <c r="G961" s="289"/>
      <c r="H961" s="290"/>
      <c r="I961" s="290"/>
    </row>
    <row r="962" spans="3:9" s="279" customFormat="1" x14ac:dyDescent="0.3">
      <c r="C962" s="287"/>
      <c r="D962" s="288"/>
      <c r="E962" s="288"/>
      <c r="F962" s="289"/>
      <c r="G962" s="289"/>
      <c r="H962" s="290"/>
      <c r="I962" s="290"/>
    </row>
    <row r="963" spans="3:9" s="279" customFormat="1" x14ac:dyDescent="0.3">
      <c r="C963" s="287"/>
      <c r="D963" s="288"/>
      <c r="E963" s="288"/>
      <c r="F963" s="289"/>
      <c r="G963" s="289"/>
      <c r="H963" s="290"/>
      <c r="I963" s="290"/>
    </row>
    <row r="964" spans="3:9" s="279" customFormat="1" x14ac:dyDescent="0.3">
      <c r="C964" s="287"/>
      <c r="D964" s="288"/>
      <c r="E964" s="288"/>
      <c r="F964" s="289"/>
      <c r="G964" s="289"/>
      <c r="H964" s="290"/>
      <c r="I964" s="290"/>
    </row>
    <row r="965" spans="3:9" s="279" customFormat="1" x14ac:dyDescent="0.3">
      <c r="C965" s="287"/>
      <c r="D965" s="288"/>
      <c r="E965" s="288"/>
      <c r="F965" s="289"/>
      <c r="G965" s="289"/>
      <c r="H965" s="290"/>
      <c r="I965" s="290"/>
    </row>
  </sheetData>
  <autoFilter ref="A14:P564" xr:uid="{3A6C5435-28AC-48AD-A4AE-D532A2415063}">
    <filterColumn colId="10">
      <filters>
        <filter val="1.000.000"/>
        <filter val="1.125.000"/>
        <filter val="1.500.000"/>
        <filter val="10.125.000"/>
        <filter val="115.920.800"/>
        <filter val="12.000.000"/>
        <filter val="141.170.800"/>
        <filter val="15.000.000"/>
        <filter val="16.000.000"/>
        <filter val="18.349.600"/>
        <filter val="192.218.200"/>
        <filter val="194.411.000"/>
        <filter val="2.000.000"/>
        <filter val="2.250.000"/>
        <filter val="20.000.000"/>
        <filter val="20.400.000"/>
        <filter val="20.599.600"/>
        <filter val="21.000.000"/>
        <filter val="21.400.000"/>
        <filter val="25.250.000"/>
        <filter val="25.500.000"/>
        <filter val="25.981.800"/>
        <filter val="250.000"/>
        <filter val="29.231.800"/>
        <filter val="3.000.000"/>
        <filter val="3.250.000"/>
        <filter val="3.300.000"/>
        <filter val="3.500.000"/>
        <filter val="30.500.000"/>
        <filter val="300.000"/>
        <filter val="33.070.800"/>
        <filter val="33.820.800"/>
        <filter val="333.389.000"/>
        <filter val="34.291.800"/>
        <filter val="349.389.000"/>
        <filter val="35.500.000"/>
        <filter val="37.291.800"/>
        <filter val="39.800.000"/>
        <filter val="4.000.000"/>
        <filter val="4.300.000"/>
        <filter val="4.750.000"/>
        <filter val="42.000.000"/>
        <filter val="42.791.800"/>
        <filter val="46.000.000"/>
        <filter val="5.000.000"/>
        <filter val="5.050.000"/>
        <filter val="5.125.000"/>
        <filter val="5.200.000"/>
        <filter val="5.500.000"/>
        <filter val="5.521.000"/>
        <filter val="5.800.000"/>
        <filter val="5.860.000"/>
        <filter val="50.000.000"/>
        <filter val="53.500.000"/>
        <filter val="543.800.000"/>
        <filter val="57.500.000"/>
        <filter val="6.271.000"/>
        <filter val="62.000.000"/>
        <filter val="63.391.400"/>
        <filter val="65.340.000"/>
        <filter val="66.826.800"/>
        <filter val="660.000"/>
        <filter val="69.340.000"/>
        <filter val="7.000.000"/>
        <filter val="7.110.000"/>
        <filter val="7.771.000"/>
        <filter val="750.000"/>
        <filter val="8.110.000"/>
        <filter val="8.250.000"/>
        <filter val="8.500.000"/>
        <filter val="8.550.000"/>
        <filter val="89.340.000"/>
        <filter val="9.300.000"/>
      </filters>
    </filterColumn>
  </autoFilter>
  <mergeCells count="7">
    <mergeCell ref="E18:F18"/>
    <mergeCell ref="E112:F112"/>
    <mergeCell ref="E312:F312"/>
    <mergeCell ref="E506:F506"/>
    <mergeCell ref="B5:L5"/>
    <mergeCell ref="B6:L6"/>
    <mergeCell ref="B7:L7"/>
  </mergeCells>
  <phoneticPr fontId="21" type="noConversion"/>
  <conditionalFormatting sqref="O1:O11">
    <cfRule type="cellIs" dxfId="15" priority="20" operator="lessThan">
      <formula>0</formula>
    </cfRule>
  </conditionalFormatting>
  <conditionalFormatting sqref="G262:G304 K262:N262 K264:N273 K275:N275 K274:L274 K277:N279 K276:L276 K281:N289 K280:L280 K291:N292 K290:L290 K294:N294 K293:L293 K296:N304 K295:L295">
    <cfRule type="expression" dxfId="14" priority="17">
      <formula>AND(ISBLANK(B262),G262&lt;&gt;#REF!)</formula>
    </cfRule>
  </conditionalFormatting>
  <conditionalFormatting sqref="G262:G304 K264:N273 K263:L263 K275:N275 K274:L274 K277:N279 K276:L276 K281:N289 K280:L280 K291:N292 K290:L290 K294:N294 K293:L293 K296:N304 K295:L295">
    <cfRule type="expression" dxfId="13" priority="16">
      <formula>$L262&lt;0</formula>
    </cfRule>
  </conditionalFormatting>
  <conditionalFormatting sqref="J262:J304">
    <cfRule type="expression" dxfId="12" priority="13">
      <formula>AND(ISBLANK(E262),J262&lt;&gt;#REF!)</formula>
    </cfRule>
  </conditionalFormatting>
  <conditionalFormatting sqref="J262:J304">
    <cfRule type="expression" dxfId="11" priority="12">
      <formula>$L262&lt;0</formula>
    </cfRule>
  </conditionalFormatting>
  <conditionalFormatting sqref="K263:L263">
    <cfRule type="expression" dxfId="10" priority="11">
      <formula>AND(ISBLANK(F263),K263&lt;&gt;#REF!)</formula>
    </cfRule>
  </conditionalFormatting>
  <conditionalFormatting sqref="K262:N262">
    <cfRule type="expression" dxfId="9" priority="10">
      <formula>$L262&lt;0</formula>
    </cfRule>
  </conditionalFormatting>
  <conditionalFormatting sqref="H262:I304">
    <cfRule type="expression" dxfId="8" priority="9">
      <formula>AND(ISBLANK(D262),H262&lt;&gt;#REF!)</formula>
    </cfRule>
  </conditionalFormatting>
  <conditionalFormatting sqref="H262:I304">
    <cfRule type="expression" dxfId="7" priority="8">
      <formula>$L262&lt;0</formula>
    </cfRule>
  </conditionalFormatting>
  <conditionalFormatting sqref="N15:N21 N31 N41:N42 N50 N60:N61 N84:N85 N93 N104:N105 N112:N115 N128:N130 N140 N149 N161 N171 N183 N195 N205 N312:N315 N326 N339 N352 N360 N384:N386 N397 N423 N432:N434 N454 N475">
    <cfRule type="cellIs" dxfId="6" priority="7" operator="lessThan">
      <formula>0</formula>
    </cfRule>
  </conditionalFormatting>
  <conditionalFormatting sqref="K23:K26 K28 K30 K33:K36 K38 K40 K44:K47 K49 K52:K55 K57 K59 K63:K67 K69 K71 K73 K76:K79 K81 K83 K87:K90 K92 K95:K99 K101 K103 K111 K117:K120 K122:K123 K125 K127 K132:K135 K137 K139 K142:K143 K145 K147:K148 K151:K154 K156 K158 K160 K163:K166 K168 K170 K173:K176 K178 K180 K182 K185:K188 K190 K192 K194 K197:K200 K202 K204 K207:K210 K212 K215:K218 K220 K225 K227 K229 K231 K233 K235 K237 K239 K241 K243 K245 K247 K251:K260 K262 K264:K272 K275 K277:K278 K281:K289 K291 K294 K296:K305 K311 K317:K321 K323 K325 K328:K332 K334 K336 K338 K341:K345 K347 K349 K351 K354:K357 K359 K362:K365 K367 K370:K375 K377 K379 K381:K383 K388:K392 K394 K396 K399:K403 K405:K406 K408 K410 K413:K417 K419 K421 K425:K429 K431 K436:K439 K441 K443 K446:K449 K451 K453 K456:K460 K462 K464 K467:K470 K472 K474 K477:K480 K482 K484 K487:K490 K492 K494 K497:K500 K502 K504 K511:K516 K518:K519 K521 K523 K525:K526 K529:K534 K536:K537 K539 K541:K542 K544:K546 K549:K551 K553 K555 K559:K562 K564">
    <cfRule type="expression" dxfId="5" priority="6">
      <formula>J23&lt;K23</formula>
    </cfRule>
  </conditionalFormatting>
  <conditionalFormatting sqref="L15:L341 L343:L356 L552:L565 L358:L548">
    <cfRule type="expression" dxfId="4" priority="5">
      <formula>AND(K15&gt;0,ISBLANK(L15))=TRUE</formula>
    </cfRule>
  </conditionalFormatting>
  <conditionalFormatting sqref="L357">
    <cfRule type="expression" dxfId="2" priority="3">
      <formula>K357&lt;L357</formula>
    </cfRule>
  </conditionalFormatting>
  <conditionalFormatting sqref="L342">
    <cfRule type="expression" dxfId="1" priority="2">
      <formula>K342&lt;L342</formula>
    </cfRule>
  </conditionalFormatting>
  <conditionalFormatting sqref="L549:L551">
    <cfRule type="expression" dxfId="0" priority="1">
      <formula>K549&lt;L549</formula>
    </cfRule>
  </conditionalFormatting>
  <dataValidations count="1">
    <dataValidation type="custom" allowBlank="1" showDropDown="1" showErrorMessage="1" sqref="B23:B26" xr:uid="{C76F4089-6AEC-46B3-B5F3-1BF8813107A7}">
      <formula1>B23="521211"</formula1>
    </dataValidation>
  </dataValidations>
  <printOptions horizontalCentered="1"/>
  <pageMargins left="0.39370078740157483" right="0.35433070866141736" top="0.6692913385826772" bottom="1.0236220472440944" header="0" footer="0.39370078740157483"/>
  <pageSetup paperSize="9" scale="54" fitToHeight="0" orientation="portrait" r:id="rId1"/>
  <headerFooter>
    <oddFooter>&amp;LUsulan TUP 2 Pusdik KP, TA. 2023&amp;RHal &amp;P dari &amp;N</oddFooter>
  </headerFooter>
  <rowBreaks count="2" manualBreakCount="2">
    <brk id="148" min="1" max="11" man="1"/>
    <brk id="451" min="1" max="11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tabColor rgb="FFFF0000"/>
    <outlinePr summaryBelow="0" summaryRight="0"/>
    <pageSetUpPr fitToPage="1"/>
  </sheetPr>
  <dimension ref="B2:XEW997"/>
  <sheetViews>
    <sheetView showGridLines="0" view="pageBreakPreview" zoomScale="85" zoomScaleNormal="90" zoomScaleSheetLayoutView="85" workbookViewId="0">
      <selection activeCell="J25" sqref="J25"/>
    </sheetView>
  </sheetViews>
  <sheetFormatPr defaultColWidth="14" defaultRowHeight="15" customHeight="1" x14ac:dyDescent="0.25"/>
  <cols>
    <col min="1" max="1" width="3.77734375" style="3" customWidth="1"/>
    <col min="2" max="2" width="6.21875" style="3" customWidth="1"/>
    <col min="3" max="3" width="19.77734375" style="3" customWidth="1"/>
    <col min="4" max="4" width="39.21875" style="3" bestFit="1" customWidth="1"/>
    <col min="5" max="5" width="20" style="3" customWidth="1"/>
    <col min="6" max="6" width="19.21875" style="3" customWidth="1"/>
    <col min="7" max="7" width="20.21875" style="3" customWidth="1"/>
    <col min="8" max="8" width="28.21875" style="3" customWidth="1"/>
    <col min="9" max="9" width="17.5546875" style="3" customWidth="1"/>
    <col min="10" max="10" width="20.77734375" style="3" customWidth="1"/>
    <col min="11" max="11" width="4" style="3" customWidth="1"/>
    <col min="12" max="16384" width="14" style="3"/>
  </cols>
  <sheetData>
    <row r="2" spans="2:16377" ht="15" customHeight="1" x14ac:dyDescent="0.3">
      <c r="B2" s="5" t="s">
        <v>986</v>
      </c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</row>
    <row r="3" spans="2:16377" ht="15" customHeight="1" x14ac:dyDescent="0.3">
      <c r="B3" s="40" t="s">
        <v>520</v>
      </c>
      <c r="C3" s="40"/>
      <c r="D3" s="40"/>
      <c r="E3" s="40"/>
      <c r="F3" s="40"/>
      <c r="G3" s="40"/>
      <c r="H3" s="40"/>
      <c r="I3" s="40"/>
      <c r="J3" s="4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</row>
    <row r="4" spans="2:16377" x14ac:dyDescent="0.25"/>
    <row r="5" spans="2:16377" ht="15.6" hidden="1" x14ac:dyDescent="0.3">
      <c r="B5" s="306" t="s">
        <v>521</v>
      </c>
      <c r="C5" s="307"/>
      <c r="D5" s="4" t="s">
        <v>522</v>
      </c>
    </row>
    <row r="6" spans="2:16377" ht="25.95" customHeight="1" x14ac:dyDescent="0.3">
      <c r="B6" s="308" t="s">
        <v>523</v>
      </c>
      <c r="C6" s="310" t="s">
        <v>524</v>
      </c>
      <c r="D6" s="310" t="s">
        <v>525</v>
      </c>
      <c r="E6" s="318" t="str">
        <f>"Pagu "</f>
        <v xml:space="preserve">Pagu </v>
      </c>
      <c r="F6" s="320" t="s">
        <v>519</v>
      </c>
      <c r="G6" s="322" t="s">
        <v>977</v>
      </c>
      <c r="H6" s="324" t="s">
        <v>992</v>
      </c>
      <c r="I6" s="326" t="s">
        <v>969</v>
      </c>
      <c r="J6" s="312" t="s">
        <v>962</v>
      </c>
      <c r="K6" s="5"/>
      <c r="L6" s="5"/>
      <c r="M6" s="5"/>
      <c r="N6" s="5"/>
      <c r="O6" s="5"/>
    </row>
    <row r="7" spans="2:16377" ht="25.95" customHeight="1" x14ac:dyDescent="0.3">
      <c r="B7" s="309"/>
      <c r="C7" s="311"/>
      <c r="D7" s="311"/>
      <c r="E7" s="319"/>
      <c r="F7" s="321"/>
      <c r="G7" s="323"/>
      <c r="H7" s="325"/>
      <c r="I7" s="327"/>
      <c r="J7" s="313"/>
      <c r="K7" s="5"/>
      <c r="L7" s="5"/>
      <c r="M7" s="5"/>
      <c r="N7" s="5"/>
      <c r="O7" s="5"/>
    </row>
    <row r="8" spans="2:16377" ht="19.5" customHeight="1" x14ac:dyDescent="0.25">
      <c r="B8" s="6" t="s">
        <v>22</v>
      </c>
      <c r="C8" s="328" t="s">
        <v>526</v>
      </c>
      <c r="D8" s="329"/>
      <c r="E8" s="41"/>
      <c r="F8" s="41"/>
      <c r="G8" s="8"/>
      <c r="H8" s="7"/>
      <c r="I8" s="7"/>
      <c r="J8" s="7"/>
      <c r="K8" s="9"/>
      <c r="L8" s="9"/>
      <c r="M8" s="9"/>
      <c r="N8" s="9"/>
      <c r="O8" s="9"/>
    </row>
    <row r="9" spans="2:16377" ht="19.5" customHeight="1" x14ac:dyDescent="0.25">
      <c r="B9" s="317">
        <v>1</v>
      </c>
      <c r="C9" s="315" t="s">
        <v>499</v>
      </c>
      <c r="D9" s="42" t="s">
        <v>500</v>
      </c>
      <c r="E9" s="43" cm="1">
        <f t="array" ref="E9">SUM(_xlfn._xlws.FILTER('Usulan TUP 2'!$G$15:$G$564,'Usulan TUP 2'!$P$15:$P$564=D9,0))</f>
        <v>364329000</v>
      </c>
      <c r="F9" s="43" cm="1">
        <f t="array" ref="F9">SUM(_xlfn._xlws.FILTER('Usulan TUP 2'!$J$15:$J$564,'Usulan TUP 2'!$P$15:$P$564=D9,0))</f>
        <v>294612199</v>
      </c>
      <c r="G9" s="10" cm="1">
        <f t="array" ref="G9">SUM(_xlfn._xlws.FILTER('Usulan TUP 2'!$K$15:$K$564,'Usulan TUP 2'!$P$15:$P$564=D9,0))</f>
        <v>90431800</v>
      </c>
      <c r="H9" s="10" cm="1">
        <f t="array" ref="H9">SUM(_xlfn._xlws.FILTER('Usulan TUP 2'!$L$15:$L$564,'Usulan TUP 2'!$P$15:$P$564=$D9,0))</f>
        <v>79430800</v>
      </c>
      <c r="I9" s="11" cm="1">
        <f t="array" ref="I9">SUM(_xlfn._xlws.FILTER('Usulan TUP 2'!$M$15:$M$564,'Usulan TUP 2'!$P$15:$P$564=$D9,0))</f>
        <v>7011000</v>
      </c>
      <c r="J9" s="12">
        <f>H9-I9</f>
        <v>72419800</v>
      </c>
      <c r="K9" s="13"/>
      <c r="L9" s="13"/>
      <c r="M9" s="13"/>
      <c r="N9" s="13"/>
      <c r="O9" s="13"/>
    </row>
    <row r="10" spans="2:16377" ht="19.5" customHeight="1" x14ac:dyDescent="0.25">
      <c r="B10" s="316"/>
      <c r="C10" s="316"/>
      <c r="D10" s="42" t="s">
        <v>501</v>
      </c>
      <c r="E10" s="43" cm="1">
        <f t="array" ref="E10">SUM(_xlfn._xlws.FILTER('Usulan TUP 2'!$G$15:$G$564,'Usulan TUP 2'!$P$15:$P$564=D10,0))</f>
        <v>258356000</v>
      </c>
      <c r="F10" s="43" cm="1">
        <f t="array" ref="F10">SUM(_xlfn._xlws.FILTER('Usulan TUP 2'!$J$15:$J$564,'Usulan TUP 2'!$P$15:$P$564=D10,0))</f>
        <v>229599000</v>
      </c>
      <c r="G10" s="10" cm="1">
        <f t="array" ref="G10">SUM(_xlfn._xlws.FILTER('Usulan TUP 2'!$K$15:$K$564,'Usulan TUP 2'!$P$15:$P$564=D10,0))</f>
        <v>41591800</v>
      </c>
      <c r="H10" s="10" cm="1">
        <f t="array" ref="H10">SUM(_xlfn._xlws.FILTER('Usulan TUP 2'!$L$15:$L$564,'Usulan TUP 2'!$P$15:$P$564=$D10,0))</f>
        <v>34091800</v>
      </c>
      <c r="I10" s="11" cm="1">
        <f t="array" ref="I10">SUM(_xlfn._xlws.FILTER('Usulan TUP 2'!$M$15:$M$564,'Usulan TUP 2'!$P$15:$P$564=$D10,0))</f>
        <v>2364000</v>
      </c>
      <c r="J10" s="12">
        <f>H10-I10</f>
        <v>31727800</v>
      </c>
      <c r="K10" s="13"/>
      <c r="L10" s="13"/>
      <c r="M10" s="13"/>
      <c r="N10" s="13"/>
      <c r="O10" s="13"/>
    </row>
    <row r="11" spans="2:16377" ht="19.5" customHeight="1" x14ac:dyDescent="0.25">
      <c r="B11" s="316"/>
      <c r="C11" s="316"/>
      <c r="D11" s="32" t="s">
        <v>527</v>
      </c>
      <c r="E11" s="33">
        <f t="shared" ref="E11:J11" si="0">SUM(E9:E10)</f>
        <v>622685000</v>
      </c>
      <c r="F11" s="33">
        <f t="shared" si="0"/>
        <v>524211199</v>
      </c>
      <c r="G11" s="24">
        <f t="shared" si="0"/>
        <v>132023600</v>
      </c>
      <c r="H11" s="24">
        <f t="shared" si="0"/>
        <v>113522600</v>
      </c>
      <c r="I11" s="24">
        <f t="shared" ref="I11" si="1">SUM(I9:I10)</f>
        <v>9375000</v>
      </c>
      <c r="J11" s="24">
        <f t="shared" si="0"/>
        <v>104147600</v>
      </c>
      <c r="K11" s="27"/>
      <c r="L11" s="13"/>
      <c r="M11" s="13"/>
      <c r="N11" s="13"/>
      <c r="O11" s="13"/>
    </row>
    <row r="12" spans="2:16377" ht="19.5" customHeight="1" x14ac:dyDescent="0.25">
      <c r="B12" s="317">
        <v>2</v>
      </c>
      <c r="C12" s="315" t="s">
        <v>507</v>
      </c>
      <c r="D12" s="42" t="s">
        <v>508</v>
      </c>
      <c r="E12" s="43" cm="1">
        <f t="array" ref="E12">SUM(_xlfn._xlws.FILTER('Usulan TUP 2'!$G$15:$G$564,'Usulan TUP 2'!$P$15:$P$564=D12,0))</f>
        <v>10084852000</v>
      </c>
      <c r="F12" s="43" cm="1">
        <f t="array" ref="F12">SUM(_xlfn._xlws.FILTER('Usulan TUP 2'!$J$15:$J$564,'Usulan TUP 2'!$P$15:$P$564=D12,0))</f>
        <v>8999225147</v>
      </c>
      <c r="G12" s="10" cm="1">
        <f t="array" ref="G12">SUM(_xlfn._xlws.FILTER('Usulan TUP 2'!$K$15:$K$564,'Usulan TUP 2'!$P$15:$P$564=D12,0))</f>
        <v>103250000</v>
      </c>
      <c r="H12" s="35" cm="1">
        <f t="array" ref="H12">SUM(_xlfn._xlws.FILTER('Usulan TUP 2'!$L$15:$L$564,'Usulan TUP 2'!$P$15:$P$564=$D12,0))</f>
        <v>84216800</v>
      </c>
      <c r="I12" s="11" cm="1">
        <f t="array" ref="I12">SUM(_xlfn._xlws.FILTER('Usulan TUP 2'!$M$15:$M$564,'Usulan TUP 2'!$P$15:$P$564=$D12,0))</f>
        <v>11624600</v>
      </c>
      <c r="J12" s="12">
        <f>H12-I12</f>
        <v>72592200</v>
      </c>
      <c r="K12" s="27"/>
      <c r="L12" s="27"/>
      <c r="M12" s="13"/>
      <c r="N12" s="13"/>
      <c r="O12" s="13"/>
    </row>
    <row r="13" spans="2:16377" ht="19.5" customHeight="1" x14ac:dyDescent="0.25">
      <c r="B13" s="316"/>
      <c r="C13" s="316"/>
      <c r="D13" s="42" t="s">
        <v>509</v>
      </c>
      <c r="E13" s="43" cm="1">
        <f t="array" ref="E13">SUM(_xlfn._xlws.FILTER('Usulan TUP 2'!$G$15:$G$564,'Usulan TUP 2'!$P$15:$P$564=D13,0))</f>
        <v>823732000</v>
      </c>
      <c r="F13" s="43" cm="1">
        <f t="array" ref="F13">SUM(_xlfn._xlws.FILTER('Usulan TUP 2'!$J$15:$J$564,'Usulan TUP 2'!$P$15:$P$564=D13,0))</f>
        <v>782575140</v>
      </c>
      <c r="G13" s="10" cm="1">
        <f t="array" ref="G13">SUM(_xlfn._xlws.FILTER('Usulan TUP 2'!$K$15:$K$564,'Usulan TUP 2'!$P$15:$P$564=D13,0))</f>
        <v>63391400</v>
      </c>
      <c r="H13" s="10" cm="1">
        <f t="array" ref="H13">SUM(_xlfn._xlws.FILTER('Usulan TUP 2'!$L$15:$L$564,'Usulan TUP 2'!$P$15:$P$564=$D13,0))</f>
        <v>43891400</v>
      </c>
      <c r="I13" s="11" cm="1">
        <f t="array" ref="I13">SUM(_xlfn._xlws.FILTER('Usulan TUP 2'!$M$15:$M$564,'Usulan TUP 2'!$P$15:$P$564=$D13,0))</f>
        <v>2265730</v>
      </c>
      <c r="J13" s="12">
        <f>H13-I13</f>
        <v>41625670</v>
      </c>
      <c r="K13" s="13"/>
      <c r="L13" s="13"/>
      <c r="M13" s="13"/>
      <c r="N13" s="13"/>
      <c r="O13" s="13"/>
    </row>
    <row r="14" spans="2:16377" ht="19.5" customHeight="1" x14ac:dyDescent="0.25">
      <c r="B14" s="316"/>
      <c r="C14" s="316"/>
      <c r="D14" s="32" t="s">
        <v>528</v>
      </c>
      <c r="E14" s="33">
        <f t="shared" ref="E14:J14" si="2">SUM(E12:E13)</f>
        <v>10908584000</v>
      </c>
      <c r="F14" s="33">
        <f t="shared" si="2"/>
        <v>9781800287</v>
      </c>
      <c r="G14" s="24">
        <f t="shared" si="2"/>
        <v>166641400</v>
      </c>
      <c r="H14" s="24">
        <f t="shared" si="2"/>
        <v>128108200</v>
      </c>
      <c r="I14" s="24">
        <f t="shared" ref="I14" si="3">SUM(I12:I13)</f>
        <v>13890330</v>
      </c>
      <c r="J14" s="24">
        <f t="shared" si="2"/>
        <v>114217870</v>
      </c>
      <c r="K14" s="27"/>
      <c r="L14" s="13"/>
      <c r="M14" s="13"/>
      <c r="N14" s="13"/>
      <c r="O14" s="13"/>
    </row>
    <row r="15" spans="2:16377" ht="19.5" customHeight="1" x14ac:dyDescent="0.25">
      <c r="B15" s="317">
        <v>3</v>
      </c>
      <c r="C15" s="315" t="s">
        <v>502</v>
      </c>
      <c r="D15" s="42" t="s">
        <v>503</v>
      </c>
      <c r="E15" s="43" cm="1">
        <f t="array" ref="E15">SUM(_xlfn._xlws.FILTER('Usulan TUP 2'!$G$15:$G$564,'Usulan TUP 2'!$P$15:$P$564=D15,0))</f>
        <v>525378000</v>
      </c>
      <c r="F15" s="43" cm="1">
        <f t="array" ref="F15">SUM(_xlfn._xlws.FILTER('Usulan TUP 2'!$J$15:$J$564,'Usulan TUP 2'!$P$15:$P$564=D15,0))</f>
        <v>473085303</v>
      </c>
      <c r="G15" s="10" cm="1">
        <f t="array" ref="G15">SUM(_xlfn._xlws.FILTER('Usulan TUP 2'!$K$15:$K$564,'Usulan TUP 2'!$P$15:$P$564=D15,0))</f>
        <v>61500000</v>
      </c>
      <c r="H15" s="10" cm="1">
        <f t="array" ref="H15">SUM(_xlfn._xlws.FILTER('Usulan TUP 2'!$L$15:$L$564,'Usulan TUP 2'!$P$15:$P$564=$D15,0))</f>
        <v>56500000</v>
      </c>
      <c r="I15" s="11" cm="1">
        <f t="array" ref="I15">SUM(_xlfn._xlws.FILTER('Usulan TUP 2'!$M$15:$M$564,'Usulan TUP 2'!$P$15:$P$564=$D15,0))</f>
        <v>8518920</v>
      </c>
      <c r="J15" s="12">
        <f>H15-I15</f>
        <v>47981080</v>
      </c>
      <c r="K15" s="13"/>
      <c r="L15" s="29"/>
      <c r="M15" s="13"/>
      <c r="N15" s="13"/>
      <c r="O15" s="13"/>
    </row>
    <row r="16" spans="2:16377" ht="19.5" customHeight="1" x14ac:dyDescent="0.25">
      <c r="B16" s="316"/>
      <c r="C16" s="316"/>
      <c r="D16" s="42" t="s">
        <v>504</v>
      </c>
      <c r="E16" s="43" cm="1">
        <f t="array" ref="E16">SUM(_xlfn._xlws.FILTER('Usulan TUP 2'!$G$15:$G$564,'Usulan TUP 2'!$P$15:$P$564=D16,0))</f>
        <v>219670000</v>
      </c>
      <c r="F16" s="43" cm="1">
        <f t="array" ref="F16">SUM(_xlfn._xlws.FILTER('Usulan TUP 2'!$J$15:$J$564,'Usulan TUP 2'!$P$15:$P$564=D16,0))</f>
        <v>181541250</v>
      </c>
      <c r="G16" s="10" cm="1">
        <f t="array" ref="G16">SUM(_xlfn._xlws.FILTER('Usulan TUP 2'!$K$15:$K$564,'Usulan TUP 2'!$P$15:$P$564=D16,0))</f>
        <v>89340000</v>
      </c>
      <c r="H16" s="10" cm="1">
        <f t="array" ref="H16">SUM(_xlfn._xlws.FILTER('Usulan TUP 2'!$L$15:$L$564,'Usulan TUP 2'!$P$15:$P$564=$D16,0))</f>
        <v>60340000</v>
      </c>
      <c r="I16" s="11" cm="1">
        <f t="array" ref="I16">SUM(_xlfn._xlws.FILTER('Usulan TUP 2'!$M$15:$M$564,'Usulan TUP 2'!$P$15:$P$564=$D16,0))</f>
        <v>5829250</v>
      </c>
      <c r="J16" s="12">
        <f>H16-I16</f>
        <v>54510750</v>
      </c>
      <c r="K16" s="13"/>
      <c r="L16" s="13"/>
      <c r="M16" s="13"/>
      <c r="N16" s="13"/>
      <c r="O16" s="13"/>
    </row>
    <row r="17" spans="2:15" ht="19.5" customHeight="1" x14ac:dyDescent="0.25">
      <c r="B17" s="316"/>
      <c r="C17" s="316"/>
      <c r="D17" s="32" t="s">
        <v>529</v>
      </c>
      <c r="E17" s="33">
        <f t="shared" ref="E17:J17" si="4">SUM(E15:E16)</f>
        <v>745048000</v>
      </c>
      <c r="F17" s="33">
        <f t="shared" si="4"/>
        <v>654626553</v>
      </c>
      <c r="G17" s="24">
        <f t="shared" si="4"/>
        <v>150840000</v>
      </c>
      <c r="H17" s="24">
        <f t="shared" si="4"/>
        <v>116840000</v>
      </c>
      <c r="I17" s="24">
        <f t="shared" ref="I17" si="5">SUM(I15:I16)</f>
        <v>14348170</v>
      </c>
      <c r="J17" s="24">
        <f t="shared" si="4"/>
        <v>102491830</v>
      </c>
      <c r="K17" s="27"/>
      <c r="L17" s="27"/>
      <c r="M17" s="13"/>
      <c r="N17" s="13"/>
      <c r="O17" s="13"/>
    </row>
    <row r="18" spans="2:15" ht="19.5" customHeight="1" x14ac:dyDescent="0.25">
      <c r="B18" s="317">
        <v>4</v>
      </c>
      <c r="C18" s="315" t="s">
        <v>505</v>
      </c>
      <c r="D18" s="42" t="s">
        <v>506</v>
      </c>
      <c r="E18" s="43" cm="1">
        <f t="array" ref="E18">SUM(_xlfn._xlws.FILTER('Usulan TUP 2'!$G$15:$G$564,'Usulan TUP 2'!$P$15:$P$564=D18,0))</f>
        <v>3525843000</v>
      </c>
      <c r="F18" s="43" cm="1">
        <f t="array" ref="F18">SUM(_xlfn._xlws.FILTER('Usulan TUP 2'!$J$15:$J$564,'Usulan TUP 2'!$P$15:$P$564=D18,0))</f>
        <v>3169536861</v>
      </c>
      <c r="G18" s="10" cm="1">
        <f t="array" ref="G18">SUM(_xlfn._xlws.FILTER('Usulan TUP 2'!$K$15:$K$564,'Usulan TUP 2'!$P$15:$P$564=D18,0))</f>
        <v>56700000</v>
      </c>
      <c r="H18" s="10" cm="1">
        <f t="array" ref="H18">SUM(_xlfn._xlws.FILTER('Usulan TUP 2'!$L$15:$L$564,'Usulan TUP 2'!$P$15:$P$564=$D18,0))</f>
        <v>49129200</v>
      </c>
      <c r="I18" s="11" cm="1">
        <f t="array" ref="I18">SUM(_xlfn._xlws.FILTER('Usulan TUP 2'!$M$15:$M$564,'Usulan TUP 2'!$P$15:$P$564=$D18,0))</f>
        <v>53100120</v>
      </c>
      <c r="J18" s="12">
        <f>H18-I18</f>
        <v>-3970920</v>
      </c>
      <c r="K18" s="13"/>
      <c r="L18" s="13"/>
      <c r="M18" s="13"/>
      <c r="N18" s="13"/>
      <c r="O18" s="13"/>
    </row>
    <row r="19" spans="2:15" ht="19.5" customHeight="1" x14ac:dyDescent="0.25">
      <c r="B19" s="316"/>
      <c r="C19" s="316"/>
      <c r="D19" s="42" t="s">
        <v>510</v>
      </c>
      <c r="E19" s="43" cm="1">
        <f t="array" ref="E19">SUM(_xlfn._xlws.FILTER('Usulan TUP 2'!$G$15:$G$564,'Usulan TUP 2'!$P$15:$P$564=D19,0))</f>
        <v>7486020000</v>
      </c>
      <c r="F19" s="43" cm="1">
        <f t="array" ref="F19">SUM(_xlfn._xlws.FILTER('Usulan TUP 2'!$J$15:$J$564,'Usulan TUP 2'!$P$15:$P$564=D19,0))</f>
        <v>6037294169</v>
      </c>
      <c r="G19" s="10" cm="1">
        <f t="array" ref="G19">SUM(_xlfn._xlws.FILTER('Usulan TUP 2'!$K$15:$K$564,'Usulan TUP 2'!$P$15:$P$564=D19,0))</f>
        <v>37595000</v>
      </c>
      <c r="H19" s="26" cm="1">
        <f t="array" ref="H19">SUM(_xlfn._xlws.FILTER('Usulan TUP 2'!$L$15:$L$564,'Usulan TUP 2'!$P$15:$P$564=$D19,0))</f>
        <v>35810000</v>
      </c>
      <c r="I19" s="30" cm="1">
        <f t="array" ref="I19">SUM(_xlfn._xlws.FILTER('Usulan TUP 2'!$M$15:$M$564,'Usulan TUP 2'!$P$15:$P$564=$D19,0))</f>
        <v>9011000</v>
      </c>
      <c r="J19" s="31">
        <f>H19-I19</f>
        <v>26799000</v>
      </c>
      <c r="K19" s="13"/>
      <c r="L19" s="13"/>
      <c r="M19" s="13"/>
      <c r="N19" s="13"/>
      <c r="O19" s="13"/>
    </row>
    <row r="20" spans="2:15" ht="19.5" customHeight="1" x14ac:dyDescent="0.25">
      <c r="B20" s="316"/>
      <c r="C20" s="316"/>
      <c r="D20" s="32" t="s">
        <v>530</v>
      </c>
      <c r="E20" s="33">
        <f>SUM(E18:E19)</f>
        <v>11011863000</v>
      </c>
      <c r="F20" s="33">
        <f>SUM(F18:F19)</f>
        <v>9206831030</v>
      </c>
      <c r="G20" s="34">
        <f>SUM(G18:G19)</f>
        <v>94295000</v>
      </c>
      <c r="H20" s="34">
        <f t="shared" ref="H20:J20" si="6">SUM(H18:H19)</f>
        <v>84939200</v>
      </c>
      <c r="I20" s="34">
        <f t="shared" ref="I20" si="7">SUM(I18:I19)</f>
        <v>62111120</v>
      </c>
      <c r="J20" s="34">
        <f t="shared" si="6"/>
        <v>22828080</v>
      </c>
      <c r="K20" s="27"/>
      <c r="L20" s="28"/>
      <c r="M20" s="13"/>
      <c r="N20" s="13"/>
      <c r="O20" s="13"/>
    </row>
    <row r="21" spans="2:15" ht="24" customHeight="1" x14ac:dyDescent="0.25">
      <c r="B21" s="314" t="s">
        <v>531</v>
      </c>
      <c r="C21" s="314"/>
      <c r="D21" s="314"/>
      <c r="E21" s="37">
        <f>SUM(E11,E14,E17,E20)</f>
        <v>23288180000</v>
      </c>
      <c r="F21" s="37">
        <f t="shared" ref="F21:J21" si="8">SUM(F11,F14,F17,F20)</f>
        <v>20167469069</v>
      </c>
      <c r="G21" s="37">
        <f t="shared" si="8"/>
        <v>543800000</v>
      </c>
      <c r="H21" s="36">
        <f t="shared" si="8"/>
        <v>443410000</v>
      </c>
      <c r="I21" s="36">
        <f t="shared" ref="I21" si="9">SUM(I11,I14,I17,I20)</f>
        <v>99724620</v>
      </c>
      <c r="J21" s="36">
        <f t="shared" si="8"/>
        <v>343685380</v>
      </c>
    </row>
    <row r="22" spans="2:15" x14ac:dyDescent="0.25"/>
    <row r="23" spans="2:15" x14ac:dyDescent="0.25"/>
    <row r="24" spans="2:15" x14ac:dyDescent="0.25">
      <c r="F24" s="3" t="str">
        <f>"Jakarta, "&amp;TRIM(MID('Setting Tanggal'!C9,2,LEN('Setting Tanggal'!C9)))</f>
        <v>Jakarta, 06 Maret 2023</v>
      </c>
    </row>
    <row r="25" spans="2:15" x14ac:dyDescent="0.25">
      <c r="F25" s="3" t="str">
        <f>'Usulan TUP 2'!G568</f>
        <v>Pejabat Pembuat Komitmen</v>
      </c>
    </row>
    <row r="26" spans="2:15" x14ac:dyDescent="0.25">
      <c r="F26" s="3" t="str">
        <f>'Usulan TUP 2'!G569</f>
        <v>Pusat Pendidikan KP,</v>
      </c>
    </row>
    <row r="27" spans="2:15" x14ac:dyDescent="0.25"/>
    <row r="28" spans="2:15" x14ac:dyDescent="0.25"/>
    <row r="29" spans="2:15" x14ac:dyDescent="0.25">
      <c r="F29" s="38" t="str">
        <f>'Usulan TUP 2'!I572</f>
        <v>Ditandatangani Secara</v>
      </c>
    </row>
    <row r="30" spans="2:15" x14ac:dyDescent="0.25">
      <c r="F30" s="38" t="str">
        <f>'Usulan TUP 2'!I573</f>
        <v>Elektronik</v>
      </c>
    </row>
    <row r="31" spans="2:15" x14ac:dyDescent="0.25"/>
    <row r="32" spans="2:15" x14ac:dyDescent="0.25">
      <c r="C32" s="14"/>
      <c r="F32" s="3" t="str">
        <f>'Usulan TUP 2'!G575</f>
        <v>Dr. Bambang Suprakto, A.Pi, S.Pi, MT</v>
      </c>
    </row>
    <row r="33" spans="6:6" x14ac:dyDescent="0.25">
      <c r="F33" s="3" t="str">
        <f>'Usulan TUP 2'!G576</f>
        <v>NIP 19630602 198802 1 001</v>
      </c>
    </row>
    <row r="34" spans="6:6" x14ac:dyDescent="0.25"/>
    <row r="35" spans="6:6" x14ac:dyDescent="0.25"/>
    <row r="36" spans="6:6" x14ac:dyDescent="0.25"/>
    <row r="37" spans="6:6" x14ac:dyDescent="0.25"/>
    <row r="38" spans="6:6" x14ac:dyDescent="0.25"/>
    <row r="39" spans="6:6" x14ac:dyDescent="0.25"/>
    <row r="40" spans="6:6" x14ac:dyDescent="0.25"/>
    <row r="41" spans="6:6" x14ac:dyDescent="0.25"/>
    <row r="42" spans="6:6" x14ac:dyDescent="0.25"/>
    <row r="43" spans="6:6" x14ac:dyDescent="0.25"/>
    <row r="44" spans="6:6" x14ac:dyDescent="0.25"/>
    <row r="45" spans="6:6" x14ac:dyDescent="0.25"/>
    <row r="46" spans="6:6" x14ac:dyDescent="0.25"/>
    <row r="47" spans="6:6" x14ac:dyDescent="0.25"/>
    <row r="48" spans="6: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20">
    <mergeCell ref="C8:D8"/>
    <mergeCell ref="B9:B11"/>
    <mergeCell ref="B21:D21"/>
    <mergeCell ref="C9:C11"/>
    <mergeCell ref="B15:B17"/>
    <mergeCell ref="C15:C17"/>
    <mergeCell ref="B18:B20"/>
    <mergeCell ref="C18:C20"/>
    <mergeCell ref="B12:B14"/>
    <mergeCell ref="C12:C14"/>
    <mergeCell ref="B5:C5"/>
    <mergeCell ref="B6:B7"/>
    <mergeCell ref="C6:C7"/>
    <mergeCell ref="D6:D7"/>
    <mergeCell ref="J6:J7"/>
    <mergeCell ref="E6:E7"/>
    <mergeCell ref="F6:F7"/>
    <mergeCell ref="G6:G7"/>
    <mergeCell ref="H6:H7"/>
    <mergeCell ref="I6:I7"/>
  </mergeCells>
  <printOptions horizontalCentered="1"/>
  <pageMargins left="0.59055118110236227" right="0.59055118110236227" top="0.74803149606299213" bottom="0.74803149606299213" header="0" footer="0.39370078740157483"/>
  <pageSetup paperSize="9" scale="59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Setting Tanggal</vt:lpstr>
      <vt:lpstr>Rekap TUP 2 Per Akun</vt:lpstr>
      <vt:lpstr>Usulan TUP 2</vt:lpstr>
      <vt:lpstr>Rekap Usulan TUP 2</vt:lpstr>
      <vt:lpstr>'Rekap TUP 2 Per Akun'!Print_Area</vt:lpstr>
      <vt:lpstr>'Rekap Usulan TUP 2'!Print_Area</vt:lpstr>
      <vt:lpstr>'Usulan TUP 2'!Print_Area</vt:lpstr>
      <vt:lpstr>'Usulan TUP 2'!Print_Titles</vt:lpstr>
      <vt:lpstr>'Usulan TUP 2'!Start_Jadi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2023-03-16T02:23:37Z</cp:lastPrinted>
  <dcterms:created xsi:type="dcterms:W3CDTF">2022-10-11T07:47:57Z</dcterms:created>
  <dcterms:modified xsi:type="dcterms:W3CDTF">2023-03-16T11:29:02Z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