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BACK\PUSDIK\2023\SAKTI\ADK SPBY\TUP_1\"/>
    </mc:Choice>
  </mc:AlternateContent>
  <xr:revisionPtr revIDLastSave="0" documentId="13_ncr:1_{84CB4BD3-AA3E-425D-9104-0EE95C8326F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UP" sheetId="1" r:id="rId1"/>
    <sheet name="GU.2" sheetId="6" r:id="rId2"/>
    <sheet name="TUP.1" sheetId="5" r:id="rId3"/>
    <sheet name="GU.3" sheetId="7" r:id="rId4"/>
    <sheet name="Sheet1" sheetId="2" r:id="rId5"/>
    <sheet name="Sheet2" sheetId="4" r:id="rId6"/>
  </sheets>
  <definedNames>
    <definedName name="_xlnm.Print_Titles" localSheetId="1">GU.2!$2:$5</definedName>
    <definedName name="_xlnm.Print_Titles" localSheetId="3">GU.3!$2:$5</definedName>
    <definedName name="_xlnm.Print_Titles" localSheetId="2">TUP.1!$2:$5</definedName>
    <definedName name="_xlnm.Print_Titles" localSheetId="0">UP!$2:$5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7" l="1"/>
  <c r="L33" i="7" l="1"/>
  <c r="L60" i="7" l="1"/>
  <c r="L58" i="7"/>
  <c r="L59" i="5"/>
  <c r="L58" i="5"/>
  <c r="N48" i="5" l="1"/>
  <c r="L48" i="5"/>
  <c r="L13" i="5" l="1"/>
  <c r="L23" i="5" l="1"/>
  <c r="L22" i="5"/>
  <c r="L14" i="5"/>
  <c r="N61" i="5" l="1"/>
  <c r="N62" i="5"/>
  <c r="N63" i="5"/>
  <c r="N64" i="5"/>
  <c r="N65" i="5"/>
  <c r="N66" i="5"/>
  <c r="N67" i="5"/>
  <c r="N68" i="5"/>
  <c r="N60" i="5" l="1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13" i="7"/>
  <c r="N55" i="5" l="1"/>
  <c r="N54" i="5"/>
  <c r="N53" i="5"/>
  <c r="N52" i="5"/>
  <c r="M8" i="7" l="1"/>
  <c r="M13" i="7" s="1"/>
  <c r="M14" i="7" s="1"/>
  <c r="M15" i="7" s="1"/>
  <c r="M16" i="7" s="1"/>
  <c r="M17" i="7" s="1"/>
  <c r="M18" i="7" s="1"/>
  <c r="M19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3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9" i="7" s="1"/>
  <c r="M50" i="7" s="1"/>
  <c r="M51" i="7" s="1"/>
  <c r="M67" i="7"/>
  <c r="K60" i="7"/>
  <c r="N59" i="5"/>
  <c r="N58" i="5"/>
  <c r="N57" i="5"/>
  <c r="N56" i="5"/>
  <c r="M60" i="7" l="1"/>
  <c r="N14" i="5" l="1"/>
  <c r="N45" i="5" l="1"/>
  <c r="N43" i="5"/>
  <c r="N42" i="5"/>
  <c r="N25" i="5"/>
  <c r="N24" i="5"/>
  <c r="N16" i="5"/>
  <c r="N15" i="5"/>
  <c r="N13" i="5"/>
  <c r="L48" i="1"/>
  <c r="M8" i="6" l="1"/>
  <c r="M23" i="6"/>
  <c r="N11" i="6"/>
  <c r="N12" i="6"/>
  <c r="N13" i="6"/>
  <c r="L16" i="6"/>
  <c r="K16" i="6"/>
  <c r="M16" i="6" l="1"/>
  <c r="L14" i="6"/>
  <c r="K8" i="5"/>
  <c r="L18" i="5"/>
  <c r="N18" i="5"/>
  <c r="L47" i="1" l="1"/>
  <c r="K8" i="1" l="1"/>
  <c r="N23" i="5" l="1"/>
  <c r="L19" i="5" l="1"/>
  <c r="L20" i="5"/>
  <c r="N40" i="5" l="1"/>
  <c r="N39" i="5"/>
  <c r="N38" i="5"/>
  <c r="N37" i="5"/>
  <c r="N36" i="5"/>
  <c r="N35" i="5"/>
  <c r="N34" i="5"/>
  <c r="N33" i="5"/>
  <c r="N32" i="5"/>
  <c r="N31" i="5"/>
  <c r="N30" i="5"/>
  <c r="N29" i="5"/>
  <c r="N28" i="5"/>
  <c r="N22" i="5"/>
  <c r="L29" i="5" l="1"/>
  <c r="N27" i="5"/>
  <c r="L77" i="5" l="1"/>
  <c r="L75" i="5"/>
  <c r="K77" i="5"/>
  <c r="N20" i="5"/>
  <c r="N19" i="5"/>
  <c r="M84" i="5"/>
  <c r="M77" i="5" l="1"/>
  <c r="M8" i="5"/>
  <c r="M13" i="5" s="1"/>
  <c r="M14" i="5" s="1"/>
  <c r="M15" i="5" s="1"/>
  <c r="M16" i="5" s="1"/>
  <c r="M18" i="5" s="1"/>
  <c r="M19" i="5" s="1"/>
  <c r="M20" i="5" s="1"/>
  <c r="M22" i="5" s="1"/>
  <c r="M23" i="5" s="1"/>
  <c r="M24" i="5" s="1"/>
  <c r="M25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2" i="5" s="1"/>
  <c r="M43" i="5" s="1"/>
  <c r="M8" i="1"/>
  <c r="N57" i="1" l="1"/>
  <c r="N56" i="1"/>
  <c r="N55" i="1"/>
  <c r="N54" i="1"/>
  <c r="N53" i="1"/>
  <c r="N52" i="1"/>
  <c r="N51" i="1"/>
  <c r="M45" i="5" l="1"/>
  <c r="M48" i="5" s="1"/>
  <c r="M49" i="5" s="1"/>
  <c r="M50" i="5" s="1"/>
  <c r="M52" i="5" s="1"/>
  <c r="N77" i="1"/>
  <c r="N76" i="1"/>
  <c r="N75" i="1"/>
  <c r="M53" i="5" l="1"/>
  <c r="M54" i="5" s="1"/>
  <c r="M55" i="5" s="1"/>
  <c r="M56" i="5" s="1"/>
  <c r="L73" i="1"/>
  <c r="L71" i="1"/>
  <c r="M57" i="5" l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70" i="5" s="1"/>
  <c r="M71" i="5" s="1"/>
  <c r="M73" i="5" s="1"/>
  <c r="M74" i="5" s="1"/>
  <c r="L15" i="1"/>
  <c r="L14" i="1"/>
  <c r="N40" i="1" l="1"/>
  <c r="K89" i="1" l="1"/>
  <c r="L13" i="1"/>
  <c r="N15" i="1"/>
  <c r="N14" i="1"/>
  <c r="N73" i="1"/>
  <c r="N72" i="1"/>
  <c r="N71" i="1"/>
  <c r="L72" i="1"/>
  <c r="L70" i="1"/>
  <c r="N70" i="1"/>
  <c r="N68" i="1"/>
  <c r="N67" i="1"/>
  <c r="N69" i="1"/>
  <c r="N66" i="1"/>
  <c r="N65" i="1"/>
  <c r="N64" i="1"/>
  <c r="N63" i="1"/>
  <c r="N62" i="1"/>
  <c r="N61" i="1"/>
  <c r="N60" i="1"/>
  <c r="N59" i="1"/>
  <c r="N58" i="1"/>
  <c r="N86" i="1"/>
  <c r="N85" i="1"/>
  <c r="N84" i="1"/>
  <c r="N83" i="1"/>
  <c r="N82" i="1"/>
  <c r="N81" i="1"/>
  <c r="N80" i="1"/>
  <c r="N79" i="1"/>
  <c r="N78" i="1"/>
  <c r="N50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35" i="1"/>
  <c r="N36" i="1"/>
  <c r="N37" i="1"/>
  <c r="N38" i="1"/>
  <c r="N39" i="1"/>
  <c r="N44" i="1"/>
  <c r="N43" i="1"/>
  <c r="N42" i="1"/>
  <c r="L87" i="1" l="1"/>
  <c r="M13" i="1"/>
  <c r="M14" i="1" s="1"/>
  <c r="M15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1" i="1" s="1"/>
  <c r="M42" i="1" s="1"/>
  <c r="M43" i="1" s="1"/>
  <c r="M44" i="1" s="1"/>
  <c r="M47" i="1" s="1"/>
  <c r="M48" i="1" s="1"/>
  <c r="M50" i="1" s="1"/>
  <c r="M51" i="1" s="1"/>
  <c r="M52" i="1" s="1"/>
  <c r="M53" i="1" s="1"/>
  <c r="M54" i="1" s="1"/>
  <c r="M55" i="1" s="1"/>
  <c r="M56" i="1" s="1"/>
  <c r="M57" i="1" s="1"/>
  <c r="N41" i="1"/>
  <c r="N21" i="1"/>
  <c r="N20" i="1"/>
  <c r="N19" i="1"/>
  <c r="N18" i="1"/>
  <c r="N17" i="1"/>
  <c r="N13" i="1"/>
  <c r="M58" i="1" l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L89" i="1"/>
  <c r="M78" i="1" l="1"/>
  <c r="M79" i="1" s="1"/>
  <c r="M80" i="1" s="1"/>
  <c r="M81" i="1" s="1"/>
  <c r="M82" i="1" s="1"/>
  <c r="M83" i="1" s="1"/>
  <c r="M75" i="1"/>
  <c r="M76" i="1" s="1"/>
  <c r="M77" i="1" s="1"/>
  <c r="M96" i="1"/>
  <c r="M84" i="1" l="1"/>
  <c r="M85" i="1" s="1"/>
  <c r="M86" i="1" s="1"/>
  <c r="M8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Hp-Pc</author>
  </authors>
  <commentList>
    <comment ref="F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Hp-Pc</author>
  </authors>
  <commentList>
    <comment ref="F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Hp-Pc</author>
  </authors>
  <commentList>
    <comment ref="F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Hp-Pc</author>
  </authors>
  <commentList>
    <comment ref="F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belanja bahan, klo rapat, tanya sama tokonya nomor kuitansi,termasuk ATK,komputer,penggandaan
</t>
        </r>
      </text>
    </comment>
    <comment ref="G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Hp-Pc:</t>
        </r>
        <r>
          <rPr>
            <sz val="9"/>
            <color indexed="81"/>
            <rFont val="Tahoma"/>
            <family val="2"/>
          </rPr>
          <t xml:space="preserve">
utk perdin + rdk</t>
        </r>
      </text>
    </comment>
  </commentList>
</comments>
</file>

<file path=xl/sharedStrings.xml><?xml version="1.0" encoding="utf-8"?>
<sst xmlns="http://schemas.openxmlformats.org/spreadsheetml/2006/main" count="995" uniqueCount="337">
  <si>
    <t>BUKU KAS UMUM KELOMPOK PENYELENGGARAAN PENDIDIKAN</t>
  </si>
  <si>
    <t>BULAN</t>
  </si>
  <si>
    <t>TGL</t>
  </si>
  <si>
    <t>No. BUKTI KAS</t>
  </si>
  <si>
    <t>Nomor kuitansi toko</t>
  </si>
  <si>
    <t>No ST
(Prjln/rdk)</t>
  </si>
  <si>
    <t>Nama Toko / Orang</t>
  </si>
  <si>
    <t>URAIAN</t>
  </si>
  <si>
    <t>KODE MAK</t>
  </si>
  <si>
    <t>DEBET</t>
  </si>
  <si>
    <t>KREDIT</t>
  </si>
  <si>
    <t>SALDO</t>
  </si>
  <si>
    <t>No SPBY</t>
  </si>
  <si>
    <t>No Kuitansi SILABI</t>
  </si>
  <si>
    <t>No Transaksi/SPTJB (no DRPP)</t>
  </si>
  <si>
    <t>Pajak</t>
  </si>
  <si>
    <t>No DRPP</t>
  </si>
  <si>
    <t>No SPM</t>
  </si>
  <si>
    <t>No SP2D</t>
  </si>
  <si>
    <t>No Pajak
SILABI</t>
  </si>
  <si>
    <t>NTPN</t>
  </si>
  <si>
    <t>NTB</t>
  </si>
  <si>
    <t>SW. Budi Santoso, A.Pi,MM</t>
  </si>
  <si>
    <t>Luh Dewi Komarini, S.Pi, MA</t>
  </si>
  <si>
    <t>Mextaria Yuliana, S.Pi, M.Si</t>
  </si>
  <si>
    <t>Bekti Windarahayu</t>
  </si>
  <si>
    <t>051.B.521211</t>
  </si>
  <si>
    <t>Delicio</t>
  </si>
  <si>
    <t>Wisnhu C. Pratama, S.St.Pi</t>
  </si>
  <si>
    <t>M. Irfan Fauzi, S.St.Pi</t>
  </si>
  <si>
    <t>052.A.524111</t>
  </si>
  <si>
    <t>Mengetahui,</t>
  </si>
  <si>
    <t>a.n Kuasa Pengguna Anggaran</t>
  </si>
  <si>
    <t>Bendahara Pengeluaran,</t>
  </si>
  <si>
    <t>Pejabat Pembuat Komitmen,</t>
  </si>
  <si>
    <t>Pusdik KP,</t>
  </si>
  <si>
    <t>Dr. Bambang Suprakto, A.Pi, S.Pi, MT</t>
  </si>
  <si>
    <t>NIP 19630602 198802 1 001</t>
  </si>
  <si>
    <t>051.B.524111</t>
  </si>
  <si>
    <t>Eva Octaviani Cesyuria, S.IK</t>
  </si>
  <si>
    <t>Sri Sulistiyawati, A.Md, S.E</t>
  </si>
  <si>
    <t>NIP 19820612 200901 2 004</t>
  </si>
  <si>
    <t>Penyusunan NSPK Metode dan Kurikulum (2376.AFA.001.051.B.521211)</t>
  </si>
  <si>
    <t>Baltimore</t>
  </si>
  <si>
    <t>Penyusunan NSPK Metode dan Kurikulum (2376.AFA.001.051.B.524111)</t>
  </si>
  <si>
    <t>Adityo Bayu Ariyadi, S.Pd</t>
  </si>
  <si>
    <t>Khairuddin</t>
  </si>
  <si>
    <t>Jan</t>
  </si>
  <si>
    <t>Byr ke Luh Dewi Komarini, S.Pi, MA, blj perdin biasa Pusdik KP-Gedung I BRSDM, Ancol pd tgl 11 Jan 2023 (PP). Keg.  pmbhsn mengenai  reviu Kep. Ka. Bdn ttg pedomn pelks. kewirausahaan. Tgl 11 Jan 2023</t>
  </si>
  <si>
    <t>B.12/BRSDM.4/KP.440/I/2023 Tgl 3 Jan 2023</t>
  </si>
  <si>
    <t>B.13/BRSDM.4/KP.440/I/2023 Tgl 3 Jan 2023</t>
  </si>
  <si>
    <t>Rahmadi Sunoko, S.Pi,M.Sc</t>
  </si>
  <si>
    <t>B.200/BRSDM.4/KP.440/II/2023 Tgl 16 Jan 2023</t>
  </si>
  <si>
    <t>Byr ke Sri Widodo Budi, Santoso, A.Pi, MM, blj perdin Pusdik KP-Ged. I BRSDM, Ancol tgl 18 Jan 2023 (PP). Dlm rangka Pemaparan, pembahsan dan editing draft pedoman PKL. Tgl 18 Jan</t>
  </si>
  <si>
    <t>B.200/BRSDM.4/KP.440/II/2023 Tgl 16 Jan 2024</t>
  </si>
  <si>
    <t>B.200/BRSDM.4/KP.440/II/2023 Tgl 16 Jan 2025</t>
  </si>
  <si>
    <t>B.200/BRSDM.4/KP.440/II/2023 Tgl 16 Jan 2026</t>
  </si>
  <si>
    <t>B.200/BRSDM.4/KP.440/II/2023 Tgl 16 Jan 2027</t>
  </si>
  <si>
    <t>B.200/BRSDM.4/KP.440/II/2023 Tgl 16 Jan 2028</t>
  </si>
  <si>
    <t>B.200/BRSDM.4/KP.440/II/2023 Tgl 16 Jan 2029</t>
  </si>
  <si>
    <t>B.200/BRSDM.4/KP.440/II/2023 Tgl 16 Jan 2030</t>
  </si>
  <si>
    <t>B.200/BRSDM.4/KP.440/II/2023 Tgl 16 Jan 2031</t>
  </si>
  <si>
    <t>Byr ke Luh Dewi Komarini, S.Pi,MA, blj perdin Pusdik KP-Ged. I BRSDM, Ancol tgl 18 Jan 2023 (PP). Dlm rangka Pemaparan, pembahsan dan editing draft pedoman PKL. Tgl 18 Jan</t>
  </si>
  <si>
    <t>Byr ke Mextaria Yuliana, S.Pi,M.Si, blj perdin Pusdik KP-Ged. I BRSDM, Ancol tgl 18 Jan 2023 (PP). Dlm rangka Pemaparan, pembahsan dan editing draft pedoman PKL. Tgl 18 Jan</t>
  </si>
  <si>
    <t>Byr ke Wisnhu C. Pratama, S.St.Pi, blj perdin Pusdik KP-Ged. I BRSDM, Ancol tgl 18 Jan 2023 (PP). Dlm rangka Pemaparan, pembahsan dan editing draft pedoman PKL. Tgl 18 Jan</t>
  </si>
  <si>
    <t>Byr ke Adityo Bayu Ariyadi, S.Pd, blj perdin Pusdik KP-Ged. I BRSDM, Ancol tgl 18 Jan 2023 (PP). Dlm rangka Pemaparan, pembahsan dan editing draft pedoman PKL. Tgl 18 Jan</t>
  </si>
  <si>
    <t>Byr ke M. Irfan Fauzi, S, St.Pi, blj perdin Pusdik KP-Ged. I BRSDM, Ancol tgl 18 Jan 2023 (PP). Dlm rangka Pemaparan, pembahsan dan editing draft pedoman PKL. Tgl 18 Jan</t>
  </si>
  <si>
    <t>Byr ke Eva Octaviani Cesyuria, S.IK, blj perdin Pusdik KP-Ged. I BRSDM, Ancol tgl 18 Jan 2023 (PP). Dlm rangka Pemaparan, pembahsan dan editing draft pedoman PKL. Tgl 18 Jan</t>
  </si>
  <si>
    <t>Byr ke Bekti Windarahayu, blj perdin Pusdik KP-Ged. I BRSDM, Ancol tgl 18 Jan 2023 (PP). Dlm rangka Pemaparan, pembahsan dan editing draft pedoman PKL. Tgl 18 Jan</t>
  </si>
  <si>
    <t>B.225/BRSDM.4/KP.440/I/2023 Tgl 19 Jan 2023</t>
  </si>
  <si>
    <t>Byr ke Luh Dewi Komarini, S.Pi, MA, blj perdin biasa Pusdik KP-Gedung I BRSDM, Ancol pd tgl 20 Jan 2023 (PP).Keg Launching Outlet Dharma Wanita &amp; pedmpingan produk kewirausahaan &amp;TEFA. Tgl 20 Jan 2023</t>
  </si>
  <si>
    <t>Byr ke Bekti Windarahayu, blj perdin biasa Pusdik KP-Gedung I BRSDM, Ancol pd tgl 20 Jan 2023 (PP).Keg Launching Outlet Dharma Wanita &amp; pedmpingan produk kewirausahaan &amp;TEFA. Tgl 20 Jan 2023</t>
  </si>
  <si>
    <t>052.A.5212111</t>
  </si>
  <si>
    <t>Sri Widodo Budi Santoso, A.Pi,MM</t>
  </si>
  <si>
    <t>Agung Perwira Sanjaya, S.H</t>
  </si>
  <si>
    <t>127/BRSDM.4/KP.440/I/2023 Tgl 6 Jan 2023</t>
  </si>
  <si>
    <t>Byr ke Mextaria Yuliaan, S.Pi, M.Si, blj perdin biasa Pusdik KP-Gedung I BRSDM, Ancol pd tgl 20 Jan 2023 (PP).Keg Launching Outlet Dharma Wanita&amp; pedmpingan produk kewirausahaan &amp;TEFA. Tgl 20 Jan 2023</t>
  </si>
  <si>
    <t>Byr ke Eva Octaviani Cesyuria, S.IK, blj perdin biasa Pusdik KP-Gedung I BRSDM, Ancol pd tgl 20 Jan 2023 (PP).Keg Launching Outlet Dharma Wanita&amp; pedmpingan produk kewirausahaan &amp;TEFA. Tgl 20 Jan 2023</t>
  </si>
  <si>
    <t>Serapan Lulusan Pendidikan KP (2378.EBA.962.301.H.524111)</t>
  </si>
  <si>
    <t>301.H.524111</t>
  </si>
  <si>
    <t>Eva Octaviani Cesyuria, SIK</t>
  </si>
  <si>
    <t>Byr ke Sri Widodo Budi Santoso, A.Pi, MM perdin biasa Pusdik KP-Ged.  I BRSDM Ancol pd tgl 17 Jan 2023. Kegiatan Pembaharuan data serapan lulusan 2022 dan peserta didik awal triwulan I.Tgl 17 Jan 2023</t>
  </si>
  <si>
    <t>Byr ke Luh Dewi Komarini, S.Pi,MA  perdin biasa Pusdik KP-Ged.  I BRSDM Ancol pd tgl 17 Jan 2023. Kegiatan Pembaharuan data serapan lulusan 2022 dan peserta didik awal triwulan I . Tgl 17 Jan 2023</t>
  </si>
  <si>
    <t>Byr ke Mextaria Yuliana, S.Pi, M.Si  perdin biasa Pusdik KP-Ged.  I BRSDM Ancol pd tgl 17 Jan 2023. Kegiatan Pembaharuan data serapan lulusan 2022 dan peserta didik awal triwulan I . Tgl 17 Jan 2023</t>
  </si>
  <si>
    <t>Byr ke Wisnhu C. Pratama, S.St.Pi perdin biasa Pusdik KP-Ged.  I BRSDM Ancol pd tgl 17 Jan 2023. Kegiatan Pembaharuan data serapan lulusan 2022 dan peserta didik awal triwulan I . Tgl 17 Jan 2023</t>
  </si>
  <si>
    <t>Byr ke Adityo Bayu Ariyadi, S.Pd perdin biasa Pusdik KP-Ged.  I BRSDM Ancol pd tgl 17 Jan 2023. Kegiatan Pembaharuan data serapan lulusan 2022 dan peserta didik awal triwulan I . Tgl 17 Jan 2023</t>
  </si>
  <si>
    <t>Byr ke Khairuddin perdin biasa Pusdik KP-Ged.  I BRSDM Ancol pd tgl 17 Jan 2023. Kegiatan Pembaharuan data serapan lulusan 2022 dan peserta didik awal triwulan I . Tgl 17 Jan 2023</t>
  </si>
  <si>
    <t>Byr ke M. Irfan Fauzi, S.St.Pi perdin biasa Pusdik KP-Ged.  I BRSDM Ancol pd tgl 17 Jan 2023. Kegiatan Pembaharuan data serapan lulusan 2022 dan peserta didik awal triwulan I . Tgl 17 Jan 2023</t>
  </si>
  <si>
    <t>Byr ke Eva Octaviani Cesyuria, SIK perdin biasa Pusdik KP-Ged.  I BRSDM Ancol pd tgl 17 Jan 2023. Kegiatan Pembaharuan data serapan lulusan 2022 dan peserta didik awal triwulan I . Tgl 17 Jan 2023</t>
  </si>
  <si>
    <t>Byr ke Bekti Windarahayu perdin biasa Pusdik KP-Ged.  I BRSDM Ancol pd tgl 17 Jan 2023. Kegiatan Pembaharuan data serapan lulusan 2022 dan peserta didik awal triwulan I . Tgl 17 Jan 2023</t>
  </si>
  <si>
    <t>B.183/BRSDM.4/KP.440/I/2023 Tgl 13 Jan 2023</t>
  </si>
  <si>
    <t>Byr ke Sri Widodo Budi Santoso, A.Pi, MM perdin biasa Pusdik KP-Poltek AUP,  tgl 16 Jan 2023 (PP).  Koord. terkait penggunaan anggrn penerimaan &amp;penetapan terpusat serdik  lingkup KKP.Tgl 16 Jan 2023</t>
  </si>
  <si>
    <t>Byr ke Adityo Bayu Ariyadi, S.Pd perdin biasa Pusdik KP-Poltek AUP,  tgl 16 Jan 2023 (PP). Koord. terkait penggunaan anggaran penerimaan dan penetapan terpusat serdik lingkup KKP. Tgl 16 Jan 2023</t>
  </si>
  <si>
    <t>Byr ke Bekti Windarahayu perdin biasa Pusdik KP-Poltek AUP, tgl 16 Jan 2023 (PP).  Koord. terkait penggunaan anggaran penerimaan dan penetapan terpusat peserta didik lingkup KKP. Tgl 16 Jan 2023</t>
  </si>
  <si>
    <t>Byr k Sri Widodo Budi Santoso, A.Pi, MM perdin biasa Pusdik KP-Ged. I BRSDM Ancol, tgl 19 jan 2023 (PP). Melakukan revisi draft pedoman penerimaan peserta didik. Tgl 19 Jan 2023</t>
  </si>
  <si>
    <t>Hari Purwanto, S.Pi, M.AP</t>
  </si>
  <si>
    <t>Byr k Luh Dewi Komarini, S.Pi, MA perdin biasa Pusdik KP-Ged. I BRSDM Ancol, tgl 19 jan 2023 (PP). Melakukan revisi draft pedoman penerimaan peserta didik. Tgl 19 Jan 2023</t>
  </si>
  <si>
    <t>Byr k Mextaria Yuliana, S.Pi,M.Si perdin biasa Pusdik KP-Ged. I BRSDM Ancol, tgl 19 jan 2023 (PP). Melakukan revisi draft pedoman penerimaan peserta didik. Tgl 19 Jan 2023</t>
  </si>
  <si>
    <t>Byr k Wisnhu C. Pratama, S.St.Pi perdin biasa Pusdik KP-Ged. I BRSDM Ancol, tgl 19 jan 2023 (PP). Melakukan revisi draft pedoman penerimaan peserta didik. Tgl 19 Jan 2023</t>
  </si>
  <si>
    <t>Byr k Adityo Bayu Ariyadi, S.Pd perdin biasa Pusdik KP-Ged. I BRSDM Ancol, tgl 19 jan 2023 (PP). Melakukan revisi draft pedoman penerimaan peserta didik. Tgl 19 Jan 2023</t>
  </si>
  <si>
    <t>Byr k Khairuddin perdin biasa Pusdik KP-Ged. I BRSDM Ancol, tgl 19 jan 2023 (PP). Melakukan revisi draft pedoman penerimaan peserta didik. Tgl 19 Jan 2023</t>
  </si>
  <si>
    <t>Byr k M. Irfan Fauzi, S.St.Pi perdin biasa Pusdik KP-Ged. I BRSDM Ancol, tgl 19 jan 2023 (PP). Melakukan revisi draft pedoman penerimaan peserta didik. Tgl 19 Jan 2023</t>
  </si>
  <si>
    <t>Byr k Eva Octaviani Cesyuria, S.IK perdin biasa Pusdik KP-Ged. I BRSDM Ancol, tgl 19 jan 2023 (PP). Melakukan revisi draft pedoman penerimaan peserta didik. Tgl 19 Jan 2023</t>
  </si>
  <si>
    <t>Sarwono</t>
  </si>
  <si>
    <t>Byr k Sarwono perdin biasa Pusdik KP-Ged. I BRSDM Ancol, tgl 19 jan 2023 (PP). Melakukan revisi draft pedoman penerimaan peserta didik. Tgl 19 Jan 2023</t>
  </si>
  <si>
    <t>Byr k Bekti Windarahayu perdin biasa Pusdik KP-Ged. I BRSDM Ancol, tgl 19 jan 2023 (PP). Melakukan revisi draft pedoman penerimaan peserta didik. Tgl 19 Jan 2023</t>
  </si>
  <si>
    <t>B.191/BRSDM.4/KP.440/I/2023 Tgl 13 Jan 2023</t>
  </si>
  <si>
    <t>Byr Sri Widodo Budi Santoso, A.Pi, MM perdin biasa Pusdik KP -Poltek AUP, Kampus Bgor. Tgl 20-21 Jan 2023 (PP), penyelarasan legislasi&amp;penyusunan bhn publikasi penerimaan serdik baru. Tgl 24 Jan 2023</t>
  </si>
  <si>
    <t>Byr Wisnhu C. Pratama, S.St.Pi perdin biasa Pusdik KP -Poltek AUP, Kampus Bgor. Tgl 20-21 Jan 2023 (PP), penyelarasan legislasi&amp;penyusunan bhn publikasi penerimaan serdik baru. Tgl 24 Jan 2023</t>
  </si>
  <si>
    <t>Byr Adityo Bayu Ariyadi, S.Pd perdin biasa Pusdik KP -Poltek AUP, Kampus Bgor. Tgl 20-21 Jan 2023 (PP), penyelarasan legislasi&amp;penyusunan bhn publikasi penerimaan serdik baru. Tgl 24 Jan 2023</t>
  </si>
  <si>
    <t>Byr M. Irfan Fauzo, S.St.Pi perdin biasa Pusdik KP -Poltek AUP, Kampus Bgor. Tgl 20-21 Jan 2023 (PP), penyelarasan legislasi&amp;penyusunan bhn publikasi penerimaan serdik baru. Tgl 24 Jan 2023</t>
  </si>
  <si>
    <t>Byr ke Mextaria Yuliana, S.Pi, M.Si, blj perdin biasa Pusdik KP-Gedung I BRSDM, Ancol pd tgl 11 Jan 2023 (PP). Keg.  pmbhsn mengenai  reviu Kep. Ka. Bdn ttg pedomn pelks. kewirausahaan.Tgl 11 Jan 2023</t>
  </si>
  <si>
    <t>Byr keAdityo Bayu Ariyadi, S.Pd, blj perdin biasa Pusdik KP-Gedung I BRSDM, Ancol pd tgl 11 Jan 2023 (PP). Keg.  pmbhsn mengenai  reviu Kep. Ka. Bdn ttg pedomn pelks. kewirausahaan. Tgl 11 Jan 2023</t>
  </si>
  <si>
    <t>Byr ke Eva Octaviani Cesyuria, S.IK blj perdin biasa Pusdik KP-Gedung I BRSDM, Ancol pd tgl 11 Jan 2023 (PP). Keg.  pmbhsn mengenai  reviu Kep. Ka. Bdn ttg pedomn pelks. kewirausahaan. Tgl 11 Jan 2023</t>
  </si>
  <si>
    <t>Byr ke Bekti Windarahayu, blj perdin biasa Pusdik KP-Gedung I BRSDM, Ancol pd tgl 11 Jan 2023 (PP). Keg.  pmbhsn mengenai  reviu Kep. Ka. Bdn ttg pedomn pelks. kewirausahaan. Tgl 11 Jan 2023</t>
  </si>
  <si>
    <t>Jakarta,          Januari 2023</t>
  </si>
  <si>
    <t>BULAN   :  Januari 2023</t>
  </si>
  <si>
    <t>Byr ke Rahmadi Sunoko, S.Pi,M.Sc, blj perdin Set.BRSDM KP-Ged. I BRSDM, Ancol tgl 18 Jan 2023 (PP). Dlm rangka Pemaparan, pembahsan dan editing draft pedoman PKL. Tgl 18 Jan</t>
  </si>
  <si>
    <t>Byr k Hari Purwanto, S,Pi,M.AP perdin biasa Set.BRSDM KP-Ged. I BRSDM Ancol, tgl 19 jan 2023 (PP). Melakukan revisi draft pedoman penerimaan peserta didik. Tgl 19 Jan 2023</t>
  </si>
  <si>
    <t>Byr k Agung Perwira Sanjaya, S.H perdin biasa Set.BRSDM KP-Ged. I BRSDM Ancol, tgl 19 jan 2023 (PP). Melakukan revisi draft pedoman penerimaan peserta didik. Tgl 19 Jan 2023</t>
  </si>
  <si>
    <t>Byr ke Agung Perwira Sanjaya, S.H Perdin biasa Set. BRSDM KP-Politeknik AUP pd tgl 9 Jan 2023 (PP).  Dlm rangka koordinasi terkait review pedoman penerimaan peserta didik 2023. Tgl 9 Jan 2023</t>
  </si>
  <si>
    <t>B.184.BRSDM.4/KP.440/I2023 Tgl 13 Jan 2023</t>
  </si>
  <si>
    <t>Pembinaan Pelaksanaan Kewirausahaan dan TEFA (2378.EBD.955.301.G.524111)</t>
  </si>
  <si>
    <t>B.192/BRSDM.4/KP.440/I/2022 Tgl 13 Jan 2023</t>
  </si>
  <si>
    <t xml:space="preserve">Terima Uang GUP dari Bendahara Pembantu Pengeluaran </t>
  </si>
  <si>
    <t>Saldo GUP KEL PP</t>
  </si>
  <si>
    <t>301.G.524111</t>
  </si>
  <si>
    <t>Byr ke Baltimore blj bhn konsumsi (snack pagi&amp;siang)dlm rangka kegiatan pemaparan dan pembahasan draft pedoman PKL. Tgl 13 Januari 2022</t>
  </si>
  <si>
    <t>Byr k Batimore  bljn bhn konsumsi (snack pagi&amp;siang) dlm rangka Pembahsan mengenai masukan reviu Kep. Ka BRSDM No 95/PER-BRSDM/2020 ttg pedoman pelaksanaan kewirausahaan. Tgl 11 Jan 2023</t>
  </si>
  <si>
    <t xml:space="preserve">   TNB/I/23/0158</t>
  </si>
  <si>
    <t>35/I/2023</t>
  </si>
  <si>
    <t>36/I/2023</t>
  </si>
  <si>
    <t>Byr ke Sri Widodo Budi, Santoso, A.Pi, MM, blj perdin Pusdik KP-Ged. I BRSDM, Ancol tgl 12 -13 Jan 2023 (PP). Dlm rangka Pemaparan, pembahasan dan editing Draft PKL. Tgl 13 Jan 2022</t>
  </si>
  <si>
    <t>Byr ke Rahmadi Sunoko, S,Pi, M.Sc, blj perdin Set.BRSDM KP-Ged. I BRSDM, Ancol tgl 13 Jan 2023 (PP). Dlm rangka Pemaparan, pembahasan dan editing Draft PKL. Tgl 13 Jan 2022</t>
  </si>
  <si>
    <t>Byr ke Luh Dewi Komarini, S.Pi,MA, blj perdin Pusdik KP-Ged. I BRSDM, Ancol tgl 12-13 Jan 2023 (PP). Dlm rangka Pemaparan, pembahasan dan editing Draft PKL. Tgl 13 Jan 2022</t>
  </si>
  <si>
    <t>Byr ke Mextaria Yuliana, S.Pi,M.Si, blj perdin Pusdik KP-Ged. I BRSDM, Ancol tgl 12-13 Jan 2023 (PP). Dlm rangka Pemaparan, pembahasan dan editing Draft PKL. Tgl 13 Jan 2022</t>
  </si>
  <si>
    <t>Byr ke Wisnhu C. Pratama, S.St.Pi, blj perdin Pusdik KP-Ged. I BRSDM, Ancol tgl 12-13 Jan 2023 (PP). Dlm rangka Pemaparan, pembahasan dan editing Draft PKL. Tgl 13 Jan 2022</t>
  </si>
  <si>
    <t>Byr keAdityo Bayu Ariyadi, S.Pd, blj perdin Pusdik KP-Ged. I BRSDM, Ancol tgl 12-13 Jan 2023 (PP). Dlm rangka Pemaparan, pembahasan dan editing Draft PKL. Tgl 13 Jan 2022</t>
  </si>
  <si>
    <t>Byr ke M. Irfan Fauzi, S.St.Pi, blj perdin Pusdik KP-Ged. I BRSDM, Ancol tgl 12-13 Jan 2023 (PP). Dlm rangka Pemaparan,pembahasan dan eiditng Draft PKL. Tgl 13 Jan 2022</t>
  </si>
  <si>
    <t>Byr ke Eva Octaviani Cesyuria, S.IK, blj perdin Pusdik KP-Ged. I BRSDM, Ancol tgl 12-13 Jan 2023 (PP). Dlm rangka Pemaparan, pembahasan dan editing Draft PKL. Tgl 13 Jan 2022</t>
  </si>
  <si>
    <t>Byr ke Bekti Windarahayu, blj perdin Pusdik KP-Ged. I BRSDM, Ancol tgl 12-13 Jan 2023 (PP). Dlm rangka Pemaparan, pembahasan dan editing Draft PKL. Tgl 13 Jan 2022</t>
  </si>
  <si>
    <t>27/I/2023</t>
  </si>
  <si>
    <t>30/I/2023</t>
  </si>
  <si>
    <t>NSPK Peserta Didik (2376.AFA.001.052.A.521211)</t>
  </si>
  <si>
    <t>NSPK Peserta Didik (2376.AFA.001.052.A.524111)</t>
  </si>
  <si>
    <t>Byr ke Baltimore blj bhn konsumsi (pagi&amp;siang) dlm rangka revisi draft pedoman penerimaan peserta didik. Tgl 19 Jan 2023</t>
  </si>
  <si>
    <t>Byr ke Baltimore blj bnh konsumsi (snack pagi&amp;siang) dlm rangka kegiatan pemaparan, pembahasan dan editing draft pedoman PKL. Tgl 18 Januari 2022</t>
  </si>
  <si>
    <t>Byr ke Delicio blj bhn konsumsi (snack siang) dlm rangka pembahasan pedoman penerimaan peserta didik tahun 2023. Tgl 9 Jan 2023</t>
  </si>
  <si>
    <t>B.136/BRSDM.4/KP.440/I/2023 Tgl 9 Januari 2023</t>
  </si>
  <si>
    <t>Sri Widodo Budi Santoso, A.Pi, MM</t>
  </si>
  <si>
    <t>Joko Pitoyo</t>
  </si>
  <si>
    <t>Byr k Sri Widodo Budi Santoso, A.Pi, MM perdin biasa Pusdik KP-Ged. I BRSDM Ancol tgl 10 Jan 2023 (PP) dlm rangka melakukan pembahasan pedoman penerimaan peserta diidk tahun 2023. Tgl 10 Jan 2023</t>
  </si>
  <si>
    <t>Byr k Wisnhu C. Pratama, S.St.Pi perdin biasa Pusdik KP-Ged. I BRSDM Ancol tgl 10 Jan 2023 (PP) dlm rangka melakukan pembahasan pedoman penerimaan peserta diidk tahun 2023. Tgl 10 Jan 2023</t>
  </si>
  <si>
    <t>Byr k Adityo Bayu Ariyadi, S.Pd perdin biasa Pusdik KP-Ged. I BRSDM Ancol tgl 10 Jan 2023 (PP) dlm rangka melakukan pembahasan pedoman penerimaan peserta diidk tahun 2023. Tgl 10 Jan 2023</t>
  </si>
  <si>
    <t>Byr k M. Irfan Fauzi, S.St.Pi perdin biasa Pusdik KP-Ged. I BRSDM Ancol tgl 10 Jan 2023 (PP) dlm rangka melakukan pembahasan pedoman penerimaan peserta diidk tahun 2023. Tgl 10 Jan 2023</t>
  </si>
  <si>
    <t>Byr k Eva Octaviani Cesyuria, S.IK perdin biasa Pusdik KP-Ged. I BRSDM Ancol tgl 10 Jan 2023 (PP) dlm rangka melakukan pembahasan pedoman penerimaan peserta diidk tahun 2023. Tgl 10 Jan 2023</t>
  </si>
  <si>
    <t>Byr k Bekti Windarahayu perdin biasa Pusdik KP-Ged. I BRSDM Ancol tgl 10 Jan 2023 (PP) dlm rangka melakukan pembahasan pedoman penerimaan peserta diidk tahun 2023. Tgl 10 Jan 2023</t>
  </si>
  <si>
    <t>Byr k Joko Pitoyo perdin biasa Pusdik KP-Ged. I BRSDM Ancol tgl 10 Jan 2023 (PP) dlm rangka melakukan pembahasan pedoman penerimaan peserta diidk tahun 2023. Tgl 10 Jan 2023</t>
  </si>
  <si>
    <t>MULAI PEMBUKUAN GUP SUBKEL Serdik Sarpras Terima Rp. 12.930.000</t>
  </si>
  <si>
    <t>GUP untuk subbidang Sarpras Rp. 12.930.000</t>
  </si>
  <si>
    <t>GUP untuk subbidang MK Rp. 9.376.000</t>
  </si>
  <si>
    <t>MULAI PEMBUKUAN GUP SUBKEL MK Terima Rp. 9.376.000</t>
  </si>
  <si>
    <t xml:space="preserve">Terima Uang TUP.1 dari Bendahara Pembantu Pengeluaran </t>
  </si>
  <si>
    <t>Bimbingan dan Pembinaan Metode dan Kurikulum (2376.AFA.001.051.A.524111)</t>
  </si>
  <si>
    <t>Byr k Sri Widodo Budi Santoso, A.Pi, MM perdin biasa Pusdik KP - Poltek Pariwisata NHI Bandung, tgl 30-31 Jan 2023 (PP). Stdi banding utk mendptkan informasi kurikulum yg spesifik. Tgl 31 Jan 2023</t>
  </si>
  <si>
    <t>051A.524111</t>
  </si>
  <si>
    <t>Byr k Luh Dewi Komarini, S.Pi, MA perdin biasa Pusdik KP - Poltek Pariwisata NHI Bandung, tgl 30-31 Jan 2023 (PP). Stdi banding utk mendptkan informasi kurikulum yg spesifik. Tgl 31 Jan 2023</t>
  </si>
  <si>
    <t>Byr k Mextaria Yuliana, S.Pi, M.Si perdin biasa Pusdik KP - Poltek Pariwisata NHI Bandung, tgl 30-31 Jan 2023 (PP). Stdi banding utk mendptkan informasi kurikulum yg spesifik. Tgl 31 Jan 2023</t>
  </si>
  <si>
    <t>B.258/BRSDM.4/KP.440/I/2023 Tgl 25 Januari 2023</t>
  </si>
  <si>
    <r>
      <t xml:space="preserve">Byr k Sri Widodo Budi Santoso, A.Pi, MM perdin biasa Pusdik KP - Ged. I BRSDM Ancol Tgl 27 Jan 2023 (PP). Melakukan pendataan </t>
    </r>
    <r>
      <rPr>
        <i/>
        <sz val="10"/>
        <rFont val="Arial"/>
        <family val="2"/>
      </rPr>
      <t>stock opname</t>
    </r>
    <r>
      <rPr>
        <sz val="10"/>
        <rFont val="Arial"/>
        <family val="2"/>
      </rPr>
      <t xml:space="preserve"> produk kewirausahaan dan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TEFA. Tgl 27 Jan 2023</t>
    </r>
  </si>
  <si>
    <r>
      <t xml:space="preserve">Byr k Eva Octaviani Cesyuria, S.IK perdin biasa Pusdik KP - Ged. I BRSDM Ancol Tgl 27 Jan 2023 (PP). Melakukan pendataan </t>
    </r>
    <r>
      <rPr>
        <i/>
        <sz val="10"/>
        <rFont val="Arial"/>
        <family val="2"/>
      </rPr>
      <t>stock opname</t>
    </r>
    <r>
      <rPr>
        <sz val="10"/>
        <rFont val="Arial"/>
        <family val="2"/>
      </rPr>
      <t xml:space="preserve"> produk kewirausahaan dan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TEFA. Tgl 27 Jan 2023</t>
    </r>
  </si>
  <si>
    <r>
      <t xml:space="preserve">Byr k Bekti Windarahayu perdin biasa Pusdik KP - Ged. I BRSDM Ancol Tgl 27 Jan 2023 (PP). Melakukan pendataan </t>
    </r>
    <r>
      <rPr>
        <i/>
        <sz val="10"/>
        <rFont val="Arial"/>
        <family val="2"/>
      </rPr>
      <t>stock opname</t>
    </r>
    <r>
      <rPr>
        <sz val="10"/>
        <rFont val="Arial"/>
        <family val="2"/>
      </rPr>
      <t xml:space="preserve"> produk kewirausahaan dan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>TEFA. Tgl 27 Jan 2023</t>
    </r>
  </si>
  <si>
    <t>B.269/BRSDM.4/KP.440/I/2023</t>
  </si>
  <si>
    <t>Zoom</t>
  </si>
  <si>
    <t>Belanja brg non operasonal lainnya, langganan biaya video conference. Kegiatan bimbingan penelitian dan pengabdian kepada masyarakat. Tgl 31 Januari 2023</t>
  </si>
  <si>
    <t>126799748</t>
  </si>
  <si>
    <t>301.G.521219</t>
  </si>
  <si>
    <t xml:space="preserve">Byr ke Sri Widodo Budi Santoso, A.Pi, MM, perdin biasa Pusdik KP-Ged I BRSDM Ancol, tgl 2-3 Feb 2023 (PP). Melkukan keg. Pembahasan kerangka hukum, dan finalisasi pedoman PKL. Tgl 3 Jan 2023 </t>
  </si>
  <si>
    <t>B.322/BRSDM.4/KP.440/II/2023 Tgl 1 Feb 2023</t>
  </si>
  <si>
    <t>Achmad Irfansyah, S.H.,M.H</t>
  </si>
  <si>
    <t xml:space="preserve">Byr ke Luh Dewi Komarini, A.Pi, MA, perdin biasa Pusdik KP-Ged I BRSDM Ancol, tgl 2-3 Feb 2023 (PP). Melkukan keg. Pembahasan kerangka hukum, dan finalisasi pedoman PKL. Tgl 3 Jan 2023 </t>
  </si>
  <si>
    <t xml:space="preserve">Byr ke Mextaria Yuliana, S.Pi,M.Si, perdin biasa Pusdik KP-Ged I BRSDM Ancol, tgl 2-3 Feb 2023 (PP). Melkukan keg. Pembahasan kerangka hukum, dan finalisasi pedoman PKL. Tgl 3 Jan 2023 </t>
  </si>
  <si>
    <t xml:space="preserve">Byr ke Wisnhu C. Pratama, S.St.Pi perdin biasa Pusdik KP-Ged I BRSDM Ancol, tgl 2-3 Feb 2023 (PP). Melkukan keg. Pembahasan kerangka hukum, dan finalisasi pedoman PKL. Tgl 3 Jan 2023 </t>
  </si>
  <si>
    <t xml:space="preserve">Byr ke Achmad Irfansyah, S,H,M.H, perdin biasa Pusdik KP-Ged I BRSDM Ancol, tgl 2 Feb 2023 (PP). Melkukan keg. Pembahasan kerangka hukum, dan finalisasi pedoman PKL. Tgl 2 Jan 2023 </t>
  </si>
  <si>
    <t xml:space="preserve">Byr ke Adityo Bayu Ariyadi, S.Pd perdin biasa Pusdik KP-Ged I BRSDM Ancol, tgl 2-3 Feb 2023 (PP). Melkukan keg. Pembahasan kerangka hukum, dan finalisasi pedoman PKL. Tgl 3 Jan 2023 </t>
  </si>
  <si>
    <t>Fajar Nur Amri Huda, S.E</t>
  </si>
  <si>
    <t xml:space="preserve">Byr ke Fajar Nur Amri Huda, S.E perdin biasa Pusdik KP-Ged I BRSDM Ancol, tgl 2-3 Feb 2023 (PP). Melkukan keg. Pembahasan kerangka hukum, dan finalisasi pedoman PKL. Tgl 3 Jan 2023 </t>
  </si>
  <si>
    <t>M.Irfan Fauzi, S.St.Pi</t>
  </si>
  <si>
    <t>Dedy Heru Susanto, S.St.Pi</t>
  </si>
  <si>
    <t xml:space="preserve">Byr ke M. Irfan Fauzi, S.St.Pi perdin biasa Pusdik KP-Ged I BRSDM Ancol, tgl 2-3 Feb 2023 (PP). Melkukan keg. Pembahasan kerangka hukum, dan finalisasi pedoman PKL. Tgl 3 Jan 2023 </t>
  </si>
  <si>
    <t xml:space="preserve">Byr ke Dedy Heru Susanto, S.St.Pi perdin biasa Pusdik KP-Ged I BRSDM Ancol, tgl 2 Feb 2023 (PP). Melkukan keg. Pembahasan kerangka hukum, dan finalisasi pedoman PKL. Tgl 2 Jan 2023 </t>
  </si>
  <si>
    <t xml:space="preserve">Byr ke Dedy Heru Susanto, S.St.Pi perdin biasa Pusdik KP-Ged I BRSDM Ancol, tgl 2-Feb 2023 (PP). Melkukan keg. Pembahasan kerangka hukum, dan finalisasi pedoman PKL. Tgl 2 Jan 2023 </t>
  </si>
  <si>
    <t xml:space="preserve">Byr ke Eva Octaviani Cesyuria, S.IK perdin biasa Pusdik KP-Ged I BRSDM Ancol, tgl 2-3 Feb 2023 (PP). Melkukan keg. Pembahasan kerangka hukum, dan finalisasi pedoman PKL. Tgl 3 Jan 2023 </t>
  </si>
  <si>
    <t xml:space="preserve">Byr ke Bekti Windarahayu perdin biasa Pusdik KP-Ged I BRSDM Ancol, tgl 2-3 Feb 2023 (PP). Melkukan keg. Pembahasan kerangka hukum, dan finalisasi pedoman PKL. Tgl 3 Jan 2023 </t>
  </si>
  <si>
    <t>Antoni</t>
  </si>
  <si>
    <t>Marlina</t>
  </si>
  <si>
    <t xml:space="preserve">Byr ke Antoni perdin biasa Pusdik KP-Ged I BRSDM Ancol, tgl 3 Feb 2023 (PP). Melkukan keg. Pembahasan kerangka hukum, dan finalisasi pedoman PKL. Tgl 3 Jan 2023 </t>
  </si>
  <si>
    <t xml:space="preserve">Byr ke Marlina perdin biasa Pusdik KP-Ged I BRSDM Ancol, tgl 3 Feb 2023 (PP). Melkukan keg. Pembahasan kerangka hukum, dan finalisasi pedoman PKL. Tgl 3 Jan 2023 </t>
  </si>
  <si>
    <t>Byr k Baltimore blj bahan konsumsi (snack pagi&amp;siang)dlm rangka pembahasan kerangka hukum pedoman TEFA. Tgl 7 Februari 2023</t>
  </si>
  <si>
    <t>CV.Techno Energy</t>
  </si>
  <si>
    <t>Byr k CV. Tecnho Energy Blj bhn ATK mendukung kegiatan Bimbingan dan Pembinaan Metode dan Kurikulum. Tgl 30 Januari 2023</t>
  </si>
  <si>
    <t>1101/KW-TE/I/2023</t>
  </si>
  <si>
    <t>051.A.521211</t>
  </si>
  <si>
    <t>01211/KW-AIK/I/2023</t>
  </si>
  <si>
    <t>PT.Alfabet Indo Kreatif</t>
  </si>
  <si>
    <t>Byr k PT. Alfabet Indo Kreatif blj bhn Komputer mendukung kegiatan Bimbingan dan Pembinaan Metode dan Kurikulum. Tgl 30 Januari 2023</t>
  </si>
  <si>
    <t>050/KW/ICU/I/2023</t>
  </si>
  <si>
    <t>PT. Inovasi Cipta Usaha</t>
  </si>
  <si>
    <t>Byr k PT. Inovasi Cipta Usaha blj bhn komputer mendukung kegiatan penyusunan NSPK Metode dan Kurikulum. Tgl 30 Januari 2023</t>
  </si>
  <si>
    <t>045/KW/PKJ/I/2023</t>
  </si>
  <si>
    <t>CV. Putra Kualabhee Jaya</t>
  </si>
  <si>
    <t>052/KW/HP/I/2023</t>
  </si>
  <si>
    <t>CV. HD Prakasa</t>
  </si>
  <si>
    <t>Byr k CV. HD. Prakasa byr blj bhn komputer mendukung kegiatan Bimbingan dan Pengabdian Kepada Masyarakat. Tgl 30 Januari 2023</t>
  </si>
  <si>
    <t>Bimbingan Penelitian dan Pengabdian Kepada Masyarakat (2378.EBA.962.301.G.521211)</t>
  </si>
  <si>
    <t>Bimbingan Penelitian dan Pengabdian Kepada Masyarakat (2378.EBA.962.301.G.521219)</t>
  </si>
  <si>
    <t>PT. Alfabet Indo Kreatif</t>
  </si>
  <si>
    <t>Byr k PT. Alfabet Indo Kreatif byr blj bhn ATKmendukung kegiatan Bimbingan dan Pengabdian Kepada Masyarakat. Tgl 31 Januari 2023</t>
  </si>
  <si>
    <t>01231/KW-AIK/I/2023</t>
  </si>
  <si>
    <t>301.G.521211</t>
  </si>
  <si>
    <t>051/KW/ICU/I/2023</t>
  </si>
  <si>
    <t>Byr k PT. Inovasi Cipta Usaha blj bhn komputer mendukung kegiatan NSPK Peserta Didik Tgl 31 Januari 2023</t>
  </si>
  <si>
    <t>052.A.521211</t>
  </si>
  <si>
    <t xml:space="preserve">CV. Techno Energy </t>
  </si>
  <si>
    <t>1107/KW-TE/I/2023</t>
  </si>
  <si>
    <t>Byr k CV. Techno Energy blj bhn ATK mendukung kegiatan NSPK Peserta Didik Tgl 31 Januari 2023</t>
  </si>
  <si>
    <t>Pengendalian Sarana Prasarana   (2376.AFA.001.052.B.521211)</t>
  </si>
  <si>
    <t>052.B.521211</t>
  </si>
  <si>
    <t>053/KW/HP/I/2023</t>
  </si>
  <si>
    <t>Byr k CV. HD Prakasa blj bhn ATK mendukung kegiatan Pengendalian Sarana Prasarana Tgl 1 Februari 2023</t>
  </si>
  <si>
    <t xml:space="preserve">Terima Uang GUP.2 dari Bendahara Pembantu Pengeluaran </t>
  </si>
  <si>
    <t>GUP.2 untuk subbidang MK Rp. 930.000</t>
  </si>
  <si>
    <t>Saldo GUP.2 KEL MK</t>
  </si>
  <si>
    <t>Serapan Lulusan Pendidikan (2378.EBA.962.301.H.521211)</t>
  </si>
  <si>
    <t>01238/KW-AIK/I/2023</t>
  </si>
  <si>
    <t>Byr k CV. Putra Kualabhee Jaya blj bhn komputer mendukung kegiatan Pengendalian Sarana  Prasarana Tgl 31 Januari 2023</t>
  </si>
  <si>
    <t>Byr k PT.Alfabet Indo Kreatif blj bhn komputer mendukung kegiatan Serapan Lulusan Pendidikan Tgl 1 Februari 2023</t>
  </si>
  <si>
    <t>301.H.521211</t>
  </si>
  <si>
    <t>1110/KW-TE/I/2023</t>
  </si>
  <si>
    <t>Byr k CV. Techno Energy blj bhn ATK mendukung kegiatan Serapan Lulusan Pendidikan Tgl 1 Februari 2023</t>
  </si>
  <si>
    <t>Bimbingan dan Pembinaan Metode dan Kurikulum (2376.AFA.001.051.A.521211)</t>
  </si>
  <si>
    <t>Pesan Snack Box</t>
  </si>
  <si>
    <t>Byr k Pesan Snack Box blj bhn konsumsi (snack pagi&amp;siang) dlm rangka penyusunan kajian kebutuhan tenaga kerja pd sektor Kelautan dan Perikanan. Tgl 8 Feb 2023</t>
  </si>
  <si>
    <t>TUP. 1 untuk subbidang MK Rp. 40.860.000</t>
  </si>
  <si>
    <t>TUP.1 untuk subbidang Sarpras Rp. 24.020.000</t>
  </si>
  <si>
    <t>MULAI PEMBUKUAN TUP.1 SUBKEL MK Terima Rp. 40.860.000</t>
  </si>
  <si>
    <t>MULAI PEMBUKUAN TUP.1 SUBKEL Serdik Sarpras Terima Rp. 24.020.000</t>
  </si>
  <si>
    <t>INV/2023/0031</t>
  </si>
  <si>
    <t>66/II/2023</t>
  </si>
  <si>
    <t>TNB/II/23/0191</t>
  </si>
  <si>
    <t>Byr k Delicio blj bhn konsumsi (snack pagi&amp;siang) dlm rangka melakukan penyusunan peta okupasi/jabatan lulusan pendidikan kelautan dan perikanan. Tgl 13 Feb 2023</t>
  </si>
  <si>
    <t>TNB/II/23/0205</t>
  </si>
  <si>
    <t>BULAN   :  Februari 2023</t>
  </si>
  <si>
    <t>Jakarta,          Februari 2023</t>
  </si>
  <si>
    <t>Byr k Delicio belanja bhn konsumsi (snack pagi&amp;siang) dlm rangka pembahasan kerangka hukum, dan finalisasi pedoman PKL. Tgl 2 Februari 2023</t>
  </si>
  <si>
    <t>B.445/BRSDM.4/KP.440/II/2023 Tgl 15 Feb 2023</t>
  </si>
  <si>
    <t xml:space="preserve">B.446/BRSDM.4/KP.440/II/2023. Tgl </t>
  </si>
  <si>
    <t>Pembinaan Pelaksanaan Kewirausahaan dan TEFA (2378.EBD.955.301.G.521211)</t>
  </si>
  <si>
    <t>Saldo GUP.3 KEL MK</t>
  </si>
  <si>
    <r>
      <t xml:space="preserve">Byr k Baltimore blj bhn konsumsi (snack pagi&amp;siang) dlm rangka rapat indetifikasi produk </t>
    </r>
    <r>
      <rPr>
        <i/>
        <sz val="10"/>
        <rFont val="Arial"/>
        <family val="2"/>
      </rPr>
      <t>Teaching Factory</t>
    </r>
    <r>
      <rPr>
        <sz val="10"/>
        <rFont val="Arial"/>
        <family val="2"/>
      </rPr>
      <t xml:space="preserve"> (TEFA). Tgl 10 Feb 2023</t>
    </r>
  </si>
  <si>
    <t>Feb</t>
  </si>
  <si>
    <t>Saldo TUP.1 KEL PP</t>
  </si>
  <si>
    <t>Byr k Sri Widodo Budi Santoso, A.Pi, MM perdin biasa Pusdik KP -Poltek AUP,tgl 16 Feb 2023 (PP). Koord. Materi seleksi petunjuk teknis penerimaan peserta didik baru satdikti. Tgl 16 Feb 2023</t>
  </si>
  <si>
    <t>Byr k Adityo Bayu Ariyadi, S.Pd perdin biasa Pusdik KP - Poltek AUP tgl 16 Feb 2023 (PP).Koord. Materi seleksi petunjuk teknis penerimaan peserta didik baru satdikti. . Tgl 16 Feb 2023</t>
  </si>
  <si>
    <t>Byr k M. Irfan Fauzi, S.St.Pi perdin biasa Pusdik KP - Poltek AUP tgl 16 Feb 2023 (PP).Koord. Materi seleksi petunjuk teknis penerimaan peserta didik baru satdikti. Tgl 16 Feb 2023</t>
  </si>
  <si>
    <t>Byr k Bekti Windarahayu perdin biasa Pusdik KP - Poltek AUP tgl 16 Feb 2023 (PP).Koord. Materi seleksi petunjuk teknis penerimaan peserta didik baru satdikti. Tgl 16 Feb 2023</t>
  </si>
  <si>
    <t>71/II/2023</t>
  </si>
  <si>
    <t>B.454/BRSDM.4/KP.440/II/2023 Tgl 16 Feb 2023</t>
  </si>
  <si>
    <t>301. G.524111</t>
  </si>
  <si>
    <t xml:space="preserve">Byr k Luh Dewi Komarini, S.Pi, MA perdin biasa Pusdik KP - Ged. I BRSDM KP,Ancol tgl 21 Feb 2023 (PP). Menghadiri rapat persiapan Marine and Fisheries Enterpreneur Expo 2023. Tgl 21 Feb 2023 </t>
  </si>
  <si>
    <t xml:space="preserve">Byr k Mextaria Yuliana, S.Pi, M.Si perdin biasa Pusdik KP - Ged. I BRSDM KP,Ancol tgl 21 Feb 2023 (PP). Menghadiri rapat persiapan Marine and Fisheries Enterpreneur Expo 2023. Tgl 21 Feb 2023 </t>
  </si>
  <si>
    <t xml:space="preserve">Byr k Fajar Nur Amri Huda, S.E perdin biasa Pusdik KP - Ged. I BRSDM KP,Ancol tgl 21 Feb 2023 (PP). Menghadiri rapat persiapan Marine and Fisheries Enterpreneur Expo 2023. Tgl 21 Feb 2023 </t>
  </si>
  <si>
    <t>051.A.524111</t>
  </si>
  <si>
    <t>B.412/BRSDM.4/KP.440/II/2023 Tgl 9 Feb 2023</t>
  </si>
  <si>
    <t>Byr k Sri Widodo Budi Santoso, A.Pi, MM perdin biasa Pusdik KP - Ged. I BRSDM Ancol, tgl 13 Feb 2023 (PP). Melakukan penyusunan peta okupasi/jabatan lulusan pendidikan KP. Tgl 13 Feb 2023</t>
  </si>
  <si>
    <t>Byr k Luh Dewi Komarini, S.Pi, MA perdin biasa Pusdik KP - Ged. I BRSDM Ancol, tgl 13 Feb 2023 (PP). Melakukan penyusunan peta okupasi/jabatan lulusan pendidikan KP. Tgl 13 Feb 2023</t>
  </si>
  <si>
    <t>Byr k Rahmadi Sunoko, S.Pi, M.Sc perdin biasa Pusdik KP - Ged. I BRSDM Ancol, tgl 13 Feb 2023 (PP). Melakukan penyusunan peta okupasi/jabatan lulusan pendidikan KP. Tgl 13 Feb 2023</t>
  </si>
  <si>
    <t>Byr k Mextaria Yuliana, S.Pi, M.Si perdin biasa Pusdik KP - Ged. I BRSDM Ancol, tgl 13 Feb 2023 (PP). Melakukan penyusunan peta okupasi/jabatan lulusan pendidikan KP. Tgl 13 Feb 2023</t>
  </si>
  <si>
    <t>Byr k Fajar Nur Amri Huda, S.E perdin biasa Pusdik KP - Ged. I BRSDM Ancol, tgl 13 Feb 2023 (PP). Melakukan penyusunan peta okupasi/jabatan lulusan pendidikan KP. Tgl 13 Feb 2023</t>
  </si>
  <si>
    <t>Byr k Eva Octaviani Cesyuria, S.IK perdin biasa Pusdik KP - Ged. I BRSDM Ancol, tgl 13 Feb 2023 (PP). Melakukan penyusunan peta okupasi/jabatan lulusan pendidikan KP. Tgl 13 Feb 2023</t>
  </si>
  <si>
    <t>Byr k Bekti Windarahayu perdin biasa Pusdik KP - Ged. I BRSDM Ancol, tgl 13 Feb 2023 (PP). Melakukan penyusunan peta okupasi/jabatan lulusan pendidikan KP. Tgl 13 Feb 2023</t>
  </si>
  <si>
    <t>Penyusunan NSPK  Metode dan Kurikulum (2376.AFA.001.051.B.524111)</t>
  </si>
  <si>
    <t>Byr k Sri Widodo Budi Santoso, A.Pi, MM perdin biasa Pusdik KP - Ged. I BRSDM KP, tgl 7 Feb 2023 (PP). Melakukan Pembahasan kerangka hukum pedoman PKL. Tgl 7 Feb 2023</t>
  </si>
  <si>
    <t>Byr k Rahmadi Sunoko, S.Pi, MA perdin biasa Pusdik KP - Ged. I BRSDM KP, tgl 7 Feb 2023 (PP). Melakukan Pembahasan kerangka hukum pedoman PKL. Tgl 7 Feb 2023</t>
  </si>
  <si>
    <t>Byr k Luh Dewi Komarini, S.Pi, MA perdin biasa Pusdik KP - Ged. I BRSDM KP, tgl 7 Feb 2023 (PP). Melakukan Pembahasan kerangka hukum pedoman PKL. Tgl 7 Feb 2023</t>
  </si>
  <si>
    <t>Byr k Mextaria Yuliana, S.Pi, MA perdin biasa Pusdik KP - Ged. I BRSDM KP, tgl 7 Feb 2023 (PP). Melakukan Pembahasan kerangka hukum pedoman PKL. Tgl 7 Feb 2023</t>
  </si>
  <si>
    <t>Byr k Wisnhu C. Pratama, S.St.Pi perdin biasa Pusdik KP - Ged. I BRSDM KP, tgl 7 Feb 2023 (PP). Melakukan Pembahasan kerangka hukum pedoman PKL. Tgl 7 Feb 2023</t>
  </si>
  <si>
    <t>Byr k Adityo Bayu Ariyadi, S.Pd perdin biasa Pusdik KP - Ged. I BRSDM KP, tgl 7 Feb 2023 (PP). Melakukan Pembahasan kerangka hukum pedoman PKL. Tgl 7 Feb 2023</t>
  </si>
  <si>
    <t>Byr k Fajar Nur Amri Huda, S.E perdin biasa Pusdik KP - Ged. I BRSDM KP, tgl 7 Feb 2023 (PP). Melakukan Pembahasan kerangka hukum pedoman PKL. Tgl 7 Feb 2023</t>
  </si>
  <si>
    <t>Byr k Ir. Gelora Wijiyanto, M.Si perdin biasa Pusdik KP - Ged. I BRSDM KP, tgl 7 Feb 2023 (PP). Melakukan Pembahasan kerangka hukum pedoman PKL. Tgl 7 Feb 2023</t>
  </si>
  <si>
    <t>Byr k M. Irfan Fauzi, S.St.Pi perdin biasa Pusdik KP - Ged. I BRSDM KP, tgl 7 Feb 2023 (PP). Melakukan Pembahasan kerangka hukum pedoman PKL. Tgl 7 Feb 2023</t>
  </si>
  <si>
    <t>Byr k Eva Octaviani Cesyuria, S.IK perdin biasa Pusdik KP - Ged. I BRSDM KP, tgl 7 Feb 2023 (PP). Melakukan Pembahasan kernagka hukum pedoman PKL. Tgl 7 Feb 2023</t>
  </si>
  <si>
    <t>Byr k Bekti Windarahayu perdin biasa Pusdik KP - Ged. I BRSDM KP, tgl 7 Feb 2023 (PP). Melakukan Pembahasan kerangka hukum pedoman PKL. Tgl 7 Feb 2023</t>
  </si>
  <si>
    <t>Ir. Gelora Wijiyanto, M.Si</t>
  </si>
  <si>
    <t>Byr Sri Widodo Budi Santoso, A.Pi, MM perdin biasa Pusdik KP - Ged. I BRSDM, Ancol tgl 10 Feb 2023 (PP). Melakukan identifikasi produk TEFA Satuan Pendidikan KP. Tgl 10 Feb 2023</t>
  </si>
  <si>
    <t>M. Arif Mustaqim, S.St.Pi</t>
  </si>
  <si>
    <t>Wiwit Firnayanti</t>
  </si>
  <si>
    <t>Byr Rahmadi Sunoko, S.Pi, M.Sc perdin biasa Pusdik KP - Ged. I BRSDM, Ancol tgl 10 Feb 2023 (PP). Melakukan identifikasi produk TEFA Satuan Pendidikan KP. Tgl 10 Feb 2023</t>
  </si>
  <si>
    <t>Byr Luh Dewi Komarini, S.Pi, MA perdin biasa Pusdik KP - Ged. I BRSDM, Ancol tgl 10 Feb 2023 (PP). Melakukan identifikasi produk TEFA Satuan Pendidikan KP. Tgl 10 Feb 2023</t>
  </si>
  <si>
    <t>Byr Mextaria Yuliana, S.Pi,M.Si perdin biasa Pusdik KP - Ged. I BRSDM, Ancol tgl 10 Feb 2023 (PP). Melakukan identifikasi produk TEFA Satuan Pendidikan KP. Tgl 10 Feb 2023</t>
  </si>
  <si>
    <t>Byr Fajar Nur Amri Huda, S.E perdin biasa Pusdik KP - Ged. I BRSDM, Ancol tgl 10 Feb 2023 (PP). Melakukan identifikasi produk TEFA Satuan Pendidikan KP. Tgl 10 Feb 2023</t>
  </si>
  <si>
    <t>Byr Eva Octaviani Cesyuria, S.IK perdin biasa Pusdik KP - Ged. I BRSDM, Ancol tgl 10 Feb 2023 (PP). Melakukan identifikasi produk TEFA Satuan Pendidikan KP. Tgl 10 Feb 2023</t>
  </si>
  <si>
    <t>Byr M. Arif Mustaqim, S.St.Pi perdin biasa Pusdik KP - Ged. I BRSDM, Ancol tgl 10 Feb 2023 (PP). Melakukan identifikasi produk TEFA Satuan Pendidikan KP. Tgl 10 Feb 2023</t>
  </si>
  <si>
    <t>Byr Bekti Windarahayu perdin biasa Pusdik KP - Ged. I BRSDM, Ancol tgl 10 Feb 2023 (PP). Melakukan identifikasi produk TEFA Satuan Pendidikan KP. Tgl 10 Feb 2023</t>
  </si>
  <si>
    <t>Byr k Wiwit Firnayanti perdin biasa Pusdik KP - Ged. I BRSDM, Ancol tgl 10 Feb 2023 (PP). Melakukan identifikasi produk TEFA Satuan Pendidikan KP. Tgl 10 Feb 2023</t>
  </si>
  <si>
    <t>Terima Uang GUP.3 dari Bendahara Pembantu Pengeluaran 8.346.000</t>
  </si>
  <si>
    <t>GUP.3 untuk subbidang MK Rp. 8.346.000</t>
  </si>
  <si>
    <t>Asep Sutiana, S.St.Pi</t>
  </si>
  <si>
    <t>Anindya Legia Putri, S.I.Kom</t>
  </si>
  <si>
    <t xml:space="preserve">Byr k Sri Widodo Budi Santoso,A.Pi,MM perdin biasa Pusdik KP - Poltek KP Karawang Tgl 17 Feb 2023 (PP) Penyelarasan draft petunjuk petunjuk teknis penerimaan peserta didik baru pada Poltek KP Karawang. Tgl 17 Feb 2023 </t>
  </si>
  <si>
    <t xml:space="preserve">Byr k Wisnhu C. Pratama, S.St.Pi perdin biasa Pusdik KP - Poltek KP Karawang Tgl 17 Feb 2023 (PP). Penyelarasan draft petunjuk petunjuk teknis penerimaan peserta didik baru pada Poltek KP Karawang. Tgl 17 Feb 2023 </t>
  </si>
  <si>
    <t xml:space="preserve">Byr k Adityo Bayu Ariyadi, S.Pd perdin biasa Pusdik KP - Poltek KP Karawang Tgl 17 Feb 2023 (PP). Penyelarasan draft petunjuk petunjuk teknis penerimaan peserta didik baru pada Poltek KP Karawang. Tgl 17 Feb 2023 </t>
  </si>
  <si>
    <t xml:space="preserve">Byr k M. Irfan Fauzi, S.St.Pi perdin biasa Pusdik KP - Poltek KP Karawang Tgl 17 Feb 2023 (PP). Penyelarasan draft petunjuk petunjuk teknis penerimaan peserta didik baru pada Poltek KP Karawang. Tgl 17 Feb 2023 </t>
  </si>
  <si>
    <t>Byr k Sri Widodo Budi Santoso, A.Pi, MM perdin biasa Pusdik KP-Politeknik AUP tgl 20 Februari 2023 (PP). Finalisasi pedoman penerimaan peserta didik pd satdikti dilingkungan KKP. Tgl 20 Feb 2023</t>
  </si>
  <si>
    <t>Byr k Joko Pitoyo perdin biasa Pusdik KP-Politeknik AUP tgl 20 Februari 2023 (PP). Finalisasi pedoman penerimaan peserta didik pd satdikti dilingkungan KKP. Tgl 20 Feb 2023</t>
  </si>
  <si>
    <t>Byr k Bekti Windarahayu perdin biasa Pusdik KP-Politeknik AUP tgl 20 Februari 2023 (PP). Finalisasi pedoman penerimaan peserta didik pd satdikti dilingkungan KKP. Tgl 20 Feb 2023</t>
  </si>
  <si>
    <t>Byr k M. Arif Mustaqim, S.St.Pi perdin biasa Pusdik KP-Politeknik AUP tgl 20 Februari 2023 (PP). Finalisasi pedoman penerimaan peserta didik pd satdikti dilingkungan KKP. Tgl 20 Feb 2023</t>
  </si>
  <si>
    <t>Byr k Anindya Legia Putri S.I.Kom perdin biasa Pusdik KP-Politeknik AUP tgl 20 Februari 2023 (PP). Finalisasi pedoman penerimaan peserta didik pd satdikti dilingkungan KKP. Tgl 20 Feb 2023</t>
  </si>
  <si>
    <t>Byr k M. Irfan Fauzi, S.St.Pi perdin biasa Pusdik KP-Politeknik AUP tgl 20 Februari 2023 (PP). Finalisasi pedoman penerimaan peserta didik pd satdikti dilingkungan KKP. Tgl 20 Feb 2023</t>
  </si>
  <si>
    <t>Byr k Adityo Bayu Ariyadi, S.Pd perdin biasa Pusdik KP-Politeknik AUP tgl 20 Februari 2023 (PP). Finalisasi pedoman penerimaan peserta didik pd satdikti dilingkungan KKP. Tgl 20 Feb 2023</t>
  </si>
  <si>
    <t>Byr k Wisnhu Pratama, S.St.Pi perdin biasa Pusdik KP-Politeknik AUP tgl 20 Februari 2023 (PP). Finalisasi pedoman penerimaan peserta didik pd satdikti dilingkungan KKP. Tgl 20 Feb 2023</t>
  </si>
  <si>
    <t>Byr k Asep Sutiana, S.St.Pi perdin biasa Pusdik KP-Politeknik AUP tgl 20 Februari 2023 (PP). Finalisasi pedoman penerimaan peserta didik pd satdikti dilingkungan KKP. Tgl 20 Feb 2023</t>
  </si>
  <si>
    <t>B.471/BRSDM.4/KP.440/II/2023 Tgl 17 Feb 2023</t>
  </si>
  <si>
    <t>046/KW/PKJ/I/2023</t>
  </si>
  <si>
    <t>Byr k Delicio blj bhn konsumsi (snack pagi&amp;siang) dlm rangka Finalisasi pedoman peenrimaan peserta diidk pada satuan pendidikan tinggi dilingkungan KKP . Tgl 20 Feb 2023</t>
  </si>
  <si>
    <t xml:space="preserve">   TNB/II/23/0217</t>
  </si>
  <si>
    <t>B.378/BRSDM.4/KP.440/II/2023 Tgl 6 Feb 2023</t>
  </si>
  <si>
    <t>B.392/BRSDM.4/KP.440/II/2023 Tgl 8 Feb 2023</t>
  </si>
  <si>
    <t>MULAI PEMBUKUAN GU.3 SUBKEL MK Terima Rp. 8.346.000</t>
  </si>
  <si>
    <t xml:space="preserve">MULAI PEMBUKUAN GU.3 SUBKEL SARPRAS  Terima Rp. </t>
  </si>
  <si>
    <t>B.400/BRSDM.4/KP.440/II/2023 Tgl 8 Feb 2023</t>
  </si>
  <si>
    <t>Hari Purwanto, S.Pi,M.AP</t>
  </si>
  <si>
    <t>GU.3 untuk subbidang SARPRAS Rp. 780.000</t>
  </si>
  <si>
    <t>Byr ke Sri Widodo Budi Santoso, A.Pi, MM Perdin biasa Pusdik KP Politeknik AUP, tgl 8 Feb 2023 (PP). Koordinasi terkait pelaksanaan penrimaan pasca sarjana pada pedoman penerimaan peserta didik. Tgl 8 Feb 2023</t>
  </si>
  <si>
    <t>Byr ke Hari Purwanto, S.Pi, M.AP Perdin biasa Pusdik KP Politeknik AUP, tgl 8 Feb 2023 (PP). Koordinasi terkait pelaksanaan penrimaan pasca sarjana pada pedoman penerimaan peserta didik. Tgl 8 Feb 2023</t>
  </si>
  <si>
    <t>Byr ke Agung Perwira Sanjaya Perdin biasa Pusdik KP Politeknik AUP, tgl 8 Feb 2023 (PP). Koordinasi terkait pelaksanaan penrimaan pasca sarjana pada pedoman penerimaan peserta didik. Tgl 8 Feb 2023</t>
  </si>
  <si>
    <r>
      <t xml:space="preserve">Byr k PT. CV. Putra Kualabhee Jaya blj </t>
    </r>
    <r>
      <rPr>
        <sz val="10"/>
        <color rgb="FFFF0000"/>
        <rFont val="Arial"/>
        <family val="2"/>
      </rPr>
      <t>ATK</t>
    </r>
    <r>
      <rPr>
        <sz val="10"/>
        <rFont val="Arial"/>
        <family val="2"/>
      </rPr>
      <t xml:space="preserve">  mendukung kegiatan penyusunan NSPK Metode dan Kurikulum. Tgl 30 Januari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</si>
</sst>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000000"/>
    <numFmt numFmtId="167" formatCode="0000"/>
    <numFmt numFmtId="168" formatCode="000000000000000"/>
    <numFmt numFmtId="169" formatCode="_(* #,##0_);_(* \(#,##0\);_(* &quot;-&quot;??_);_(@_)"/>
    <numFmt numFmtId="170" formatCode="00000000000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Bodoni MT Black"/>
      <family val="1"/>
    </font>
    <font>
      <b/>
      <sz val="16"/>
      <name val="Bodoni MT Black"/>
      <family val="1"/>
    </font>
    <font>
      <b/>
      <sz val="10"/>
      <name val="Arial"/>
      <family val="2"/>
    </font>
    <font>
      <sz val="10"/>
      <color rgb="FFFF0000"/>
      <name val="Arial"/>
      <family val="2"/>
    </font>
    <font>
      <b/>
      <i/>
      <sz val="10"/>
      <name val="Arial"/>
      <family val="2"/>
    </font>
    <font>
      <sz val="11"/>
      <color theme="1" tint="0.14999847407452621"/>
      <name val="HP Simplified Light"/>
      <family val="2"/>
    </font>
    <font>
      <sz val="11"/>
      <color theme="1" tint="0.249977111117893"/>
      <name val="HP Simplified Light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1" tint="0.14999847407452621"/>
      <name val="HP Simplified Light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74B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9" fillId="0" borderId="0"/>
    <xf numFmtId="164" fontId="9" fillId="0" borderId="0" applyFont="0" applyFill="0" applyBorder="0" applyAlignment="0" applyProtection="0"/>
    <xf numFmtId="164" fontId="16" fillId="0" borderId="0" applyFont="0" applyFill="0" applyBorder="0" applyAlignment="0" applyProtection="0"/>
  </cellStyleXfs>
  <cellXfs count="254">
    <xf numFmtId="0" fontId="0" fillId="0" borderId="0" xfId="0"/>
    <xf numFmtId="0" fontId="1" fillId="0" borderId="0" xfId="1"/>
    <xf numFmtId="166" fontId="1" fillId="0" borderId="0" xfId="1" applyNumberFormat="1"/>
    <xf numFmtId="0" fontId="1" fillId="2" borderId="0" xfId="1" applyFill="1"/>
    <xf numFmtId="167" fontId="1" fillId="0" borderId="0" xfId="1" applyNumberFormat="1"/>
    <xf numFmtId="168" fontId="1" fillId="0" borderId="0" xfId="1" applyNumberFormat="1"/>
    <xf numFmtId="0" fontId="1" fillId="2" borderId="4" xfId="1" applyFill="1" applyBorder="1" applyAlignment="1">
      <alignment vertical="center"/>
    </xf>
    <xf numFmtId="0" fontId="1" fillId="0" borderId="0" xfId="1" applyAlignment="1">
      <alignment vertical="center"/>
    </xf>
    <xf numFmtId="164" fontId="1" fillId="2" borderId="4" xfId="2" applyFont="1" applyFill="1" applyBorder="1" applyAlignment="1">
      <alignment vertical="center" wrapText="1"/>
    </xf>
    <xf numFmtId="166" fontId="4" fillId="3" borderId="13" xfId="1" applyNumberFormat="1" applyFont="1" applyFill="1" applyBorder="1" applyAlignment="1">
      <alignment horizontal="center" vertical="center" wrapText="1"/>
    </xf>
    <xf numFmtId="0" fontId="4" fillId="4" borderId="13" xfId="1" applyFont="1" applyFill="1" applyBorder="1" applyAlignment="1">
      <alignment horizontal="center" vertical="center" wrapText="1"/>
    </xf>
    <xf numFmtId="166" fontId="4" fillId="4" borderId="13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2" borderId="15" xfId="1" applyFill="1" applyBorder="1" applyAlignment="1">
      <alignment horizontal="center" vertical="top" wrapText="1"/>
    </xf>
    <xf numFmtId="0" fontId="1" fillId="2" borderId="16" xfId="1" applyFill="1" applyBorder="1" applyAlignment="1">
      <alignment horizontal="center" vertical="top" wrapText="1"/>
    </xf>
    <xf numFmtId="166" fontId="1" fillId="2" borderId="17" xfId="1" applyNumberFormat="1" applyFill="1" applyBorder="1" applyAlignment="1">
      <alignment vertical="top" wrapText="1"/>
    </xf>
    <xf numFmtId="166" fontId="1" fillId="2" borderId="18" xfId="1" applyNumberFormat="1" applyFill="1" applyBorder="1" applyAlignment="1">
      <alignment vertical="top" wrapText="1"/>
    </xf>
    <xf numFmtId="166" fontId="1" fillId="2" borderId="19" xfId="1" applyNumberFormat="1" applyFill="1" applyBorder="1" applyAlignment="1">
      <alignment vertical="top" wrapText="1"/>
    </xf>
    <xf numFmtId="0" fontId="1" fillId="2" borderId="16" xfId="1" applyFill="1" applyBorder="1" applyAlignment="1">
      <alignment horizontal="left" vertical="top" wrapText="1"/>
    </xf>
    <xf numFmtId="0" fontId="1" fillId="2" borderId="17" xfId="1" applyFill="1" applyBorder="1" applyAlignment="1">
      <alignment horizontal="left" vertical="top" wrapText="1"/>
    </xf>
    <xf numFmtId="169" fontId="1" fillId="2" borderId="20" xfId="3" applyNumberFormat="1" applyFont="1" applyFill="1" applyBorder="1" applyAlignment="1">
      <alignment horizontal="center" vertical="top" wrapText="1"/>
    </xf>
    <xf numFmtId="164" fontId="1" fillId="2" borderId="4" xfId="1" applyNumberFormat="1" applyFill="1" applyBorder="1" applyAlignment="1">
      <alignment vertical="top" wrapText="1"/>
    </xf>
    <xf numFmtId="166" fontId="1" fillId="2" borderId="15" xfId="1" applyNumberFormat="1" applyFill="1" applyBorder="1" applyAlignment="1">
      <alignment vertical="top" wrapText="1"/>
    </xf>
    <xf numFmtId="166" fontId="5" fillId="2" borderId="17" xfId="1" applyNumberFormat="1" applyFont="1" applyFill="1" applyBorder="1" applyAlignment="1">
      <alignment vertical="top" wrapText="1"/>
    </xf>
    <xf numFmtId="0" fontId="5" fillId="2" borderId="17" xfId="1" applyFont="1" applyFill="1" applyBorder="1" applyAlignment="1">
      <alignment vertical="top" wrapText="1"/>
    </xf>
    <xf numFmtId="168" fontId="5" fillId="2" borderId="20" xfId="1" applyNumberFormat="1" applyFont="1" applyFill="1" applyBorder="1" applyAlignment="1">
      <alignment vertical="top" wrapText="1"/>
    </xf>
    <xf numFmtId="0" fontId="1" fillId="5" borderId="15" xfId="1" applyFill="1" applyBorder="1" applyAlignment="1">
      <alignment horizontal="center" vertical="top" wrapText="1"/>
    </xf>
    <xf numFmtId="0" fontId="1" fillId="5" borderId="16" xfId="1" applyFill="1" applyBorder="1" applyAlignment="1">
      <alignment horizontal="center" vertical="top"/>
    </xf>
    <xf numFmtId="166" fontId="1" fillId="5" borderId="17" xfId="1" applyNumberFormat="1" applyFill="1" applyBorder="1" applyAlignment="1">
      <alignment vertical="top"/>
    </xf>
    <xf numFmtId="0" fontId="1" fillId="5" borderId="18" xfId="1" applyFill="1" applyBorder="1" applyAlignment="1">
      <alignment vertical="top"/>
    </xf>
    <xf numFmtId="0" fontId="1" fillId="5" borderId="21" xfId="1" applyFill="1" applyBorder="1" applyAlignment="1">
      <alignment vertical="top"/>
    </xf>
    <xf numFmtId="0" fontId="6" fillId="5" borderId="17" xfId="1" applyFont="1" applyFill="1" applyBorder="1" applyAlignment="1">
      <alignment vertical="center" wrapText="1"/>
    </xf>
    <xf numFmtId="0" fontId="1" fillId="5" borderId="22" xfId="1" quotePrefix="1" applyFill="1" applyBorder="1" applyAlignment="1">
      <alignment horizontal="center" vertical="center" wrapText="1"/>
    </xf>
    <xf numFmtId="169" fontId="1" fillId="5" borderId="23" xfId="3" applyNumberFormat="1" applyFont="1" applyFill="1" applyBorder="1" applyAlignment="1">
      <alignment vertical="center" wrapText="1"/>
    </xf>
    <xf numFmtId="3" fontId="1" fillId="5" borderId="16" xfId="1" quotePrefix="1" applyNumberFormat="1" applyFill="1" applyBorder="1" applyAlignment="1">
      <alignment horizontal="center" vertical="top"/>
    </xf>
    <xf numFmtId="169" fontId="1" fillId="5" borderId="20" xfId="3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Alignment="1">
      <alignment vertical="center" wrapText="1"/>
    </xf>
    <xf numFmtId="166" fontId="1" fillId="5" borderId="24" xfId="1" applyNumberFormat="1" applyFill="1" applyBorder="1" applyAlignment="1">
      <alignment vertical="center" wrapText="1"/>
    </xf>
    <xf numFmtId="166" fontId="1" fillId="5" borderId="23" xfId="1" applyNumberFormat="1" applyFill="1" applyBorder="1" applyAlignment="1">
      <alignment vertical="center" wrapText="1"/>
    </xf>
    <xf numFmtId="167" fontId="1" fillId="5" borderId="23" xfId="1" applyNumberFormat="1" applyFill="1" applyBorder="1" applyAlignment="1">
      <alignment vertical="center" wrapText="1"/>
    </xf>
    <xf numFmtId="0" fontId="1" fillId="5" borderId="23" xfId="1" applyFill="1" applyBorder="1" applyAlignment="1">
      <alignment vertical="center" wrapText="1"/>
    </xf>
    <xf numFmtId="168" fontId="1" fillId="5" borderId="25" xfId="1" applyNumberFormat="1" applyFill="1" applyBorder="1" applyAlignment="1">
      <alignment vertical="center" wrapText="1"/>
    </xf>
    <xf numFmtId="0" fontId="1" fillId="6" borderId="16" xfId="1" applyFill="1" applyBorder="1" applyAlignment="1">
      <alignment horizontal="center" vertical="top"/>
    </xf>
    <xf numFmtId="166" fontId="1" fillId="6" borderId="17" xfId="1" applyNumberFormat="1" applyFill="1" applyBorder="1" applyAlignment="1">
      <alignment vertical="top"/>
    </xf>
    <xf numFmtId="0" fontId="1" fillId="6" borderId="18" xfId="1" applyFill="1" applyBorder="1" applyAlignment="1">
      <alignment vertical="top"/>
    </xf>
    <xf numFmtId="0" fontId="1" fillId="6" borderId="21" xfId="1" applyFill="1" applyBorder="1" applyAlignment="1">
      <alignment vertical="top"/>
    </xf>
    <xf numFmtId="0" fontId="6" fillId="6" borderId="17" xfId="1" applyFont="1" applyFill="1" applyBorder="1" applyAlignment="1">
      <alignment vertical="center" wrapText="1"/>
    </xf>
    <xf numFmtId="169" fontId="1" fillId="6" borderId="22" xfId="1" quotePrefix="1" applyNumberFormat="1" applyFill="1" applyBorder="1" applyAlignment="1">
      <alignment horizontal="center" vertical="center" wrapText="1"/>
    </xf>
    <xf numFmtId="169" fontId="1" fillId="6" borderId="23" xfId="3" applyNumberFormat="1" applyFont="1" applyFill="1" applyBorder="1" applyAlignment="1">
      <alignment vertical="center" wrapText="1"/>
    </xf>
    <xf numFmtId="3" fontId="1" fillId="6" borderId="16" xfId="1" quotePrefix="1" applyNumberFormat="1" applyFill="1" applyBorder="1" applyAlignment="1">
      <alignment horizontal="center" vertical="top"/>
    </xf>
    <xf numFmtId="169" fontId="1" fillId="6" borderId="20" xfId="3" applyNumberFormat="1" applyFont="1" applyFill="1" applyBorder="1" applyAlignment="1">
      <alignment horizontal="center" vertical="top"/>
    </xf>
    <xf numFmtId="166" fontId="1" fillId="6" borderId="24" xfId="1" applyNumberFormat="1" applyFill="1" applyBorder="1" applyAlignment="1">
      <alignment vertical="center" wrapText="1"/>
    </xf>
    <xf numFmtId="166" fontId="1" fillId="6" borderId="23" xfId="1" applyNumberFormat="1" applyFill="1" applyBorder="1" applyAlignment="1">
      <alignment vertical="center" wrapText="1"/>
    </xf>
    <xf numFmtId="167" fontId="1" fillId="6" borderId="23" xfId="1" applyNumberFormat="1" applyFill="1" applyBorder="1" applyAlignment="1">
      <alignment vertical="center" wrapText="1"/>
    </xf>
    <xf numFmtId="0" fontId="1" fillId="6" borderId="23" xfId="1" applyFill="1" applyBorder="1" applyAlignment="1">
      <alignment vertical="center" wrapText="1"/>
    </xf>
    <xf numFmtId="168" fontId="1" fillId="6" borderId="25" xfId="1" applyNumberFormat="1" applyFill="1" applyBorder="1" applyAlignment="1">
      <alignment vertical="center" wrapText="1"/>
    </xf>
    <xf numFmtId="0" fontId="1" fillId="7" borderId="16" xfId="1" applyFill="1" applyBorder="1" applyAlignment="1">
      <alignment horizontal="center" vertical="top"/>
    </xf>
    <xf numFmtId="166" fontId="1" fillId="7" borderId="17" xfId="1" applyNumberFormat="1" applyFill="1" applyBorder="1" applyAlignment="1">
      <alignment vertical="top"/>
    </xf>
    <xf numFmtId="0" fontId="1" fillId="7" borderId="18" xfId="1" applyFill="1" applyBorder="1" applyAlignment="1">
      <alignment vertical="top"/>
    </xf>
    <xf numFmtId="0" fontId="1" fillId="7" borderId="21" xfId="1" applyFill="1" applyBorder="1" applyAlignment="1">
      <alignment vertical="top"/>
    </xf>
    <xf numFmtId="0" fontId="4" fillId="7" borderId="17" xfId="1" applyFont="1" applyFill="1" applyBorder="1" applyAlignment="1">
      <alignment vertical="top" wrapText="1"/>
    </xf>
    <xf numFmtId="0" fontId="1" fillId="7" borderId="22" xfId="1" quotePrefix="1" applyFill="1" applyBorder="1" applyAlignment="1">
      <alignment horizontal="center" vertical="center" wrapText="1"/>
    </xf>
    <xf numFmtId="169" fontId="1" fillId="7" borderId="23" xfId="3" applyNumberFormat="1" applyFont="1" applyFill="1" applyBorder="1" applyAlignment="1">
      <alignment vertical="center" wrapText="1"/>
    </xf>
    <xf numFmtId="3" fontId="1" fillId="7" borderId="16" xfId="1" quotePrefix="1" applyNumberFormat="1" applyFill="1" applyBorder="1" applyAlignment="1">
      <alignment horizontal="center" vertical="top"/>
    </xf>
    <xf numFmtId="169" fontId="1" fillId="7" borderId="20" xfId="3" applyNumberFormat="1" applyFont="1" applyFill="1" applyBorder="1" applyAlignment="1">
      <alignment horizontal="center" vertical="top"/>
    </xf>
    <xf numFmtId="166" fontId="1" fillId="7" borderId="24" xfId="1" applyNumberFormat="1" applyFill="1" applyBorder="1" applyAlignment="1">
      <alignment vertical="center" wrapText="1"/>
    </xf>
    <xf numFmtId="166" fontId="1" fillId="7" borderId="23" xfId="1" applyNumberFormat="1" applyFill="1" applyBorder="1" applyAlignment="1">
      <alignment vertical="center" wrapText="1"/>
    </xf>
    <xf numFmtId="167" fontId="1" fillId="7" borderId="23" xfId="1" applyNumberFormat="1" applyFill="1" applyBorder="1" applyAlignment="1">
      <alignment vertical="center" wrapText="1"/>
    </xf>
    <xf numFmtId="0" fontId="1" fillId="7" borderId="23" xfId="1" applyFill="1" applyBorder="1" applyAlignment="1">
      <alignment vertical="center" wrapText="1"/>
    </xf>
    <xf numFmtId="168" fontId="1" fillId="7" borderId="25" xfId="1" applyNumberFormat="1" applyFill="1" applyBorder="1" applyAlignment="1">
      <alignment vertical="center" wrapText="1"/>
    </xf>
    <xf numFmtId="0" fontId="1" fillId="2" borderId="26" xfId="1" applyFill="1" applyBorder="1" applyAlignment="1">
      <alignment horizontal="left" vertical="top" wrapText="1"/>
    </xf>
    <xf numFmtId="0" fontId="6" fillId="8" borderId="17" xfId="1" applyFont="1" applyFill="1" applyBorder="1" applyAlignment="1">
      <alignment vertical="top" wrapText="1"/>
    </xf>
    <xf numFmtId="3" fontId="1" fillId="2" borderId="22" xfId="1" quotePrefix="1" applyNumberFormat="1" applyFill="1" applyBorder="1" applyAlignment="1">
      <alignment horizontal="center" vertical="top" wrapText="1"/>
    </xf>
    <xf numFmtId="164" fontId="1" fillId="2" borderId="17" xfId="2" applyFont="1" applyFill="1" applyBorder="1" applyAlignment="1">
      <alignment horizontal="left" vertical="top" wrapText="1"/>
    </xf>
    <xf numFmtId="170" fontId="1" fillId="2" borderId="17" xfId="1" applyNumberFormat="1" applyFill="1" applyBorder="1" applyAlignment="1">
      <alignment vertical="top" wrapText="1"/>
    </xf>
    <xf numFmtId="168" fontId="1" fillId="2" borderId="20" xfId="1" applyNumberFormat="1" applyFill="1" applyBorder="1" applyAlignment="1">
      <alignment vertical="top" wrapText="1"/>
    </xf>
    <xf numFmtId="0" fontId="1" fillId="2" borderId="17" xfId="4" applyFill="1" applyBorder="1" applyAlignment="1">
      <alignment horizontal="left" vertical="top" wrapText="1"/>
    </xf>
    <xf numFmtId="3" fontId="1" fillId="2" borderId="16" xfId="1" quotePrefix="1" applyNumberFormat="1" applyFill="1" applyBorder="1" applyAlignment="1">
      <alignment horizontal="center" vertical="top" wrapText="1"/>
    </xf>
    <xf numFmtId="166" fontId="1" fillId="2" borderId="21" xfId="1" applyNumberFormat="1" applyFill="1" applyBorder="1" applyAlignment="1">
      <alignment vertical="top" wrapText="1"/>
    </xf>
    <xf numFmtId="164" fontId="1" fillId="2" borderId="23" xfId="2" applyFont="1" applyFill="1" applyBorder="1" applyAlignment="1">
      <alignment horizontal="left" vertical="top" wrapText="1"/>
    </xf>
    <xf numFmtId="164" fontId="1" fillId="2" borderId="16" xfId="2" applyFont="1" applyFill="1" applyBorder="1" applyAlignment="1">
      <alignment horizontal="left" vertical="top" wrapText="1"/>
    </xf>
    <xf numFmtId="164" fontId="1" fillId="2" borderId="0" xfId="1" applyNumberFormat="1" applyFill="1" applyAlignment="1">
      <alignment vertical="top" wrapText="1"/>
    </xf>
    <xf numFmtId="166" fontId="1" fillId="2" borderId="24" xfId="1" applyNumberFormat="1" applyFill="1" applyBorder="1" applyAlignment="1">
      <alignment vertical="top" wrapText="1"/>
    </xf>
    <xf numFmtId="166" fontId="1" fillId="2" borderId="23" xfId="1" applyNumberFormat="1" applyFill="1" applyBorder="1" applyAlignment="1">
      <alignment vertical="top" wrapText="1"/>
    </xf>
    <xf numFmtId="166" fontId="5" fillId="2" borderId="23" xfId="1" applyNumberFormat="1" applyFont="1" applyFill="1" applyBorder="1" applyAlignment="1">
      <alignment vertical="top" wrapText="1"/>
    </xf>
    <xf numFmtId="0" fontId="5" fillId="2" borderId="23" xfId="1" applyFont="1" applyFill="1" applyBorder="1" applyAlignment="1">
      <alignment vertical="top" wrapText="1"/>
    </xf>
    <xf numFmtId="170" fontId="1" fillId="2" borderId="23" xfId="1" applyNumberFormat="1" applyFill="1" applyBorder="1" applyAlignment="1">
      <alignment vertical="top" wrapText="1"/>
    </xf>
    <xf numFmtId="168" fontId="1" fillId="2" borderId="25" xfId="1" applyNumberFormat="1" applyFill="1" applyBorder="1" applyAlignment="1">
      <alignment vertical="top" wrapText="1"/>
    </xf>
    <xf numFmtId="0" fontId="1" fillId="0" borderId="17" xfId="4" applyBorder="1" applyAlignment="1">
      <alignment horizontal="left" vertical="top" wrapText="1"/>
    </xf>
    <xf numFmtId="164" fontId="1" fillId="2" borderId="19" xfId="2" applyFont="1" applyFill="1" applyBorder="1" applyAlignment="1">
      <alignment horizontal="left" vertical="top" wrapText="1"/>
    </xf>
    <xf numFmtId="0" fontId="4" fillId="7" borderId="21" xfId="1" applyFont="1" applyFill="1" applyBorder="1" applyAlignment="1">
      <alignment vertical="top" wrapText="1"/>
    </xf>
    <xf numFmtId="0" fontId="4" fillId="2" borderId="29" xfId="1" applyFont="1" applyFill="1" applyBorder="1" applyAlignment="1">
      <alignment vertical="top" wrapText="1"/>
    </xf>
    <xf numFmtId="0" fontId="4" fillId="2" borderId="15" xfId="1" applyFont="1" applyFill="1" applyBorder="1" applyAlignment="1">
      <alignment vertical="top" wrapText="1"/>
    </xf>
    <xf numFmtId="0" fontId="4" fillId="2" borderId="17" xfId="1" applyFont="1" applyFill="1" applyBorder="1" applyAlignment="1">
      <alignment vertical="top" wrapText="1"/>
    </xf>
    <xf numFmtId="0" fontId="1" fillId="2" borderId="16" xfId="1" applyFill="1" applyBorder="1" applyAlignment="1">
      <alignment vertical="top" wrapText="1"/>
    </xf>
    <xf numFmtId="0" fontId="4" fillId="2" borderId="12" xfId="1" applyFont="1" applyFill="1" applyBorder="1" applyAlignment="1">
      <alignment vertical="top" wrapText="1"/>
    </xf>
    <xf numFmtId="0" fontId="4" fillId="2" borderId="27" xfId="1" applyFont="1" applyFill="1" applyBorder="1" applyAlignment="1">
      <alignment vertical="top" wrapText="1"/>
    </xf>
    <xf numFmtId="0" fontId="4" fillId="2" borderId="28" xfId="1" applyFont="1" applyFill="1" applyBorder="1" applyAlignment="1">
      <alignment vertical="top" wrapText="1"/>
    </xf>
    <xf numFmtId="0" fontId="4" fillId="2" borderId="19" xfId="1" applyFont="1" applyFill="1" applyBorder="1" applyAlignment="1">
      <alignment vertical="top" wrapText="1"/>
    </xf>
    <xf numFmtId="0" fontId="4" fillId="2" borderId="21" xfId="1" applyFont="1" applyFill="1" applyBorder="1" applyAlignment="1">
      <alignment vertical="top" wrapText="1"/>
    </xf>
    <xf numFmtId="0" fontId="4" fillId="2" borderId="0" xfId="1" applyFont="1" applyFill="1" applyAlignment="1">
      <alignment vertical="top" wrapText="1"/>
    </xf>
    <xf numFmtId="0" fontId="4" fillId="7" borderId="0" xfId="1" applyFont="1" applyFill="1" applyAlignment="1">
      <alignment vertical="top" wrapText="1"/>
    </xf>
    <xf numFmtId="0" fontId="1" fillId="2" borderId="28" xfId="1" applyFill="1" applyBorder="1" applyAlignment="1">
      <alignment vertical="top" wrapText="1"/>
    </xf>
    <xf numFmtId="0" fontId="7" fillId="2" borderId="12" xfId="1" applyFont="1" applyFill="1" applyBorder="1" applyAlignment="1">
      <alignment vertical="center" wrapText="1"/>
    </xf>
    <xf numFmtId="0" fontId="4" fillId="2" borderId="16" xfId="1" applyFont="1" applyFill="1" applyBorder="1" applyAlignment="1">
      <alignment vertical="top" wrapText="1"/>
    </xf>
    <xf numFmtId="3" fontId="1" fillId="2" borderId="19" xfId="1" applyNumberFormat="1" applyFill="1" applyBorder="1" applyAlignment="1">
      <alignment vertical="top" wrapText="1"/>
    </xf>
    <xf numFmtId="0" fontId="8" fillId="2" borderId="12" xfId="1" applyFont="1" applyFill="1" applyBorder="1" applyAlignment="1">
      <alignment vertical="center" wrapText="1"/>
    </xf>
    <xf numFmtId="0" fontId="1" fillId="9" borderId="11" xfId="1" applyFill="1" applyBorder="1" applyAlignment="1">
      <alignment horizontal="center" vertical="center" wrapText="1"/>
    </xf>
    <xf numFmtId="0" fontId="1" fillId="9" borderId="19" xfId="1" applyFill="1" applyBorder="1" applyAlignment="1">
      <alignment horizontal="center" vertical="center" wrapText="1"/>
    </xf>
    <xf numFmtId="166" fontId="1" fillId="9" borderId="12" xfId="1" applyNumberFormat="1" applyFill="1" applyBorder="1" applyAlignment="1">
      <alignment vertical="center" wrapText="1"/>
    </xf>
    <xf numFmtId="0" fontId="5" fillId="9" borderId="27" xfId="1" applyFont="1" applyFill="1" applyBorder="1" applyAlignment="1">
      <alignment vertical="center" wrapText="1"/>
    </xf>
    <xf numFmtId="0" fontId="1" fillId="9" borderId="28" xfId="1" applyFill="1" applyBorder="1" applyAlignment="1">
      <alignment horizontal="left" vertical="center" wrapText="1"/>
    </xf>
    <xf numFmtId="0" fontId="6" fillId="9" borderId="12" xfId="1" applyFont="1" applyFill="1" applyBorder="1" applyAlignment="1">
      <alignment vertical="center" wrapText="1"/>
    </xf>
    <xf numFmtId="3" fontId="1" fillId="9" borderId="19" xfId="1" quotePrefix="1" applyNumberFormat="1" applyFill="1" applyBorder="1" applyAlignment="1">
      <alignment horizontal="center" vertical="center" wrapText="1"/>
    </xf>
    <xf numFmtId="169" fontId="1" fillId="9" borderId="12" xfId="3" applyNumberFormat="1" applyFont="1" applyFill="1" applyBorder="1" applyAlignment="1">
      <alignment horizontal="center" vertical="center" wrapText="1"/>
    </xf>
    <xf numFmtId="169" fontId="1" fillId="9" borderId="14" xfId="3" applyNumberFormat="1" applyFont="1" applyFill="1" applyBorder="1" applyAlignment="1">
      <alignment horizontal="center" vertical="center" wrapText="1"/>
    </xf>
    <xf numFmtId="164" fontId="1" fillId="2" borderId="0" xfId="1" applyNumberFormat="1" applyFill="1" applyAlignment="1">
      <alignment vertical="center" wrapText="1"/>
    </xf>
    <xf numFmtId="166" fontId="1" fillId="9" borderId="31" xfId="1" applyNumberFormat="1" applyFill="1" applyBorder="1" applyAlignment="1">
      <alignment vertical="center" wrapText="1"/>
    </xf>
    <xf numFmtId="166" fontId="1" fillId="9" borderId="32" xfId="1" applyNumberFormat="1" applyFill="1" applyBorder="1" applyAlignment="1">
      <alignment vertical="center" wrapText="1"/>
    </xf>
    <xf numFmtId="166" fontId="5" fillId="9" borderId="32" xfId="1" applyNumberFormat="1" applyFont="1" applyFill="1" applyBorder="1" applyAlignment="1">
      <alignment vertical="center" wrapText="1"/>
    </xf>
    <xf numFmtId="0" fontId="5" fillId="9" borderId="32" xfId="1" applyFont="1" applyFill="1" applyBorder="1" applyAlignment="1">
      <alignment vertical="center" wrapText="1"/>
    </xf>
    <xf numFmtId="168" fontId="5" fillId="9" borderId="33" xfId="1" applyNumberFormat="1" applyFont="1" applyFill="1" applyBorder="1" applyAlignment="1">
      <alignment vertical="center" wrapText="1"/>
    </xf>
    <xf numFmtId="0" fontId="1" fillId="2" borderId="31" xfId="1" applyFill="1" applyBorder="1" applyAlignment="1">
      <alignment horizontal="center" vertical="top" wrapText="1"/>
    </xf>
    <xf numFmtId="0" fontId="1" fillId="2" borderId="34" xfId="1" applyFill="1" applyBorder="1" applyAlignment="1">
      <alignment horizontal="center" vertical="top" wrapText="1"/>
    </xf>
    <xf numFmtId="166" fontId="1" fillId="2" borderId="32" xfId="1" applyNumberFormat="1" applyFill="1" applyBorder="1" applyAlignment="1">
      <alignment vertical="top" wrapText="1"/>
    </xf>
    <xf numFmtId="166" fontId="1" fillId="2" borderId="0" xfId="1" applyNumberFormat="1" applyFill="1" applyAlignment="1">
      <alignment vertical="top" wrapText="1"/>
    </xf>
    <xf numFmtId="166" fontId="1" fillId="2" borderId="34" xfId="1" applyNumberFormat="1" applyFill="1" applyBorder="1" applyAlignment="1">
      <alignment vertical="top" wrapText="1"/>
    </xf>
    <xf numFmtId="0" fontId="1" fillId="2" borderId="34" xfId="1" applyFill="1" applyBorder="1" applyAlignment="1">
      <alignment horizontal="left" vertical="top" wrapText="1"/>
    </xf>
    <xf numFmtId="0" fontId="1" fillId="2" borderId="32" xfId="1" applyFill="1" applyBorder="1" applyAlignment="1">
      <alignment horizontal="left" vertical="top" wrapText="1"/>
    </xf>
    <xf numFmtId="169" fontId="1" fillId="2" borderId="33" xfId="3" applyNumberFormat="1" applyFont="1" applyFill="1" applyBorder="1" applyAlignment="1">
      <alignment horizontal="center" vertical="top" wrapText="1"/>
    </xf>
    <xf numFmtId="166" fontId="1" fillId="2" borderId="31" xfId="1" applyNumberFormat="1" applyFill="1" applyBorder="1" applyAlignment="1">
      <alignment vertical="top" wrapText="1"/>
    </xf>
    <xf numFmtId="166" fontId="5" fillId="2" borderId="32" xfId="1" applyNumberFormat="1" applyFont="1" applyFill="1" applyBorder="1" applyAlignment="1">
      <alignment vertical="top" wrapText="1"/>
    </xf>
    <xf numFmtId="0" fontId="5" fillId="2" borderId="32" xfId="1" applyFont="1" applyFill="1" applyBorder="1" applyAlignment="1">
      <alignment vertical="top" wrapText="1"/>
    </xf>
    <xf numFmtId="168" fontId="5" fillId="2" borderId="33" xfId="1" applyNumberFormat="1" applyFont="1" applyFill="1" applyBorder="1" applyAlignment="1">
      <alignment vertical="top" wrapText="1"/>
    </xf>
    <xf numFmtId="0" fontId="1" fillId="0" borderId="35" xfId="1" applyBorder="1" applyAlignment="1">
      <alignment horizontal="center" vertical="top" wrapText="1"/>
    </xf>
    <xf numFmtId="0" fontId="4" fillId="0" borderId="36" xfId="1" applyFont="1" applyBorder="1" applyAlignment="1">
      <alignment vertical="center" wrapText="1"/>
    </xf>
    <xf numFmtId="166" fontId="4" fillId="0" borderId="37" xfId="1" applyNumberFormat="1" applyFont="1" applyBorder="1" applyAlignment="1">
      <alignment vertical="center" wrapText="1"/>
    </xf>
    <xf numFmtId="0" fontId="4" fillId="0" borderId="38" xfId="1" applyFont="1" applyBorder="1" applyAlignment="1">
      <alignment vertical="center" wrapText="1"/>
    </xf>
    <xf numFmtId="0" fontId="4" fillId="0" borderId="37" xfId="1" applyFont="1" applyBorder="1" applyAlignment="1">
      <alignment vertical="center" wrapText="1"/>
    </xf>
    <xf numFmtId="0" fontId="4" fillId="0" borderId="36" xfId="1" applyFont="1" applyBorder="1" applyAlignment="1">
      <alignment horizontal="center" vertical="center" wrapText="1"/>
    </xf>
    <xf numFmtId="164" fontId="4" fillId="0" borderId="37" xfId="1" applyNumberFormat="1" applyFont="1" applyBorder="1" applyAlignment="1">
      <alignment vertical="center" wrapText="1"/>
    </xf>
    <xf numFmtId="164" fontId="4" fillId="0" borderId="39" xfId="1" applyNumberFormat="1" applyFont="1" applyBorder="1" applyAlignment="1">
      <alignment vertical="center" wrapText="1"/>
    </xf>
    <xf numFmtId="164" fontId="4" fillId="0" borderId="4" xfId="1" applyNumberFormat="1" applyFont="1" applyBorder="1" applyAlignment="1">
      <alignment vertical="center" wrapText="1"/>
    </xf>
    <xf numFmtId="166" fontId="4" fillId="0" borderId="35" xfId="2" applyNumberFormat="1" applyFont="1" applyBorder="1" applyAlignment="1">
      <alignment vertical="center" wrapText="1"/>
    </xf>
    <xf numFmtId="167" fontId="4" fillId="0" borderId="37" xfId="1" applyNumberFormat="1" applyFont="1" applyBorder="1" applyAlignment="1">
      <alignment vertical="center" wrapText="1"/>
    </xf>
    <xf numFmtId="168" fontId="4" fillId="0" borderId="39" xfId="1" applyNumberFormat="1" applyFont="1" applyBorder="1" applyAlignment="1">
      <alignment vertical="center" wrapText="1"/>
    </xf>
    <xf numFmtId="0" fontId="4" fillId="0" borderId="0" xfId="1" applyFont="1" applyAlignment="1">
      <alignment vertical="center" wrapText="1"/>
    </xf>
    <xf numFmtId="0" fontId="1" fillId="0" borderId="0" xfId="1" applyAlignment="1">
      <alignment horizontal="center"/>
    </xf>
    <xf numFmtId="3" fontId="1" fillId="0" borderId="0" xfId="1" applyNumberFormat="1"/>
    <xf numFmtId="169" fontId="1" fillId="0" borderId="0" xfId="3" applyNumberFormat="1" applyFont="1" applyBorder="1" applyAlignment="1">
      <alignment horizontal="center"/>
    </xf>
    <xf numFmtId="0" fontId="9" fillId="0" borderId="0" xfId="5"/>
    <xf numFmtId="0" fontId="1" fillId="0" borderId="0" xfId="1" applyAlignment="1">
      <alignment horizontal="left"/>
    </xf>
    <xf numFmtId="164" fontId="1" fillId="0" borderId="0" xfId="1" applyNumberFormat="1"/>
    <xf numFmtId="166" fontId="4" fillId="0" borderId="0" xfId="1" applyNumberFormat="1" applyFont="1"/>
    <xf numFmtId="0" fontId="10" fillId="0" borderId="0" xfId="1" applyFont="1"/>
    <xf numFmtId="3" fontId="1" fillId="2" borderId="0" xfId="1" applyNumberFormat="1" applyFill="1"/>
    <xf numFmtId="169" fontId="1" fillId="0" borderId="0" xfId="1" applyNumberFormat="1" applyAlignment="1">
      <alignment vertical="top"/>
    </xf>
    <xf numFmtId="0" fontId="1" fillId="0" borderId="0" xfId="1" applyAlignment="1">
      <alignment vertical="top"/>
    </xf>
    <xf numFmtId="164" fontId="0" fillId="0" borderId="0" xfId="2" applyFont="1" applyBorder="1" applyAlignment="1">
      <alignment vertical="top"/>
    </xf>
    <xf numFmtId="3" fontId="1" fillId="0" borderId="0" xfId="1" applyNumberFormat="1" applyAlignment="1">
      <alignment vertical="top"/>
    </xf>
    <xf numFmtId="164" fontId="1" fillId="0" borderId="0" xfId="6" applyFont="1" applyAlignment="1">
      <alignment vertical="top"/>
    </xf>
    <xf numFmtId="164" fontId="1" fillId="0" borderId="0" xfId="2" applyFont="1"/>
    <xf numFmtId="166" fontId="9" fillId="0" borderId="0" xfId="5" applyNumberFormat="1"/>
    <xf numFmtId="0" fontId="4" fillId="0" borderId="0" xfId="1" applyFont="1"/>
    <xf numFmtId="0" fontId="4" fillId="0" borderId="0" xfId="1" applyFont="1" applyAlignment="1">
      <alignment horizontal="left"/>
    </xf>
    <xf numFmtId="0" fontId="4" fillId="2" borderId="14" xfId="1" applyFont="1" applyFill="1" applyBorder="1" applyAlignment="1">
      <alignment vertical="top" wrapText="1"/>
    </xf>
    <xf numFmtId="169" fontId="1" fillId="2" borderId="14" xfId="1" applyNumberFormat="1" applyFill="1" applyBorder="1" applyAlignment="1">
      <alignment vertical="top" wrapText="1"/>
    </xf>
    <xf numFmtId="0" fontId="4" fillId="2" borderId="40" xfId="1" applyFont="1" applyFill="1" applyBorder="1" applyAlignment="1">
      <alignment vertical="top" wrapText="1"/>
    </xf>
    <xf numFmtId="0" fontId="4" fillId="2" borderId="41" xfId="1" applyFont="1" applyFill="1" applyBorder="1" applyAlignment="1">
      <alignment vertical="top" wrapText="1"/>
    </xf>
    <xf numFmtId="0" fontId="1" fillId="2" borderId="27" xfId="1" applyFill="1" applyBorder="1" applyAlignment="1">
      <alignment vertical="top" wrapText="1"/>
    </xf>
    <xf numFmtId="0" fontId="1" fillId="2" borderId="27" xfId="1" quotePrefix="1" applyFill="1" applyBorder="1" applyAlignment="1">
      <alignment vertical="top" wrapText="1"/>
    </xf>
    <xf numFmtId="0" fontId="1" fillId="2" borderId="12" xfId="1" applyFill="1" applyBorder="1" applyAlignment="1">
      <alignment vertical="top" wrapText="1"/>
    </xf>
    <xf numFmtId="0" fontId="4" fillId="2" borderId="30" xfId="1" applyFont="1" applyFill="1" applyBorder="1" applyAlignment="1">
      <alignment vertical="top" wrapText="1"/>
    </xf>
    <xf numFmtId="0" fontId="7" fillId="2" borderId="12" xfId="1" applyFont="1" applyFill="1" applyBorder="1" applyAlignment="1">
      <alignment vertical="top" wrapText="1"/>
    </xf>
    <xf numFmtId="0" fontId="14" fillId="10" borderId="12" xfId="1" applyFont="1" applyFill="1" applyBorder="1" applyAlignment="1">
      <alignment vertical="top" wrapText="1"/>
    </xf>
    <xf numFmtId="0" fontId="4" fillId="10" borderId="17" xfId="4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7" xfId="0" applyBorder="1" applyAlignment="1">
      <alignment vertical="top"/>
    </xf>
    <xf numFmtId="0" fontId="4" fillId="2" borderId="42" xfId="1" applyFont="1" applyFill="1" applyBorder="1" applyAlignment="1">
      <alignment vertical="top" wrapText="1"/>
    </xf>
    <xf numFmtId="0" fontId="4" fillId="11" borderId="17" xfId="4" applyFont="1" applyFill="1" applyBorder="1" applyAlignment="1">
      <alignment horizontal="left" vertical="top" wrapText="1"/>
    </xf>
    <xf numFmtId="166" fontId="1" fillId="2" borderId="18" xfId="1" quotePrefix="1" applyNumberFormat="1" applyFill="1" applyBorder="1" applyAlignment="1">
      <alignment vertical="top" wrapText="1"/>
    </xf>
    <xf numFmtId="0" fontId="1" fillId="2" borderId="16" xfId="1" applyFill="1" applyBorder="1" applyAlignment="1">
      <alignment horizontal="center" vertical="top"/>
    </xf>
    <xf numFmtId="166" fontId="1" fillId="2" borderId="17" xfId="1" applyNumberFormat="1" applyFill="1" applyBorder="1" applyAlignment="1">
      <alignment vertical="top"/>
    </xf>
    <xf numFmtId="0" fontId="1" fillId="2" borderId="18" xfId="1" applyFill="1" applyBorder="1" applyAlignment="1">
      <alignment vertical="top"/>
    </xf>
    <xf numFmtId="0" fontId="1" fillId="2" borderId="21" xfId="1" applyFill="1" applyBorder="1" applyAlignment="1">
      <alignment vertical="top"/>
    </xf>
    <xf numFmtId="0" fontId="1" fillId="2" borderId="26" xfId="1" applyFill="1" applyBorder="1" applyAlignment="1">
      <alignment vertical="top"/>
    </xf>
    <xf numFmtId="0" fontId="1" fillId="2" borderId="22" xfId="1" quotePrefix="1" applyFill="1" applyBorder="1" applyAlignment="1">
      <alignment horizontal="center" vertical="center" wrapText="1"/>
    </xf>
    <xf numFmtId="169" fontId="1" fillId="2" borderId="23" xfId="3" applyNumberFormat="1" applyFont="1" applyFill="1" applyBorder="1" applyAlignment="1">
      <alignment vertical="center" wrapText="1"/>
    </xf>
    <xf numFmtId="3" fontId="1" fillId="2" borderId="16" xfId="1" quotePrefix="1" applyNumberFormat="1" applyFill="1" applyBorder="1" applyAlignment="1">
      <alignment horizontal="center" vertical="top"/>
    </xf>
    <xf numFmtId="169" fontId="1" fillId="2" borderId="20" xfId="3" applyNumberFormat="1" applyFont="1" applyFill="1" applyBorder="1" applyAlignment="1">
      <alignment horizontal="center" vertical="top"/>
    </xf>
    <xf numFmtId="166" fontId="1" fillId="2" borderId="24" xfId="1" applyNumberFormat="1" applyFill="1" applyBorder="1" applyAlignment="1">
      <alignment vertical="center" wrapText="1"/>
    </xf>
    <xf numFmtId="166" fontId="1" fillId="2" borderId="23" xfId="1" applyNumberFormat="1" applyFill="1" applyBorder="1" applyAlignment="1">
      <alignment vertical="center" wrapText="1"/>
    </xf>
    <xf numFmtId="167" fontId="1" fillId="2" borderId="23" xfId="1" applyNumberFormat="1" applyFill="1" applyBorder="1" applyAlignment="1">
      <alignment vertical="center" wrapText="1"/>
    </xf>
    <xf numFmtId="0" fontId="1" fillId="2" borderId="23" xfId="1" applyFill="1" applyBorder="1" applyAlignment="1">
      <alignment vertical="center" wrapText="1"/>
    </xf>
    <xf numFmtId="168" fontId="1" fillId="2" borderId="25" xfId="1" applyNumberFormat="1" applyFill="1" applyBorder="1" applyAlignment="1">
      <alignment vertical="center" wrapText="1"/>
    </xf>
    <xf numFmtId="0" fontId="1" fillId="2" borderId="26" xfId="1" applyFill="1" applyBorder="1" applyAlignment="1">
      <alignment vertical="top" wrapText="1"/>
    </xf>
    <xf numFmtId="0" fontId="1" fillId="2" borderId="17" xfId="1" applyFill="1" applyBorder="1" applyAlignment="1">
      <alignment vertical="top" wrapText="1"/>
    </xf>
    <xf numFmtId="0" fontId="1" fillId="2" borderId="18" xfId="1" applyFill="1" applyBorder="1" applyAlignment="1">
      <alignment vertical="top" wrapText="1"/>
    </xf>
    <xf numFmtId="3" fontId="1" fillId="2" borderId="16" xfId="1" quotePrefix="1" applyNumberFormat="1" applyFill="1" applyBorder="1" applyAlignment="1">
      <alignment horizontal="right" vertical="top"/>
    </xf>
    <xf numFmtId="0" fontId="1" fillId="2" borderId="18" xfId="1" quotePrefix="1" applyFill="1" applyBorder="1" applyAlignment="1">
      <alignment vertical="top" wrapText="1"/>
    </xf>
    <xf numFmtId="0" fontId="4" fillId="2" borderId="18" xfId="1" applyFont="1" applyFill="1" applyBorder="1" applyAlignment="1">
      <alignment vertical="top" wrapText="1"/>
    </xf>
    <xf numFmtId="0" fontId="4" fillId="2" borderId="26" xfId="1" applyFont="1" applyFill="1" applyBorder="1" applyAlignment="1">
      <alignment vertical="top" wrapText="1"/>
    </xf>
    <xf numFmtId="0" fontId="4" fillId="2" borderId="22" xfId="1" applyFont="1" applyFill="1" applyBorder="1" applyAlignment="1">
      <alignment vertical="top" wrapText="1"/>
    </xf>
    <xf numFmtId="0" fontId="4" fillId="2" borderId="23" xfId="1" applyFont="1" applyFill="1" applyBorder="1" applyAlignment="1">
      <alignment vertical="top" wrapText="1"/>
    </xf>
    <xf numFmtId="0" fontId="4" fillId="11" borderId="17" xfId="1" applyFont="1" applyFill="1" applyBorder="1" applyAlignment="1">
      <alignment vertical="top" wrapText="1"/>
    </xf>
    <xf numFmtId="0" fontId="4" fillId="7" borderId="20" xfId="1" applyFont="1" applyFill="1" applyBorder="1" applyAlignment="1">
      <alignment vertical="top" wrapText="1"/>
    </xf>
    <xf numFmtId="0" fontId="4" fillId="2" borderId="20" xfId="1" applyFont="1" applyFill="1" applyBorder="1" applyAlignment="1">
      <alignment vertical="top" wrapText="1"/>
    </xf>
    <xf numFmtId="3" fontId="1" fillId="9" borderId="19" xfId="1" quotePrefix="1" applyNumberFormat="1" applyFill="1" applyBorder="1" applyAlignment="1">
      <alignment horizontal="right" vertical="center" wrapText="1"/>
    </xf>
    <xf numFmtId="169" fontId="1" fillId="2" borderId="22" xfId="1" quotePrefix="1" applyNumberFormat="1" applyFill="1" applyBorder="1" applyAlignment="1">
      <alignment horizontal="center" vertical="center" wrapText="1"/>
    </xf>
    <xf numFmtId="0" fontId="1" fillId="2" borderId="21" xfId="1" applyFill="1" applyBorder="1" applyAlignment="1">
      <alignment vertical="top" wrapText="1"/>
    </xf>
    <xf numFmtId="0" fontId="1" fillId="2" borderId="19" xfId="1" applyFill="1" applyBorder="1" applyAlignment="1">
      <alignment horizontal="center" vertical="top" wrapText="1"/>
    </xf>
    <xf numFmtId="166" fontId="1" fillId="2" borderId="12" xfId="1" applyNumberFormat="1" applyFill="1" applyBorder="1" applyAlignment="1">
      <alignment vertical="top" wrapText="1"/>
    </xf>
    <xf numFmtId="166" fontId="1" fillId="2" borderId="27" xfId="1" applyNumberFormat="1" applyFill="1" applyBorder="1" applyAlignment="1">
      <alignment vertical="top" wrapText="1"/>
    </xf>
    <xf numFmtId="166" fontId="1" fillId="2" borderId="28" xfId="1" applyNumberFormat="1" applyFill="1" applyBorder="1" applyAlignment="1">
      <alignment vertical="top" wrapText="1"/>
    </xf>
    <xf numFmtId="0" fontId="1" fillId="2" borderId="43" xfId="1" applyFill="1" applyBorder="1" applyAlignment="1">
      <alignment horizontal="left" vertical="top" wrapText="1"/>
    </xf>
    <xf numFmtId="169" fontId="1" fillId="2" borderId="14" xfId="3" applyNumberFormat="1" applyFont="1" applyFill="1" applyBorder="1" applyAlignment="1">
      <alignment horizontal="center" vertical="top" wrapText="1"/>
    </xf>
    <xf numFmtId="170" fontId="1" fillId="2" borderId="32" xfId="1" applyNumberFormat="1" applyFill="1" applyBorder="1" applyAlignment="1">
      <alignment vertical="top" wrapText="1"/>
    </xf>
    <xf numFmtId="168" fontId="1" fillId="2" borderId="33" xfId="1" applyNumberFormat="1" applyFill="1" applyBorder="1" applyAlignment="1">
      <alignment vertical="top" wrapText="1"/>
    </xf>
    <xf numFmtId="0" fontId="1" fillId="2" borderId="13" xfId="4" applyFill="1" applyBorder="1" applyAlignment="1">
      <alignment horizontal="left" vertical="top" wrapText="1"/>
    </xf>
    <xf numFmtId="164" fontId="1" fillId="2" borderId="16" xfId="7" applyFont="1" applyFill="1" applyBorder="1" applyAlignment="1">
      <alignment vertical="top" wrapText="1"/>
    </xf>
    <xf numFmtId="169" fontId="4" fillId="2" borderId="20" xfId="1" applyNumberFormat="1" applyFont="1" applyFill="1" applyBorder="1" applyAlignment="1">
      <alignment vertical="top" wrapText="1"/>
    </xf>
    <xf numFmtId="0" fontId="1" fillId="2" borderId="19" xfId="1" applyFill="1" applyBorder="1" applyAlignment="1">
      <alignment horizontal="center" vertical="top"/>
    </xf>
    <xf numFmtId="166" fontId="1" fillId="2" borderId="12" xfId="1" applyNumberFormat="1" applyFill="1" applyBorder="1" applyAlignment="1">
      <alignment vertical="top"/>
    </xf>
    <xf numFmtId="0" fontId="1" fillId="2" borderId="27" xfId="1" applyFill="1" applyBorder="1" applyAlignment="1">
      <alignment vertical="top"/>
    </xf>
    <xf numFmtId="0" fontId="1" fillId="2" borderId="28" xfId="1" applyFill="1" applyBorder="1" applyAlignment="1">
      <alignment vertical="top"/>
    </xf>
    <xf numFmtId="3" fontId="1" fillId="2" borderId="19" xfId="1" quotePrefix="1" applyNumberFormat="1" applyFill="1" applyBorder="1" applyAlignment="1">
      <alignment horizontal="center" vertical="top"/>
    </xf>
    <xf numFmtId="169" fontId="1" fillId="2" borderId="14" xfId="3" applyNumberFormat="1" applyFont="1" applyFill="1" applyBorder="1" applyAlignment="1">
      <alignment horizontal="center" vertical="top"/>
    </xf>
    <xf numFmtId="0" fontId="4" fillId="11" borderId="12" xfId="1" applyFont="1" applyFill="1" applyBorder="1" applyAlignment="1">
      <alignment vertical="top" wrapText="1"/>
    </xf>
    <xf numFmtId="0" fontId="17" fillId="0" borderId="13" xfId="0" applyFont="1" applyBorder="1" applyAlignment="1">
      <alignment vertical="top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 wrapText="1"/>
    </xf>
    <xf numFmtId="166" fontId="4" fillId="3" borderId="9" xfId="1" applyNumberFormat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168" fontId="4" fillId="4" borderId="7" xfId="1" applyNumberFormat="1" applyFont="1" applyFill="1" applyBorder="1" applyAlignment="1">
      <alignment horizontal="center" vertical="center" wrapText="1"/>
    </xf>
    <xf numFmtId="168" fontId="4" fillId="4" borderId="14" xfId="1" applyNumberFormat="1" applyFont="1" applyFill="1" applyBorder="1" applyAlignment="1">
      <alignment horizontal="center" vertical="center" wrapText="1"/>
    </xf>
    <xf numFmtId="166" fontId="4" fillId="4" borderId="5" xfId="1" applyNumberFormat="1" applyFont="1" applyFill="1" applyBorder="1" applyAlignment="1">
      <alignment horizontal="center" vertical="center" wrapText="1"/>
    </xf>
    <xf numFmtId="166" fontId="4" fillId="4" borderId="11" xfId="1" applyNumberFormat="1" applyFont="1" applyFill="1" applyBorder="1" applyAlignment="1">
      <alignment horizontal="center" vertical="center" wrapText="1"/>
    </xf>
    <xf numFmtId="166" fontId="4" fillId="3" borderId="6" xfId="1" applyNumberFormat="1" applyFont="1" applyFill="1" applyBorder="1" applyAlignment="1">
      <alignment horizontal="center" vertical="center" wrapText="1"/>
    </xf>
    <xf numFmtId="166" fontId="4" fillId="3" borderId="12" xfId="1" applyNumberFormat="1" applyFont="1" applyFill="1" applyBorder="1" applyAlignment="1">
      <alignment horizontal="center" vertical="center" wrapText="1"/>
    </xf>
    <xf numFmtId="0" fontId="4" fillId="0" borderId="0" xfId="1" applyFont="1" applyAlignment="1">
      <alignment horizontal="left" vertical="top" wrapText="1"/>
    </xf>
    <xf numFmtId="167" fontId="4" fillId="3" borderId="6" xfId="1" applyNumberFormat="1" applyFont="1" applyFill="1" applyBorder="1" applyAlignment="1">
      <alignment horizontal="center" vertical="center" wrapText="1"/>
    </xf>
    <xf numFmtId="167" fontId="4" fillId="3" borderId="12" xfId="1" applyNumberFormat="1" applyFont="1" applyFill="1" applyBorder="1" applyAlignment="1">
      <alignment horizontal="center" vertical="center" wrapText="1"/>
    </xf>
    <xf numFmtId="166" fontId="4" fillId="4" borderId="6" xfId="1" applyNumberFormat="1" applyFont="1" applyFill="1" applyBorder="1" applyAlignment="1">
      <alignment horizontal="center" vertical="center" wrapText="1"/>
    </xf>
    <xf numFmtId="166" fontId="4" fillId="4" borderId="12" xfId="1" applyNumberFormat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</cellXfs>
  <cellStyles count="8">
    <cellStyle name="Comma [0]" xfId="7" builtinId="6"/>
    <cellStyle name="Comma [0] 2" xfId="2" xr:uid="{00000000-0005-0000-0000-000001000000}"/>
    <cellStyle name="Comma [0] 4 2" xfId="6" xr:uid="{00000000-0005-0000-0000-000002000000}"/>
    <cellStyle name="Comma 2" xfId="3" xr:uid="{00000000-0005-0000-0000-000003000000}"/>
    <cellStyle name="Normal" xfId="0" builtinId="0"/>
    <cellStyle name="Normal 2" xfId="1" xr:uid="{00000000-0005-0000-0000-000005000000}"/>
    <cellStyle name="Normal 3" xfId="4" xr:uid="{00000000-0005-0000-0000-000006000000}"/>
    <cellStyle name="Normal 4 2 2" xfId="5" xr:uid="{00000000-0005-0000-0000-000007000000}"/>
  </cellStyles>
  <dxfs count="130"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CC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AH97"/>
  <sheetViews>
    <sheetView showGridLines="0" topLeftCell="G1" zoomScale="69" zoomScaleNormal="69" zoomScaleSheetLayoutView="84" workbookViewId="0">
      <pane ySplit="6" topLeftCell="A82" activePane="bottomLeft" state="frozen"/>
      <selection pane="bottomLeft" activeCell="L87" sqref="L87"/>
    </sheetView>
  </sheetViews>
  <sheetFormatPr defaultColWidth="9.109375" defaultRowHeight="13.2"/>
  <cols>
    <col min="1" max="1" width="1" style="1" customWidth="1"/>
    <col min="2" max="2" width="10.44140625" style="1" customWidth="1"/>
    <col min="3" max="3" width="8.109375" style="1" customWidth="1"/>
    <col min="4" max="4" width="5.6640625" style="1" customWidth="1"/>
    <col min="5" max="5" width="10.6640625" style="1" customWidth="1"/>
    <col min="6" max="6" width="15.5546875" style="1" bestFit="1" customWidth="1"/>
    <col min="7" max="7" width="14.44140625" style="1" customWidth="1"/>
    <col min="8" max="8" width="16.109375" style="1" customWidth="1"/>
    <col min="9" max="9" width="51.5546875" style="1" customWidth="1"/>
    <col min="10" max="10" width="14.109375" style="1" customWidth="1"/>
    <col min="11" max="11" width="15.5546875" style="1" customWidth="1"/>
    <col min="12" max="12" width="23.109375" style="1" customWidth="1"/>
    <col min="13" max="13" width="16.88671875" style="1" customWidth="1"/>
    <col min="14" max="14" width="8.33203125" style="1" customWidth="1"/>
    <col min="15" max="15" width="15.109375" style="1" customWidth="1"/>
    <col min="16" max="16" width="9.88671875" style="1" customWidth="1"/>
    <col min="17" max="17" width="12.109375" style="1" hidden="1" customWidth="1"/>
    <col min="18" max="18" width="12.44140625" style="1" customWidth="1"/>
    <col min="19" max="19" width="9.109375" style="1"/>
    <col min="20" max="20" width="15" style="2" customWidth="1"/>
    <col min="21" max="21" width="11" style="1" customWidth="1"/>
    <col min="22" max="22" width="9.5546875" style="1" customWidth="1"/>
    <col min="23" max="23" width="19.5546875" style="1" customWidth="1"/>
    <col min="24" max="16384" width="9.109375" style="1"/>
  </cols>
  <sheetData>
    <row r="2" spans="3:23" ht="25.2">
      <c r="C2" s="229" t="s">
        <v>0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</row>
    <row r="3" spans="3:23" ht="21">
      <c r="C3" s="230" t="s">
        <v>116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</row>
    <row r="4" spans="3:23" ht="13.8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31" t="s">
        <v>1</v>
      </c>
      <c r="D5" s="233" t="s">
        <v>2</v>
      </c>
      <c r="E5" s="235" t="s">
        <v>3</v>
      </c>
      <c r="F5" s="237" t="s">
        <v>4</v>
      </c>
      <c r="G5" s="237" t="s">
        <v>5</v>
      </c>
      <c r="H5" s="237" t="s">
        <v>6</v>
      </c>
      <c r="I5" s="239" t="s">
        <v>7</v>
      </c>
      <c r="J5" s="239" t="s">
        <v>8</v>
      </c>
      <c r="K5" s="239" t="s">
        <v>9</v>
      </c>
      <c r="L5" s="239" t="s">
        <v>10</v>
      </c>
      <c r="M5" s="252" t="s">
        <v>11</v>
      </c>
      <c r="N5" s="6"/>
      <c r="O5" s="243" t="s">
        <v>12</v>
      </c>
      <c r="P5" s="245" t="s">
        <v>13</v>
      </c>
      <c r="Q5" s="248" t="s">
        <v>14</v>
      </c>
      <c r="R5" s="237" t="s">
        <v>15</v>
      </c>
      <c r="S5" s="237"/>
      <c r="T5" s="237"/>
      <c r="U5" s="250" t="s">
        <v>16</v>
      </c>
      <c r="V5" s="250" t="s">
        <v>17</v>
      </c>
      <c r="W5" s="241" t="s">
        <v>18</v>
      </c>
    </row>
    <row r="6" spans="3:23" s="12" customFormat="1" ht="24.75" customHeight="1">
      <c r="C6" s="232"/>
      <c r="D6" s="234"/>
      <c r="E6" s="236"/>
      <c r="F6" s="238"/>
      <c r="G6" s="238"/>
      <c r="H6" s="238"/>
      <c r="I6" s="240"/>
      <c r="J6" s="240"/>
      <c r="K6" s="240"/>
      <c r="L6" s="240"/>
      <c r="M6" s="253"/>
      <c r="N6" s="8"/>
      <c r="O6" s="244"/>
      <c r="P6" s="246"/>
      <c r="Q6" s="249"/>
      <c r="R6" s="9" t="s">
        <v>19</v>
      </c>
      <c r="S6" s="10" t="s">
        <v>20</v>
      </c>
      <c r="T6" s="11" t="s">
        <v>21</v>
      </c>
      <c r="U6" s="251"/>
      <c r="V6" s="251"/>
      <c r="W6" s="24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47</v>
      </c>
      <c r="D8" s="27"/>
      <c r="E8" s="28"/>
      <c r="F8" s="29"/>
      <c r="G8" s="30"/>
      <c r="H8" s="30"/>
      <c r="I8" s="31" t="s">
        <v>124</v>
      </c>
      <c r="J8" s="32"/>
      <c r="K8" s="33">
        <f>9376000+12930000</f>
        <v>22306000</v>
      </c>
      <c r="L8" s="34"/>
      <c r="M8" s="35">
        <f>K8</f>
        <v>22306000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47</v>
      </c>
      <c r="D9" s="42"/>
      <c r="E9" s="43"/>
      <c r="F9" s="44"/>
      <c r="G9" s="45"/>
      <c r="H9" s="45"/>
      <c r="I9" s="46" t="s">
        <v>160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27.75" customHeight="1">
      <c r="C10" s="26" t="s">
        <v>47</v>
      </c>
      <c r="D10" s="42"/>
      <c r="E10" s="43"/>
      <c r="F10" s="44"/>
      <c r="G10" s="45"/>
      <c r="H10" s="45"/>
      <c r="I10" s="46" t="s">
        <v>159</v>
      </c>
      <c r="J10" s="47"/>
      <c r="K10" s="48"/>
      <c r="L10" s="49"/>
      <c r="M10" s="50"/>
      <c r="N10" s="36"/>
      <c r="O10" s="51"/>
      <c r="P10" s="52"/>
      <c r="Q10" s="53"/>
      <c r="R10" s="52"/>
      <c r="S10" s="54"/>
      <c r="T10" s="52"/>
      <c r="U10" s="52"/>
      <c r="V10" s="52"/>
      <c r="W10" s="55"/>
    </row>
    <row r="11" spans="3:23" ht="30.75" customHeight="1">
      <c r="C11" s="26" t="s">
        <v>47</v>
      </c>
      <c r="D11" s="56"/>
      <c r="E11" s="57"/>
      <c r="F11" s="58"/>
      <c r="G11" s="59"/>
      <c r="H11" s="59"/>
      <c r="I11" s="60" t="s">
        <v>161</v>
      </c>
      <c r="J11" s="61"/>
      <c r="K11" s="62"/>
      <c r="L11" s="63"/>
      <c r="M11" s="64"/>
      <c r="N11" s="36"/>
      <c r="O11" s="65"/>
      <c r="P11" s="66"/>
      <c r="Q11" s="67"/>
      <c r="R11" s="66"/>
      <c r="S11" s="68"/>
      <c r="T11" s="66"/>
      <c r="U11" s="66"/>
      <c r="V11" s="66"/>
      <c r="W11" s="69"/>
    </row>
    <row r="12" spans="3:23" ht="29.25" customHeight="1">
      <c r="C12" s="26" t="s">
        <v>47</v>
      </c>
      <c r="D12" s="14"/>
      <c r="E12" s="15"/>
      <c r="F12" s="16"/>
      <c r="G12" s="15"/>
      <c r="H12" s="70"/>
      <c r="I12" s="71" t="s">
        <v>42</v>
      </c>
      <c r="J12" s="72"/>
      <c r="K12" s="73"/>
      <c r="L12" s="73"/>
      <c r="M12" s="20"/>
      <c r="N12" s="21"/>
      <c r="O12" s="22"/>
      <c r="P12" s="15"/>
      <c r="Q12" s="15"/>
      <c r="R12" s="23"/>
      <c r="S12" s="24"/>
      <c r="T12" s="74"/>
      <c r="U12" s="15"/>
      <c r="V12" s="15"/>
      <c r="W12" s="75"/>
    </row>
    <row r="13" spans="3:23" ht="60" customHeight="1">
      <c r="C13" s="26" t="s">
        <v>47</v>
      </c>
      <c r="D13" s="14"/>
      <c r="E13" s="15"/>
      <c r="F13" s="176" t="s">
        <v>141</v>
      </c>
      <c r="G13" s="15"/>
      <c r="H13" s="70" t="s">
        <v>43</v>
      </c>
      <c r="I13" s="76" t="s">
        <v>128</v>
      </c>
      <c r="J13" s="77" t="s">
        <v>26</v>
      </c>
      <c r="K13" s="73"/>
      <c r="L13" s="73">
        <f>6*44000</f>
        <v>264000</v>
      </c>
      <c r="M13" s="20">
        <f>M8-L13</f>
        <v>22042000</v>
      </c>
      <c r="N13" s="21">
        <f>LEN(I13)</f>
        <v>186</v>
      </c>
      <c r="O13" s="22"/>
      <c r="P13" s="15"/>
      <c r="Q13" s="15"/>
      <c r="R13" s="23"/>
      <c r="S13" s="24"/>
      <c r="T13" s="74"/>
      <c r="U13" s="15"/>
      <c r="V13" s="15"/>
      <c r="W13" s="75"/>
    </row>
    <row r="14" spans="3:23" ht="43.5" customHeight="1">
      <c r="C14" s="26"/>
      <c r="D14" s="14"/>
      <c r="E14" s="15"/>
      <c r="F14" s="177" t="s">
        <v>142</v>
      </c>
      <c r="G14" s="78"/>
      <c r="H14" s="70" t="s">
        <v>43</v>
      </c>
      <c r="I14" s="76" t="s">
        <v>127</v>
      </c>
      <c r="J14" s="77" t="s">
        <v>26</v>
      </c>
      <c r="K14" s="79"/>
      <c r="L14" s="80">
        <f>9*44000</f>
        <v>396000</v>
      </c>
      <c r="M14" s="20">
        <f>M13-L14</f>
        <v>21646000</v>
      </c>
      <c r="N14" s="81">
        <f>LEN(I14)</f>
        <v>135</v>
      </c>
      <c r="O14" s="82"/>
      <c r="P14" s="83"/>
      <c r="Q14" s="83"/>
      <c r="R14" s="84"/>
      <c r="S14" s="85"/>
      <c r="T14" s="86"/>
      <c r="U14" s="83"/>
      <c r="V14" s="83"/>
      <c r="W14" s="87"/>
    </row>
    <row r="15" spans="3:23" ht="43.5" customHeight="1">
      <c r="C15" s="26"/>
      <c r="D15" s="14"/>
      <c r="E15" s="15"/>
      <c r="F15" s="16" t="s">
        <v>130</v>
      </c>
      <c r="G15" s="78"/>
      <c r="H15" s="70" t="s">
        <v>43</v>
      </c>
      <c r="I15" s="76" t="s">
        <v>146</v>
      </c>
      <c r="J15" s="77" t="s">
        <v>26</v>
      </c>
      <c r="K15" s="79"/>
      <c r="L15" s="80">
        <f>9*44000</f>
        <v>396000</v>
      </c>
      <c r="M15" s="20">
        <f>M14-L15</f>
        <v>21250000</v>
      </c>
      <c r="N15" s="81">
        <f>LEN(I15)</f>
        <v>145</v>
      </c>
      <c r="O15" s="82"/>
      <c r="P15" s="83"/>
      <c r="Q15" s="83"/>
      <c r="R15" s="84"/>
      <c r="S15" s="85"/>
      <c r="T15" s="86"/>
      <c r="U15" s="83"/>
      <c r="V15" s="83"/>
      <c r="W15" s="87"/>
    </row>
    <row r="16" spans="3:23" ht="27" customHeight="1">
      <c r="C16" s="26" t="s">
        <v>47</v>
      </c>
      <c r="D16" s="14"/>
      <c r="E16" s="15"/>
      <c r="F16" s="16"/>
      <c r="G16" s="78"/>
      <c r="H16" s="70"/>
      <c r="I16" s="71" t="s">
        <v>44</v>
      </c>
      <c r="J16" s="72"/>
      <c r="K16" s="79"/>
      <c r="L16" s="80"/>
      <c r="M16" s="20"/>
      <c r="N16" s="81"/>
      <c r="O16" s="82"/>
      <c r="P16" s="83"/>
      <c r="Q16" s="83"/>
      <c r="R16" s="84"/>
      <c r="S16" s="85"/>
      <c r="T16" s="86"/>
      <c r="U16" s="83"/>
      <c r="V16" s="83"/>
      <c r="W16" s="87"/>
    </row>
    <row r="17" spans="3:23" ht="57" customHeight="1">
      <c r="C17" s="26" t="s">
        <v>47</v>
      </c>
      <c r="D17" s="14"/>
      <c r="E17" s="15"/>
      <c r="F17" s="16"/>
      <c r="G17" s="78" t="s">
        <v>49</v>
      </c>
      <c r="H17" s="70" t="s">
        <v>23</v>
      </c>
      <c r="I17" s="88" t="s">
        <v>48</v>
      </c>
      <c r="J17" s="72" t="s">
        <v>38</v>
      </c>
      <c r="K17" s="79"/>
      <c r="L17" s="80">
        <v>280000</v>
      </c>
      <c r="M17" s="20">
        <f>M15-L17</f>
        <v>20970000</v>
      </c>
      <c r="N17" s="81">
        <f t="shared" ref="N17:N44" si="0">LEN(I17)</f>
        <v>200</v>
      </c>
      <c r="O17" s="82"/>
      <c r="P17" s="83"/>
      <c r="Q17" s="83"/>
      <c r="R17" s="84"/>
      <c r="S17" s="85"/>
      <c r="T17" s="86"/>
      <c r="U17" s="83"/>
      <c r="V17" s="83"/>
      <c r="W17" s="87"/>
    </row>
    <row r="18" spans="3:23" ht="57.75" customHeight="1">
      <c r="C18" s="26" t="s">
        <v>47</v>
      </c>
      <c r="D18" s="14"/>
      <c r="E18" s="15"/>
      <c r="F18" s="16"/>
      <c r="G18" s="78" t="s">
        <v>49</v>
      </c>
      <c r="H18" s="70" t="s">
        <v>24</v>
      </c>
      <c r="I18" s="88" t="s">
        <v>111</v>
      </c>
      <c r="J18" s="72" t="s">
        <v>38</v>
      </c>
      <c r="K18" s="79"/>
      <c r="L18" s="80">
        <v>280000</v>
      </c>
      <c r="M18" s="20">
        <f t="shared" ref="M18:M44" si="1">M17-L18</f>
        <v>20690000</v>
      </c>
      <c r="N18" s="81">
        <f t="shared" si="0"/>
        <v>200</v>
      </c>
      <c r="O18" s="82"/>
      <c r="P18" s="83"/>
      <c r="Q18" s="83"/>
      <c r="R18" s="84"/>
      <c r="S18" s="85"/>
      <c r="T18" s="86"/>
      <c r="U18" s="83"/>
      <c r="V18" s="83"/>
      <c r="W18" s="87"/>
    </row>
    <row r="19" spans="3:23" ht="58.5" customHeight="1">
      <c r="C19" s="26" t="s">
        <v>47</v>
      </c>
      <c r="D19" s="14"/>
      <c r="E19" s="15"/>
      <c r="F19" s="16"/>
      <c r="G19" s="78" t="s">
        <v>49</v>
      </c>
      <c r="H19" s="70" t="s">
        <v>45</v>
      </c>
      <c r="I19" s="88" t="s">
        <v>112</v>
      </c>
      <c r="J19" s="72" t="s">
        <v>38</v>
      </c>
      <c r="K19" s="79"/>
      <c r="L19" s="80">
        <v>280000</v>
      </c>
      <c r="M19" s="20">
        <f t="shared" si="1"/>
        <v>20410000</v>
      </c>
      <c r="N19" s="81">
        <f t="shared" si="0"/>
        <v>197</v>
      </c>
      <c r="O19" s="82"/>
      <c r="P19" s="83"/>
      <c r="Q19" s="83"/>
      <c r="R19" s="84"/>
      <c r="S19" s="85"/>
      <c r="T19" s="86"/>
      <c r="U19" s="83"/>
      <c r="V19" s="83"/>
      <c r="W19" s="87"/>
    </row>
    <row r="20" spans="3:23" ht="70.5" customHeight="1">
      <c r="C20" s="26" t="s">
        <v>47</v>
      </c>
      <c r="D20" s="14"/>
      <c r="E20" s="15"/>
      <c r="F20" s="16"/>
      <c r="G20" s="78" t="s">
        <v>49</v>
      </c>
      <c r="H20" s="70" t="s">
        <v>39</v>
      </c>
      <c r="I20" s="88" t="s">
        <v>113</v>
      </c>
      <c r="J20" s="72" t="s">
        <v>38</v>
      </c>
      <c r="K20" s="79"/>
      <c r="L20" s="80">
        <v>280000</v>
      </c>
      <c r="M20" s="20">
        <f t="shared" si="1"/>
        <v>20130000</v>
      </c>
      <c r="N20" s="81">
        <f t="shared" si="0"/>
        <v>200</v>
      </c>
      <c r="O20" s="82"/>
      <c r="P20" s="83"/>
      <c r="Q20" s="83"/>
      <c r="R20" s="84"/>
      <c r="S20" s="85"/>
      <c r="T20" s="86"/>
      <c r="U20" s="83"/>
      <c r="V20" s="83"/>
      <c r="W20" s="87"/>
    </row>
    <row r="21" spans="3:23" ht="58.5" customHeight="1">
      <c r="C21" s="26" t="s">
        <v>47</v>
      </c>
      <c r="D21" s="14"/>
      <c r="E21" s="15"/>
      <c r="F21" s="16"/>
      <c r="G21" s="78" t="s">
        <v>49</v>
      </c>
      <c r="H21" s="70" t="s">
        <v>25</v>
      </c>
      <c r="I21" s="88" t="s">
        <v>114</v>
      </c>
      <c r="J21" s="72" t="s">
        <v>38</v>
      </c>
      <c r="K21" s="79"/>
      <c r="L21" s="80">
        <v>280000</v>
      </c>
      <c r="M21" s="20">
        <f t="shared" si="1"/>
        <v>19850000</v>
      </c>
      <c r="N21" s="81">
        <f t="shared" si="0"/>
        <v>190</v>
      </c>
      <c r="O21" s="82"/>
      <c r="P21" s="83"/>
      <c r="Q21" s="83"/>
      <c r="R21" s="84"/>
      <c r="S21" s="85"/>
      <c r="T21" s="86"/>
      <c r="U21" s="83"/>
      <c r="V21" s="83"/>
      <c r="W21" s="87"/>
    </row>
    <row r="22" spans="3:23" ht="55.5" customHeight="1">
      <c r="C22" s="26" t="s">
        <v>47</v>
      </c>
      <c r="D22" s="14"/>
      <c r="E22" s="15"/>
      <c r="F22" s="16"/>
      <c r="G22" s="78" t="s">
        <v>50</v>
      </c>
      <c r="H22" s="70" t="s">
        <v>22</v>
      </c>
      <c r="I22" s="88" t="s">
        <v>132</v>
      </c>
      <c r="J22" s="72" t="s">
        <v>38</v>
      </c>
      <c r="K22" s="79"/>
      <c r="L22" s="80">
        <v>260000</v>
      </c>
      <c r="M22" s="20">
        <f t="shared" si="1"/>
        <v>19590000</v>
      </c>
      <c r="N22" s="81">
        <f t="shared" si="0"/>
        <v>181</v>
      </c>
      <c r="O22" s="82"/>
      <c r="P22" s="83"/>
      <c r="Q22" s="83"/>
      <c r="R22" s="84"/>
      <c r="S22" s="85"/>
      <c r="T22" s="86"/>
      <c r="U22" s="83"/>
      <c r="V22" s="83"/>
      <c r="W22" s="87"/>
    </row>
    <row r="23" spans="3:23" ht="58.5" customHeight="1">
      <c r="C23" s="26" t="s">
        <v>47</v>
      </c>
      <c r="D23" s="14"/>
      <c r="E23" s="15"/>
      <c r="F23" s="16"/>
      <c r="G23" s="78" t="s">
        <v>50</v>
      </c>
      <c r="H23" s="70" t="s">
        <v>51</v>
      </c>
      <c r="I23" s="88" t="s">
        <v>133</v>
      </c>
      <c r="J23" s="72" t="s">
        <v>38</v>
      </c>
      <c r="K23" s="79"/>
      <c r="L23" s="80">
        <v>130000</v>
      </c>
      <c r="M23" s="20">
        <f t="shared" si="1"/>
        <v>19460000</v>
      </c>
      <c r="N23" s="81">
        <f t="shared" si="0"/>
        <v>172</v>
      </c>
      <c r="O23" s="82"/>
      <c r="P23" s="83"/>
      <c r="Q23" s="83"/>
      <c r="R23" s="84"/>
      <c r="S23" s="85"/>
      <c r="T23" s="86"/>
      <c r="U23" s="83"/>
      <c r="V23" s="83"/>
      <c r="W23" s="87"/>
    </row>
    <row r="24" spans="3:23" ht="63.75" customHeight="1">
      <c r="C24" s="26" t="s">
        <v>47</v>
      </c>
      <c r="D24" s="14"/>
      <c r="E24" s="15"/>
      <c r="F24" s="16"/>
      <c r="G24" s="78" t="s">
        <v>50</v>
      </c>
      <c r="H24" s="70" t="s">
        <v>23</v>
      </c>
      <c r="I24" s="88" t="s">
        <v>134</v>
      </c>
      <c r="J24" s="72" t="s">
        <v>38</v>
      </c>
      <c r="K24" s="79"/>
      <c r="L24" s="80">
        <v>410000</v>
      </c>
      <c r="M24" s="20">
        <f t="shared" si="1"/>
        <v>19050000</v>
      </c>
      <c r="N24" s="81">
        <f t="shared" si="0"/>
        <v>172</v>
      </c>
      <c r="O24" s="82"/>
      <c r="P24" s="83"/>
      <c r="Q24" s="83"/>
      <c r="R24" s="84"/>
      <c r="S24" s="85"/>
      <c r="T24" s="86"/>
      <c r="U24" s="83"/>
      <c r="V24" s="83"/>
      <c r="W24" s="87"/>
    </row>
    <row r="25" spans="3:23" ht="59.25" customHeight="1">
      <c r="C25" s="26" t="s">
        <v>47</v>
      </c>
      <c r="D25" s="14"/>
      <c r="E25" s="15"/>
      <c r="F25" s="16"/>
      <c r="G25" s="78" t="s">
        <v>50</v>
      </c>
      <c r="H25" s="70" t="s">
        <v>24</v>
      </c>
      <c r="I25" s="88" t="s">
        <v>135</v>
      </c>
      <c r="J25" s="72" t="s">
        <v>38</v>
      </c>
      <c r="K25" s="79"/>
      <c r="L25" s="80">
        <v>410000</v>
      </c>
      <c r="M25" s="20">
        <f t="shared" si="1"/>
        <v>18640000</v>
      </c>
      <c r="N25" s="81">
        <f t="shared" si="0"/>
        <v>173</v>
      </c>
      <c r="O25" s="82"/>
      <c r="P25" s="83"/>
      <c r="Q25" s="83"/>
      <c r="R25" s="84"/>
      <c r="S25" s="85"/>
      <c r="T25" s="86"/>
      <c r="U25" s="83"/>
      <c r="V25" s="83"/>
      <c r="W25" s="87"/>
    </row>
    <row r="26" spans="3:23" ht="62.25" customHeight="1">
      <c r="C26" s="26" t="s">
        <v>47</v>
      </c>
      <c r="D26" s="14"/>
      <c r="E26" s="15"/>
      <c r="F26" s="16"/>
      <c r="G26" s="78" t="s">
        <v>50</v>
      </c>
      <c r="H26" s="70" t="s">
        <v>28</v>
      </c>
      <c r="I26" s="88" t="s">
        <v>136</v>
      </c>
      <c r="J26" s="72" t="s">
        <v>38</v>
      </c>
      <c r="K26" s="79"/>
      <c r="L26" s="80">
        <v>410000</v>
      </c>
      <c r="M26" s="20">
        <f t="shared" si="1"/>
        <v>18230000</v>
      </c>
      <c r="N26" s="81">
        <f t="shared" si="0"/>
        <v>172</v>
      </c>
      <c r="O26" s="82"/>
      <c r="P26" s="83"/>
      <c r="Q26" s="83"/>
      <c r="R26" s="84"/>
      <c r="S26" s="85"/>
      <c r="T26" s="86"/>
      <c r="U26" s="83"/>
      <c r="V26" s="83"/>
      <c r="W26" s="87"/>
    </row>
    <row r="27" spans="3:23" ht="54.75" customHeight="1">
      <c r="C27" s="26" t="s">
        <v>47</v>
      </c>
      <c r="D27" s="14"/>
      <c r="E27" s="15"/>
      <c r="F27" s="16"/>
      <c r="G27" s="78" t="s">
        <v>50</v>
      </c>
      <c r="H27" s="70" t="s">
        <v>45</v>
      </c>
      <c r="I27" s="88" t="s">
        <v>137</v>
      </c>
      <c r="J27" s="72" t="s">
        <v>38</v>
      </c>
      <c r="K27" s="79"/>
      <c r="L27" s="80">
        <v>410000</v>
      </c>
      <c r="M27" s="20">
        <f t="shared" si="1"/>
        <v>17820000</v>
      </c>
      <c r="N27" s="81">
        <f t="shared" si="0"/>
        <v>170</v>
      </c>
      <c r="O27" s="82"/>
      <c r="P27" s="83"/>
      <c r="Q27" s="83"/>
      <c r="R27" s="84"/>
      <c r="S27" s="85"/>
      <c r="T27" s="86"/>
      <c r="U27" s="83"/>
      <c r="V27" s="83"/>
      <c r="W27" s="87"/>
    </row>
    <row r="28" spans="3:23" ht="51" customHeight="1">
      <c r="C28" s="26" t="s">
        <v>47</v>
      </c>
      <c r="D28" s="14"/>
      <c r="E28" s="15"/>
      <c r="F28" s="16"/>
      <c r="G28" s="78" t="s">
        <v>50</v>
      </c>
      <c r="H28" s="70" t="s">
        <v>29</v>
      </c>
      <c r="I28" s="88" t="s">
        <v>138</v>
      </c>
      <c r="J28" s="72" t="s">
        <v>38</v>
      </c>
      <c r="K28" s="79"/>
      <c r="L28" s="80">
        <v>410000</v>
      </c>
      <c r="M28" s="20">
        <f t="shared" si="1"/>
        <v>17410000</v>
      </c>
      <c r="N28" s="81">
        <f t="shared" si="0"/>
        <v>168</v>
      </c>
      <c r="O28" s="82"/>
      <c r="P28" s="83"/>
      <c r="Q28" s="83"/>
      <c r="R28" s="84"/>
      <c r="S28" s="85"/>
      <c r="T28" s="86"/>
      <c r="U28" s="83"/>
      <c r="V28" s="83"/>
      <c r="W28" s="87"/>
    </row>
    <row r="29" spans="3:23" ht="60" customHeight="1">
      <c r="C29" s="26" t="s">
        <v>47</v>
      </c>
      <c r="D29" s="14"/>
      <c r="E29" s="15"/>
      <c r="F29" s="16"/>
      <c r="G29" s="78" t="s">
        <v>50</v>
      </c>
      <c r="H29" s="70" t="s">
        <v>39</v>
      </c>
      <c r="I29" s="88" t="s">
        <v>139</v>
      </c>
      <c r="J29" s="72" t="s">
        <v>38</v>
      </c>
      <c r="K29" s="79"/>
      <c r="L29" s="80">
        <v>410000</v>
      </c>
      <c r="M29" s="20">
        <f t="shared" si="1"/>
        <v>17000000</v>
      </c>
      <c r="N29" s="81">
        <f t="shared" si="0"/>
        <v>174</v>
      </c>
      <c r="O29" s="82"/>
      <c r="P29" s="83"/>
      <c r="Q29" s="83"/>
      <c r="R29" s="84"/>
      <c r="S29" s="85"/>
      <c r="T29" s="86"/>
      <c r="U29" s="83"/>
      <c r="V29" s="83"/>
      <c r="W29" s="87"/>
    </row>
    <row r="30" spans="3:23" ht="57" customHeight="1">
      <c r="C30" s="26" t="s">
        <v>47</v>
      </c>
      <c r="D30" s="14"/>
      <c r="E30" s="15"/>
      <c r="F30" s="16"/>
      <c r="G30" s="78" t="s">
        <v>50</v>
      </c>
      <c r="H30" s="70" t="s">
        <v>25</v>
      </c>
      <c r="I30" s="88" t="s">
        <v>140</v>
      </c>
      <c r="J30" s="72" t="s">
        <v>38</v>
      </c>
      <c r="K30" s="79"/>
      <c r="L30" s="80">
        <v>410000</v>
      </c>
      <c r="M30" s="20">
        <f t="shared" si="1"/>
        <v>16590000</v>
      </c>
      <c r="N30" s="81">
        <f t="shared" si="0"/>
        <v>163</v>
      </c>
      <c r="O30" s="82"/>
      <c r="P30" s="83"/>
      <c r="Q30" s="83"/>
      <c r="R30" s="84"/>
      <c r="S30" s="85"/>
      <c r="T30" s="86"/>
      <c r="U30" s="83"/>
      <c r="V30" s="83"/>
      <c r="W30" s="87"/>
    </row>
    <row r="31" spans="3:23" ht="58.5" customHeight="1">
      <c r="C31" s="26" t="s">
        <v>47</v>
      </c>
      <c r="D31" s="14"/>
      <c r="E31" s="15"/>
      <c r="F31" s="16"/>
      <c r="G31" s="78" t="s">
        <v>52</v>
      </c>
      <c r="H31" s="70" t="s">
        <v>22</v>
      </c>
      <c r="I31" s="88" t="s">
        <v>53</v>
      </c>
      <c r="J31" s="72" t="s">
        <v>38</v>
      </c>
      <c r="K31" s="79"/>
      <c r="L31" s="80">
        <v>130000</v>
      </c>
      <c r="M31" s="20">
        <f t="shared" si="1"/>
        <v>16460000</v>
      </c>
      <c r="N31" s="81">
        <f t="shared" si="0"/>
        <v>179</v>
      </c>
      <c r="O31" s="82"/>
      <c r="P31" s="83"/>
      <c r="Q31" s="83"/>
      <c r="R31" s="84"/>
      <c r="S31" s="85"/>
      <c r="T31" s="86"/>
      <c r="U31" s="83"/>
      <c r="V31" s="83"/>
      <c r="W31" s="87"/>
    </row>
    <row r="32" spans="3:23" ht="52.5" customHeight="1">
      <c r="C32" s="26" t="s">
        <v>47</v>
      </c>
      <c r="D32" s="14"/>
      <c r="E32" s="15"/>
      <c r="F32" s="16"/>
      <c r="G32" s="78" t="s">
        <v>54</v>
      </c>
      <c r="H32" s="70" t="s">
        <v>51</v>
      </c>
      <c r="I32" s="88" t="s">
        <v>117</v>
      </c>
      <c r="J32" s="72" t="s">
        <v>38</v>
      </c>
      <c r="K32" s="79"/>
      <c r="L32" s="80">
        <v>130000</v>
      </c>
      <c r="M32" s="20">
        <f t="shared" si="1"/>
        <v>16330000</v>
      </c>
      <c r="N32" s="81">
        <f t="shared" si="0"/>
        <v>173</v>
      </c>
      <c r="O32" s="82"/>
      <c r="P32" s="83"/>
      <c r="Q32" s="83"/>
      <c r="R32" s="84"/>
      <c r="S32" s="85"/>
      <c r="T32" s="86"/>
      <c r="U32" s="83"/>
      <c r="V32" s="83"/>
      <c r="W32" s="87"/>
    </row>
    <row r="33" spans="2:34" ht="58.5" customHeight="1">
      <c r="C33" s="26" t="s">
        <v>47</v>
      </c>
      <c r="D33" s="14"/>
      <c r="E33" s="15"/>
      <c r="F33" s="16"/>
      <c r="G33" s="78" t="s">
        <v>55</v>
      </c>
      <c r="H33" s="70" t="s">
        <v>23</v>
      </c>
      <c r="I33" s="88" t="s">
        <v>62</v>
      </c>
      <c r="J33" s="72" t="s">
        <v>38</v>
      </c>
      <c r="K33" s="79"/>
      <c r="L33" s="80">
        <v>280000</v>
      </c>
      <c r="M33" s="20">
        <f t="shared" si="1"/>
        <v>16050000</v>
      </c>
      <c r="N33" s="81">
        <f t="shared" si="0"/>
        <v>171</v>
      </c>
      <c r="O33" s="82"/>
      <c r="P33" s="83"/>
      <c r="Q33" s="83"/>
      <c r="R33" s="84"/>
      <c r="S33" s="85"/>
      <c r="T33" s="86"/>
      <c r="U33" s="83"/>
      <c r="V33" s="83"/>
      <c r="W33" s="87"/>
    </row>
    <row r="34" spans="2:34" ht="57.75" customHeight="1">
      <c r="C34" s="26" t="s">
        <v>47</v>
      </c>
      <c r="D34" s="14"/>
      <c r="E34" s="15"/>
      <c r="F34" s="16"/>
      <c r="G34" s="78" t="s">
        <v>56</v>
      </c>
      <c r="H34" s="70" t="s">
        <v>24</v>
      </c>
      <c r="I34" s="88" t="s">
        <v>63</v>
      </c>
      <c r="J34" s="72" t="s">
        <v>38</v>
      </c>
      <c r="K34" s="79"/>
      <c r="L34" s="80">
        <v>280000</v>
      </c>
      <c r="M34" s="20">
        <f t="shared" si="1"/>
        <v>15770000</v>
      </c>
      <c r="N34" s="81">
        <f t="shared" si="0"/>
        <v>172</v>
      </c>
      <c r="O34" s="82"/>
      <c r="P34" s="83"/>
      <c r="Q34" s="83"/>
      <c r="R34" s="84"/>
      <c r="S34" s="85"/>
      <c r="T34" s="86"/>
      <c r="U34" s="83"/>
      <c r="V34" s="83"/>
      <c r="W34" s="87"/>
    </row>
    <row r="35" spans="2:34" ht="57.75" customHeight="1">
      <c r="C35" s="26" t="s">
        <v>47</v>
      </c>
      <c r="D35" s="14"/>
      <c r="E35" s="15"/>
      <c r="F35" s="16"/>
      <c r="G35" s="78" t="s">
        <v>57</v>
      </c>
      <c r="H35" s="70" t="s">
        <v>28</v>
      </c>
      <c r="I35" s="88" t="s">
        <v>64</v>
      </c>
      <c r="J35" s="72" t="s">
        <v>38</v>
      </c>
      <c r="K35" s="79"/>
      <c r="L35" s="80">
        <v>280000</v>
      </c>
      <c r="M35" s="20">
        <f t="shared" si="1"/>
        <v>15490000</v>
      </c>
      <c r="N35" s="81">
        <f t="shared" si="0"/>
        <v>171</v>
      </c>
      <c r="O35" s="82"/>
      <c r="P35" s="83"/>
      <c r="Q35" s="83"/>
      <c r="R35" s="84"/>
      <c r="S35" s="85"/>
      <c r="T35" s="86"/>
      <c r="U35" s="83"/>
      <c r="V35" s="83"/>
      <c r="W35" s="87"/>
    </row>
    <row r="36" spans="2:34" ht="57.75" customHeight="1">
      <c r="C36" s="26"/>
      <c r="D36" s="14"/>
      <c r="E36" s="15"/>
      <c r="F36" s="16"/>
      <c r="G36" s="78" t="s">
        <v>58</v>
      </c>
      <c r="H36" s="70" t="s">
        <v>45</v>
      </c>
      <c r="I36" s="88" t="s">
        <v>65</v>
      </c>
      <c r="J36" s="72" t="s">
        <v>38</v>
      </c>
      <c r="K36" s="79"/>
      <c r="L36" s="80">
        <v>280000</v>
      </c>
      <c r="M36" s="20">
        <f t="shared" si="1"/>
        <v>15210000</v>
      </c>
      <c r="N36" s="81">
        <f t="shared" si="0"/>
        <v>170</v>
      </c>
      <c r="O36" s="82"/>
      <c r="P36" s="83"/>
      <c r="Q36" s="83"/>
      <c r="R36" s="84"/>
      <c r="S36" s="85"/>
      <c r="T36" s="86"/>
      <c r="U36" s="83"/>
      <c r="V36" s="83"/>
      <c r="W36" s="87"/>
    </row>
    <row r="37" spans="2:34" ht="57.75" customHeight="1">
      <c r="C37" s="26"/>
      <c r="D37" s="14"/>
      <c r="E37" s="15"/>
      <c r="F37" s="16"/>
      <c r="G37" s="78" t="s">
        <v>59</v>
      </c>
      <c r="H37" s="70" t="s">
        <v>29</v>
      </c>
      <c r="I37" s="88" t="s">
        <v>66</v>
      </c>
      <c r="J37" s="72" t="s">
        <v>38</v>
      </c>
      <c r="K37" s="79"/>
      <c r="L37" s="80">
        <v>280000</v>
      </c>
      <c r="M37" s="20">
        <f t="shared" si="1"/>
        <v>14930000</v>
      </c>
      <c r="N37" s="81">
        <f t="shared" si="0"/>
        <v>169</v>
      </c>
      <c r="O37" s="82"/>
      <c r="P37" s="83"/>
      <c r="Q37" s="83"/>
      <c r="R37" s="84"/>
      <c r="S37" s="85"/>
      <c r="T37" s="86"/>
      <c r="U37" s="83"/>
      <c r="V37" s="83"/>
      <c r="W37" s="87"/>
    </row>
    <row r="38" spans="2:34" ht="57.75" customHeight="1">
      <c r="C38" s="26"/>
      <c r="D38" s="14"/>
      <c r="E38" s="15"/>
      <c r="F38" s="16"/>
      <c r="G38" s="78" t="s">
        <v>60</v>
      </c>
      <c r="H38" s="70" t="s">
        <v>39</v>
      </c>
      <c r="I38" s="88" t="s">
        <v>67</v>
      </c>
      <c r="J38" s="72" t="s">
        <v>38</v>
      </c>
      <c r="K38" s="79"/>
      <c r="L38" s="80">
        <v>280000</v>
      </c>
      <c r="M38" s="20">
        <f t="shared" si="1"/>
        <v>14650000</v>
      </c>
      <c r="N38" s="81">
        <f t="shared" si="0"/>
        <v>173</v>
      </c>
      <c r="O38" s="82"/>
      <c r="P38" s="83"/>
      <c r="Q38" s="83"/>
      <c r="R38" s="84"/>
      <c r="S38" s="85"/>
      <c r="T38" s="86"/>
      <c r="U38" s="83"/>
      <c r="V38" s="83"/>
      <c r="W38" s="87"/>
    </row>
    <row r="39" spans="2:34" ht="54.75" customHeight="1">
      <c r="C39" s="26"/>
      <c r="D39" s="14"/>
      <c r="E39" s="15"/>
      <c r="F39" s="16"/>
      <c r="G39" s="78" t="s">
        <v>61</v>
      </c>
      <c r="H39" s="70" t="s">
        <v>25</v>
      </c>
      <c r="I39" s="88" t="s">
        <v>68</v>
      </c>
      <c r="J39" s="72" t="s">
        <v>38</v>
      </c>
      <c r="K39" s="79"/>
      <c r="L39" s="80">
        <v>280000</v>
      </c>
      <c r="M39" s="20">
        <f t="shared" si="1"/>
        <v>14370000</v>
      </c>
      <c r="N39" s="81">
        <f t="shared" si="0"/>
        <v>162</v>
      </c>
      <c r="O39" s="82"/>
      <c r="P39" s="83"/>
      <c r="Q39" s="83"/>
      <c r="R39" s="84"/>
      <c r="S39" s="85"/>
      <c r="T39" s="86"/>
      <c r="U39" s="83"/>
      <c r="V39" s="83"/>
      <c r="W39" s="87"/>
    </row>
    <row r="40" spans="2:34" ht="33" customHeight="1">
      <c r="C40" s="26"/>
      <c r="D40" s="14"/>
      <c r="E40" s="15"/>
      <c r="F40" s="16"/>
      <c r="G40" s="78"/>
      <c r="H40" s="70"/>
      <c r="I40" s="175" t="s">
        <v>122</v>
      </c>
      <c r="J40" s="72"/>
      <c r="K40" s="79"/>
      <c r="L40" s="80"/>
      <c r="M40" s="20"/>
      <c r="N40" s="81">
        <f t="shared" si="0"/>
        <v>72</v>
      </c>
      <c r="O40" s="82"/>
      <c r="P40" s="83"/>
      <c r="Q40" s="83"/>
      <c r="R40" s="84"/>
      <c r="S40" s="85"/>
      <c r="T40" s="86"/>
      <c r="U40" s="83"/>
      <c r="V40" s="83"/>
      <c r="W40" s="87"/>
    </row>
    <row r="41" spans="2:34" ht="69.75" customHeight="1">
      <c r="C41" s="26" t="s">
        <v>47</v>
      </c>
      <c r="D41" s="14"/>
      <c r="E41" s="15"/>
      <c r="F41" s="16"/>
      <c r="G41" s="78" t="s">
        <v>69</v>
      </c>
      <c r="H41" s="70" t="s">
        <v>23</v>
      </c>
      <c r="I41" s="88" t="s">
        <v>70</v>
      </c>
      <c r="J41" s="72" t="s">
        <v>126</v>
      </c>
      <c r="K41" s="79"/>
      <c r="L41" s="80">
        <v>360000</v>
      </c>
      <c r="M41" s="20">
        <f>M39-L41</f>
        <v>14010000</v>
      </c>
      <c r="N41" s="81">
        <f t="shared" si="0"/>
        <v>200</v>
      </c>
      <c r="O41" s="82"/>
      <c r="P41" s="83"/>
      <c r="Q41" s="83"/>
      <c r="R41" s="84"/>
      <c r="S41" s="85"/>
      <c r="T41" s="86"/>
      <c r="U41" s="83"/>
      <c r="V41" s="83"/>
      <c r="W41" s="87"/>
    </row>
    <row r="42" spans="2:34" ht="56.25" customHeight="1">
      <c r="C42" s="26" t="s">
        <v>47</v>
      </c>
      <c r="D42" s="14"/>
      <c r="E42" s="15"/>
      <c r="F42" s="16"/>
      <c r="G42" s="78" t="s">
        <v>69</v>
      </c>
      <c r="H42" s="70" t="s">
        <v>24</v>
      </c>
      <c r="I42" s="88" t="s">
        <v>76</v>
      </c>
      <c r="J42" s="72" t="s">
        <v>126</v>
      </c>
      <c r="K42" s="79"/>
      <c r="L42" s="80">
        <v>360000</v>
      </c>
      <c r="M42" s="20">
        <f t="shared" si="1"/>
        <v>13650000</v>
      </c>
      <c r="N42" s="81">
        <f t="shared" si="0"/>
        <v>200</v>
      </c>
      <c r="O42" s="82"/>
      <c r="P42" s="83"/>
      <c r="Q42" s="83"/>
      <c r="R42" s="84"/>
      <c r="S42" s="85"/>
      <c r="T42" s="86"/>
      <c r="U42" s="83"/>
      <c r="V42" s="83"/>
      <c r="W42" s="87"/>
    </row>
    <row r="43" spans="2:34" ht="60.75" customHeight="1">
      <c r="C43" s="26"/>
      <c r="D43" s="14"/>
      <c r="E43" s="15"/>
      <c r="F43" s="16"/>
      <c r="G43" s="78" t="s">
        <v>69</v>
      </c>
      <c r="H43" s="19" t="s">
        <v>39</v>
      </c>
      <c r="I43" s="88" t="s">
        <v>77</v>
      </c>
      <c r="J43" s="72" t="s">
        <v>126</v>
      </c>
      <c r="K43" s="79"/>
      <c r="L43" s="80">
        <v>360000</v>
      </c>
      <c r="M43" s="20">
        <f t="shared" si="1"/>
        <v>13290000</v>
      </c>
      <c r="N43" s="81">
        <f t="shared" si="0"/>
        <v>200</v>
      </c>
      <c r="O43" s="82"/>
      <c r="P43" s="83"/>
      <c r="Q43" s="83"/>
      <c r="R43" s="84"/>
      <c r="S43" s="85"/>
      <c r="T43" s="86"/>
      <c r="U43" s="83"/>
      <c r="V43" s="83"/>
      <c r="W43" s="87"/>
    </row>
    <row r="44" spans="2:34" ht="54" customHeight="1">
      <c r="C44" s="26" t="s">
        <v>47</v>
      </c>
      <c r="D44" s="14"/>
      <c r="E44" s="15"/>
      <c r="F44" s="16"/>
      <c r="G44" s="78" t="s">
        <v>69</v>
      </c>
      <c r="H44" s="70" t="s">
        <v>25</v>
      </c>
      <c r="I44" s="88" t="s">
        <v>71</v>
      </c>
      <c r="J44" s="72" t="s">
        <v>126</v>
      </c>
      <c r="K44" s="79"/>
      <c r="L44" s="80">
        <v>360000</v>
      </c>
      <c r="M44" s="20">
        <f t="shared" si="1"/>
        <v>12930000</v>
      </c>
      <c r="N44" s="81">
        <f t="shared" si="0"/>
        <v>190</v>
      </c>
      <c r="O44" s="82"/>
      <c r="P44" s="83"/>
      <c r="Q44" s="83"/>
      <c r="R44" s="84"/>
      <c r="S44" s="85"/>
      <c r="T44" s="86"/>
      <c r="U44" s="83"/>
      <c r="V44" s="83"/>
      <c r="W44" s="87"/>
    </row>
    <row r="45" spans="2:34" s="60" customFormat="1" ht="33" customHeight="1">
      <c r="B45" s="99"/>
      <c r="C45" s="26" t="s">
        <v>47</v>
      </c>
      <c r="I45" s="60" t="s">
        <v>158</v>
      </c>
      <c r="M45" s="90"/>
      <c r="N45" s="91"/>
      <c r="O45" s="92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</row>
    <row r="46" spans="2:34" s="101" customFormat="1" ht="20.25" customHeight="1" thickBot="1">
      <c r="B46" s="100"/>
      <c r="C46" s="26" t="s">
        <v>47</v>
      </c>
      <c r="D46" s="14"/>
      <c r="E46" s="95"/>
      <c r="F46" s="96"/>
      <c r="G46" s="97"/>
      <c r="H46" s="97"/>
      <c r="I46" s="71" t="s">
        <v>143</v>
      </c>
      <c r="J46" s="98"/>
      <c r="K46" s="95"/>
      <c r="L46" s="98"/>
      <c r="M46" s="165"/>
      <c r="N46" s="96"/>
      <c r="O46" s="92"/>
      <c r="P46" s="93"/>
      <c r="Q46" s="93"/>
      <c r="R46" s="93"/>
      <c r="S46" s="93"/>
      <c r="T46" s="93"/>
      <c r="U46" s="93"/>
      <c r="V46" s="93"/>
      <c r="W46" s="99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spans="2:34" s="101" customFormat="1" ht="51.75" customHeight="1" thickTop="1">
      <c r="B47" s="167"/>
      <c r="C47" s="26" t="s">
        <v>47</v>
      </c>
      <c r="D47" s="14"/>
      <c r="E47" s="95"/>
      <c r="F47" s="15" t="s">
        <v>129</v>
      </c>
      <c r="G47" s="102"/>
      <c r="H47" s="102" t="s">
        <v>27</v>
      </c>
      <c r="I47" s="103" t="s">
        <v>147</v>
      </c>
      <c r="J47" s="72" t="s">
        <v>72</v>
      </c>
      <c r="K47" s="95"/>
      <c r="L47" s="89">
        <f>11*22000</f>
        <v>242000</v>
      </c>
      <c r="M47" s="166">
        <f>M44-L47</f>
        <v>12688000</v>
      </c>
      <c r="N47" s="100"/>
      <c r="O47" s="92"/>
      <c r="P47" s="93"/>
      <c r="Q47" s="93"/>
      <c r="R47" s="99"/>
      <c r="S47" s="178"/>
      <c r="T47" s="93"/>
      <c r="U47" s="93"/>
      <c r="V47" s="93"/>
      <c r="W47" s="99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</row>
    <row r="48" spans="2:34" s="101" customFormat="1" ht="48" customHeight="1">
      <c r="B48" s="172"/>
      <c r="C48" s="26"/>
      <c r="D48" s="14"/>
      <c r="E48" s="95"/>
      <c r="F48" s="177" t="s">
        <v>131</v>
      </c>
      <c r="G48" s="102"/>
      <c r="H48" s="102" t="s">
        <v>43</v>
      </c>
      <c r="I48" s="103" t="s">
        <v>145</v>
      </c>
      <c r="J48" s="72" t="s">
        <v>72</v>
      </c>
      <c r="K48" s="95"/>
      <c r="L48" s="89">
        <f>12*44000</f>
        <v>528000</v>
      </c>
      <c r="M48" s="166">
        <f>M47-L48</f>
        <v>12160000</v>
      </c>
      <c r="N48" s="100"/>
      <c r="O48" s="92"/>
      <c r="P48" s="93"/>
      <c r="Q48" s="93"/>
      <c r="R48" s="93"/>
      <c r="S48" s="99"/>
      <c r="T48" s="104"/>
      <c r="U48" s="93"/>
      <c r="V48" s="93"/>
      <c r="W48" s="99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</row>
    <row r="49" spans="2:34" s="101" customFormat="1" ht="21" customHeight="1" thickBot="1">
      <c r="B49" s="168"/>
      <c r="C49" s="26" t="s">
        <v>47</v>
      </c>
      <c r="D49" s="14"/>
      <c r="E49" s="95"/>
      <c r="F49" s="96"/>
      <c r="G49" s="102"/>
      <c r="H49" s="102"/>
      <c r="I49" s="71" t="s">
        <v>144</v>
      </c>
      <c r="J49" s="72"/>
      <c r="K49" s="95"/>
      <c r="L49" s="89"/>
      <c r="M49" s="166"/>
      <c r="N49" s="100"/>
      <c r="O49" s="92"/>
      <c r="P49" s="93"/>
      <c r="Q49" s="93"/>
      <c r="R49" s="93"/>
      <c r="S49" s="99"/>
      <c r="T49" s="92"/>
      <c r="U49" s="93"/>
      <c r="V49" s="93"/>
      <c r="W49" s="99"/>
      <c r="X49" s="100"/>
      <c r="Y49" s="100"/>
      <c r="Z49" s="100"/>
      <c r="AA49" s="100"/>
      <c r="AB49" s="100"/>
      <c r="AC49" s="100"/>
      <c r="AD49" s="100"/>
      <c r="AE49" s="100"/>
      <c r="AF49" s="100"/>
      <c r="AG49" s="100"/>
      <c r="AH49" s="100"/>
    </row>
    <row r="50" spans="2:34" s="101" customFormat="1" ht="56.25" customHeight="1" thickTop="1">
      <c r="B50" s="100"/>
      <c r="C50" s="26" t="s">
        <v>47</v>
      </c>
      <c r="D50" s="14"/>
      <c r="E50" s="95"/>
      <c r="F50" s="96"/>
      <c r="G50" s="102" t="s">
        <v>75</v>
      </c>
      <c r="H50" s="102" t="s">
        <v>74</v>
      </c>
      <c r="I50" s="171" t="s">
        <v>120</v>
      </c>
      <c r="J50" s="72" t="s">
        <v>30</v>
      </c>
      <c r="K50" s="95"/>
      <c r="L50" s="89">
        <v>360000</v>
      </c>
      <c r="M50" s="166">
        <f>M48-L50</f>
        <v>11800000</v>
      </c>
      <c r="N50" s="100">
        <f t="shared" ref="N50:N58" si="2">LEN(I50)</f>
        <v>191</v>
      </c>
      <c r="O50" s="92"/>
      <c r="P50" s="93"/>
      <c r="Q50" s="93"/>
      <c r="R50" s="93"/>
      <c r="S50" s="99"/>
      <c r="T50" s="104"/>
      <c r="U50" s="93"/>
      <c r="V50" s="93"/>
      <c r="W50" s="99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</row>
    <row r="51" spans="2:34" s="101" customFormat="1" ht="56.25" customHeight="1">
      <c r="B51" s="100"/>
      <c r="C51" s="26" t="s">
        <v>47</v>
      </c>
      <c r="D51" s="14"/>
      <c r="E51" s="95"/>
      <c r="F51" s="96"/>
      <c r="G51" s="102" t="s">
        <v>148</v>
      </c>
      <c r="H51" s="102" t="s">
        <v>149</v>
      </c>
      <c r="I51" s="171" t="s">
        <v>151</v>
      </c>
      <c r="J51" s="72" t="s">
        <v>30</v>
      </c>
      <c r="K51" s="95"/>
      <c r="L51" s="89">
        <v>130000</v>
      </c>
      <c r="M51" s="166">
        <f t="shared" ref="M51:M57" si="3">M50-L51</f>
        <v>11670000</v>
      </c>
      <c r="N51" s="100">
        <f t="shared" ref="N51:N57" si="4">LEN(I51)</f>
        <v>195</v>
      </c>
      <c r="O51" s="92"/>
      <c r="P51" s="93"/>
      <c r="Q51" s="93"/>
      <c r="R51" s="93"/>
      <c r="S51" s="99"/>
      <c r="T51" s="104"/>
      <c r="U51" s="93"/>
      <c r="V51" s="93"/>
      <c r="W51" s="99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spans="2:34" s="101" customFormat="1" ht="56.25" customHeight="1">
      <c r="B52" s="100"/>
      <c r="C52" s="26" t="s">
        <v>47</v>
      </c>
      <c r="D52" s="14"/>
      <c r="E52" s="95"/>
      <c r="F52" s="96"/>
      <c r="G52" s="102" t="s">
        <v>148</v>
      </c>
      <c r="H52" s="102" t="s">
        <v>28</v>
      </c>
      <c r="I52" s="171" t="s">
        <v>152</v>
      </c>
      <c r="J52" s="72" t="s">
        <v>30</v>
      </c>
      <c r="K52" s="95"/>
      <c r="L52" s="89">
        <v>280000</v>
      </c>
      <c r="M52" s="166">
        <f t="shared" si="3"/>
        <v>11390000</v>
      </c>
      <c r="N52" s="100">
        <f t="shared" si="4"/>
        <v>188</v>
      </c>
      <c r="O52" s="92"/>
      <c r="P52" s="93"/>
      <c r="Q52" s="93"/>
      <c r="R52" s="93"/>
      <c r="S52" s="99"/>
      <c r="T52" s="104"/>
      <c r="U52" s="93"/>
      <c r="V52" s="93"/>
      <c r="W52" s="99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spans="2:34" s="101" customFormat="1" ht="56.25" customHeight="1">
      <c r="B53" s="100"/>
      <c r="C53" s="26" t="s">
        <v>47</v>
      </c>
      <c r="D53" s="14"/>
      <c r="E53" s="95"/>
      <c r="F53" s="96"/>
      <c r="G53" s="102" t="s">
        <v>148</v>
      </c>
      <c r="H53" s="102" t="s">
        <v>45</v>
      </c>
      <c r="I53" s="171" t="s">
        <v>153</v>
      </c>
      <c r="J53" s="72" t="s">
        <v>30</v>
      </c>
      <c r="K53" s="95"/>
      <c r="L53" s="89">
        <v>280000</v>
      </c>
      <c r="M53" s="166">
        <f t="shared" si="3"/>
        <v>11110000</v>
      </c>
      <c r="N53" s="100">
        <f t="shared" si="4"/>
        <v>187</v>
      </c>
      <c r="O53" s="92"/>
      <c r="P53" s="93"/>
      <c r="Q53" s="93"/>
      <c r="R53" s="93"/>
      <c r="S53" s="99"/>
      <c r="T53" s="104"/>
      <c r="U53" s="93"/>
      <c r="V53" s="93"/>
      <c r="W53" s="99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</row>
    <row r="54" spans="2:34" s="101" customFormat="1" ht="56.25" customHeight="1">
      <c r="B54" s="100"/>
      <c r="C54" s="26" t="s">
        <v>47</v>
      </c>
      <c r="D54" s="14"/>
      <c r="E54" s="95"/>
      <c r="F54" s="96"/>
      <c r="G54" s="102" t="s">
        <v>148</v>
      </c>
      <c r="H54" s="102" t="s">
        <v>29</v>
      </c>
      <c r="I54" s="171" t="s">
        <v>154</v>
      </c>
      <c r="J54" s="72" t="s">
        <v>30</v>
      </c>
      <c r="K54" s="95"/>
      <c r="L54" s="89">
        <v>280000</v>
      </c>
      <c r="M54" s="166">
        <f t="shared" si="3"/>
        <v>10830000</v>
      </c>
      <c r="N54" s="100">
        <f t="shared" si="4"/>
        <v>185</v>
      </c>
      <c r="O54" s="92"/>
      <c r="P54" s="93"/>
      <c r="Q54" s="93"/>
      <c r="R54" s="93"/>
      <c r="S54" s="99"/>
      <c r="T54" s="104"/>
      <c r="U54" s="93"/>
      <c r="V54" s="93"/>
      <c r="W54" s="99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</row>
    <row r="55" spans="2:34" s="101" customFormat="1" ht="56.25" customHeight="1">
      <c r="B55" s="100"/>
      <c r="C55" s="26" t="s">
        <v>47</v>
      </c>
      <c r="D55" s="14"/>
      <c r="E55" s="95"/>
      <c r="F55" s="96"/>
      <c r="G55" s="102" t="s">
        <v>148</v>
      </c>
      <c r="H55" s="102" t="s">
        <v>39</v>
      </c>
      <c r="I55" s="171" t="s">
        <v>155</v>
      </c>
      <c r="J55" s="72" t="s">
        <v>30</v>
      </c>
      <c r="K55" s="95"/>
      <c r="L55" s="89">
        <v>280000</v>
      </c>
      <c r="M55" s="166">
        <f t="shared" si="3"/>
        <v>10550000</v>
      </c>
      <c r="N55" s="100">
        <f t="shared" si="4"/>
        <v>190</v>
      </c>
      <c r="O55" s="92"/>
      <c r="P55" s="93"/>
      <c r="Q55" s="93"/>
      <c r="R55" s="93"/>
      <c r="S55" s="99"/>
      <c r="T55" s="104"/>
      <c r="U55" s="93"/>
      <c r="V55" s="93"/>
      <c r="W55" s="99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</row>
    <row r="56" spans="2:34" s="101" customFormat="1" ht="56.25" customHeight="1">
      <c r="B56" s="100"/>
      <c r="C56" s="26" t="s">
        <v>47</v>
      </c>
      <c r="D56" s="14"/>
      <c r="E56" s="95"/>
      <c r="F56" s="96"/>
      <c r="G56" s="102" t="s">
        <v>148</v>
      </c>
      <c r="H56" s="102" t="s">
        <v>25</v>
      </c>
      <c r="I56" s="171" t="s">
        <v>156</v>
      </c>
      <c r="J56" s="72" t="s">
        <v>30</v>
      </c>
      <c r="K56" s="95"/>
      <c r="L56" s="89">
        <v>280000</v>
      </c>
      <c r="M56" s="166">
        <f t="shared" si="3"/>
        <v>10270000</v>
      </c>
      <c r="N56" s="100">
        <f t="shared" si="4"/>
        <v>179</v>
      </c>
      <c r="O56" s="92"/>
      <c r="P56" s="93"/>
      <c r="Q56" s="93"/>
      <c r="R56" s="93"/>
      <c r="S56" s="99"/>
      <c r="T56" s="104"/>
      <c r="U56" s="93"/>
      <c r="V56" s="93"/>
      <c r="W56" s="99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</row>
    <row r="57" spans="2:34" s="101" customFormat="1" ht="56.25" customHeight="1">
      <c r="B57" s="100"/>
      <c r="C57" s="26" t="s">
        <v>47</v>
      </c>
      <c r="D57" s="14"/>
      <c r="E57" s="95"/>
      <c r="F57" s="96"/>
      <c r="G57" s="102" t="s">
        <v>148</v>
      </c>
      <c r="H57" s="102" t="s">
        <v>150</v>
      </c>
      <c r="I57" s="171" t="s">
        <v>157</v>
      </c>
      <c r="J57" s="72" t="s">
        <v>30</v>
      </c>
      <c r="K57" s="95"/>
      <c r="L57" s="89">
        <v>280000</v>
      </c>
      <c r="M57" s="166">
        <f t="shared" si="3"/>
        <v>9990000</v>
      </c>
      <c r="N57" s="100">
        <f t="shared" si="4"/>
        <v>173</v>
      </c>
      <c r="O57" s="92"/>
      <c r="P57" s="93"/>
      <c r="Q57" s="93"/>
      <c r="R57" s="93"/>
      <c r="S57" s="99"/>
      <c r="T57" s="104"/>
      <c r="U57" s="93"/>
      <c r="V57" s="93"/>
      <c r="W57" s="99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spans="2:34" s="101" customFormat="1" ht="66.75" customHeight="1">
      <c r="B58" s="100"/>
      <c r="C58" s="26" t="s">
        <v>47</v>
      </c>
      <c r="D58" s="14"/>
      <c r="E58" s="95"/>
      <c r="F58" s="96"/>
      <c r="G58" s="102" t="s">
        <v>90</v>
      </c>
      <c r="H58" s="102" t="s">
        <v>73</v>
      </c>
      <c r="I58" s="173" t="s">
        <v>94</v>
      </c>
      <c r="J58" s="72" t="s">
        <v>30</v>
      </c>
      <c r="K58" s="95"/>
      <c r="L58" s="89">
        <v>130000</v>
      </c>
      <c r="M58" s="166">
        <f>M50-L58</f>
        <v>11670000</v>
      </c>
      <c r="N58" s="100">
        <f t="shared" si="2"/>
        <v>177</v>
      </c>
      <c r="O58" s="92"/>
      <c r="P58" s="93"/>
      <c r="Q58" s="93"/>
      <c r="R58" s="93"/>
      <c r="S58" s="99"/>
      <c r="T58" s="104"/>
      <c r="U58" s="93"/>
      <c r="V58" s="93"/>
      <c r="W58" s="99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</row>
    <row r="59" spans="2:34" s="101" customFormat="1" ht="61.5" customHeight="1">
      <c r="B59" s="100"/>
      <c r="C59" s="26" t="s">
        <v>47</v>
      </c>
      <c r="D59" s="14"/>
      <c r="E59" s="95"/>
      <c r="F59" s="96"/>
      <c r="G59" s="102" t="s">
        <v>90</v>
      </c>
      <c r="H59" s="102" t="s">
        <v>95</v>
      </c>
      <c r="I59" s="173" t="s">
        <v>118</v>
      </c>
      <c r="J59" s="72" t="s">
        <v>30</v>
      </c>
      <c r="K59" s="95"/>
      <c r="L59" s="89">
        <v>130000</v>
      </c>
      <c r="M59" s="166">
        <f t="shared" ref="M59:M73" si="5">M58-L59</f>
        <v>11540000</v>
      </c>
      <c r="N59" s="100">
        <f t="shared" ref="N59:N70" si="6">LEN(I59)</f>
        <v>171</v>
      </c>
      <c r="O59" s="92"/>
      <c r="P59" s="93"/>
      <c r="Q59" s="93"/>
      <c r="R59" s="93"/>
      <c r="S59" s="99"/>
      <c r="T59" s="104"/>
      <c r="U59" s="93"/>
      <c r="V59" s="93"/>
      <c r="W59" s="99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spans="2:34" s="101" customFormat="1" ht="66.75" customHeight="1">
      <c r="B60" s="100"/>
      <c r="C60" s="26" t="s">
        <v>47</v>
      </c>
      <c r="D60" s="14"/>
      <c r="E60" s="95"/>
      <c r="F60" s="96"/>
      <c r="G60" s="102" t="s">
        <v>90</v>
      </c>
      <c r="H60" s="102" t="s">
        <v>23</v>
      </c>
      <c r="I60" s="173" t="s">
        <v>96</v>
      </c>
      <c r="J60" s="72" t="s">
        <v>30</v>
      </c>
      <c r="K60" s="95"/>
      <c r="L60" s="89">
        <v>280000</v>
      </c>
      <c r="M60" s="166">
        <f t="shared" si="5"/>
        <v>11260000</v>
      </c>
      <c r="N60" s="100">
        <f t="shared" si="6"/>
        <v>171</v>
      </c>
      <c r="O60" s="92"/>
      <c r="P60" s="93"/>
      <c r="Q60" s="93"/>
      <c r="R60" s="93"/>
      <c r="S60" s="99"/>
      <c r="T60" s="104"/>
      <c r="U60" s="93"/>
      <c r="V60" s="93"/>
      <c r="W60" s="99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spans="2:34" s="101" customFormat="1" ht="66.75" customHeight="1">
      <c r="B61" s="100"/>
      <c r="C61" s="26" t="s">
        <v>47</v>
      </c>
      <c r="D61" s="14"/>
      <c r="E61" s="95"/>
      <c r="F61" s="96"/>
      <c r="G61" s="102" t="s">
        <v>90</v>
      </c>
      <c r="H61" s="102" t="s">
        <v>24</v>
      </c>
      <c r="I61" s="173" t="s">
        <v>97</v>
      </c>
      <c r="J61" s="72" t="s">
        <v>30</v>
      </c>
      <c r="K61" s="95"/>
      <c r="L61" s="89">
        <v>280000</v>
      </c>
      <c r="M61" s="166">
        <f t="shared" si="5"/>
        <v>10980000</v>
      </c>
      <c r="N61" s="100">
        <f t="shared" si="6"/>
        <v>171</v>
      </c>
      <c r="O61" s="92"/>
      <c r="P61" s="93"/>
      <c r="Q61" s="93"/>
      <c r="R61" s="93"/>
      <c r="S61" s="99"/>
      <c r="T61" s="104"/>
      <c r="U61" s="93"/>
      <c r="V61" s="93"/>
      <c r="W61" s="99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</row>
    <row r="62" spans="2:34" s="101" customFormat="1" ht="66.75" customHeight="1">
      <c r="B62" s="100"/>
      <c r="C62" s="26" t="s">
        <v>47</v>
      </c>
      <c r="D62" s="14"/>
      <c r="E62" s="95"/>
      <c r="F62" s="96"/>
      <c r="G62" s="102" t="s">
        <v>90</v>
      </c>
      <c r="H62" s="102" t="s">
        <v>74</v>
      </c>
      <c r="I62" s="173" t="s">
        <v>119</v>
      </c>
      <c r="J62" s="72" t="s">
        <v>30</v>
      </c>
      <c r="K62" s="95"/>
      <c r="L62" s="89">
        <v>280000</v>
      </c>
      <c r="M62" s="166">
        <f t="shared" si="5"/>
        <v>10700000</v>
      </c>
      <c r="N62" s="100">
        <f t="shared" si="6"/>
        <v>173</v>
      </c>
      <c r="O62" s="92"/>
      <c r="P62" s="93"/>
      <c r="Q62" s="93"/>
      <c r="R62" s="93"/>
      <c r="S62" s="99"/>
      <c r="T62" s="104"/>
      <c r="U62" s="93"/>
      <c r="V62" s="93"/>
      <c r="W62" s="99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spans="2:34" s="101" customFormat="1" ht="66.75" customHeight="1">
      <c r="B63" s="100"/>
      <c r="C63" s="26" t="s">
        <v>47</v>
      </c>
      <c r="D63" s="14"/>
      <c r="E63" s="95"/>
      <c r="F63" s="96"/>
      <c r="G63" s="102" t="s">
        <v>90</v>
      </c>
      <c r="H63" s="102" t="s">
        <v>28</v>
      </c>
      <c r="I63" s="173" t="s">
        <v>98</v>
      </c>
      <c r="J63" s="72" t="s">
        <v>30</v>
      </c>
      <c r="K63" s="95"/>
      <c r="L63" s="89">
        <v>280000</v>
      </c>
      <c r="M63" s="166">
        <f t="shared" si="5"/>
        <v>10420000</v>
      </c>
      <c r="N63" s="100">
        <f t="shared" si="6"/>
        <v>170</v>
      </c>
      <c r="O63" s="92"/>
      <c r="P63" s="93"/>
      <c r="Q63" s="93"/>
      <c r="R63" s="93"/>
      <c r="S63" s="99"/>
      <c r="T63" s="104"/>
      <c r="U63" s="93"/>
      <c r="V63" s="93"/>
      <c r="W63" s="99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spans="2:34" s="101" customFormat="1" ht="66.75" customHeight="1">
      <c r="B64" s="100"/>
      <c r="C64" s="26" t="s">
        <v>47</v>
      </c>
      <c r="D64" s="14"/>
      <c r="E64" s="95"/>
      <c r="F64" s="96"/>
      <c r="G64" s="102" t="s">
        <v>90</v>
      </c>
      <c r="H64" s="102" t="s">
        <v>45</v>
      </c>
      <c r="I64" s="173" t="s">
        <v>99</v>
      </c>
      <c r="J64" s="72" t="s">
        <v>30</v>
      </c>
      <c r="K64" s="95"/>
      <c r="L64" s="89">
        <v>280000</v>
      </c>
      <c r="M64" s="166">
        <f t="shared" si="5"/>
        <v>10140000</v>
      </c>
      <c r="N64" s="100">
        <f t="shared" si="6"/>
        <v>169</v>
      </c>
      <c r="O64" s="92"/>
      <c r="P64" s="93"/>
      <c r="Q64" s="93"/>
      <c r="R64" s="93"/>
      <c r="S64" s="99"/>
      <c r="T64" s="104"/>
      <c r="U64" s="93"/>
      <c r="V64" s="93"/>
      <c r="W64" s="99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</row>
    <row r="65" spans="2:34" s="101" customFormat="1" ht="66.75" customHeight="1">
      <c r="B65" s="100"/>
      <c r="C65" s="26" t="s">
        <v>47</v>
      </c>
      <c r="D65" s="14"/>
      <c r="E65" s="95"/>
      <c r="F65" s="96"/>
      <c r="G65" s="102" t="s">
        <v>90</v>
      </c>
      <c r="H65" s="102" t="s">
        <v>46</v>
      </c>
      <c r="I65" s="173" t="s">
        <v>100</v>
      </c>
      <c r="J65" s="72" t="s">
        <v>30</v>
      </c>
      <c r="K65" s="95"/>
      <c r="L65" s="89">
        <v>280000</v>
      </c>
      <c r="M65" s="166">
        <f t="shared" si="5"/>
        <v>9860000</v>
      </c>
      <c r="N65" s="100">
        <f t="shared" si="6"/>
        <v>154</v>
      </c>
      <c r="O65" s="92"/>
      <c r="P65" s="93"/>
      <c r="Q65" s="93"/>
      <c r="R65" s="93"/>
      <c r="S65" s="99"/>
      <c r="T65" s="104"/>
      <c r="U65" s="93"/>
      <c r="V65" s="93"/>
      <c r="W65" s="99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spans="2:34" s="101" customFormat="1" ht="66.75" customHeight="1">
      <c r="B66" s="100"/>
      <c r="C66" s="26" t="s">
        <v>47</v>
      </c>
      <c r="D66" s="14"/>
      <c r="E66" s="95"/>
      <c r="F66" s="96"/>
      <c r="G66" s="102" t="s">
        <v>90</v>
      </c>
      <c r="H66" s="102" t="s">
        <v>103</v>
      </c>
      <c r="I66" s="173" t="s">
        <v>104</v>
      </c>
      <c r="J66" s="72" t="s">
        <v>30</v>
      </c>
      <c r="K66" s="95"/>
      <c r="L66" s="89">
        <v>280000</v>
      </c>
      <c r="M66" s="166">
        <f t="shared" si="5"/>
        <v>9580000</v>
      </c>
      <c r="N66" s="100">
        <f t="shared" si="6"/>
        <v>151</v>
      </c>
      <c r="O66" s="92"/>
      <c r="P66" s="93"/>
      <c r="Q66" s="93"/>
      <c r="R66" s="93"/>
      <c r="S66" s="99"/>
      <c r="T66" s="104"/>
      <c r="U66" s="93"/>
      <c r="V66" s="93"/>
      <c r="W66" s="99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</row>
    <row r="67" spans="2:34" s="101" customFormat="1" ht="66.75" customHeight="1">
      <c r="B67" s="100"/>
      <c r="C67" s="26" t="s">
        <v>47</v>
      </c>
      <c r="D67" s="14"/>
      <c r="E67" s="95"/>
      <c r="F67" s="96"/>
      <c r="G67" s="102" t="s">
        <v>90</v>
      </c>
      <c r="H67" s="102" t="s">
        <v>29</v>
      </c>
      <c r="I67" s="173" t="s">
        <v>101</v>
      </c>
      <c r="J67" s="72" t="s">
        <v>30</v>
      </c>
      <c r="K67" s="95"/>
      <c r="L67" s="89">
        <v>280000</v>
      </c>
      <c r="M67" s="166">
        <f t="shared" si="5"/>
        <v>9300000</v>
      </c>
      <c r="N67" s="100">
        <f t="shared" ref="N67:N68" si="7">LEN(I67)</f>
        <v>167</v>
      </c>
      <c r="O67" s="92"/>
      <c r="P67" s="93"/>
      <c r="Q67" s="93"/>
      <c r="R67" s="93"/>
      <c r="S67" s="99"/>
      <c r="T67" s="104"/>
      <c r="U67" s="93"/>
      <c r="V67" s="93"/>
      <c r="W67" s="99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spans="2:34" s="101" customFormat="1" ht="66.75" customHeight="1">
      <c r="B68" s="100"/>
      <c r="C68" s="26" t="s">
        <v>47</v>
      </c>
      <c r="D68" s="14"/>
      <c r="E68" s="95"/>
      <c r="F68" s="96"/>
      <c r="G68" s="102" t="s">
        <v>90</v>
      </c>
      <c r="H68" s="102" t="s">
        <v>39</v>
      </c>
      <c r="I68" s="173" t="s">
        <v>102</v>
      </c>
      <c r="J68" s="72" t="s">
        <v>30</v>
      </c>
      <c r="K68" s="95"/>
      <c r="L68" s="89">
        <v>280000</v>
      </c>
      <c r="M68" s="166">
        <f t="shared" si="5"/>
        <v>9020000</v>
      </c>
      <c r="N68" s="100">
        <f t="shared" si="7"/>
        <v>172</v>
      </c>
      <c r="O68" s="92"/>
      <c r="P68" s="93"/>
      <c r="Q68" s="93"/>
      <c r="R68" s="93"/>
      <c r="S68" s="99"/>
      <c r="T68" s="104"/>
      <c r="U68" s="93"/>
      <c r="V68" s="93"/>
      <c r="W68" s="99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</row>
    <row r="69" spans="2:34" s="101" customFormat="1" ht="60" customHeight="1">
      <c r="B69" s="100"/>
      <c r="C69" s="26" t="s">
        <v>47</v>
      </c>
      <c r="D69" s="14"/>
      <c r="E69" s="95"/>
      <c r="F69" s="96"/>
      <c r="G69" s="102" t="s">
        <v>90</v>
      </c>
      <c r="H69" s="102" t="s">
        <v>25</v>
      </c>
      <c r="I69" s="173" t="s">
        <v>105</v>
      </c>
      <c r="J69" s="72" t="s">
        <v>30</v>
      </c>
      <c r="K69" s="95"/>
      <c r="L69" s="89">
        <v>280000</v>
      </c>
      <c r="M69" s="166">
        <f t="shared" si="5"/>
        <v>8740000</v>
      </c>
      <c r="N69" s="100">
        <f t="shared" si="6"/>
        <v>161</v>
      </c>
      <c r="O69" s="92"/>
      <c r="P69" s="93"/>
      <c r="Q69" s="93"/>
      <c r="R69" s="93"/>
      <c r="S69" s="99"/>
      <c r="T69" s="104"/>
      <c r="U69" s="93"/>
      <c r="V69" s="93"/>
      <c r="W69" s="99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</row>
    <row r="70" spans="2:34" s="101" customFormat="1" ht="72" customHeight="1">
      <c r="B70" s="100"/>
      <c r="C70" s="26" t="s">
        <v>47</v>
      </c>
      <c r="D70" s="14"/>
      <c r="E70" s="95"/>
      <c r="F70" s="96"/>
      <c r="G70" s="102" t="s">
        <v>106</v>
      </c>
      <c r="H70" s="102" t="s">
        <v>73</v>
      </c>
      <c r="I70" s="173" t="s">
        <v>107</v>
      </c>
      <c r="J70" s="72" t="s">
        <v>30</v>
      </c>
      <c r="K70" s="95"/>
      <c r="L70" s="89">
        <f>2*430000</f>
        <v>860000</v>
      </c>
      <c r="M70" s="166">
        <f t="shared" si="5"/>
        <v>7880000</v>
      </c>
      <c r="N70" s="100">
        <f t="shared" si="6"/>
        <v>199</v>
      </c>
      <c r="O70" s="92"/>
      <c r="P70" s="93"/>
      <c r="Q70" s="93"/>
      <c r="R70" s="93"/>
      <c r="S70" s="99"/>
      <c r="T70" s="104"/>
      <c r="U70" s="93"/>
      <c r="V70" s="93"/>
      <c r="W70" s="99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</row>
    <row r="71" spans="2:34" s="101" customFormat="1" ht="66.75" customHeight="1">
      <c r="B71" s="100"/>
      <c r="C71" s="26" t="s">
        <v>47</v>
      </c>
      <c r="D71" s="14"/>
      <c r="E71" s="95"/>
      <c r="F71" s="96"/>
      <c r="G71" s="102" t="s">
        <v>106</v>
      </c>
      <c r="H71" s="102" t="s">
        <v>28</v>
      </c>
      <c r="I71" s="173" t="s">
        <v>108</v>
      </c>
      <c r="J71" s="72" t="s">
        <v>30</v>
      </c>
      <c r="K71" s="95"/>
      <c r="L71" s="89">
        <f>2*430000+16000+18500</f>
        <v>894500</v>
      </c>
      <c r="M71" s="166">
        <f t="shared" si="5"/>
        <v>6985500</v>
      </c>
      <c r="N71" s="100">
        <f>LEN(I71)</f>
        <v>192</v>
      </c>
      <c r="O71" s="92"/>
      <c r="P71" s="93"/>
      <c r="Q71" s="93"/>
      <c r="R71" s="93"/>
      <c r="S71" s="99"/>
      <c r="T71" s="104"/>
      <c r="U71" s="93"/>
      <c r="V71" s="93"/>
      <c r="W71" s="99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</row>
    <row r="72" spans="2:34" s="101" customFormat="1" ht="66.75" customHeight="1">
      <c r="B72" s="100"/>
      <c r="C72" s="26" t="s">
        <v>47</v>
      </c>
      <c r="D72" s="14"/>
      <c r="E72" s="95"/>
      <c r="F72" s="96"/>
      <c r="G72" s="102" t="s">
        <v>106</v>
      </c>
      <c r="H72" s="102" t="s">
        <v>45</v>
      </c>
      <c r="I72" s="173" t="s">
        <v>109</v>
      </c>
      <c r="J72" s="72" t="s">
        <v>30</v>
      </c>
      <c r="K72" s="95"/>
      <c r="L72" s="89">
        <f t="shared" ref="L72" si="8">2*430000</f>
        <v>860000</v>
      </c>
      <c r="M72" s="166">
        <f t="shared" si="5"/>
        <v>6125500</v>
      </c>
      <c r="N72" s="100">
        <f>LEN(I72)</f>
        <v>191</v>
      </c>
      <c r="O72" s="92"/>
      <c r="P72" s="93"/>
      <c r="Q72" s="93"/>
      <c r="R72" s="93"/>
      <c r="S72" s="99"/>
      <c r="T72" s="104"/>
      <c r="U72" s="93"/>
      <c r="V72" s="93"/>
      <c r="W72" s="99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</row>
    <row r="73" spans="2:34" s="101" customFormat="1" ht="66.75" customHeight="1">
      <c r="B73" s="100"/>
      <c r="C73" s="26" t="s">
        <v>47</v>
      </c>
      <c r="D73" s="14"/>
      <c r="E73" s="95"/>
      <c r="F73" s="96"/>
      <c r="G73" s="102" t="s">
        <v>106</v>
      </c>
      <c r="H73" s="102" t="s">
        <v>29</v>
      </c>
      <c r="I73" s="173" t="s">
        <v>110</v>
      </c>
      <c r="J73" s="72" t="s">
        <v>30</v>
      </c>
      <c r="K73" s="95"/>
      <c r="L73" s="89">
        <f>2*430000+5500+150000</f>
        <v>1015500</v>
      </c>
      <c r="M73" s="166">
        <f t="shared" si="5"/>
        <v>5110000</v>
      </c>
      <c r="N73" s="100">
        <f>LEN(I73)</f>
        <v>189</v>
      </c>
      <c r="O73" s="92"/>
      <c r="P73" s="93"/>
      <c r="Q73" s="93"/>
      <c r="R73" s="93"/>
      <c r="S73" s="99"/>
      <c r="T73" s="104"/>
      <c r="U73" s="93"/>
      <c r="V73" s="93"/>
      <c r="W73" s="99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spans="2:34" s="101" customFormat="1" ht="33" customHeight="1">
      <c r="B74" s="100"/>
      <c r="C74" s="26"/>
      <c r="D74" s="14"/>
      <c r="E74" s="95"/>
      <c r="F74" s="96"/>
      <c r="G74" s="102"/>
      <c r="H74" s="102"/>
      <c r="I74" s="174" t="s">
        <v>78</v>
      </c>
      <c r="J74" s="72"/>
      <c r="K74" s="95"/>
      <c r="L74" s="89"/>
      <c r="M74" s="166"/>
      <c r="N74" s="100"/>
      <c r="O74" s="92"/>
      <c r="P74" s="93"/>
      <c r="Q74" s="93"/>
      <c r="R74" s="93"/>
      <c r="S74" s="99"/>
      <c r="T74" s="104"/>
      <c r="U74" s="93"/>
      <c r="V74" s="93"/>
      <c r="W74" s="99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</row>
    <row r="75" spans="2:34" s="101" customFormat="1" ht="55.2">
      <c r="B75" s="100"/>
      <c r="C75" s="26" t="s">
        <v>47</v>
      </c>
      <c r="D75" s="14"/>
      <c r="E75" s="95"/>
      <c r="F75" s="169"/>
      <c r="G75" s="102" t="s">
        <v>123</v>
      </c>
      <c r="H75" s="102" t="s">
        <v>73</v>
      </c>
      <c r="I75" s="106" t="s">
        <v>91</v>
      </c>
      <c r="J75" s="72" t="s">
        <v>79</v>
      </c>
      <c r="K75" s="95"/>
      <c r="L75" s="105">
        <v>210000</v>
      </c>
      <c r="M75" s="166">
        <f>M73-L75</f>
        <v>4900000</v>
      </c>
      <c r="N75" s="100">
        <f t="shared" ref="N75:N77" si="9">LEN(I75)</f>
        <v>199</v>
      </c>
      <c r="O75" s="92"/>
      <c r="P75" s="93"/>
      <c r="Q75" s="93"/>
      <c r="R75" s="93"/>
      <c r="S75" s="99"/>
      <c r="T75" s="104"/>
      <c r="U75" s="93"/>
      <c r="V75" s="93"/>
      <c r="W75" s="99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</row>
    <row r="76" spans="2:34" s="101" customFormat="1" ht="72" customHeight="1">
      <c r="B76" s="100"/>
      <c r="C76" s="26" t="s">
        <v>47</v>
      </c>
      <c r="D76" s="14"/>
      <c r="E76" s="95"/>
      <c r="F76" s="169"/>
      <c r="G76" s="102" t="s">
        <v>123</v>
      </c>
      <c r="H76" s="102" t="s">
        <v>45</v>
      </c>
      <c r="I76" s="106" t="s">
        <v>92</v>
      </c>
      <c r="J76" s="72" t="s">
        <v>79</v>
      </c>
      <c r="K76" s="95"/>
      <c r="L76" s="105">
        <v>360000</v>
      </c>
      <c r="M76" s="166">
        <f t="shared" ref="M76" si="10">M75-L76</f>
        <v>4540000</v>
      </c>
      <c r="N76" s="100">
        <f t="shared" si="9"/>
        <v>195</v>
      </c>
      <c r="O76" s="92"/>
      <c r="P76" s="93"/>
      <c r="Q76" s="93"/>
      <c r="R76" s="93"/>
      <c r="S76" s="99"/>
      <c r="T76" s="104"/>
      <c r="U76" s="93"/>
      <c r="V76" s="93"/>
      <c r="W76" s="99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</row>
    <row r="77" spans="2:34" s="101" customFormat="1" ht="74.25" customHeight="1">
      <c r="B77" s="100"/>
      <c r="C77" s="26" t="s">
        <v>47</v>
      </c>
      <c r="D77" s="94"/>
      <c r="E77" s="95"/>
      <c r="F77" s="96"/>
      <c r="G77" s="102" t="s">
        <v>123</v>
      </c>
      <c r="H77" s="102" t="s">
        <v>25</v>
      </c>
      <c r="I77" s="106" t="s">
        <v>93</v>
      </c>
      <c r="J77" s="72" t="s">
        <v>79</v>
      </c>
      <c r="K77" s="95"/>
      <c r="L77" s="105">
        <v>360000</v>
      </c>
      <c r="M77" s="166">
        <f>M76-L77</f>
        <v>4180000</v>
      </c>
      <c r="N77" s="100">
        <f t="shared" si="9"/>
        <v>194</v>
      </c>
      <c r="O77" s="92"/>
      <c r="P77" s="93"/>
      <c r="Q77" s="93"/>
      <c r="R77" s="93"/>
      <c r="S77" s="99"/>
      <c r="T77" s="104"/>
      <c r="U77" s="93"/>
      <c r="V77" s="93"/>
      <c r="W77" s="99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</row>
    <row r="78" spans="2:34" s="101" customFormat="1" ht="71.25" customHeight="1">
      <c r="B78" s="100"/>
      <c r="C78" s="26" t="s">
        <v>47</v>
      </c>
      <c r="D78" s="14"/>
      <c r="E78" s="95"/>
      <c r="F78" s="96"/>
      <c r="G78" s="102" t="s">
        <v>121</v>
      </c>
      <c r="H78" s="102" t="s">
        <v>73</v>
      </c>
      <c r="I78" s="173" t="s">
        <v>81</v>
      </c>
      <c r="J78" s="72" t="s">
        <v>79</v>
      </c>
      <c r="K78" s="95"/>
      <c r="L78" s="89">
        <v>130000</v>
      </c>
      <c r="M78" s="166">
        <f>M73-L78</f>
        <v>4980000</v>
      </c>
      <c r="N78" s="100">
        <f t="shared" ref="N78:N86" si="11">LEN(I78)</f>
        <v>200</v>
      </c>
      <c r="O78" s="92"/>
      <c r="P78" s="93"/>
      <c r="Q78" s="93"/>
      <c r="R78" s="93"/>
      <c r="S78" s="99"/>
      <c r="T78" s="104"/>
      <c r="U78" s="93"/>
      <c r="V78" s="93"/>
      <c r="W78" s="99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</row>
    <row r="79" spans="2:34" s="101" customFormat="1" ht="71.25" customHeight="1">
      <c r="B79" s="100"/>
      <c r="C79" s="26" t="s">
        <v>47</v>
      </c>
      <c r="D79" s="14"/>
      <c r="E79" s="95"/>
      <c r="F79" s="96"/>
      <c r="G79" s="102" t="s">
        <v>121</v>
      </c>
      <c r="H79" s="102" t="s">
        <v>23</v>
      </c>
      <c r="I79" s="103" t="s">
        <v>82</v>
      </c>
      <c r="J79" s="72" t="s">
        <v>79</v>
      </c>
      <c r="K79" s="95"/>
      <c r="L79" s="89">
        <v>280000</v>
      </c>
      <c r="M79" s="166">
        <f t="shared" ref="M79:M85" si="12">M78-L79</f>
        <v>4700000</v>
      </c>
      <c r="N79" s="100">
        <f t="shared" si="11"/>
        <v>196</v>
      </c>
      <c r="O79" s="92"/>
      <c r="P79" s="93"/>
      <c r="Q79" s="93"/>
      <c r="R79" s="93"/>
      <c r="S79" s="99"/>
      <c r="T79" s="104"/>
      <c r="U79" s="93"/>
      <c r="V79" s="93"/>
      <c r="W79" s="99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</row>
    <row r="80" spans="2:34" s="101" customFormat="1" ht="71.25" customHeight="1">
      <c r="B80" s="100"/>
      <c r="C80" s="26" t="s">
        <v>47</v>
      </c>
      <c r="D80" s="14"/>
      <c r="E80" s="95"/>
      <c r="F80" s="96"/>
      <c r="G80" s="102" t="s">
        <v>121</v>
      </c>
      <c r="H80" s="102" t="s">
        <v>24</v>
      </c>
      <c r="I80" s="103" t="s">
        <v>83</v>
      </c>
      <c r="J80" s="72" t="s">
        <v>79</v>
      </c>
      <c r="K80" s="95"/>
      <c r="L80" s="89">
        <v>280000</v>
      </c>
      <c r="M80" s="166">
        <f t="shared" si="12"/>
        <v>4420000</v>
      </c>
      <c r="N80" s="100">
        <f t="shared" si="11"/>
        <v>198</v>
      </c>
      <c r="O80" s="92"/>
      <c r="P80" s="93"/>
      <c r="Q80" s="93"/>
      <c r="R80" s="93"/>
      <c r="S80" s="99"/>
      <c r="T80" s="104"/>
      <c r="U80" s="93"/>
      <c r="V80" s="93"/>
      <c r="W80" s="99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spans="2:34" s="101" customFormat="1" ht="76.5" customHeight="1">
      <c r="B81" s="100"/>
      <c r="C81" s="26" t="s">
        <v>47</v>
      </c>
      <c r="D81" s="14"/>
      <c r="E81" s="95"/>
      <c r="F81" s="96"/>
      <c r="G81" s="102" t="s">
        <v>121</v>
      </c>
      <c r="H81" s="102" t="s">
        <v>28</v>
      </c>
      <c r="I81" s="103" t="s">
        <v>84</v>
      </c>
      <c r="J81" s="72" t="s">
        <v>79</v>
      </c>
      <c r="K81" s="95"/>
      <c r="L81" s="89">
        <v>280000</v>
      </c>
      <c r="M81" s="166">
        <f t="shared" si="12"/>
        <v>4140000</v>
      </c>
      <c r="N81" s="100">
        <f t="shared" si="11"/>
        <v>195</v>
      </c>
      <c r="O81" s="92"/>
      <c r="P81" s="93"/>
      <c r="Q81" s="93"/>
      <c r="R81" s="93"/>
      <c r="S81" s="99"/>
      <c r="T81" s="104"/>
      <c r="U81" s="93"/>
      <c r="V81" s="93"/>
      <c r="W81" s="99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</row>
    <row r="82" spans="2:34" s="101" customFormat="1" ht="60" customHeight="1">
      <c r="B82" s="100"/>
      <c r="C82" s="26" t="s">
        <v>47</v>
      </c>
      <c r="D82" s="14"/>
      <c r="E82" s="95"/>
      <c r="F82" s="96"/>
      <c r="G82" s="102" t="s">
        <v>121</v>
      </c>
      <c r="H82" s="102" t="s">
        <v>45</v>
      </c>
      <c r="I82" s="103" t="s">
        <v>85</v>
      </c>
      <c r="J82" s="72" t="s">
        <v>79</v>
      </c>
      <c r="K82" s="95"/>
      <c r="L82" s="89">
        <v>280000</v>
      </c>
      <c r="M82" s="166">
        <f t="shared" si="12"/>
        <v>3860000</v>
      </c>
      <c r="N82" s="100">
        <f t="shared" si="11"/>
        <v>194</v>
      </c>
      <c r="O82" s="92"/>
      <c r="P82" s="93"/>
      <c r="Q82" s="93"/>
      <c r="R82" s="93"/>
      <c r="S82" s="99"/>
      <c r="T82" s="104"/>
      <c r="U82" s="93"/>
      <c r="V82" s="93"/>
      <c r="W82" s="99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</row>
    <row r="83" spans="2:34" s="101" customFormat="1" ht="63.75" customHeight="1">
      <c r="B83" s="100"/>
      <c r="C83" s="26" t="s">
        <v>47</v>
      </c>
      <c r="D83" s="14"/>
      <c r="E83" s="95"/>
      <c r="F83" s="96"/>
      <c r="G83" s="102" t="s">
        <v>121</v>
      </c>
      <c r="H83" s="102" t="s">
        <v>46</v>
      </c>
      <c r="I83" s="103" t="s">
        <v>86</v>
      </c>
      <c r="J83" s="72" t="s">
        <v>79</v>
      </c>
      <c r="K83" s="95"/>
      <c r="L83" s="89">
        <v>280000</v>
      </c>
      <c r="M83" s="166">
        <f t="shared" si="12"/>
        <v>3580000</v>
      </c>
      <c r="N83" s="100">
        <f t="shared" si="11"/>
        <v>179</v>
      </c>
      <c r="O83" s="92"/>
      <c r="P83" s="93"/>
      <c r="Q83" s="93"/>
      <c r="R83" s="93"/>
      <c r="S83" s="99"/>
      <c r="T83" s="104"/>
      <c r="U83" s="93"/>
      <c r="V83" s="93"/>
      <c r="W83" s="99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spans="2:34" s="101" customFormat="1" ht="60.75" customHeight="1">
      <c r="B84" s="100"/>
      <c r="C84" s="26" t="s">
        <v>47</v>
      </c>
      <c r="D84" s="94"/>
      <c r="E84" s="95"/>
      <c r="F84" s="96"/>
      <c r="G84" s="102" t="s">
        <v>121</v>
      </c>
      <c r="H84" s="102" t="s">
        <v>29</v>
      </c>
      <c r="I84" s="103" t="s">
        <v>87</v>
      </c>
      <c r="J84" s="72" t="s">
        <v>79</v>
      </c>
      <c r="K84" s="95"/>
      <c r="L84" s="89">
        <v>280000</v>
      </c>
      <c r="M84" s="166">
        <f>M83-L84</f>
        <v>3300000</v>
      </c>
      <c r="N84" s="100">
        <f t="shared" si="11"/>
        <v>192</v>
      </c>
      <c r="O84" s="92"/>
      <c r="P84" s="93"/>
      <c r="Q84" s="93"/>
      <c r="R84" s="93"/>
      <c r="S84" s="99"/>
      <c r="T84" s="104"/>
      <c r="U84" s="93"/>
      <c r="V84" s="93"/>
      <c r="W84" s="99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spans="2:34" s="101" customFormat="1" ht="81.75" customHeight="1">
      <c r="B85" s="100"/>
      <c r="C85" s="26" t="s">
        <v>47</v>
      </c>
      <c r="D85" s="14"/>
      <c r="E85" s="95"/>
      <c r="F85" s="170"/>
      <c r="G85" s="102" t="s">
        <v>121</v>
      </c>
      <c r="H85" s="102" t="s">
        <v>80</v>
      </c>
      <c r="I85" s="173" t="s">
        <v>88</v>
      </c>
      <c r="J85" s="72" t="s">
        <v>79</v>
      </c>
      <c r="K85" s="95"/>
      <c r="L85" s="89">
        <v>280000</v>
      </c>
      <c r="M85" s="166">
        <f t="shared" si="12"/>
        <v>3020000</v>
      </c>
      <c r="N85" s="100">
        <f t="shared" si="11"/>
        <v>196</v>
      </c>
      <c r="O85" s="92"/>
      <c r="P85" s="93"/>
      <c r="Q85" s="93"/>
      <c r="R85" s="93"/>
      <c r="S85" s="99"/>
      <c r="T85" s="104"/>
      <c r="U85" s="93"/>
      <c r="V85" s="93"/>
      <c r="W85" s="99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</row>
    <row r="86" spans="2:34" s="101" customFormat="1" ht="57.75" customHeight="1">
      <c r="B86" s="100"/>
      <c r="C86" s="26" t="s">
        <v>47</v>
      </c>
      <c r="D86" s="94"/>
      <c r="E86" s="95"/>
      <c r="F86" s="96"/>
      <c r="G86" s="102" t="s">
        <v>121</v>
      </c>
      <c r="H86" s="102" t="s">
        <v>25</v>
      </c>
      <c r="I86" s="173" t="s">
        <v>89</v>
      </c>
      <c r="J86" s="72" t="s">
        <v>79</v>
      </c>
      <c r="K86" s="95"/>
      <c r="L86" s="89">
        <v>280000</v>
      </c>
      <c r="M86" s="166">
        <f>M85-L86</f>
        <v>2740000</v>
      </c>
      <c r="N86" s="100">
        <f t="shared" si="11"/>
        <v>186</v>
      </c>
      <c r="O86" s="92"/>
      <c r="P86" s="93"/>
      <c r="Q86" s="93"/>
      <c r="R86" s="93"/>
      <c r="S86" s="99"/>
      <c r="T86" s="104"/>
      <c r="U86" s="93"/>
      <c r="V86" s="93"/>
      <c r="W86" s="99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spans="2:34" ht="39.75" customHeight="1">
      <c r="C87" s="107"/>
      <c r="D87" s="108"/>
      <c r="E87" s="109"/>
      <c r="F87" s="110"/>
      <c r="G87" s="111"/>
      <c r="H87" s="111"/>
      <c r="I87" s="112" t="s">
        <v>125</v>
      </c>
      <c r="J87" s="113"/>
      <c r="K87" s="114"/>
      <c r="L87" s="113">
        <f>SUM(L7:L86)</f>
        <v>22306000</v>
      </c>
      <c r="M87" s="115"/>
      <c r="N87" s="116"/>
      <c r="O87" s="117"/>
      <c r="P87" s="118"/>
      <c r="Q87" s="118"/>
      <c r="R87" s="119"/>
      <c r="S87" s="120"/>
      <c r="T87" s="119"/>
      <c r="U87" s="118"/>
      <c r="V87" s="119"/>
      <c r="W87" s="121"/>
    </row>
    <row r="88" spans="2:34">
      <c r="C88" s="122"/>
      <c r="D88" s="123"/>
      <c r="E88" s="124"/>
      <c r="F88" s="125"/>
      <c r="G88" s="124"/>
      <c r="H88" s="126"/>
      <c r="I88" s="127"/>
      <c r="J88" s="127"/>
      <c r="K88" s="128"/>
      <c r="L88" s="128"/>
      <c r="M88" s="129"/>
      <c r="N88" s="21"/>
      <c r="O88" s="130"/>
      <c r="P88" s="124"/>
      <c r="Q88" s="124"/>
      <c r="R88" s="131"/>
      <c r="S88" s="132"/>
      <c r="T88" s="131"/>
      <c r="U88" s="124"/>
      <c r="V88" s="131"/>
      <c r="W88" s="133"/>
    </row>
    <row r="89" spans="2:34" ht="13.8" thickBot="1">
      <c r="C89" s="134"/>
      <c r="D89" s="135"/>
      <c r="E89" s="136"/>
      <c r="F89" s="137"/>
      <c r="G89" s="138"/>
      <c r="H89" s="135"/>
      <c r="I89" s="139" t="s">
        <v>11</v>
      </c>
      <c r="J89" s="135"/>
      <c r="K89" s="140">
        <f>SUM(K8:K88)</f>
        <v>22306000</v>
      </c>
      <c r="L89" s="140">
        <f>SUM(L9:L86)</f>
        <v>22306000</v>
      </c>
      <c r="M89" s="141">
        <f>K89-L89</f>
        <v>0</v>
      </c>
      <c r="N89" s="142"/>
      <c r="O89" s="143"/>
      <c r="P89" s="136"/>
      <c r="Q89" s="144"/>
      <c r="R89" s="136"/>
      <c r="S89" s="138"/>
      <c r="T89" s="136"/>
      <c r="U89" s="136"/>
      <c r="V89" s="136"/>
      <c r="W89" s="145"/>
    </row>
    <row r="90" spans="2:34" ht="15" thickTop="1">
      <c r="C90" s="146"/>
      <c r="E90" s="2"/>
      <c r="I90" s="147"/>
      <c r="K90" s="148"/>
      <c r="L90" s="148"/>
      <c r="M90" s="149"/>
      <c r="N90" s="3"/>
      <c r="O90" s="2"/>
      <c r="P90" s="2"/>
      <c r="Q90" s="4"/>
      <c r="R90" s="2"/>
      <c r="U90" s="2"/>
      <c r="V90" s="2"/>
      <c r="W90" s="150"/>
    </row>
    <row r="91" spans="2:34">
      <c r="E91" s="2"/>
      <c r="G91" s="151" t="s">
        <v>31</v>
      </c>
      <c r="H91" s="151"/>
      <c r="K91" s="1" t="s">
        <v>115</v>
      </c>
      <c r="M91" s="152"/>
      <c r="N91" s="3"/>
      <c r="O91" s="153"/>
      <c r="P91" s="2"/>
      <c r="Q91" s="4"/>
      <c r="R91" s="2"/>
      <c r="U91" s="2"/>
      <c r="V91" s="2"/>
    </row>
    <row r="92" spans="2:34" ht="14.4">
      <c r="E92" s="2"/>
      <c r="G92" s="1" t="s">
        <v>32</v>
      </c>
      <c r="K92" s="154" t="s">
        <v>33</v>
      </c>
      <c r="M92" s="152"/>
      <c r="N92" s="155"/>
      <c r="O92" s="156"/>
      <c r="P92" s="2"/>
      <c r="Q92" s="157"/>
      <c r="R92" s="158"/>
      <c r="U92" s="2"/>
      <c r="V92" s="2"/>
    </row>
    <row r="93" spans="2:34" ht="14.4">
      <c r="E93" s="2"/>
      <c r="G93" s="1" t="s">
        <v>34</v>
      </c>
      <c r="M93" s="152"/>
      <c r="N93" s="3"/>
      <c r="O93" s="159"/>
      <c r="P93" s="2"/>
      <c r="Q93" s="160"/>
      <c r="R93" s="158"/>
      <c r="U93" s="2"/>
      <c r="V93" s="2"/>
    </row>
    <row r="94" spans="2:34" ht="14.4">
      <c r="E94" s="2"/>
      <c r="G94" s="1" t="s">
        <v>35</v>
      </c>
      <c r="J94" s="161"/>
      <c r="K94" s="152"/>
      <c r="N94" s="3"/>
      <c r="O94" s="156"/>
      <c r="P94" s="2"/>
      <c r="Q94" s="157"/>
      <c r="R94" s="158"/>
      <c r="U94" s="2"/>
      <c r="V94" s="2"/>
    </row>
    <row r="95" spans="2:34" ht="14.4">
      <c r="C95" s="150"/>
      <c r="D95" s="150"/>
      <c r="E95" s="150"/>
      <c r="F95" s="150"/>
      <c r="M95" s="152"/>
      <c r="N95" s="3"/>
      <c r="O95" s="156"/>
      <c r="P95" s="2"/>
      <c r="Q95" s="157"/>
      <c r="R95" s="158"/>
      <c r="S95" s="150"/>
      <c r="T95" s="162"/>
      <c r="U95" s="150"/>
      <c r="V95" s="150"/>
    </row>
    <row r="96" spans="2:34" ht="15" customHeight="1">
      <c r="C96" s="150"/>
      <c r="D96" s="150"/>
      <c r="E96" s="150"/>
      <c r="F96" s="150"/>
      <c r="G96" s="247" t="s">
        <v>36</v>
      </c>
      <c r="H96" s="247"/>
      <c r="I96" s="247"/>
      <c r="K96" s="163" t="s">
        <v>40</v>
      </c>
      <c r="L96" s="163"/>
      <c r="M96" s="152">
        <f>SUM(L9:L86)</f>
        <v>22306000</v>
      </c>
      <c r="N96" s="3"/>
      <c r="O96" s="156"/>
      <c r="P96" s="2"/>
      <c r="Q96" s="157"/>
      <c r="R96" s="158"/>
      <c r="S96" s="150"/>
      <c r="T96" s="162"/>
      <c r="U96" s="150"/>
      <c r="V96" s="150"/>
    </row>
    <row r="97" spans="3:22" ht="15" customHeight="1">
      <c r="C97" s="150"/>
      <c r="D97" s="150"/>
      <c r="E97" s="150"/>
      <c r="F97" s="150"/>
      <c r="G97" s="247" t="s">
        <v>37</v>
      </c>
      <c r="H97" s="247"/>
      <c r="I97" s="247"/>
      <c r="K97" s="164" t="s">
        <v>41</v>
      </c>
      <c r="L97" s="164"/>
      <c r="M97" s="164"/>
      <c r="N97" s="3"/>
      <c r="O97" s="156"/>
      <c r="P97" s="2"/>
      <c r="Q97" s="157"/>
      <c r="R97" s="158"/>
      <c r="S97" s="150"/>
      <c r="T97" s="162"/>
      <c r="U97" s="150"/>
      <c r="V97" s="150"/>
    </row>
  </sheetData>
  <mergeCells count="22">
    <mergeCell ref="G97:I97"/>
    <mergeCell ref="Q5:Q6"/>
    <mergeCell ref="R5:T5"/>
    <mergeCell ref="U5:U6"/>
    <mergeCell ref="V5:V6"/>
    <mergeCell ref="G96:I96"/>
    <mergeCell ref="J5:J6"/>
    <mergeCell ref="K5:K6"/>
    <mergeCell ref="L5:L6"/>
    <mergeCell ref="M5:M6"/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W5:W6"/>
    <mergeCell ref="O5:O6"/>
    <mergeCell ref="P5:P6"/>
  </mergeCells>
  <phoneticPr fontId="13" type="noConversion"/>
  <conditionalFormatting sqref="I90 I98:I9870 M78:XFD86 E79:F83 H79:H83 G79:G86 I13:I15 A45:B74 K47:K74 M47:XFD74 E78:H78 K78:K86 A78:B86 E47:H74">
    <cfRule type="expression" dxfId="129" priority="64">
      <formula>LEN(A13)&gt;200</formula>
    </cfRule>
  </conditionalFormatting>
  <conditionalFormatting sqref="G91:H93 G95:H97 H94">
    <cfRule type="expression" dxfId="128" priority="63">
      <formula>LEN(G91)&gt;200</formula>
    </cfRule>
  </conditionalFormatting>
  <conditionalFormatting sqref="I89">
    <cfRule type="expression" dxfId="127" priority="62">
      <formula>LEN(I89)&gt;200</formula>
    </cfRule>
  </conditionalFormatting>
  <conditionalFormatting sqref="G94">
    <cfRule type="expression" dxfId="126" priority="61">
      <formula>LEN(G94)&gt;200</formula>
    </cfRule>
  </conditionalFormatting>
  <conditionalFormatting sqref="I8">
    <cfRule type="expression" dxfId="125" priority="60">
      <formula>LEN(I8)&gt;200</formula>
    </cfRule>
  </conditionalFormatting>
  <conditionalFormatting sqref="I9:I10">
    <cfRule type="expression" dxfId="124" priority="59">
      <formula>LEN(I9)&gt;200</formula>
    </cfRule>
  </conditionalFormatting>
  <conditionalFormatting sqref="I11">
    <cfRule type="expression" dxfId="123" priority="58">
      <formula>LEN(I11)&gt;200</formula>
    </cfRule>
  </conditionalFormatting>
  <conditionalFormatting sqref="I87">
    <cfRule type="expression" dxfId="122" priority="57">
      <formula>LEN(I87)&gt;200</formula>
    </cfRule>
  </conditionalFormatting>
  <conditionalFormatting sqref="I87">
    <cfRule type="expression" dxfId="121" priority="55">
      <formula>LEN(I87)&gt;200</formula>
    </cfRule>
  </conditionalFormatting>
  <conditionalFormatting sqref="I87">
    <cfRule type="expression" dxfId="120" priority="56">
      <formula>LEN(I87)&gt;200</formula>
    </cfRule>
  </conditionalFormatting>
  <conditionalFormatting sqref="I12">
    <cfRule type="expression" dxfId="119" priority="49">
      <formula>LEN(I12)&gt;200</formula>
    </cfRule>
  </conditionalFormatting>
  <conditionalFormatting sqref="I12">
    <cfRule type="expression" dxfId="118" priority="50">
      <formula>LEN(I12)&gt;200</formula>
    </cfRule>
  </conditionalFormatting>
  <conditionalFormatting sqref="I12">
    <cfRule type="expression" dxfId="117" priority="53">
      <formula>LEN(I12)&gt;200</formula>
    </cfRule>
  </conditionalFormatting>
  <conditionalFormatting sqref="I12">
    <cfRule type="expression" dxfId="116" priority="51">
      <formula>LEN(I12)&gt;200</formula>
    </cfRule>
  </conditionalFormatting>
  <conditionalFormatting sqref="I12">
    <cfRule type="expression" dxfId="115" priority="52">
      <formula>LEN(I12)&gt;200</formula>
    </cfRule>
  </conditionalFormatting>
  <conditionalFormatting sqref="I16">
    <cfRule type="expression" dxfId="114" priority="40">
      <formula>LEN(I16)&gt;200</formula>
    </cfRule>
  </conditionalFormatting>
  <conditionalFormatting sqref="I16">
    <cfRule type="expression" dxfId="113" priority="38">
      <formula>LEN(I16)&gt;200</formula>
    </cfRule>
  </conditionalFormatting>
  <conditionalFormatting sqref="I16">
    <cfRule type="expression" dxfId="112" priority="37">
      <formula>LEN(I16)&gt;200</formula>
    </cfRule>
  </conditionalFormatting>
  <conditionalFormatting sqref="I16">
    <cfRule type="expression" dxfId="111" priority="36">
      <formula>LEN(I16)&gt;200</formula>
    </cfRule>
  </conditionalFormatting>
  <conditionalFormatting sqref="I16">
    <cfRule type="expression" dxfId="110" priority="39">
      <formula>LEN(I16)&gt;200</formula>
    </cfRule>
  </conditionalFormatting>
  <conditionalFormatting sqref="E46:XFD46 E85:F85 D86:F86 D84:F84 D45:XFD45 H84:H86">
    <cfRule type="expression" dxfId="109" priority="15">
      <formula>LEN(D45)&gt;200</formula>
    </cfRule>
  </conditionalFormatting>
  <conditionalFormatting sqref="I49:I57">
    <cfRule type="expression" dxfId="108" priority="6">
      <formula>LEN(I49)&gt;200</formula>
    </cfRule>
  </conditionalFormatting>
  <conditionalFormatting sqref="M75:M77 A75:B77">
    <cfRule type="expression" dxfId="107" priority="3">
      <formula>LEN(A75)&gt;200</formula>
    </cfRule>
  </conditionalFormatting>
  <conditionalFormatting sqref="K75:L77 E75:H75 D77:F77 N75:XFD77 E76:F76 H76:H77">
    <cfRule type="expression" dxfId="106" priority="2">
      <formula>LEN(D75)&gt;200</formula>
    </cfRule>
  </conditionalFormatting>
  <conditionalFormatting sqref="G76:G77">
    <cfRule type="expression" dxfId="105" priority="1">
      <formula>LEN(G76)&gt;200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rowBreaks count="1" manualBreakCount="1">
    <brk id="44" max="16383" man="1"/>
  </rowBreaks>
  <colBreaks count="1" manualBreakCount="1">
    <brk id="23" min="1" max="83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C2:W24"/>
  <sheetViews>
    <sheetView showGridLines="0" topLeftCell="F1" zoomScale="69" zoomScaleNormal="69" zoomScaleSheetLayoutView="84" workbookViewId="0">
      <pane ySplit="6" topLeftCell="A7" activePane="bottomLeft" state="frozen"/>
      <selection pane="bottomLeft" activeCell="K13" sqref="K13"/>
    </sheetView>
  </sheetViews>
  <sheetFormatPr defaultColWidth="9.109375" defaultRowHeight="13.2"/>
  <cols>
    <col min="1" max="1" width="1" style="1" customWidth="1"/>
    <col min="2" max="2" width="10.44140625" style="1" customWidth="1"/>
    <col min="3" max="3" width="8.109375" style="1" customWidth="1"/>
    <col min="4" max="4" width="5.6640625" style="1" customWidth="1"/>
    <col min="5" max="5" width="10.6640625" style="1" customWidth="1"/>
    <col min="6" max="6" width="15.5546875" style="1" bestFit="1" customWidth="1"/>
    <col min="7" max="7" width="15.88671875" style="1" customWidth="1"/>
    <col min="8" max="8" width="16.109375" style="1" customWidth="1"/>
    <col min="9" max="9" width="51.5546875" style="1" customWidth="1"/>
    <col min="10" max="10" width="14.109375" style="1" customWidth="1"/>
    <col min="11" max="11" width="15.5546875" style="1" customWidth="1"/>
    <col min="12" max="12" width="23.109375" style="1" customWidth="1"/>
    <col min="13" max="13" width="16.88671875" style="1" customWidth="1"/>
    <col min="14" max="14" width="8.33203125" style="1" customWidth="1"/>
    <col min="15" max="15" width="15.109375" style="1" customWidth="1"/>
    <col min="16" max="16" width="9.88671875" style="1" customWidth="1"/>
    <col min="17" max="17" width="12.109375" style="1" hidden="1" customWidth="1"/>
    <col min="18" max="18" width="12.44140625" style="1" customWidth="1"/>
    <col min="19" max="19" width="9.109375" style="1"/>
    <col min="20" max="20" width="15" style="2" customWidth="1"/>
    <col min="21" max="21" width="11" style="1" customWidth="1"/>
    <col min="22" max="22" width="9.5546875" style="1" customWidth="1"/>
    <col min="23" max="23" width="19.5546875" style="1" customWidth="1"/>
    <col min="24" max="16384" width="9.109375" style="1"/>
  </cols>
  <sheetData>
    <row r="2" spans="3:23" ht="25.2">
      <c r="C2" s="229" t="s">
        <v>0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</row>
    <row r="3" spans="3:23" ht="21">
      <c r="C3" s="230" t="s">
        <v>116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</row>
    <row r="4" spans="3:23" ht="13.8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31" t="s">
        <v>1</v>
      </c>
      <c r="D5" s="233" t="s">
        <v>2</v>
      </c>
      <c r="E5" s="235" t="s">
        <v>3</v>
      </c>
      <c r="F5" s="237" t="s">
        <v>4</v>
      </c>
      <c r="G5" s="237" t="s">
        <v>5</v>
      </c>
      <c r="H5" s="237" t="s">
        <v>6</v>
      </c>
      <c r="I5" s="239" t="s">
        <v>7</v>
      </c>
      <c r="J5" s="239" t="s">
        <v>8</v>
      </c>
      <c r="K5" s="239" t="s">
        <v>9</v>
      </c>
      <c r="L5" s="239" t="s">
        <v>10</v>
      </c>
      <c r="M5" s="252" t="s">
        <v>11</v>
      </c>
      <c r="N5" s="6"/>
      <c r="O5" s="243" t="s">
        <v>12</v>
      </c>
      <c r="P5" s="245" t="s">
        <v>13</v>
      </c>
      <c r="Q5" s="248" t="s">
        <v>14</v>
      </c>
      <c r="R5" s="237" t="s">
        <v>15</v>
      </c>
      <c r="S5" s="237"/>
      <c r="T5" s="237"/>
      <c r="U5" s="250" t="s">
        <v>16</v>
      </c>
      <c r="V5" s="250" t="s">
        <v>17</v>
      </c>
      <c r="W5" s="241" t="s">
        <v>18</v>
      </c>
    </row>
    <row r="6" spans="3:23" s="12" customFormat="1" ht="24.75" customHeight="1">
      <c r="C6" s="232"/>
      <c r="D6" s="234"/>
      <c r="E6" s="236"/>
      <c r="F6" s="238"/>
      <c r="G6" s="238"/>
      <c r="H6" s="238"/>
      <c r="I6" s="240"/>
      <c r="J6" s="240"/>
      <c r="K6" s="240"/>
      <c r="L6" s="240"/>
      <c r="M6" s="253"/>
      <c r="N6" s="8"/>
      <c r="O6" s="244"/>
      <c r="P6" s="246"/>
      <c r="Q6" s="249"/>
      <c r="R6" s="9" t="s">
        <v>19</v>
      </c>
      <c r="S6" s="10" t="s">
        <v>20</v>
      </c>
      <c r="T6" s="11" t="s">
        <v>21</v>
      </c>
      <c r="U6" s="251"/>
      <c r="V6" s="251"/>
      <c r="W6" s="24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47</v>
      </c>
      <c r="D8" s="27"/>
      <c r="E8" s="28"/>
      <c r="F8" s="29"/>
      <c r="G8" s="30"/>
      <c r="H8" s="30"/>
      <c r="I8" s="31" t="s">
        <v>230</v>
      </c>
      <c r="J8" s="32"/>
      <c r="K8" s="33">
        <v>930000</v>
      </c>
      <c r="L8" s="34"/>
      <c r="M8" s="35">
        <f>K8</f>
        <v>930000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47</v>
      </c>
      <c r="D9" s="42"/>
      <c r="E9" s="43"/>
      <c r="F9" s="44"/>
      <c r="G9" s="45"/>
      <c r="H9" s="45"/>
      <c r="I9" s="46" t="s">
        <v>231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31.5" customHeight="1">
      <c r="C10" s="26" t="s">
        <v>47</v>
      </c>
      <c r="D10" s="14"/>
      <c r="E10" s="15"/>
      <c r="F10" s="16"/>
      <c r="G10" s="78"/>
      <c r="H10" s="70"/>
      <c r="I10" s="71" t="s">
        <v>122</v>
      </c>
      <c r="J10" s="72"/>
      <c r="K10" s="79"/>
      <c r="L10" s="80"/>
      <c r="M10" s="20"/>
      <c r="N10" s="81"/>
      <c r="O10" s="82"/>
      <c r="P10" s="83"/>
      <c r="Q10" s="83"/>
      <c r="R10" s="84"/>
      <c r="S10" s="85"/>
      <c r="T10" s="86"/>
      <c r="U10" s="83"/>
      <c r="V10" s="83"/>
      <c r="W10" s="87"/>
    </row>
    <row r="11" spans="3:23" ht="54.75" customHeight="1">
      <c r="C11" s="26" t="s">
        <v>47</v>
      </c>
      <c r="D11" s="14"/>
      <c r="E11" s="15"/>
      <c r="F11" s="16"/>
      <c r="G11" s="78" t="s">
        <v>172</v>
      </c>
      <c r="H11" s="70" t="s">
        <v>149</v>
      </c>
      <c r="I11" s="88" t="s">
        <v>169</v>
      </c>
      <c r="J11" s="72" t="s">
        <v>126</v>
      </c>
      <c r="K11" s="79"/>
      <c r="L11" s="80">
        <v>210000</v>
      </c>
      <c r="M11" s="20"/>
      <c r="N11" s="81">
        <f>LEN(I11)</f>
        <v>185</v>
      </c>
      <c r="O11" s="82"/>
      <c r="P11" s="83"/>
      <c r="Q11" s="83"/>
      <c r="R11" s="84"/>
      <c r="S11" s="85"/>
      <c r="T11" s="86"/>
      <c r="U11" s="83"/>
      <c r="V11" s="83"/>
      <c r="W11" s="87"/>
    </row>
    <row r="12" spans="3:23" ht="53.25" customHeight="1">
      <c r="C12" s="26" t="s">
        <v>47</v>
      </c>
      <c r="D12" s="14"/>
      <c r="E12" s="15"/>
      <c r="F12" s="16"/>
      <c r="G12" s="78" t="s">
        <v>172</v>
      </c>
      <c r="H12" s="70" t="s">
        <v>39</v>
      </c>
      <c r="I12" s="88" t="s">
        <v>170</v>
      </c>
      <c r="J12" s="72" t="s">
        <v>126</v>
      </c>
      <c r="K12" s="79"/>
      <c r="L12" s="80">
        <v>360000</v>
      </c>
      <c r="M12" s="20"/>
      <c r="N12" s="81">
        <f>LEN(I12)</f>
        <v>180</v>
      </c>
      <c r="O12" s="82"/>
      <c r="P12" s="83"/>
      <c r="Q12" s="83"/>
      <c r="R12" s="84"/>
      <c r="S12" s="85"/>
      <c r="T12" s="86"/>
      <c r="U12" s="83"/>
      <c r="V12" s="83"/>
      <c r="W12" s="87"/>
    </row>
    <row r="13" spans="3:23" ht="57.75" customHeight="1">
      <c r="C13" s="26" t="s">
        <v>47</v>
      </c>
      <c r="D13" s="14"/>
      <c r="E13" s="15"/>
      <c r="F13" s="16"/>
      <c r="G13" s="78" t="s">
        <v>172</v>
      </c>
      <c r="H13" s="70" t="s">
        <v>25</v>
      </c>
      <c r="I13" s="88" t="s">
        <v>171</v>
      </c>
      <c r="J13" s="72" t="s">
        <v>126</v>
      </c>
      <c r="K13" s="79"/>
      <c r="L13" s="80">
        <v>360000</v>
      </c>
      <c r="M13" s="20"/>
      <c r="N13" s="81">
        <f>LEN(I13)</f>
        <v>169</v>
      </c>
      <c r="O13" s="82"/>
      <c r="P13" s="83"/>
      <c r="Q13" s="83"/>
      <c r="R13" s="84"/>
      <c r="S13" s="85"/>
      <c r="T13" s="86"/>
      <c r="U13" s="83"/>
      <c r="V13" s="83"/>
      <c r="W13" s="87"/>
    </row>
    <row r="14" spans="3:23" ht="39.75" customHeight="1">
      <c r="C14" s="107"/>
      <c r="D14" s="108"/>
      <c r="E14" s="109"/>
      <c r="F14" s="110"/>
      <c r="G14" s="111"/>
      <c r="H14" s="111"/>
      <c r="I14" s="112" t="s">
        <v>232</v>
      </c>
      <c r="J14" s="113"/>
      <c r="K14" s="114"/>
      <c r="L14" s="113">
        <f>SUM(L7:L13)</f>
        <v>930000</v>
      </c>
      <c r="M14" s="115"/>
      <c r="N14" s="116"/>
      <c r="O14" s="117"/>
      <c r="P14" s="118"/>
      <c r="Q14" s="118"/>
      <c r="R14" s="119"/>
      <c r="S14" s="120"/>
      <c r="T14" s="119"/>
      <c r="U14" s="118"/>
      <c r="V14" s="119"/>
      <c r="W14" s="121"/>
    </row>
    <row r="15" spans="3:23">
      <c r="C15" s="122"/>
      <c r="D15" s="123"/>
      <c r="E15" s="124"/>
      <c r="F15" s="125"/>
      <c r="G15" s="124"/>
      <c r="H15" s="126"/>
      <c r="I15" s="127"/>
      <c r="J15" s="127"/>
      <c r="K15" s="128"/>
      <c r="L15" s="128"/>
      <c r="M15" s="129"/>
      <c r="N15" s="21"/>
      <c r="O15" s="130"/>
      <c r="P15" s="124"/>
      <c r="Q15" s="124"/>
      <c r="R15" s="131"/>
      <c r="S15" s="132"/>
      <c r="T15" s="131"/>
      <c r="U15" s="124"/>
      <c r="V15" s="131"/>
      <c r="W15" s="133"/>
    </row>
    <row r="16" spans="3:23" ht="13.8" thickBot="1">
      <c r="C16" s="134"/>
      <c r="D16" s="135"/>
      <c r="E16" s="136"/>
      <c r="F16" s="137"/>
      <c r="G16" s="138"/>
      <c r="H16" s="135"/>
      <c r="I16" s="139" t="s">
        <v>11</v>
      </c>
      <c r="J16" s="135"/>
      <c r="K16" s="140">
        <f>SUM(K8:K15)</f>
        <v>930000</v>
      </c>
      <c r="L16" s="140">
        <f>SUM(L9:L13)</f>
        <v>930000</v>
      </c>
      <c r="M16" s="141">
        <f>K16-L16</f>
        <v>0</v>
      </c>
      <c r="N16" s="142"/>
      <c r="O16" s="143"/>
      <c r="P16" s="136"/>
      <c r="Q16" s="144"/>
      <c r="R16" s="136"/>
      <c r="S16" s="138"/>
      <c r="T16" s="136"/>
      <c r="U16" s="136"/>
      <c r="V16" s="136"/>
      <c r="W16" s="145"/>
    </row>
    <row r="17" spans="3:23" ht="15" thickTop="1">
      <c r="C17" s="146"/>
      <c r="E17" s="2"/>
      <c r="I17" s="147"/>
      <c r="K17" s="148"/>
      <c r="L17" s="148"/>
      <c r="M17" s="149"/>
      <c r="N17" s="3"/>
      <c r="O17" s="2"/>
      <c r="P17" s="2"/>
      <c r="Q17" s="4"/>
      <c r="R17" s="2"/>
      <c r="U17" s="2"/>
      <c r="V17" s="2"/>
      <c r="W17" s="150"/>
    </row>
    <row r="18" spans="3:23">
      <c r="E18" s="2"/>
      <c r="G18" s="151" t="s">
        <v>31</v>
      </c>
      <c r="H18" s="151"/>
      <c r="K18" s="1" t="s">
        <v>115</v>
      </c>
      <c r="M18" s="152"/>
      <c r="N18" s="3"/>
      <c r="O18" s="153"/>
      <c r="P18" s="2"/>
      <c r="Q18" s="4"/>
      <c r="R18" s="2"/>
      <c r="U18" s="2"/>
      <c r="V18" s="2"/>
    </row>
    <row r="19" spans="3:23" ht="14.4">
      <c r="E19" s="2"/>
      <c r="G19" s="1" t="s">
        <v>32</v>
      </c>
      <c r="K19" s="154" t="s">
        <v>33</v>
      </c>
      <c r="M19" s="152"/>
      <c r="N19" s="155"/>
      <c r="O19" s="156"/>
      <c r="P19" s="2"/>
      <c r="Q19" s="157"/>
      <c r="R19" s="158"/>
      <c r="U19" s="2"/>
      <c r="V19" s="2"/>
    </row>
    <row r="20" spans="3:23" ht="14.4">
      <c r="E20" s="2"/>
      <c r="G20" s="1" t="s">
        <v>34</v>
      </c>
      <c r="M20" s="152"/>
      <c r="N20" s="3"/>
      <c r="O20" s="159"/>
      <c r="P20" s="2"/>
      <c r="Q20" s="160"/>
      <c r="R20" s="158"/>
      <c r="U20" s="2"/>
      <c r="V20" s="2"/>
    </row>
    <row r="21" spans="3:23" ht="14.4">
      <c r="E21" s="2"/>
      <c r="G21" s="1" t="s">
        <v>35</v>
      </c>
      <c r="J21" s="161"/>
      <c r="K21" s="152"/>
      <c r="N21" s="3"/>
      <c r="O21" s="156"/>
      <c r="P21" s="2"/>
      <c r="Q21" s="157"/>
      <c r="R21" s="158"/>
      <c r="U21" s="2"/>
      <c r="V21" s="2"/>
    </row>
    <row r="22" spans="3:23" ht="14.4">
      <c r="C22" s="150"/>
      <c r="D22" s="150"/>
      <c r="E22" s="150"/>
      <c r="F22" s="150"/>
      <c r="M22" s="152"/>
      <c r="N22" s="3"/>
      <c r="O22" s="156"/>
      <c r="P22" s="2"/>
      <c r="Q22" s="157"/>
      <c r="R22" s="158"/>
      <c r="S22" s="150"/>
      <c r="T22" s="162"/>
      <c r="U22" s="150"/>
      <c r="V22" s="150"/>
    </row>
    <row r="23" spans="3:23" ht="15" customHeight="1">
      <c r="C23" s="150"/>
      <c r="D23" s="150"/>
      <c r="E23" s="150"/>
      <c r="F23" s="150"/>
      <c r="G23" s="247" t="s">
        <v>36</v>
      </c>
      <c r="H23" s="247"/>
      <c r="I23" s="247"/>
      <c r="K23" s="163" t="s">
        <v>40</v>
      </c>
      <c r="L23" s="163"/>
      <c r="M23" s="152">
        <f>SUM(L9:L13)</f>
        <v>930000</v>
      </c>
      <c r="N23" s="3"/>
      <c r="O23" s="156"/>
      <c r="P23" s="2"/>
      <c r="Q23" s="157"/>
      <c r="R23" s="158"/>
      <c r="S23" s="150"/>
      <c r="T23" s="162"/>
      <c r="U23" s="150"/>
      <c r="V23" s="150"/>
    </row>
    <row r="24" spans="3:23" ht="15" customHeight="1">
      <c r="C24" s="150"/>
      <c r="D24" s="150"/>
      <c r="E24" s="150"/>
      <c r="F24" s="150"/>
      <c r="G24" s="247" t="s">
        <v>37</v>
      </c>
      <c r="H24" s="247"/>
      <c r="I24" s="247"/>
      <c r="K24" s="164" t="s">
        <v>41</v>
      </c>
      <c r="L24" s="164"/>
      <c r="M24" s="164"/>
      <c r="N24" s="3"/>
      <c r="O24" s="156"/>
      <c r="P24" s="2"/>
      <c r="Q24" s="157"/>
      <c r="R24" s="158"/>
      <c r="S24" s="150"/>
      <c r="T24" s="162"/>
      <c r="U24" s="150"/>
      <c r="V24" s="150"/>
    </row>
  </sheetData>
  <mergeCells count="22"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J5:J6"/>
    <mergeCell ref="R5:T5"/>
    <mergeCell ref="U5:U6"/>
    <mergeCell ref="V5:V6"/>
    <mergeCell ref="W5:W6"/>
    <mergeCell ref="P5:P6"/>
    <mergeCell ref="Q5:Q6"/>
    <mergeCell ref="G24:I24"/>
    <mergeCell ref="K5:K6"/>
    <mergeCell ref="L5:L6"/>
    <mergeCell ref="M5:M6"/>
    <mergeCell ref="O5:O6"/>
    <mergeCell ref="G23:I23"/>
  </mergeCells>
  <conditionalFormatting sqref="I17 I25:I9797">
    <cfRule type="expression" dxfId="104" priority="40">
      <formula>LEN(I17)&gt;200</formula>
    </cfRule>
  </conditionalFormatting>
  <conditionalFormatting sqref="G18:H20 G22:H24 H21">
    <cfRule type="expression" dxfId="103" priority="39">
      <formula>LEN(G18)&gt;200</formula>
    </cfRule>
  </conditionalFormatting>
  <conditionalFormatting sqref="I16">
    <cfRule type="expression" dxfId="102" priority="38">
      <formula>LEN(I16)&gt;200</formula>
    </cfRule>
  </conditionalFormatting>
  <conditionalFormatting sqref="G21">
    <cfRule type="expression" dxfId="101" priority="37">
      <formula>LEN(G21)&gt;200</formula>
    </cfRule>
  </conditionalFormatting>
  <conditionalFormatting sqref="I8">
    <cfRule type="expression" dxfId="100" priority="36">
      <formula>LEN(I8)&gt;200</formula>
    </cfRule>
  </conditionalFormatting>
  <conditionalFormatting sqref="I9">
    <cfRule type="expression" dxfId="99" priority="35">
      <formula>LEN(I9)&gt;200</formula>
    </cfRule>
  </conditionalFormatting>
  <conditionalFormatting sqref="I14">
    <cfRule type="expression" dxfId="98" priority="33">
      <formula>LEN(I14)&gt;200</formula>
    </cfRule>
  </conditionalFormatting>
  <conditionalFormatting sqref="I14">
    <cfRule type="expression" dxfId="97" priority="31">
      <formula>LEN(I14)&gt;200</formula>
    </cfRule>
  </conditionalFormatting>
  <conditionalFormatting sqref="I14">
    <cfRule type="expression" dxfId="96" priority="32">
      <formula>LEN(I14)&gt;200</formula>
    </cfRule>
  </conditionalFormatting>
  <conditionalFormatting sqref="I10">
    <cfRule type="expression" dxfId="95" priority="25">
      <formula>LEN(I10)&gt;200</formula>
    </cfRule>
  </conditionalFormatting>
  <conditionalFormatting sqref="I10">
    <cfRule type="expression" dxfId="94" priority="23">
      <formula>LEN(I10)&gt;200</formula>
    </cfRule>
  </conditionalFormatting>
  <conditionalFormatting sqref="I10">
    <cfRule type="expression" dxfId="93" priority="22">
      <formula>LEN(I10)&gt;200</formula>
    </cfRule>
  </conditionalFormatting>
  <conditionalFormatting sqref="I10">
    <cfRule type="expression" dxfId="92" priority="21">
      <formula>LEN(I10)&gt;200</formula>
    </cfRule>
  </conditionalFormatting>
  <conditionalFormatting sqref="I10">
    <cfRule type="expression" dxfId="91" priority="24">
      <formula>LEN(I10)&gt;200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colBreaks count="1" manualBreakCount="1">
    <brk id="23" min="1" max="8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C2:W85"/>
  <sheetViews>
    <sheetView showGridLines="0" tabSelected="1" zoomScale="69" zoomScaleNormal="69" zoomScaleSheetLayoutView="84" workbookViewId="0">
      <pane ySplit="6" topLeftCell="A15" activePane="bottomLeft" state="frozen"/>
      <selection pane="bottomLeft" activeCell="L22" sqref="L22:L23"/>
    </sheetView>
  </sheetViews>
  <sheetFormatPr defaultColWidth="9.109375" defaultRowHeight="13.2"/>
  <cols>
    <col min="1" max="1" width="1" style="1" customWidth="1"/>
    <col min="2" max="2" width="10.44140625" style="1" customWidth="1"/>
    <col min="3" max="3" width="8.109375" style="1" customWidth="1"/>
    <col min="4" max="4" width="5.6640625" style="1" customWidth="1"/>
    <col min="5" max="5" width="10.6640625" style="1" customWidth="1"/>
    <col min="6" max="6" width="15.5546875" style="1" bestFit="1" customWidth="1"/>
    <col min="7" max="7" width="15.88671875" style="1" customWidth="1"/>
    <col min="8" max="8" width="16.109375" style="1" customWidth="1"/>
    <col min="9" max="9" width="51.5546875" style="1" customWidth="1"/>
    <col min="10" max="10" width="14.109375" style="1" customWidth="1"/>
    <col min="11" max="11" width="15.5546875" style="1" customWidth="1"/>
    <col min="12" max="12" width="23.109375" style="1" customWidth="1"/>
    <col min="13" max="13" width="16.88671875" style="1" customWidth="1"/>
    <col min="14" max="14" width="8.33203125" style="1" customWidth="1"/>
    <col min="15" max="15" width="15.109375" style="1" customWidth="1"/>
    <col min="16" max="16" width="9.88671875" style="1" customWidth="1"/>
    <col min="17" max="17" width="12.109375" style="1" hidden="1" customWidth="1"/>
    <col min="18" max="18" width="12.44140625" style="1" customWidth="1"/>
    <col min="19" max="19" width="9.109375" style="1"/>
    <col min="20" max="20" width="15" style="2" customWidth="1"/>
    <col min="21" max="21" width="11" style="1" customWidth="1"/>
    <col min="22" max="22" width="9.5546875" style="1" customWidth="1"/>
    <col min="23" max="23" width="19.5546875" style="1" customWidth="1"/>
    <col min="24" max="16384" width="9.109375" style="1"/>
  </cols>
  <sheetData>
    <row r="2" spans="3:23" ht="25.2">
      <c r="C2" s="229" t="s">
        <v>0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</row>
    <row r="3" spans="3:23" ht="21">
      <c r="C3" s="230" t="s">
        <v>252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</row>
    <row r="4" spans="3:23" ht="13.8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31" t="s">
        <v>1</v>
      </c>
      <c r="D5" s="233" t="s">
        <v>2</v>
      </c>
      <c r="E5" s="235" t="s">
        <v>3</v>
      </c>
      <c r="F5" s="237" t="s">
        <v>4</v>
      </c>
      <c r="G5" s="237" t="s">
        <v>5</v>
      </c>
      <c r="H5" s="237" t="s">
        <v>6</v>
      </c>
      <c r="I5" s="239" t="s">
        <v>7</v>
      </c>
      <c r="J5" s="239" t="s">
        <v>8</v>
      </c>
      <c r="K5" s="239" t="s">
        <v>9</v>
      </c>
      <c r="L5" s="239" t="s">
        <v>10</v>
      </c>
      <c r="M5" s="252" t="s">
        <v>11</v>
      </c>
      <c r="N5" s="6"/>
      <c r="O5" s="243" t="s">
        <v>12</v>
      </c>
      <c r="P5" s="245" t="s">
        <v>13</v>
      </c>
      <c r="Q5" s="248" t="s">
        <v>14</v>
      </c>
      <c r="R5" s="237" t="s">
        <v>15</v>
      </c>
      <c r="S5" s="237"/>
      <c r="T5" s="237"/>
      <c r="U5" s="250" t="s">
        <v>16</v>
      </c>
      <c r="V5" s="250" t="s">
        <v>17</v>
      </c>
      <c r="W5" s="241" t="s">
        <v>18</v>
      </c>
    </row>
    <row r="6" spans="3:23" s="12" customFormat="1" ht="24.75" customHeight="1">
      <c r="C6" s="232"/>
      <c r="D6" s="234"/>
      <c r="E6" s="236"/>
      <c r="F6" s="238"/>
      <c r="G6" s="238"/>
      <c r="H6" s="238"/>
      <c r="I6" s="240"/>
      <c r="J6" s="240"/>
      <c r="K6" s="240"/>
      <c r="L6" s="240"/>
      <c r="M6" s="253"/>
      <c r="N6" s="8"/>
      <c r="O6" s="244"/>
      <c r="P6" s="246"/>
      <c r="Q6" s="249"/>
      <c r="R6" s="9" t="s">
        <v>19</v>
      </c>
      <c r="S6" s="10" t="s">
        <v>20</v>
      </c>
      <c r="T6" s="11" t="s">
        <v>21</v>
      </c>
      <c r="U6" s="251"/>
      <c r="V6" s="251"/>
      <c r="W6" s="24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260</v>
      </c>
      <c r="D8" s="27"/>
      <c r="E8" s="28"/>
      <c r="F8" s="29"/>
      <c r="G8" s="30"/>
      <c r="H8" s="30"/>
      <c r="I8" s="31" t="s">
        <v>162</v>
      </c>
      <c r="J8" s="32"/>
      <c r="K8" s="33">
        <f>29500000+20000000+4020000+11360000</f>
        <v>64880000</v>
      </c>
      <c r="L8" s="34"/>
      <c r="M8" s="35">
        <f>K8</f>
        <v>64880000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260</v>
      </c>
      <c r="D9" s="42"/>
      <c r="E9" s="43"/>
      <c r="F9" s="44"/>
      <c r="G9" s="45"/>
      <c r="H9" s="45"/>
      <c r="I9" s="46" t="s">
        <v>243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27.75" customHeight="1">
      <c r="C10" s="26" t="s">
        <v>260</v>
      </c>
      <c r="D10" s="42"/>
      <c r="E10" s="43"/>
      <c r="F10" s="44"/>
      <c r="G10" s="45"/>
      <c r="H10" s="45"/>
      <c r="I10" s="46" t="s">
        <v>244</v>
      </c>
      <c r="J10" s="47"/>
      <c r="K10" s="48"/>
      <c r="L10" s="49"/>
      <c r="M10" s="50"/>
      <c r="N10" s="36"/>
      <c r="O10" s="51"/>
      <c r="P10" s="52"/>
      <c r="Q10" s="53"/>
      <c r="R10" s="52"/>
      <c r="S10" s="54"/>
      <c r="T10" s="52"/>
      <c r="U10" s="52"/>
      <c r="V10" s="52"/>
      <c r="W10" s="55"/>
    </row>
    <row r="11" spans="3:23" ht="30.75" customHeight="1">
      <c r="C11" s="26" t="s">
        <v>260</v>
      </c>
      <c r="D11" s="56"/>
      <c r="E11" s="57"/>
      <c r="F11" s="58"/>
      <c r="G11" s="59"/>
      <c r="H11" s="59"/>
      <c r="I11" s="60" t="s">
        <v>245</v>
      </c>
      <c r="J11" s="61"/>
      <c r="K11" s="62"/>
      <c r="L11" s="63"/>
      <c r="M11" s="64"/>
      <c r="N11" s="36"/>
      <c r="O11" s="65"/>
      <c r="P11" s="66"/>
      <c r="Q11" s="67"/>
      <c r="R11" s="66"/>
      <c r="S11" s="68"/>
      <c r="T11" s="66"/>
      <c r="U11" s="66"/>
      <c r="V11" s="66"/>
      <c r="W11" s="69"/>
    </row>
    <row r="12" spans="3:23" ht="30.75" customHeight="1">
      <c r="C12" s="26" t="s">
        <v>260</v>
      </c>
      <c r="D12" s="181"/>
      <c r="E12" s="182"/>
      <c r="F12" s="183"/>
      <c r="G12" s="184"/>
      <c r="H12" s="185"/>
      <c r="I12" s="71" t="s">
        <v>240</v>
      </c>
      <c r="J12" s="186"/>
      <c r="K12" s="187"/>
      <c r="L12" s="188"/>
      <c r="M12" s="189"/>
      <c r="N12" s="36"/>
      <c r="O12" s="190"/>
      <c r="P12" s="191"/>
      <c r="Q12" s="192"/>
      <c r="R12" s="191"/>
      <c r="S12" s="193"/>
      <c r="T12" s="191"/>
      <c r="U12" s="191"/>
      <c r="V12" s="191"/>
      <c r="W12" s="194"/>
    </row>
    <row r="13" spans="3:23" ht="57.75" customHeight="1">
      <c r="C13" s="26" t="s">
        <v>260</v>
      </c>
      <c r="D13" s="181"/>
      <c r="E13" s="182"/>
      <c r="F13" s="183" t="s">
        <v>247</v>
      </c>
      <c r="G13" s="184"/>
      <c r="H13" s="185" t="s">
        <v>241</v>
      </c>
      <c r="I13" s="196" t="s">
        <v>242</v>
      </c>
      <c r="J13" s="186" t="s">
        <v>202</v>
      </c>
      <c r="K13" s="187"/>
      <c r="L13" s="198">
        <f>25*44000</f>
        <v>1100000</v>
      </c>
      <c r="M13" s="189">
        <f>M8-L13</f>
        <v>63780000</v>
      </c>
      <c r="N13" s="36">
        <f>LEN(I13)</f>
        <v>158</v>
      </c>
      <c r="O13" s="190"/>
      <c r="P13" s="191"/>
      <c r="Q13" s="192"/>
      <c r="R13" s="191"/>
      <c r="S13" s="193"/>
      <c r="T13" s="191"/>
      <c r="U13" s="191"/>
      <c r="V13" s="191"/>
      <c r="W13" s="194"/>
    </row>
    <row r="14" spans="3:23" ht="53.25" customHeight="1">
      <c r="C14" s="26" t="s">
        <v>260</v>
      </c>
      <c r="D14" s="181"/>
      <c r="E14" s="182"/>
      <c r="F14" s="183" t="s">
        <v>251</v>
      </c>
      <c r="G14" s="184"/>
      <c r="H14" s="185" t="s">
        <v>27</v>
      </c>
      <c r="I14" s="196" t="s">
        <v>250</v>
      </c>
      <c r="J14" s="186" t="s">
        <v>202</v>
      </c>
      <c r="K14" s="187"/>
      <c r="L14" s="198">
        <f>7*44000</f>
        <v>308000</v>
      </c>
      <c r="M14" s="189">
        <f>M13-L14</f>
        <v>63472000</v>
      </c>
      <c r="N14" s="36">
        <f>LEN(I14)</f>
        <v>161</v>
      </c>
      <c r="O14" s="190"/>
      <c r="P14" s="191"/>
      <c r="Q14" s="192"/>
      <c r="R14" s="191"/>
      <c r="S14" s="193"/>
      <c r="T14" s="191"/>
      <c r="U14" s="191"/>
      <c r="V14" s="191"/>
      <c r="W14" s="194"/>
    </row>
    <row r="15" spans="3:23" ht="47.25" customHeight="1">
      <c r="C15" s="26" t="s">
        <v>260</v>
      </c>
      <c r="D15" s="181"/>
      <c r="E15" s="182"/>
      <c r="F15" s="199" t="s">
        <v>203</v>
      </c>
      <c r="G15" s="184"/>
      <c r="H15" s="195" t="s">
        <v>204</v>
      </c>
      <c r="I15" s="196" t="s">
        <v>205</v>
      </c>
      <c r="J15" s="186" t="s">
        <v>202</v>
      </c>
      <c r="K15" s="187"/>
      <c r="L15" s="198">
        <v>1448000</v>
      </c>
      <c r="M15" s="189">
        <f>M14-L15</f>
        <v>62024000</v>
      </c>
      <c r="N15" s="36">
        <f>LEN(I15)</f>
        <v>132</v>
      </c>
      <c r="O15" s="190"/>
      <c r="P15" s="191"/>
      <c r="Q15" s="192"/>
      <c r="R15" s="191"/>
      <c r="S15" s="193"/>
      <c r="T15" s="191"/>
      <c r="U15" s="191"/>
      <c r="V15" s="191"/>
      <c r="W15" s="194"/>
    </row>
    <row r="16" spans="3:23" ht="43.5" customHeight="1">
      <c r="C16" s="26" t="s">
        <v>260</v>
      </c>
      <c r="D16" s="181"/>
      <c r="E16" s="182"/>
      <c r="F16" s="197" t="s">
        <v>201</v>
      </c>
      <c r="G16" s="184"/>
      <c r="H16" s="195" t="s">
        <v>199</v>
      </c>
      <c r="I16" s="196" t="s">
        <v>200</v>
      </c>
      <c r="J16" s="186" t="s">
        <v>202</v>
      </c>
      <c r="K16" s="187"/>
      <c r="L16" s="198">
        <v>997300</v>
      </c>
      <c r="M16" s="189">
        <f>M15-L16</f>
        <v>61026700</v>
      </c>
      <c r="N16" s="36">
        <f>LEN(I16)</f>
        <v>120</v>
      </c>
      <c r="O16" s="190"/>
      <c r="P16" s="191"/>
      <c r="Q16" s="192"/>
      <c r="R16" s="191"/>
      <c r="S16" s="193"/>
      <c r="T16" s="191"/>
      <c r="U16" s="191"/>
      <c r="V16" s="191"/>
      <c r="W16" s="194"/>
    </row>
    <row r="17" spans="3:23" ht="29.25" customHeight="1">
      <c r="C17" s="26" t="s">
        <v>260</v>
      </c>
      <c r="D17" s="14"/>
      <c r="E17" s="15"/>
      <c r="F17" s="16"/>
      <c r="G17" s="15"/>
      <c r="H17" s="70"/>
      <c r="I17" s="71" t="s">
        <v>163</v>
      </c>
      <c r="J17" s="72"/>
      <c r="K17" s="73"/>
      <c r="L17" s="73"/>
      <c r="M17" s="20"/>
      <c r="N17" s="21"/>
      <c r="O17" s="22"/>
      <c r="P17" s="15"/>
      <c r="Q17" s="15"/>
      <c r="R17" s="23"/>
      <c r="S17" s="24"/>
      <c r="T17" s="74"/>
      <c r="U17" s="15"/>
      <c r="V17" s="15"/>
      <c r="W17" s="75"/>
    </row>
    <row r="18" spans="3:23" ht="60" customHeight="1">
      <c r="C18" s="26" t="s">
        <v>260</v>
      </c>
      <c r="D18" s="14"/>
      <c r="E18" s="15"/>
      <c r="F18" s="176"/>
      <c r="G18" s="15" t="s">
        <v>168</v>
      </c>
      <c r="H18" s="70" t="s">
        <v>149</v>
      </c>
      <c r="I18" s="76" t="s">
        <v>164</v>
      </c>
      <c r="J18" s="77" t="s">
        <v>165</v>
      </c>
      <c r="K18" s="73"/>
      <c r="L18" s="73">
        <f>860000+686000</f>
        <v>1546000</v>
      </c>
      <c r="M18" s="20">
        <f>M16-L18</f>
        <v>59480700</v>
      </c>
      <c r="N18" s="21">
        <f>LEN(I18)</f>
        <v>196</v>
      </c>
      <c r="O18" s="22"/>
      <c r="P18" s="15"/>
      <c r="Q18" s="15"/>
      <c r="R18" s="23"/>
      <c r="S18" s="24"/>
      <c r="T18" s="74"/>
      <c r="U18" s="15"/>
      <c r="V18" s="15"/>
      <c r="W18" s="75"/>
    </row>
    <row r="19" spans="3:23" ht="57" customHeight="1">
      <c r="C19" s="26" t="s">
        <v>260</v>
      </c>
      <c r="D19" s="14"/>
      <c r="E19" s="15"/>
      <c r="F19" s="177"/>
      <c r="G19" s="15" t="s">
        <v>168</v>
      </c>
      <c r="H19" s="70" t="s">
        <v>23</v>
      </c>
      <c r="I19" s="76" t="s">
        <v>166</v>
      </c>
      <c r="J19" s="77" t="s">
        <v>165</v>
      </c>
      <c r="K19" s="79"/>
      <c r="L19" s="80">
        <f>860000+200000+65500+686000</f>
        <v>1811500</v>
      </c>
      <c r="M19" s="20">
        <f>M18-L19</f>
        <v>57669200</v>
      </c>
      <c r="N19" s="81">
        <f>LEN(I19)</f>
        <v>190</v>
      </c>
      <c r="O19" s="82"/>
      <c r="P19" s="83"/>
      <c r="Q19" s="83"/>
      <c r="R19" s="84"/>
      <c r="S19" s="85"/>
      <c r="T19" s="86"/>
      <c r="U19" s="83"/>
      <c r="V19" s="83"/>
      <c r="W19" s="87"/>
    </row>
    <row r="20" spans="3:23" ht="60.75" customHeight="1">
      <c r="C20" s="26" t="s">
        <v>260</v>
      </c>
      <c r="D20" s="14"/>
      <c r="E20" s="15"/>
      <c r="F20" s="16"/>
      <c r="G20" s="15" t="s">
        <v>168</v>
      </c>
      <c r="H20" s="70" t="s">
        <v>24</v>
      </c>
      <c r="I20" s="76" t="s">
        <v>167</v>
      </c>
      <c r="J20" s="77" t="s">
        <v>165</v>
      </c>
      <c r="K20" s="79"/>
      <c r="L20" s="80">
        <f>860000+200000+38000+15000</f>
        <v>1113000</v>
      </c>
      <c r="M20" s="20">
        <f>M19-L20</f>
        <v>56556200</v>
      </c>
      <c r="N20" s="81">
        <f>LEN(I20)</f>
        <v>191</v>
      </c>
      <c r="O20" s="82"/>
      <c r="P20" s="83"/>
      <c r="Q20" s="83"/>
      <c r="R20" s="84"/>
      <c r="S20" s="85"/>
      <c r="T20" s="86"/>
      <c r="U20" s="83"/>
      <c r="V20" s="83"/>
      <c r="W20" s="87"/>
    </row>
    <row r="21" spans="3:23" ht="33.75" customHeight="1">
      <c r="C21" s="26" t="s">
        <v>260</v>
      </c>
      <c r="D21" s="14"/>
      <c r="E21" s="15"/>
      <c r="F21" s="16"/>
      <c r="G21" s="78"/>
      <c r="H21" s="70"/>
      <c r="I21" s="175" t="s">
        <v>42</v>
      </c>
      <c r="J21" s="72"/>
      <c r="K21" s="79"/>
      <c r="L21" s="80"/>
      <c r="M21" s="20"/>
      <c r="N21" s="81"/>
      <c r="O21" s="82"/>
      <c r="P21" s="83"/>
      <c r="Q21" s="83"/>
      <c r="R21" s="84"/>
      <c r="S21" s="85"/>
      <c r="T21" s="86"/>
      <c r="U21" s="83"/>
      <c r="V21" s="83"/>
      <c r="W21" s="87"/>
    </row>
    <row r="22" spans="3:23" ht="42" customHeight="1">
      <c r="C22" s="26" t="s">
        <v>260</v>
      </c>
      <c r="D22" s="14"/>
      <c r="E22" s="15"/>
      <c r="F22" s="180" t="s">
        <v>249</v>
      </c>
      <c r="G22" s="78"/>
      <c r="H22" s="70" t="s">
        <v>27</v>
      </c>
      <c r="I22" s="76" t="s">
        <v>254</v>
      </c>
      <c r="J22" s="72" t="s">
        <v>26</v>
      </c>
      <c r="K22" s="79"/>
      <c r="L22" s="80">
        <f>15*44000</f>
        <v>660000</v>
      </c>
      <c r="M22" s="20">
        <f>M20-L22</f>
        <v>55896200</v>
      </c>
      <c r="N22" s="81">
        <f>LEN(I22)</f>
        <v>139</v>
      </c>
      <c r="O22" s="82"/>
      <c r="P22" s="83"/>
      <c r="Q22" s="83"/>
      <c r="R22" s="84"/>
      <c r="S22" s="85"/>
      <c r="T22" s="86"/>
      <c r="U22" s="83"/>
      <c r="V22" s="83"/>
      <c r="W22" s="87"/>
    </row>
    <row r="23" spans="3:23" ht="42" customHeight="1">
      <c r="C23" s="26" t="s">
        <v>260</v>
      </c>
      <c r="D23" s="14"/>
      <c r="E23" s="15"/>
      <c r="F23" s="180" t="s">
        <v>248</v>
      </c>
      <c r="G23" s="78"/>
      <c r="H23" s="70" t="s">
        <v>43</v>
      </c>
      <c r="I23" s="76" t="s">
        <v>198</v>
      </c>
      <c r="J23" s="72" t="s">
        <v>26</v>
      </c>
      <c r="K23" s="79"/>
      <c r="L23" s="80">
        <f>11*44000</f>
        <v>484000</v>
      </c>
      <c r="M23" s="20">
        <f>M22-L23</f>
        <v>55412200</v>
      </c>
      <c r="N23" s="81">
        <f>LEN(I23)</f>
        <v>123</v>
      </c>
      <c r="O23" s="82"/>
      <c r="P23" s="83"/>
      <c r="Q23" s="83"/>
      <c r="R23" s="84"/>
      <c r="S23" s="85"/>
      <c r="T23" s="86"/>
      <c r="U23" s="83"/>
      <c r="V23" s="83"/>
      <c r="W23" s="87"/>
    </row>
    <row r="24" spans="3:23" ht="42" customHeight="1">
      <c r="C24" s="26" t="s">
        <v>260</v>
      </c>
      <c r="D24" s="14"/>
      <c r="E24" s="15"/>
      <c r="F24" s="16" t="s">
        <v>206</v>
      </c>
      <c r="G24" s="78"/>
      <c r="H24" s="70" t="s">
        <v>207</v>
      </c>
      <c r="I24" s="76" t="s">
        <v>208</v>
      </c>
      <c r="J24" s="72" t="s">
        <v>26</v>
      </c>
      <c r="K24" s="79"/>
      <c r="L24" s="80">
        <v>1475000</v>
      </c>
      <c r="M24" s="20">
        <f>M23-L24</f>
        <v>53937200</v>
      </c>
      <c r="N24" s="81">
        <f>LEN(I24)</f>
        <v>123</v>
      </c>
      <c r="O24" s="82"/>
      <c r="P24" s="83"/>
      <c r="Q24" s="83"/>
      <c r="R24" s="84"/>
      <c r="S24" s="85"/>
      <c r="T24" s="86"/>
      <c r="U24" s="83"/>
      <c r="V24" s="83"/>
      <c r="W24" s="87"/>
    </row>
    <row r="25" spans="3:23" ht="42" customHeight="1">
      <c r="C25" s="26" t="s">
        <v>260</v>
      </c>
      <c r="D25" s="14"/>
      <c r="E25" s="15"/>
      <c r="F25" s="180" t="s">
        <v>209</v>
      </c>
      <c r="G25" s="78"/>
      <c r="H25" s="70" t="s">
        <v>210</v>
      </c>
      <c r="I25" s="76" t="s">
        <v>336</v>
      </c>
      <c r="J25" s="72" t="s">
        <v>26</v>
      </c>
      <c r="K25" s="79"/>
      <c r="L25" s="80">
        <v>990000</v>
      </c>
      <c r="M25" s="20">
        <f>M24-L25</f>
        <v>52947200</v>
      </c>
      <c r="N25" s="81">
        <f>LEN(I25)</f>
        <v>120</v>
      </c>
      <c r="O25" s="82"/>
      <c r="P25" s="83"/>
      <c r="Q25" s="83"/>
      <c r="R25" s="84"/>
      <c r="S25" s="85"/>
      <c r="T25" s="86"/>
      <c r="U25" s="83"/>
      <c r="V25" s="83"/>
      <c r="W25" s="87"/>
    </row>
    <row r="26" spans="3:23" ht="31.5" customHeight="1">
      <c r="C26" s="26" t="s">
        <v>260</v>
      </c>
      <c r="D26" s="14"/>
      <c r="E26" s="15"/>
      <c r="F26" s="16"/>
      <c r="G26" s="78"/>
      <c r="H26" s="70"/>
      <c r="I26" s="175" t="s">
        <v>44</v>
      </c>
      <c r="J26" s="72"/>
      <c r="K26" s="79"/>
      <c r="L26" s="80"/>
      <c r="M26" s="20"/>
      <c r="N26" s="81"/>
      <c r="O26" s="82"/>
      <c r="P26" s="83"/>
      <c r="Q26" s="83"/>
      <c r="R26" s="84"/>
      <c r="S26" s="85"/>
      <c r="T26" s="86"/>
      <c r="U26" s="83"/>
      <c r="V26" s="83"/>
      <c r="W26" s="87"/>
    </row>
    <row r="27" spans="3:23" ht="60.75" customHeight="1">
      <c r="C27" s="26" t="s">
        <v>260</v>
      </c>
      <c r="D27" s="14"/>
      <c r="E27" s="15"/>
      <c r="F27" s="16"/>
      <c r="G27" s="78" t="s">
        <v>178</v>
      </c>
      <c r="H27" s="70" t="s">
        <v>149</v>
      </c>
      <c r="I27" s="76" t="s">
        <v>177</v>
      </c>
      <c r="J27" s="72" t="s">
        <v>38</v>
      </c>
      <c r="K27" s="79"/>
      <c r="L27" s="80">
        <v>260000</v>
      </c>
      <c r="M27" s="20">
        <f>M25-L27</f>
        <v>52687200</v>
      </c>
      <c r="N27" s="81">
        <f t="shared" ref="N27:N40" si="0">LEN(I27)</f>
        <v>191</v>
      </c>
      <c r="O27" s="82"/>
      <c r="P27" s="83"/>
      <c r="Q27" s="83"/>
      <c r="R27" s="84"/>
      <c r="S27" s="85"/>
      <c r="T27" s="86"/>
      <c r="U27" s="83"/>
      <c r="V27" s="83"/>
      <c r="W27" s="87"/>
    </row>
    <row r="28" spans="3:23" ht="60.75" customHeight="1">
      <c r="C28" s="26" t="s">
        <v>260</v>
      </c>
      <c r="D28" s="14"/>
      <c r="E28" s="15"/>
      <c r="F28" s="16"/>
      <c r="G28" s="78" t="s">
        <v>178</v>
      </c>
      <c r="H28" s="70" t="s">
        <v>179</v>
      </c>
      <c r="I28" s="76" t="s">
        <v>183</v>
      </c>
      <c r="J28" s="72" t="s">
        <v>38</v>
      </c>
      <c r="K28" s="79"/>
      <c r="L28" s="80">
        <v>280000</v>
      </c>
      <c r="M28" s="20">
        <f t="shared" ref="M28:M40" si="1">M27-L28</f>
        <v>52407200</v>
      </c>
      <c r="N28" s="81">
        <f t="shared" si="0"/>
        <v>181</v>
      </c>
      <c r="O28" s="82"/>
      <c r="P28" s="83"/>
      <c r="Q28" s="83"/>
      <c r="R28" s="84"/>
      <c r="S28" s="85"/>
      <c r="T28" s="86"/>
      <c r="U28" s="83"/>
      <c r="V28" s="83"/>
      <c r="W28" s="87"/>
    </row>
    <row r="29" spans="3:23" ht="60.75" customHeight="1">
      <c r="C29" s="26" t="s">
        <v>260</v>
      </c>
      <c r="D29" s="14"/>
      <c r="E29" s="15"/>
      <c r="F29" s="16"/>
      <c r="G29" s="78" t="s">
        <v>178</v>
      </c>
      <c r="H29" s="70" t="s">
        <v>23</v>
      </c>
      <c r="I29" s="76" t="s">
        <v>180</v>
      </c>
      <c r="J29" s="72" t="s">
        <v>38</v>
      </c>
      <c r="K29" s="79"/>
      <c r="L29" s="80">
        <f>260000+300000</f>
        <v>560000</v>
      </c>
      <c r="M29" s="20">
        <f t="shared" si="1"/>
        <v>51847200</v>
      </c>
      <c r="N29" s="81">
        <f t="shared" si="0"/>
        <v>185</v>
      </c>
      <c r="O29" s="82"/>
      <c r="P29" s="83"/>
      <c r="Q29" s="83"/>
      <c r="R29" s="84"/>
      <c r="S29" s="85"/>
      <c r="T29" s="86"/>
      <c r="U29" s="83"/>
      <c r="V29" s="83"/>
      <c r="W29" s="87"/>
    </row>
    <row r="30" spans="3:23" ht="60.75" customHeight="1">
      <c r="C30" s="26" t="s">
        <v>260</v>
      </c>
      <c r="D30" s="14"/>
      <c r="E30" s="15"/>
      <c r="F30" s="16"/>
      <c r="G30" s="78" t="s">
        <v>178</v>
      </c>
      <c r="H30" s="70" t="s">
        <v>24</v>
      </c>
      <c r="I30" s="76" t="s">
        <v>181</v>
      </c>
      <c r="J30" s="72" t="s">
        <v>38</v>
      </c>
      <c r="K30" s="79"/>
      <c r="L30" s="80">
        <v>560000</v>
      </c>
      <c r="M30" s="20">
        <f t="shared" si="1"/>
        <v>51287200</v>
      </c>
      <c r="N30" s="81">
        <f t="shared" si="0"/>
        <v>185</v>
      </c>
      <c r="O30" s="82"/>
      <c r="P30" s="83"/>
      <c r="Q30" s="83"/>
      <c r="R30" s="84"/>
      <c r="S30" s="85"/>
      <c r="T30" s="86"/>
      <c r="U30" s="83"/>
      <c r="V30" s="83"/>
      <c r="W30" s="87"/>
    </row>
    <row r="31" spans="3:23" ht="60.75" customHeight="1">
      <c r="C31" s="26" t="s">
        <v>260</v>
      </c>
      <c r="D31" s="14"/>
      <c r="E31" s="15"/>
      <c r="F31" s="16"/>
      <c r="G31" s="78" t="s">
        <v>178</v>
      </c>
      <c r="H31" s="70" t="s">
        <v>28</v>
      </c>
      <c r="I31" s="76" t="s">
        <v>182</v>
      </c>
      <c r="J31" s="72" t="s">
        <v>38</v>
      </c>
      <c r="K31" s="79"/>
      <c r="L31" s="80">
        <v>560000</v>
      </c>
      <c r="M31" s="20">
        <f t="shared" si="1"/>
        <v>50727200</v>
      </c>
      <c r="N31" s="81">
        <f t="shared" si="0"/>
        <v>183</v>
      </c>
      <c r="O31" s="82"/>
      <c r="P31" s="83"/>
      <c r="Q31" s="83"/>
      <c r="R31" s="84"/>
      <c r="S31" s="85"/>
      <c r="T31" s="86"/>
      <c r="U31" s="83"/>
      <c r="V31" s="83"/>
      <c r="W31" s="87"/>
    </row>
    <row r="32" spans="3:23" ht="60.75" customHeight="1">
      <c r="C32" s="26" t="s">
        <v>260</v>
      </c>
      <c r="D32" s="14"/>
      <c r="E32" s="15"/>
      <c r="F32" s="16"/>
      <c r="G32" s="78" t="s">
        <v>178</v>
      </c>
      <c r="H32" s="70" t="s">
        <v>45</v>
      </c>
      <c r="I32" s="76" t="s">
        <v>184</v>
      </c>
      <c r="J32" s="72" t="s">
        <v>38</v>
      </c>
      <c r="K32" s="79"/>
      <c r="L32" s="80">
        <v>560000</v>
      </c>
      <c r="M32" s="20">
        <f t="shared" si="1"/>
        <v>50167200</v>
      </c>
      <c r="N32" s="81">
        <f t="shared" si="0"/>
        <v>182</v>
      </c>
      <c r="O32" s="82"/>
      <c r="P32" s="83"/>
      <c r="Q32" s="83"/>
      <c r="R32" s="84"/>
      <c r="S32" s="85"/>
      <c r="T32" s="86"/>
      <c r="U32" s="83"/>
      <c r="V32" s="83"/>
      <c r="W32" s="87"/>
    </row>
    <row r="33" spans="3:23" ht="60.75" customHeight="1">
      <c r="C33" s="26" t="s">
        <v>260</v>
      </c>
      <c r="D33" s="14"/>
      <c r="E33" s="15"/>
      <c r="F33" s="16"/>
      <c r="G33" s="78" t="s">
        <v>178</v>
      </c>
      <c r="H33" s="70" t="s">
        <v>185</v>
      </c>
      <c r="I33" s="76" t="s">
        <v>186</v>
      </c>
      <c r="J33" s="72" t="s">
        <v>38</v>
      </c>
      <c r="K33" s="79"/>
      <c r="L33" s="80">
        <v>560000</v>
      </c>
      <c r="M33" s="20">
        <f t="shared" si="1"/>
        <v>49607200</v>
      </c>
      <c r="N33" s="81">
        <f t="shared" si="0"/>
        <v>181</v>
      </c>
      <c r="O33" s="82"/>
      <c r="P33" s="83"/>
      <c r="Q33" s="83"/>
      <c r="R33" s="84"/>
      <c r="S33" s="85"/>
      <c r="T33" s="86"/>
      <c r="U33" s="83"/>
      <c r="V33" s="83"/>
      <c r="W33" s="87"/>
    </row>
    <row r="34" spans="3:23" ht="60.75" customHeight="1">
      <c r="C34" s="26" t="s">
        <v>260</v>
      </c>
      <c r="D34" s="14"/>
      <c r="E34" s="15"/>
      <c r="F34" s="16"/>
      <c r="G34" s="78" t="s">
        <v>178</v>
      </c>
      <c r="H34" s="70" t="s">
        <v>187</v>
      </c>
      <c r="I34" s="76" t="s">
        <v>189</v>
      </c>
      <c r="J34" s="72" t="s">
        <v>38</v>
      </c>
      <c r="K34" s="79"/>
      <c r="L34" s="80">
        <v>560000</v>
      </c>
      <c r="M34" s="20">
        <f t="shared" si="1"/>
        <v>49047200</v>
      </c>
      <c r="N34" s="81">
        <f t="shared" si="0"/>
        <v>180</v>
      </c>
      <c r="O34" s="82"/>
      <c r="P34" s="83"/>
      <c r="Q34" s="83"/>
      <c r="R34" s="84"/>
      <c r="S34" s="85"/>
      <c r="T34" s="86"/>
      <c r="U34" s="83"/>
      <c r="V34" s="83"/>
      <c r="W34" s="87"/>
    </row>
    <row r="35" spans="3:23" ht="60.75" customHeight="1">
      <c r="C35" s="26" t="s">
        <v>260</v>
      </c>
      <c r="D35" s="14"/>
      <c r="E35" s="15"/>
      <c r="F35" s="16"/>
      <c r="G35" s="78" t="s">
        <v>178</v>
      </c>
      <c r="H35" s="70" t="s">
        <v>188</v>
      </c>
      <c r="I35" s="76" t="s">
        <v>190</v>
      </c>
      <c r="J35" s="72" t="s">
        <v>38</v>
      </c>
      <c r="K35" s="79"/>
      <c r="L35" s="80">
        <v>280000</v>
      </c>
      <c r="M35" s="20">
        <f t="shared" si="1"/>
        <v>48767200</v>
      </c>
      <c r="N35" s="81">
        <f t="shared" si="0"/>
        <v>181</v>
      </c>
      <c r="O35" s="82"/>
      <c r="P35" s="83"/>
      <c r="Q35" s="83"/>
      <c r="R35" s="84"/>
      <c r="S35" s="85"/>
      <c r="T35" s="86"/>
      <c r="U35" s="83"/>
      <c r="V35" s="83"/>
      <c r="W35" s="87"/>
    </row>
    <row r="36" spans="3:23" ht="60.75" customHeight="1">
      <c r="C36" s="26" t="s">
        <v>260</v>
      </c>
      <c r="D36" s="14"/>
      <c r="E36" s="15"/>
      <c r="F36" s="16"/>
      <c r="G36" s="78" t="s">
        <v>178</v>
      </c>
      <c r="H36" s="70" t="s">
        <v>150</v>
      </c>
      <c r="I36" s="76" t="s">
        <v>191</v>
      </c>
      <c r="J36" s="72" t="s">
        <v>38</v>
      </c>
      <c r="K36" s="79"/>
      <c r="L36" s="80">
        <v>280000</v>
      </c>
      <c r="M36" s="20">
        <f t="shared" si="1"/>
        <v>48487200</v>
      </c>
      <c r="N36" s="81">
        <f t="shared" si="0"/>
        <v>181</v>
      </c>
      <c r="O36" s="82"/>
      <c r="P36" s="83"/>
      <c r="Q36" s="83"/>
      <c r="R36" s="84"/>
      <c r="S36" s="85"/>
      <c r="T36" s="86"/>
      <c r="U36" s="83"/>
      <c r="V36" s="83"/>
      <c r="W36" s="87"/>
    </row>
    <row r="37" spans="3:23" ht="60.75" customHeight="1">
      <c r="C37" s="26" t="s">
        <v>260</v>
      </c>
      <c r="D37" s="14"/>
      <c r="E37" s="15"/>
      <c r="F37" s="16"/>
      <c r="G37" s="78" t="s">
        <v>178</v>
      </c>
      <c r="H37" s="70" t="s">
        <v>39</v>
      </c>
      <c r="I37" s="76" t="s">
        <v>192</v>
      </c>
      <c r="J37" s="72" t="s">
        <v>38</v>
      </c>
      <c r="K37" s="79"/>
      <c r="L37" s="80">
        <v>560000</v>
      </c>
      <c r="M37" s="20">
        <f t="shared" si="1"/>
        <v>47927200</v>
      </c>
      <c r="N37" s="81">
        <f t="shared" si="0"/>
        <v>185</v>
      </c>
      <c r="O37" s="82"/>
      <c r="P37" s="83"/>
      <c r="Q37" s="83"/>
      <c r="R37" s="84"/>
      <c r="S37" s="85"/>
      <c r="T37" s="86"/>
      <c r="U37" s="83"/>
      <c r="V37" s="83"/>
      <c r="W37" s="87"/>
    </row>
    <row r="38" spans="3:23" ht="60.75" customHeight="1">
      <c r="C38" s="26" t="s">
        <v>260</v>
      </c>
      <c r="D38" s="14"/>
      <c r="E38" s="15"/>
      <c r="F38" s="16"/>
      <c r="G38" s="78" t="s">
        <v>178</v>
      </c>
      <c r="H38" s="70" t="s">
        <v>25</v>
      </c>
      <c r="I38" s="76" t="s">
        <v>193</v>
      </c>
      <c r="J38" s="72" t="s">
        <v>38</v>
      </c>
      <c r="K38" s="79"/>
      <c r="L38" s="80">
        <v>560000</v>
      </c>
      <c r="M38" s="20">
        <f t="shared" si="1"/>
        <v>47367200</v>
      </c>
      <c r="N38" s="81">
        <f t="shared" si="0"/>
        <v>174</v>
      </c>
      <c r="O38" s="82"/>
      <c r="P38" s="83"/>
      <c r="Q38" s="83"/>
      <c r="R38" s="84"/>
      <c r="S38" s="85"/>
      <c r="T38" s="86"/>
      <c r="U38" s="83"/>
      <c r="V38" s="83"/>
      <c r="W38" s="87"/>
    </row>
    <row r="39" spans="3:23" ht="59.25" customHeight="1">
      <c r="C39" s="26" t="s">
        <v>260</v>
      </c>
      <c r="D39" s="14"/>
      <c r="E39" s="15"/>
      <c r="F39" s="16"/>
      <c r="G39" s="78" t="s">
        <v>178</v>
      </c>
      <c r="H39" s="70" t="s">
        <v>194</v>
      </c>
      <c r="I39" s="76" t="s">
        <v>196</v>
      </c>
      <c r="J39" s="72" t="s">
        <v>38</v>
      </c>
      <c r="K39" s="79"/>
      <c r="L39" s="80">
        <v>280000</v>
      </c>
      <c r="M39" s="20">
        <f t="shared" si="1"/>
        <v>47087200</v>
      </c>
      <c r="N39" s="81">
        <f t="shared" si="0"/>
        <v>161</v>
      </c>
      <c r="O39" s="82"/>
      <c r="P39" s="83"/>
      <c r="Q39" s="83"/>
      <c r="R39" s="84"/>
      <c r="S39" s="85"/>
      <c r="T39" s="86"/>
      <c r="U39" s="83"/>
      <c r="V39" s="83"/>
      <c r="W39" s="87"/>
    </row>
    <row r="40" spans="3:23" ht="60.75" customHeight="1">
      <c r="C40" s="26" t="s">
        <v>260</v>
      </c>
      <c r="D40" s="14"/>
      <c r="E40" s="15"/>
      <c r="F40" s="16"/>
      <c r="G40" s="78" t="s">
        <v>178</v>
      </c>
      <c r="H40" s="70" t="s">
        <v>195</v>
      </c>
      <c r="I40" s="76" t="s">
        <v>197</v>
      </c>
      <c r="J40" s="72" t="s">
        <v>38</v>
      </c>
      <c r="K40" s="79"/>
      <c r="L40" s="80">
        <v>280000</v>
      </c>
      <c r="M40" s="20">
        <f t="shared" si="1"/>
        <v>46807200</v>
      </c>
      <c r="N40" s="81">
        <f t="shared" si="0"/>
        <v>162</v>
      </c>
      <c r="O40" s="82"/>
      <c r="P40" s="83"/>
      <c r="Q40" s="83"/>
      <c r="R40" s="84"/>
      <c r="S40" s="85"/>
      <c r="T40" s="86"/>
      <c r="U40" s="83"/>
      <c r="V40" s="83"/>
      <c r="W40" s="87"/>
    </row>
    <row r="41" spans="3:23" ht="34.5" customHeight="1">
      <c r="C41" s="26" t="s">
        <v>260</v>
      </c>
      <c r="D41" s="14"/>
      <c r="E41" s="15"/>
      <c r="F41" s="16"/>
      <c r="G41" s="78"/>
      <c r="H41" s="70"/>
      <c r="I41" s="179" t="s">
        <v>214</v>
      </c>
      <c r="J41" s="72"/>
      <c r="K41" s="79"/>
      <c r="L41" s="80"/>
      <c r="M41" s="20"/>
      <c r="N41" s="81"/>
      <c r="O41" s="82"/>
      <c r="P41" s="83"/>
      <c r="Q41" s="83"/>
      <c r="R41" s="84"/>
      <c r="S41" s="85"/>
      <c r="T41" s="86"/>
      <c r="U41" s="83"/>
      <c r="V41" s="83"/>
      <c r="W41" s="87"/>
    </row>
    <row r="42" spans="3:23" ht="46.5" customHeight="1">
      <c r="C42" s="26" t="s">
        <v>260</v>
      </c>
      <c r="D42" s="14"/>
      <c r="E42" s="15"/>
      <c r="F42" s="180" t="s">
        <v>211</v>
      </c>
      <c r="G42" s="78"/>
      <c r="H42" s="70" t="s">
        <v>212</v>
      </c>
      <c r="I42" s="76" t="s">
        <v>213</v>
      </c>
      <c r="J42" s="72" t="s">
        <v>219</v>
      </c>
      <c r="K42" s="79"/>
      <c r="L42" s="80">
        <v>1489000</v>
      </c>
      <c r="M42" s="20">
        <f>M40-L42</f>
        <v>45318200</v>
      </c>
      <c r="N42" s="81">
        <f>LEN(I42)</f>
        <v>125</v>
      </c>
      <c r="O42" s="82"/>
      <c r="P42" s="83"/>
      <c r="Q42" s="83"/>
      <c r="R42" s="84"/>
      <c r="S42" s="85"/>
      <c r="T42" s="86"/>
      <c r="U42" s="83"/>
      <c r="V42" s="83"/>
      <c r="W42" s="87"/>
    </row>
    <row r="43" spans="3:23" ht="44.25" customHeight="1">
      <c r="C43" s="26" t="s">
        <v>260</v>
      </c>
      <c r="D43" s="14"/>
      <c r="E43" s="15"/>
      <c r="F43" s="180" t="s">
        <v>218</v>
      </c>
      <c r="G43" s="78"/>
      <c r="H43" s="70" t="s">
        <v>216</v>
      </c>
      <c r="I43" s="76" t="s">
        <v>217</v>
      </c>
      <c r="J43" s="72" t="s">
        <v>219</v>
      </c>
      <c r="K43" s="79"/>
      <c r="L43" s="80">
        <v>995000</v>
      </c>
      <c r="M43" s="20">
        <f>M42-L43</f>
        <v>44323200</v>
      </c>
      <c r="N43" s="81">
        <f>LEN(I43)</f>
        <v>128</v>
      </c>
      <c r="O43" s="82"/>
      <c r="P43" s="83"/>
      <c r="Q43" s="83"/>
      <c r="R43" s="84"/>
      <c r="S43" s="85"/>
      <c r="T43" s="86"/>
      <c r="U43" s="83"/>
      <c r="V43" s="83"/>
      <c r="W43" s="87"/>
    </row>
    <row r="44" spans="3:23" ht="31.5" customHeight="1">
      <c r="C44" s="26" t="s">
        <v>260</v>
      </c>
      <c r="D44" s="14"/>
      <c r="E44" s="15"/>
      <c r="F44" s="16"/>
      <c r="G44" s="78"/>
      <c r="H44" s="70"/>
      <c r="I44" s="179" t="s">
        <v>215</v>
      </c>
      <c r="J44" s="72"/>
      <c r="K44" s="79"/>
      <c r="L44" s="80"/>
      <c r="M44" s="20"/>
      <c r="N44" s="81"/>
      <c r="O44" s="82"/>
      <c r="P44" s="83"/>
      <c r="Q44" s="83"/>
      <c r="R44" s="84"/>
      <c r="S44" s="85"/>
      <c r="T44" s="86"/>
      <c r="U44" s="83"/>
      <c r="V44" s="83"/>
      <c r="W44" s="87"/>
    </row>
    <row r="45" spans="3:23" ht="41.25" customHeight="1">
      <c r="C45" s="26" t="s">
        <v>260</v>
      </c>
      <c r="D45" s="14"/>
      <c r="E45" s="15"/>
      <c r="F45" s="180" t="s">
        <v>175</v>
      </c>
      <c r="G45" s="78"/>
      <c r="H45" s="70" t="s">
        <v>173</v>
      </c>
      <c r="I45" s="76" t="s">
        <v>174</v>
      </c>
      <c r="J45" s="72" t="s">
        <v>176</v>
      </c>
      <c r="K45" s="79"/>
      <c r="L45" s="80">
        <v>248901</v>
      </c>
      <c r="M45" s="20">
        <f>M43-L45</f>
        <v>44074299</v>
      </c>
      <c r="N45" s="81">
        <f>LEN(I45)</f>
        <v>153</v>
      </c>
      <c r="O45" s="82"/>
      <c r="P45" s="83"/>
      <c r="Q45" s="83"/>
      <c r="R45" s="84"/>
      <c r="S45" s="85"/>
      <c r="T45" s="86"/>
      <c r="U45" s="83"/>
      <c r="V45" s="83"/>
      <c r="W45" s="87"/>
    </row>
    <row r="46" spans="3:23" ht="27" customHeight="1">
      <c r="C46" s="26" t="s">
        <v>260</v>
      </c>
      <c r="D46" s="60"/>
      <c r="E46" s="60"/>
      <c r="F46" s="60"/>
      <c r="G46" s="60"/>
      <c r="H46" s="60"/>
      <c r="I46" s="60" t="s">
        <v>246</v>
      </c>
      <c r="J46" s="60"/>
      <c r="K46" s="60"/>
      <c r="L46" s="60"/>
      <c r="M46" s="205"/>
      <c r="N46" s="81"/>
      <c r="O46" s="82"/>
      <c r="P46" s="83"/>
      <c r="Q46" s="83"/>
      <c r="R46" s="84"/>
      <c r="S46" s="85"/>
      <c r="T46" s="86"/>
      <c r="U46" s="83"/>
      <c r="V46" s="83"/>
      <c r="W46" s="87"/>
    </row>
    <row r="47" spans="3:23" s="3" customFormat="1" ht="19.5" customHeight="1">
      <c r="C47" s="26" t="s">
        <v>260</v>
      </c>
      <c r="D47" s="104"/>
      <c r="E47" s="93"/>
      <c r="F47" s="200"/>
      <c r="G47" s="99"/>
      <c r="H47" s="201"/>
      <c r="I47" s="204" t="s">
        <v>143</v>
      </c>
      <c r="J47" s="202"/>
      <c r="K47" s="203"/>
      <c r="L47" s="104"/>
      <c r="M47" s="206"/>
      <c r="N47" s="81"/>
      <c r="O47" s="82"/>
      <c r="P47" s="83"/>
      <c r="Q47" s="83"/>
      <c r="R47" s="84"/>
      <c r="S47" s="85"/>
      <c r="T47" s="86"/>
      <c r="U47" s="83"/>
      <c r="V47" s="83"/>
      <c r="W47" s="87"/>
    </row>
    <row r="48" spans="3:23" s="3" customFormat="1" ht="51.75" customHeight="1">
      <c r="C48" s="26"/>
      <c r="D48" s="104"/>
      <c r="E48" s="93"/>
      <c r="F48" s="125" t="s">
        <v>325</v>
      </c>
      <c r="G48" s="99"/>
      <c r="H48" s="195" t="s">
        <v>27</v>
      </c>
      <c r="I48" s="196" t="s">
        <v>324</v>
      </c>
      <c r="J48" s="72" t="s">
        <v>222</v>
      </c>
      <c r="K48" s="203"/>
      <c r="L48" s="219">
        <f>10*44000</f>
        <v>440000</v>
      </c>
      <c r="M48" s="220">
        <f>M45-L48</f>
        <v>43634299</v>
      </c>
      <c r="N48" s="81">
        <f t="shared" ref="N48" si="2">LEN(I48)</f>
        <v>169</v>
      </c>
      <c r="O48" s="82"/>
      <c r="P48" s="83"/>
      <c r="Q48" s="83"/>
      <c r="R48" s="84"/>
      <c r="S48" s="85"/>
      <c r="T48" s="86"/>
      <c r="U48" s="83"/>
      <c r="V48" s="83"/>
      <c r="W48" s="87"/>
    </row>
    <row r="49" spans="3:23" ht="42.75" customHeight="1">
      <c r="C49" s="26" t="s">
        <v>260</v>
      </c>
      <c r="D49" s="14"/>
      <c r="E49" s="15"/>
      <c r="F49" s="16" t="s">
        <v>220</v>
      </c>
      <c r="G49" s="78"/>
      <c r="H49" s="70" t="s">
        <v>207</v>
      </c>
      <c r="I49" s="88" t="s">
        <v>221</v>
      </c>
      <c r="J49" s="72" t="s">
        <v>222</v>
      </c>
      <c r="K49" s="79"/>
      <c r="L49" s="80">
        <v>1470000</v>
      </c>
      <c r="M49" s="20">
        <f>M48-L49</f>
        <v>42164299</v>
      </c>
      <c r="N49" s="81"/>
      <c r="O49" s="82"/>
      <c r="P49" s="83"/>
      <c r="Q49" s="83"/>
      <c r="R49" s="84"/>
      <c r="S49" s="85"/>
      <c r="T49" s="86"/>
      <c r="U49" s="83"/>
      <c r="V49" s="83"/>
      <c r="W49" s="87"/>
    </row>
    <row r="50" spans="3:23" ht="39" customHeight="1">
      <c r="C50" s="26" t="s">
        <v>260</v>
      </c>
      <c r="D50" s="14"/>
      <c r="E50" s="15"/>
      <c r="F50" s="16" t="s">
        <v>224</v>
      </c>
      <c r="G50" s="78"/>
      <c r="H50" s="70" t="s">
        <v>223</v>
      </c>
      <c r="I50" s="88" t="s">
        <v>225</v>
      </c>
      <c r="J50" s="72" t="s">
        <v>222</v>
      </c>
      <c r="K50" s="79"/>
      <c r="L50" s="80">
        <v>988000</v>
      </c>
      <c r="M50" s="20">
        <f>M49-L50</f>
        <v>41176299</v>
      </c>
      <c r="N50" s="81"/>
      <c r="O50" s="82"/>
      <c r="P50" s="83"/>
      <c r="Q50" s="83"/>
      <c r="R50" s="84"/>
      <c r="S50" s="85"/>
      <c r="T50" s="86"/>
      <c r="U50" s="83"/>
      <c r="V50" s="83"/>
      <c r="W50" s="87"/>
    </row>
    <row r="51" spans="3:23" ht="30.75" customHeight="1">
      <c r="C51" s="26" t="s">
        <v>260</v>
      </c>
      <c r="D51" s="14"/>
      <c r="E51" s="15"/>
      <c r="F51" s="16"/>
      <c r="G51" s="78"/>
      <c r="H51" s="70"/>
      <c r="I51" s="204" t="s">
        <v>144</v>
      </c>
      <c r="J51" s="72"/>
      <c r="K51" s="79"/>
      <c r="L51" s="80"/>
      <c r="M51" s="20"/>
      <c r="N51" s="81"/>
      <c r="O51" s="82"/>
      <c r="P51" s="83"/>
      <c r="Q51" s="83"/>
      <c r="R51" s="84"/>
      <c r="S51" s="85"/>
      <c r="T51" s="86"/>
      <c r="U51" s="83"/>
      <c r="V51" s="83"/>
      <c r="W51" s="87"/>
    </row>
    <row r="52" spans="3:23" ht="60" customHeight="1">
      <c r="C52" s="26" t="s">
        <v>260</v>
      </c>
      <c r="D52" s="14"/>
      <c r="E52" s="15"/>
      <c r="F52" s="16" t="s">
        <v>255</v>
      </c>
      <c r="G52" s="78"/>
      <c r="H52" s="70" t="s">
        <v>149</v>
      </c>
      <c r="I52" s="88" t="s">
        <v>262</v>
      </c>
      <c r="J52" s="72" t="s">
        <v>30</v>
      </c>
      <c r="K52" s="79"/>
      <c r="L52" s="80">
        <v>210000</v>
      </c>
      <c r="M52" s="20">
        <f>M50-L52</f>
        <v>40966299</v>
      </c>
      <c r="N52" s="81">
        <f t="shared" ref="N52:N68" si="3">LEN(I52)</f>
        <v>190</v>
      </c>
      <c r="O52" s="82"/>
      <c r="P52" s="83"/>
      <c r="Q52" s="83"/>
      <c r="R52" s="84"/>
      <c r="S52" s="85"/>
      <c r="T52" s="86"/>
      <c r="U52" s="83"/>
      <c r="V52" s="83"/>
      <c r="W52" s="87"/>
    </row>
    <row r="53" spans="3:23" ht="55.5" customHeight="1">
      <c r="C53" s="26" t="s">
        <v>260</v>
      </c>
      <c r="D53" s="14"/>
      <c r="E53" s="15"/>
      <c r="F53" s="16" t="s">
        <v>255</v>
      </c>
      <c r="G53" s="78"/>
      <c r="H53" s="70" t="s">
        <v>45</v>
      </c>
      <c r="I53" s="88" t="s">
        <v>263</v>
      </c>
      <c r="J53" s="72" t="s">
        <v>30</v>
      </c>
      <c r="K53" s="79"/>
      <c r="L53" s="80">
        <v>360000</v>
      </c>
      <c r="M53" s="20">
        <f t="shared" ref="M53:M61" si="4">M52-L53</f>
        <v>40606299</v>
      </c>
      <c r="N53" s="81">
        <f t="shared" si="3"/>
        <v>184</v>
      </c>
      <c r="O53" s="82"/>
      <c r="P53" s="83"/>
      <c r="Q53" s="83"/>
      <c r="R53" s="84"/>
      <c r="S53" s="85"/>
      <c r="T53" s="86"/>
      <c r="U53" s="83"/>
      <c r="V53" s="83"/>
      <c r="W53" s="87"/>
    </row>
    <row r="54" spans="3:23" ht="60" customHeight="1">
      <c r="C54" s="26" t="s">
        <v>260</v>
      </c>
      <c r="D54" s="14"/>
      <c r="E54" s="15"/>
      <c r="F54" s="16" t="s">
        <v>255</v>
      </c>
      <c r="G54" s="78"/>
      <c r="H54" s="70" t="s">
        <v>29</v>
      </c>
      <c r="I54" s="88" t="s">
        <v>264</v>
      </c>
      <c r="J54" s="72" t="s">
        <v>30</v>
      </c>
      <c r="K54" s="79"/>
      <c r="L54" s="80">
        <v>360000</v>
      </c>
      <c r="M54" s="20">
        <f t="shared" si="4"/>
        <v>40246299</v>
      </c>
      <c r="N54" s="81">
        <f t="shared" si="3"/>
        <v>180</v>
      </c>
      <c r="O54" s="82"/>
      <c r="P54" s="83"/>
      <c r="Q54" s="83"/>
      <c r="R54" s="84"/>
      <c r="S54" s="85"/>
      <c r="T54" s="86"/>
      <c r="U54" s="83"/>
      <c r="V54" s="83"/>
      <c r="W54" s="87"/>
    </row>
    <row r="55" spans="3:23" ht="57.75" customHeight="1">
      <c r="C55" s="26" t="s">
        <v>260</v>
      </c>
      <c r="D55" s="14"/>
      <c r="E55" s="15"/>
      <c r="F55" s="16" t="s">
        <v>255</v>
      </c>
      <c r="G55" s="78"/>
      <c r="H55" s="70" t="s">
        <v>25</v>
      </c>
      <c r="I55" s="88" t="s">
        <v>265</v>
      </c>
      <c r="J55" s="72" t="s">
        <v>30</v>
      </c>
      <c r="K55" s="79"/>
      <c r="L55" s="80">
        <v>360000</v>
      </c>
      <c r="M55" s="20">
        <f t="shared" si="4"/>
        <v>39886299</v>
      </c>
      <c r="N55" s="81">
        <f t="shared" si="3"/>
        <v>174</v>
      </c>
      <c r="O55" s="82"/>
      <c r="P55" s="83"/>
      <c r="Q55" s="83"/>
      <c r="R55" s="84"/>
      <c r="S55" s="85"/>
      <c r="T55" s="86"/>
      <c r="U55" s="83"/>
      <c r="V55" s="83"/>
      <c r="W55" s="87"/>
    </row>
    <row r="56" spans="3:23" ht="76.5" customHeight="1">
      <c r="C56" s="26" t="s">
        <v>260</v>
      </c>
      <c r="D56" s="14"/>
      <c r="E56" s="15"/>
      <c r="F56" s="16" t="s">
        <v>256</v>
      </c>
      <c r="G56" s="78"/>
      <c r="H56" s="70" t="s">
        <v>149</v>
      </c>
      <c r="I56" s="88" t="s">
        <v>309</v>
      </c>
      <c r="J56" s="72" t="s">
        <v>30</v>
      </c>
      <c r="K56" s="79"/>
      <c r="L56" s="80">
        <v>430000</v>
      </c>
      <c r="M56" s="20">
        <f t="shared" si="4"/>
        <v>39456299</v>
      </c>
      <c r="N56" s="81">
        <f t="shared" si="3"/>
        <v>218</v>
      </c>
      <c r="O56" s="82"/>
      <c r="P56" s="83"/>
      <c r="Q56" s="83"/>
      <c r="R56" s="84"/>
      <c r="S56" s="85"/>
      <c r="T56" s="86"/>
      <c r="U56" s="83"/>
      <c r="V56" s="83"/>
      <c r="W56" s="87"/>
    </row>
    <row r="57" spans="3:23" ht="57.75" customHeight="1">
      <c r="C57" s="26" t="s">
        <v>260</v>
      </c>
      <c r="D57" s="14"/>
      <c r="E57" s="15"/>
      <c r="F57" s="16" t="s">
        <v>256</v>
      </c>
      <c r="G57" s="78"/>
      <c r="H57" s="70" t="s">
        <v>28</v>
      </c>
      <c r="I57" s="88" t="s">
        <v>310</v>
      </c>
      <c r="J57" s="72" t="s">
        <v>30</v>
      </c>
      <c r="K57" s="79"/>
      <c r="L57" s="80">
        <v>430000</v>
      </c>
      <c r="M57" s="20">
        <f t="shared" si="4"/>
        <v>39026299</v>
      </c>
      <c r="N57" s="81">
        <f t="shared" si="3"/>
        <v>214</v>
      </c>
      <c r="O57" s="82"/>
      <c r="P57" s="83"/>
      <c r="Q57" s="83"/>
      <c r="R57" s="84"/>
      <c r="S57" s="85"/>
      <c r="T57" s="86"/>
      <c r="U57" s="83"/>
      <c r="V57" s="83"/>
      <c r="W57" s="87"/>
    </row>
    <row r="58" spans="3:23" ht="57.75" customHeight="1">
      <c r="C58" s="26" t="s">
        <v>260</v>
      </c>
      <c r="D58" s="14"/>
      <c r="E58" s="15"/>
      <c r="F58" s="16" t="s">
        <v>256</v>
      </c>
      <c r="G58" s="78"/>
      <c r="H58" s="70" t="s">
        <v>45</v>
      </c>
      <c r="I58" s="88" t="s">
        <v>311</v>
      </c>
      <c r="J58" s="72" t="s">
        <v>30</v>
      </c>
      <c r="K58" s="79"/>
      <c r="L58" s="80">
        <f>430000+30000</f>
        <v>460000</v>
      </c>
      <c r="M58" s="20">
        <f t="shared" si="4"/>
        <v>38566299</v>
      </c>
      <c r="N58" s="81">
        <f t="shared" si="3"/>
        <v>213</v>
      </c>
      <c r="O58" s="82"/>
      <c r="P58" s="83"/>
      <c r="Q58" s="83"/>
      <c r="R58" s="84"/>
      <c r="S58" s="85"/>
      <c r="T58" s="86"/>
      <c r="U58" s="83"/>
      <c r="V58" s="83"/>
      <c r="W58" s="87"/>
    </row>
    <row r="59" spans="3:23" ht="57.75" customHeight="1">
      <c r="C59" s="26" t="s">
        <v>260</v>
      </c>
      <c r="D59" s="14"/>
      <c r="E59" s="15"/>
      <c r="F59" s="16" t="s">
        <v>256</v>
      </c>
      <c r="G59" s="78"/>
      <c r="H59" s="70" t="s">
        <v>29</v>
      </c>
      <c r="I59" s="88" t="s">
        <v>312</v>
      </c>
      <c r="J59" s="72" t="s">
        <v>30</v>
      </c>
      <c r="K59" s="79"/>
      <c r="L59" s="80">
        <f>430000+200000</f>
        <v>630000</v>
      </c>
      <c r="M59" s="20">
        <f t="shared" si="4"/>
        <v>37936299</v>
      </c>
      <c r="N59" s="81">
        <f t="shared" si="3"/>
        <v>211</v>
      </c>
      <c r="O59" s="82"/>
      <c r="P59" s="83"/>
      <c r="Q59" s="83"/>
      <c r="R59" s="84"/>
      <c r="S59" s="85"/>
      <c r="T59" s="86"/>
      <c r="U59" s="83"/>
      <c r="V59" s="83"/>
      <c r="W59" s="87"/>
    </row>
    <row r="60" spans="3:23" ht="57.75" customHeight="1">
      <c r="C60" s="26" t="s">
        <v>260</v>
      </c>
      <c r="D60" s="14"/>
      <c r="E60" s="15"/>
      <c r="F60" s="16" t="s">
        <v>322</v>
      </c>
      <c r="G60" s="78"/>
      <c r="H60" s="70" t="s">
        <v>149</v>
      </c>
      <c r="I60" s="88" t="s">
        <v>313</v>
      </c>
      <c r="J60" s="72" t="s">
        <v>30</v>
      </c>
      <c r="K60" s="79"/>
      <c r="L60" s="80">
        <v>130000</v>
      </c>
      <c r="M60" s="20">
        <f t="shared" si="4"/>
        <v>37806299</v>
      </c>
      <c r="N60" s="81">
        <f t="shared" si="3"/>
        <v>194</v>
      </c>
      <c r="O60" s="82"/>
      <c r="P60" s="83"/>
      <c r="Q60" s="83"/>
      <c r="R60" s="84"/>
      <c r="S60" s="85"/>
      <c r="T60" s="86"/>
      <c r="U60" s="83"/>
      <c r="V60" s="83"/>
      <c r="W60" s="87"/>
    </row>
    <row r="61" spans="3:23" ht="57.75" customHeight="1">
      <c r="C61" s="26" t="s">
        <v>260</v>
      </c>
      <c r="D61" s="14"/>
      <c r="E61" s="15"/>
      <c r="F61" s="16" t="s">
        <v>322</v>
      </c>
      <c r="G61" s="78"/>
      <c r="H61" s="70" t="s">
        <v>307</v>
      </c>
      <c r="I61" s="88" t="s">
        <v>321</v>
      </c>
      <c r="J61" s="72" t="s">
        <v>30</v>
      </c>
      <c r="K61" s="79"/>
      <c r="L61" s="80">
        <v>280000</v>
      </c>
      <c r="M61" s="20">
        <f t="shared" si="4"/>
        <v>37526299</v>
      </c>
      <c r="N61" s="81">
        <f t="shared" si="3"/>
        <v>182</v>
      </c>
      <c r="O61" s="82"/>
      <c r="P61" s="83"/>
      <c r="Q61" s="83"/>
      <c r="R61" s="84"/>
      <c r="S61" s="85"/>
      <c r="T61" s="86"/>
      <c r="U61" s="83"/>
      <c r="V61" s="83"/>
      <c r="W61" s="87"/>
    </row>
    <row r="62" spans="3:23" ht="57.75" customHeight="1">
      <c r="C62" s="26" t="s">
        <v>260</v>
      </c>
      <c r="D62" s="14"/>
      <c r="E62" s="15"/>
      <c r="F62" s="16" t="s">
        <v>322</v>
      </c>
      <c r="G62" s="78"/>
      <c r="H62" s="70" t="s">
        <v>28</v>
      </c>
      <c r="I62" s="88" t="s">
        <v>320</v>
      </c>
      <c r="J62" s="72" t="s">
        <v>30</v>
      </c>
      <c r="K62" s="79"/>
      <c r="L62" s="80">
        <v>280000</v>
      </c>
      <c r="M62" s="20">
        <f t="shared" ref="M62" si="5">M61-L62</f>
        <v>37246299</v>
      </c>
      <c r="N62" s="81">
        <f t="shared" si="3"/>
        <v>184</v>
      </c>
      <c r="O62" s="82"/>
      <c r="P62" s="83"/>
      <c r="Q62" s="83"/>
      <c r="R62" s="84"/>
      <c r="S62" s="85"/>
      <c r="T62" s="86"/>
      <c r="U62" s="83"/>
      <c r="V62" s="83"/>
      <c r="W62" s="87"/>
    </row>
    <row r="63" spans="3:23" ht="57.75" customHeight="1">
      <c r="C63" s="26" t="s">
        <v>260</v>
      </c>
      <c r="D63" s="14"/>
      <c r="E63" s="15"/>
      <c r="F63" s="16" t="s">
        <v>322</v>
      </c>
      <c r="G63" s="78"/>
      <c r="H63" s="70" t="s">
        <v>45</v>
      </c>
      <c r="I63" s="88" t="s">
        <v>319</v>
      </c>
      <c r="J63" s="72" t="s">
        <v>30</v>
      </c>
      <c r="K63" s="79"/>
      <c r="L63" s="80">
        <v>280000</v>
      </c>
      <c r="M63" s="20">
        <f t="shared" ref="M63:M68" si="6">M62-L63</f>
        <v>36966299</v>
      </c>
      <c r="N63" s="81">
        <f t="shared" si="3"/>
        <v>186</v>
      </c>
      <c r="O63" s="82"/>
      <c r="P63" s="83"/>
      <c r="Q63" s="83"/>
      <c r="R63" s="84"/>
      <c r="S63" s="85"/>
      <c r="T63" s="86"/>
      <c r="U63" s="83"/>
      <c r="V63" s="83"/>
      <c r="W63" s="87"/>
    </row>
    <row r="64" spans="3:23" ht="57.75" customHeight="1">
      <c r="C64" s="26" t="s">
        <v>260</v>
      </c>
      <c r="D64" s="14"/>
      <c r="E64" s="15"/>
      <c r="F64" s="16" t="s">
        <v>322</v>
      </c>
      <c r="G64" s="78"/>
      <c r="H64" s="70" t="s">
        <v>29</v>
      </c>
      <c r="I64" s="88" t="s">
        <v>318</v>
      </c>
      <c r="J64" s="72" t="s">
        <v>30</v>
      </c>
      <c r="K64" s="79"/>
      <c r="L64" s="80">
        <v>280000</v>
      </c>
      <c r="M64" s="20">
        <f t="shared" si="6"/>
        <v>36686299</v>
      </c>
      <c r="N64" s="81">
        <f t="shared" si="3"/>
        <v>184</v>
      </c>
      <c r="O64" s="82"/>
      <c r="P64" s="83"/>
      <c r="Q64" s="83"/>
      <c r="R64" s="84"/>
      <c r="S64" s="85"/>
      <c r="T64" s="86"/>
      <c r="U64" s="83"/>
      <c r="V64" s="83"/>
      <c r="W64" s="87"/>
    </row>
    <row r="65" spans="3:23" ht="57.75" customHeight="1">
      <c r="C65" s="26" t="s">
        <v>260</v>
      </c>
      <c r="D65" s="14"/>
      <c r="E65" s="15"/>
      <c r="F65" s="16" t="s">
        <v>322</v>
      </c>
      <c r="G65" s="78"/>
      <c r="H65" s="70" t="s">
        <v>308</v>
      </c>
      <c r="I65" s="88" t="s">
        <v>317</v>
      </c>
      <c r="J65" s="72" t="s">
        <v>30</v>
      </c>
      <c r="K65" s="79"/>
      <c r="L65" s="80">
        <v>280000</v>
      </c>
      <c r="M65" s="20">
        <f t="shared" si="6"/>
        <v>36406299</v>
      </c>
      <c r="N65" s="81">
        <f t="shared" si="3"/>
        <v>188</v>
      </c>
      <c r="O65" s="82"/>
      <c r="P65" s="83"/>
      <c r="Q65" s="83"/>
      <c r="R65" s="84"/>
      <c r="S65" s="85"/>
      <c r="T65" s="86"/>
      <c r="U65" s="83"/>
      <c r="V65" s="83"/>
      <c r="W65" s="87"/>
    </row>
    <row r="66" spans="3:23" ht="57.75" customHeight="1">
      <c r="C66" s="26" t="s">
        <v>260</v>
      </c>
      <c r="D66" s="14"/>
      <c r="E66" s="15"/>
      <c r="F66" s="16" t="s">
        <v>322</v>
      </c>
      <c r="G66" s="78"/>
      <c r="H66" s="70" t="s">
        <v>295</v>
      </c>
      <c r="I66" s="88" t="s">
        <v>316</v>
      </c>
      <c r="J66" s="72" t="s">
        <v>30</v>
      </c>
      <c r="K66" s="79"/>
      <c r="L66" s="80">
        <v>280000</v>
      </c>
      <c r="M66" s="20">
        <f t="shared" si="6"/>
        <v>36126299</v>
      </c>
      <c r="N66" s="81">
        <f t="shared" si="3"/>
        <v>186</v>
      </c>
      <c r="O66" s="82"/>
      <c r="P66" s="83"/>
      <c r="Q66" s="83"/>
      <c r="R66" s="84"/>
      <c r="S66" s="85"/>
      <c r="T66" s="86"/>
      <c r="U66" s="83"/>
      <c r="V66" s="83"/>
      <c r="W66" s="87"/>
    </row>
    <row r="67" spans="3:23" ht="57.75" customHeight="1">
      <c r="C67" s="26" t="s">
        <v>260</v>
      </c>
      <c r="D67" s="14"/>
      <c r="E67" s="15"/>
      <c r="F67" s="16" t="s">
        <v>322</v>
      </c>
      <c r="G67" s="78"/>
      <c r="H67" s="70" t="s">
        <v>25</v>
      </c>
      <c r="I67" s="88" t="s">
        <v>315</v>
      </c>
      <c r="J67" s="72" t="s">
        <v>30</v>
      </c>
      <c r="K67" s="79"/>
      <c r="L67" s="80">
        <v>280000</v>
      </c>
      <c r="M67" s="20">
        <f t="shared" si="6"/>
        <v>35846299</v>
      </c>
      <c r="N67" s="81">
        <f t="shared" si="3"/>
        <v>178</v>
      </c>
      <c r="O67" s="82"/>
      <c r="P67" s="83"/>
      <c r="Q67" s="83"/>
      <c r="R67" s="84"/>
      <c r="S67" s="85"/>
      <c r="T67" s="86"/>
      <c r="U67" s="83"/>
      <c r="V67" s="83"/>
      <c r="W67" s="87"/>
    </row>
    <row r="68" spans="3:23" ht="57.75" customHeight="1">
      <c r="C68" s="26" t="s">
        <v>260</v>
      </c>
      <c r="D68" s="14"/>
      <c r="E68" s="15"/>
      <c r="F68" s="16" t="s">
        <v>322</v>
      </c>
      <c r="G68" s="78"/>
      <c r="H68" s="70" t="s">
        <v>150</v>
      </c>
      <c r="I68" s="88" t="s">
        <v>314</v>
      </c>
      <c r="J68" s="72" t="s">
        <v>30</v>
      </c>
      <c r="K68" s="79"/>
      <c r="L68" s="80">
        <v>280000</v>
      </c>
      <c r="M68" s="20">
        <f t="shared" si="6"/>
        <v>35566299</v>
      </c>
      <c r="N68" s="81">
        <f t="shared" si="3"/>
        <v>172</v>
      </c>
      <c r="O68" s="82"/>
      <c r="P68" s="83"/>
      <c r="Q68" s="83"/>
      <c r="R68" s="84"/>
      <c r="S68" s="85"/>
      <c r="T68" s="86"/>
      <c r="U68" s="83"/>
      <c r="V68" s="83"/>
      <c r="W68" s="87"/>
    </row>
    <row r="69" spans="3:23" ht="28.5" customHeight="1">
      <c r="C69" s="26" t="s">
        <v>260</v>
      </c>
      <c r="D69" s="14"/>
      <c r="E69" s="15"/>
      <c r="F69" s="16"/>
      <c r="G69" s="78"/>
      <c r="H69" s="70"/>
      <c r="I69" s="204" t="s">
        <v>226</v>
      </c>
      <c r="J69" s="72"/>
      <c r="K69" s="79"/>
      <c r="L69" s="80"/>
      <c r="M69" s="20"/>
      <c r="N69" s="81"/>
      <c r="O69" s="82"/>
      <c r="P69" s="83"/>
      <c r="Q69" s="83"/>
      <c r="R69" s="84"/>
      <c r="S69" s="85"/>
      <c r="T69" s="86"/>
      <c r="U69" s="83"/>
      <c r="V69" s="83"/>
      <c r="W69" s="87"/>
    </row>
    <row r="70" spans="3:23" ht="48.75" customHeight="1">
      <c r="C70" s="26" t="s">
        <v>260</v>
      </c>
      <c r="D70" s="14"/>
      <c r="E70" s="15"/>
      <c r="F70" s="16" t="s">
        <v>323</v>
      </c>
      <c r="G70" s="78"/>
      <c r="H70" s="70" t="s">
        <v>210</v>
      </c>
      <c r="I70" s="88" t="s">
        <v>235</v>
      </c>
      <c r="J70" s="72" t="s">
        <v>227</v>
      </c>
      <c r="K70" s="79"/>
      <c r="L70" s="80">
        <v>1495000</v>
      </c>
      <c r="M70" s="20">
        <f>M68-L70</f>
        <v>34071299</v>
      </c>
      <c r="N70" s="81"/>
      <c r="O70" s="82"/>
      <c r="P70" s="83"/>
      <c r="Q70" s="83"/>
      <c r="R70" s="84"/>
      <c r="S70" s="85"/>
      <c r="T70" s="86"/>
      <c r="U70" s="83"/>
      <c r="V70" s="83"/>
      <c r="W70" s="87"/>
    </row>
    <row r="71" spans="3:23" ht="33" customHeight="1">
      <c r="C71" s="26" t="s">
        <v>260</v>
      </c>
      <c r="D71" s="14"/>
      <c r="E71" s="15"/>
      <c r="F71" s="180" t="s">
        <v>228</v>
      </c>
      <c r="G71" s="78"/>
      <c r="H71" s="70" t="s">
        <v>212</v>
      </c>
      <c r="I71" s="88" t="s">
        <v>229</v>
      </c>
      <c r="J71" s="72" t="s">
        <v>227</v>
      </c>
      <c r="K71" s="79"/>
      <c r="L71" s="80">
        <v>990000</v>
      </c>
      <c r="M71" s="20">
        <f>M70-L71</f>
        <v>33081299</v>
      </c>
      <c r="N71" s="81"/>
      <c r="O71" s="82"/>
      <c r="P71" s="83"/>
      <c r="Q71" s="83"/>
      <c r="R71" s="84"/>
      <c r="S71" s="85"/>
      <c r="T71" s="86"/>
      <c r="U71" s="83"/>
      <c r="V71" s="83"/>
      <c r="W71" s="87"/>
    </row>
    <row r="72" spans="3:23" ht="33" customHeight="1">
      <c r="C72" s="26" t="s">
        <v>260</v>
      </c>
      <c r="D72" s="14"/>
      <c r="E72" s="15"/>
      <c r="F72" s="16"/>
      <c r="G72" s="78"/>
      <c r="H72" s="70"/>
      <c r="I72" s="204" t="s">
        <v>233</v>
      </c>
      <c r="J72" s="72"/>
      <c r="K72" s="79"/>
      <c r="L72" s="80"/>
      <c r="M72" s="20"/>
      <c r="N72" s="81"/>
      <c r="O72" s="82"/>
      <c r="P72" s="83"/>
      <c r="Q72" s="83"/>
      <c r="R72" s="84"/>
      <c r="S72" s="85"/>
      <c r="T72" s="86"/>
      <c r="U72" s="83"/>
      <c r="V72" s="83"/>
      <c r="W72" s="87"/>
    </row>
    <row r="73" spans="3:23" ht="45.75" customHeight="1">
      <c r="C73" s="26" t="s">
        <v>260</v>
      </c>
      <c r="D73" s="14"/>
      <c r="E73" s="15"/>
      <c r="F73" s="180" t="s">
        <v>234</v>
      </c>
      <c r="G73" s="78"/>
      <c r="H73" s="70" t="s">
        <v>216</v>
      </c>
      <c r="I73" s="88" t="s">
        <v>236</v>
      </c>
      <c r="J73" s="72" t="s">
        <v>237</v>
      </c>
      <c r="K73" s="79"/>
      <c r="L73" s="80">
        <v>1475000</v>
      </c>
      <c r="M73" s="20">
        <f>M71-L73</f>
        <v>31606299</v>
      </c>
      <c r="N73" s="81"/>
      <c r="O73" s="82"/>
      <c r="P73" s="83"/>
      <c r="Q73" s="83"/>
      <c r="R73" s="84"/>
      <c r="S73" s="85"/>
      <c r="T73" s="86"/>
      <c r="U73" s="83"/>
      <c r="V73" s="83"/>
      <c r="W73" s="87"/>
    </row>
    <row r="74" spans="3:23" ht="40.5" customHeight="1">
      <c r="C74" s="26" t="s">
        <v>260</v>
      </c>
      <c r="D74" s="14"/>
      <c r="E74" s="15"/>
      <c r="F74" s="180" t="s">
        <v>238</v>
      </c>
      <c r="G74" s="78"/>
      <c r="H74" s="70" t="s">
        <v>223</v>
      </c>
      <c r="I74" s="88" t="s">
        <v>239</v>
      </c>
      <c r="J74" s="72" t="s">
        <v>237</v>
      </c>
      <c r="K74" s="79"/>
      <c r="L74" s="80">
        <v>995000</v>
      </c>
      <c r="M74" s="20">
        <f>M73-L74</f>
        <v>30611299</v>
      </c>
      <c r="N74" s="81"/>
      <c r="O74" s="82"/>
      <c r="P74" s="83"/>
      <c r="Q74" s="83"/>
      <c r="R74" s="84"/>
      <c r="S74" s="85"/>
      <c r="T74" s="86"/>
      <c r="U74" s="83"/>
      <c r="V74" s="83"/>
      <c r="W74" s="87"/>
    </row>
    <row r="75" spans="3:23" ht="39.75" customHeight="1">
      <c r="C75" s="107"/>
      <c r="D75" s="108"/>
      <c r="E75" s="109"/>
      <c r="F75" s="110"/>
      <c r="G75" s="111"/>
      <c r="H75" s="111"/>
      <c r="I75" s="112" t="s">
        <v>261</v>
      </c>
      <c r="J75" s="113"/>
      <c r="K75" s="114"/>
      <c r="L75" s="207">
        <f>SUM(L7:L74)</f>
        <v>34268701</v>
      </c>
      <c r="M75" s="115"/>
      <c r="N75" s="116"/>
      <c r="O75" s="117"/>
      <c r="P75" s="118"/>
      <c r="Q75" s="118"/>
      <c r="R75" s="119"/>
      <c r="S75" s="120"/>
      <c r="T75" s="119"/>
      <c r="U75" s="118"/>
      <c r="V75" s="119"/>
      <c r="W75" s="121"/>
    </row>
    <row r="76" spans="3:23">
      <c r="C76" s="122"/>
      <c r="D76" s="123"/>
      <c r="E76" s="124"/>
      <c r="F76" s="125"/>
      <c r="G76" s="124"/>
      <c r="H76" s="126"/>
      <c r="I76" s="127"/>
      <c r="J76" s="127"/>
      <c r="K76" s="128"/>
      <c r="L76" s="128"/>
      <c r="M76" s="129"/>
      <c r="N76" s="21"/>
      <c r="O76" s="130"/>
      <c r="P76" s="124"/>
      <c r="Q76" s="124"/>
      <c r="R76" s="131"/>
      <c r="S76" s="132"/>
      <c r="T76" s="131"/>
      <c r="U76" s="124"/>
      <c r="V76" s="131"/>
      <c r="W76" s="133"/>
    </row>
    <row r="77" spans="3:23" ht="13.8" thickBot="1">
      <c r="C77" s="134"/>
      <c r="D77" s="135"/>
      <c r="E77" s="136"/>
      <c r="F77" s="137"/>
      <c r="G77" s="138"/>
      <c r="H77" s="135"/>
      <c r="I77" s="139" t="s">
        <v>11</v>
      </c>
      <c r="J77" s="135"/>
      <c r="K77" s="140">
        <f>SUM(K8:K76)</f>
        <v>64880000</v>
      </c>
      <c r="L77" s="140">
        <f>SUM(L9:L74)</f>
        <v>34268701</v>
      </c>
      <c r="M77" s="141">
        <f>K77-L77</f>
        <v>30611299</v>
      </c>
      <c r="N77" s="142"/>
      <c r="O77" s="143"/>
      <c r="P77" s="136"/>
      <c r="Q77" s="144"/>
      <c r="R77" s="136"/>
      <c r="S77" s="138"/>
      <c r="T77" s="136"/>
      <c r="U77" s="136"/>
      <c r="V77" s="136"/>
      <c r="W77" s="145"/>
    </row>
    <row r="78" spans="3:23" ht="15" thickTop="1">
      <c r="C78" s="146"/>
      <c r="E78" s="2"/>
      <c r="I78" s="147"/>
      <c r="K78" s="148"/>
      <c r="L78" s="148"/>
      <c r="M78" s="149"/>
      <c r="N78" s="3"/>
      <c r="O78" s="2"/>
      <c r="P78" s="2"/>
      <c r="Q78" s="4"/>
      <c r="R78" s="2"/>
      <c r="U78" s="2"/>
      <c r="V78" s="2"/>
      <c r="W78" s="150"/>
    </row>
    <row r="79" spans="3:23">
      <c r="E79" s="2"/>
      <c r="G79" s="151" t="s">
        <v>31</v>
      </c>
      <c r="H79" s="151"/>
      <c r="K79" s="1" t="s">
        <v>253</v>
      </c>
      <c r="M79" s="152"/>
      <c r="N79" s="3"/>
      <c r="O79" s="153"/>
      <c r="P79" s="2"/>
      <c r="Q79" s="4"/>
      <c r="R79" s="2"/>
      <c r="U79" s="2"/>
      <c r="V79" s="2"/>
    </row>
    <row r="80" spans="3:23" ht="14.4">
      <c r="E80" s="2"/>
      <c r="G80" s="1" t="s">
        <v>32</v>
      </c>
      <c r="K80" s="154" t="s">
        <v>33</v>
      </c>
      <c r="M80" s="152"/>
      <c r="N80" s="155"/>
      <c r="O80" s="156"/>
      <c r="P80" s="2"/>
      <c r="Q80" s="157"/>
      <c r="R80" s="158"/>
      <c r="U80" s="2"/>
      <c r="V80" s="2"/>
    </row>
    <row r="81" spans="3:22" ht="14.4">
      <c r="E81" s="2"/>
      <c r="G81" s="1" t="s">
        <v>34</v>
      </c>
      <c r="M81" s="152"/>
      <c r="N81" s="3"/>
      <c r="O81" s="159"/>
      <c r="P81" s="2"/>
      <c r="Q81" s="160"/>
      <c r="R81" s="158"/>
      <c r="U81" s="2"/>
      <c r="V81" s="2"/>
    </row>
    <row r="82" spans="3:22" ht="14.4">
      <c r="E82" s="2"/>
      <c r="G82" s="1" t="s">
        <v>35</v>
      </c>
      <c r="J82" s="161"/>
      <c r="K82" s="152"/>
      <c r="N82" s="3"/>
      <c r="O82" s="156"/>
      <c r="P82" s="2"/>
      <c r="Q82" s="157"/>
      <c r="R82" s="158"/>
      <c r="U82" s="2"/>
      <c r="V82" s="2"/>
    </row>
    <row r="83" spans="3:22" ht="14.4">
      <c r="C83" s="150"/>
      <c r="D83" s="150"/>
      <c r="E83" s="150"/>
      <c r="F83" s="150"/>
      <c r="M83" s="152"/>
      <c r="N83" s="3"/>
      <c r="O83" s="156"/>
      <c r="P83" s="2"/>
      <c r="Q83" s="157"/>
      <c r="R83" s="158"/>
      <c r="S83" s="150"/>
      <c r="T83" s="162"/>
      <c r="U83" s="150"/>
      <c r="V83" s="150"/>
    </row>
    <row r="84" spans="3:22" ht="15" customHeight="1">
      <c r="C84" s="150"/>
      <c r="D84" s="150"/>
      <c r="E84" s="150"/>
      <c r="F84" s="150"/>
      <c r="G84" s="247" t="s">
        <v>36</v>
      </c>
      <c r="H84" s="247"/>
      <c r="I84" s="247"/>
      <c r="K84" s="163" t="s">
        <v>40</v>
      </c>
      <c r="L84" s="163"/>
      <c r="M84" s="152">
        <f>SUM(L9:L74)</f>
        <v>34268701</v>
      </c>
      <c r="N84" s="3"/>
      <c r="O84" s="156"/>
      <c r="P84" s="2"/>
      <c r="Q84" s="157"/>
      <c r="R84" s="158"/>
      <c r="S84" s="150"/>
      <c r="T84" s="162"/>
      <c r="U84" s="150"/>
      <c r="V84" s="150"/>
    </row>
    <row r="85" spans="3:22" ht="15" customHeight="1">
      <c r="C85" s="150"/>
      <c r="D85" s="150"/>
      <c r="E85" s="150"/>
      <c r="F85" s="150"/>
      <c r="G85" s="247" t="s">
        <v>37</v>
      </c>
      <c r="H85" s="247"/>
      <c r="I85" s="247"/>
      <c r="K85" s="164" t="s">
        <v>41</v>
      </c>
      <c r="L85" s="164"/>
      <c r="M85" s="164"/>
      <c r="N85" s="3"/>
      <c r="O85" s="156"/>
      <c r="P85" s="2"/>
      <c r="Q85" s="157"/>
      <c r="R85" s="158"/>
      <c r="S85" s="150"/>
      <c r="T85" s="162"/>
      <c r="U85" s="150"/>
      <c r="V85" s="150"/>
    </row>
  </sheetData>
  <mergeCells count="22"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J5:J6"/>
    <mergeCell ref="R5:T5"/>
    <mergeCell ref="U5:U6"/>
    <mergeCell ref="V5:V6"/>
    <mergeCell ref="W5:W6"/>
    <mergeCell ref="P5:P6"/>
    <mergeCell ref="Q5:Q6"/>
    <mergeCell ref="G85:I85"/>
    <mergeCell ref="K5:K6"/>
    <mergeCell ref="L5:L6"/>
    <mergeCell ref="M5:M6"/>
    <mergeCell ref="O5:O6"/>
    <mergeCell ref="G84:I84"/>
  </mergeCells>
  <conditionalFormatting sqref="I78 I86:I9858 I44:I45 I18:I30">
    <cfRule type="expression" dxfId="90" priority="74">
      <formula>LEN(I18)&gt;200</formula>
    </cfRule>
  </conditionalFormatting>
  <conditionalFormatting sqref="G79:H81 G83:H85 H82">
    <cfRule type="expression" dxfId="89" priority="73">
      <formula>LEN(G79)&gt;200</formula>
    </cfRule>
  </conditionalFormatting>
  <conditionalFormatting sqref="I77">
    <cfRule type="expression" dxfId="88" priority="72">
      <formula>LEN(I77)&gt;200</formula>
    </cfRule>
  </conditionalFormatting>
  <conditionalFormatting sqref="G82">
    <cfRule type="expression" dxfId="87" priority="71">
      <formula>LEN(G82)&gt;200</formula>
    </cfRule>
  </conditionalFormatting>
  <conditionalFormatting sqref="I8">
    <cfRule type="expression" dxfId="86" priority="70">
      <formula>LEN(I8)&gt;200</formula>
    </cfRule>
  </conditionalFormatting>
  <conditionalFormatting sqref="I9:I10">
    <cfRule type="expression" dxfId="85" priority="69">
      <formula>LEN(I9)&gt;200</formula>
    </cfRule>
  </conditionalFormatting>
  <conditionalFormatting sqref="I11 I16 I13:I14">
    <cfRule type="expression" dxfId="84" priority="68">
      <formula>LEN(I11)&gt;200</formula>
    </cfRule>
  </conditionalFormatting>
  <conditionalFormatting sqref="I75">
    <cfRule type="expression" dxfId="83" priority="67">
      <formula>LEN(I75)&gt;200</formula>
    </cfRule>
  </conditionalFormatting>
  <conditionalFormatting sqref="I75">
    <cfRule type="expression" dxfId="82" priority="65">
      <formula>LEN(I75)&gt;200</formula>
    </cfRule>
  </conditionalFormatting>
  <conditionalFormatting sqref="I75">
    <cfRule type="expression" dxfId="81" priority="66">
      <formula>LEN(I75)&gt;200</formula>
    </cfRule>
  </conditionalFormatting>
  <conditionalFormatting sqref="I17">
    <cfRule type="expression" dxfId="80" priority="60">
      <formula>LEN(I17)&gt;200</formula>
    </cfRule>
  </conditionalFormatting>
  <conditionalFormatting sqref="I17">
    <cfRule type="expression" dxfId="79" priority="61">
      <formula>LEN(I17)&gt;200</formula>
    </cfRule>
  </conditionalFormatting>
  <conditionalFormatting sqref="I17">
    <cfRule type="expression" dxfId="78" priority="64">
      <formula>LEN(I17)&gt;200</formula>
    </cfRule>
  </conditionalFormatting>
  <conditionalFormatting sqref="I17">
    <cfRule type="expression" dxfId="77" priority="62">
      <formula>LEN(I17)&gt;200</formula>
    </cfRule>
  </conditionalFormatting>
  <conditionalFormatting sqref="I17">
    <cfRule type="expression" dxfId="76" priority="63">
      <formula>LEN(I17)&gt;200</formula>
    </cfRule>
  </conditionalFormatting>
  <conditionalFormatting sqref="I31:I34">
    <cfRule type="expression" dxfId="75" priority="48">
      <formula>LEN(I31)&gt;200</formula>
    </cfRule>
  </conditionalFormatting>
  <conditionalFormatting sqref="I37">
    <cfRule type="expression" dxfId="74" priority="42">
      <formula>LEN(I37)&gt;200</formula>
    </cfRule>
  </conditionalFormatting>
  <conditionalFormatting sqref="I35">
    <cfRule type="expression" dxfId="73" priority="46">
      <formula>LEN(I35)&gt;200</formula>
    </cfRule>
  </conditionalFormatting>
  <conditionalFormatting sqref="I36">
    <cfRule type="expression" dxfId="72" priority="44">
      <formula>LEN(I36)&gt;200</formula>
    </cfRule>
  </conditionalFormatting>
  <conditionalFormatting sqref="I38">
    <cfRule type="expression" dxfId="71" priority="40">
      <formula>LEN(I38)&gt;200</formula>
    </cfRule>
  </conditionalFormatting>
  <conditionalFormatting sqref="I39:I40 I42:I43">
    <cfRule type="expression" dxfId="70" priority="38">
      <formula>LEN(I39)&gt;200</formula>
    </cfRule>
  </conditionalFormatting>
  <conditionalFormatting sqref="D46:M47 D48:I48 K48:M48">
    <cfRule type="expression" dxfId="69" priority="36">
      <formula>LEN(D46)&gt;200</formula>
    </cfRule>
  </conditionalFormatting>
  <conditionalFormatting sqref="I15">
    <cfRule type="expression" dxfId="68" priority="19">
      <formula>LEN(I15)&gt;200</formula>
    </cfRule>
  </conditionalFormatting>
  <conditionalFormatting sqref="I41">
    <cfRule type="expression" dxfId="67" priority="17">
      <formula>LEN(I41)&gt;200</formula>
    </cfRule>
  </conditionalFormatting>
  <conditionalFormatting sqref="I69">
    <cfRule type="expression" dxfId="66" priority="15">
      <formula>LEN(I69)&gt;200</formula>
    </cfRule>
  </conditionalFormatting>
  <conditionalFormatting sqref="I72">
    <cfRule type="expression" dxfId="65" priority="13">
      <formula>LEN(I72)&gt;200</formula>
    </cfRule>
  </conditionalFormatting>
  <conditionalFormatting sqref="I12">
    <cfRule type="expression" dxfId="64" priority="3">
      <formula>LEN(I12)&gt;200</formula>
    </cfRule>
  </conditionalFormatting>
  <conditionalFormatting sqref="I12">
    <cfRule type="expression" dxfId="63" priority="4">
      <formula>LEN(I12)&gt;200</formula>
    </cfRule>
  </conditionalFormatting>
  <conditionalFormatting sqref="I12">
    <cfRule type="expression" dxfId="62" priority="7">
      <formula>LEN(I12)&gt;200</formula>
    </cfRule>
  </conditionalFormatting>
  <conditionalFormatting sqref="I12">
    <cfRule type="expression" dxfId="61" priority="5">
      <formula>LEN(I12)&gt;200</formula>
    </cfRule>
  </conditionalFormatting>
  <conditionalFormatting sqref="I12">
    <cfRule type="expression" dxfId="60" priority="6">
      <formula>LEN(I12)&gt;200</formula>
    </cfRule>
  </conditionalFormatting>
  <conditionalFormatting sqref="I51">
    <cfRule type="expression" dxfId="59" priority="1">
      <formula>LEN(I51)&gt;200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colBreaks count="1" manualBreakCount="1">
    <brk id="23" min="1" max="83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C2:W68"/>
  <sheetViews>
    <sheetView showGridLines="0" zoomScale="69" zoomScaleNormal="69" zoomScaleSheetLayoutView="84" workbookViewId="0">
      <pane ySplit="6" topLeftCell="A46" activePane="bottomLeft" state="frozen"/>
      <selection pane="bottomLeft" activeCell="P49" sqref="P49"/>
    </sheetView>
  </sheetViews>
  <sheetFormatPr defaultColWidth="9.109375" defaultRowHeight="13.2"/>
  <cols>
    <col min="1" max="1" width="1" style="1" customWidth="1"/>
    <col min="2" max="2" width="10.44140625" style="1" customWidth="1"/>
    <col min="3" max="3" width="8.109375" style="1" customWidth="1"/>
    <col min="4" max="4" width="5.6640625" style="1" customWidth="1"/>
    <col min="5" max="5" width="10.6640625" style="1" customWidth="1"/>
    <col min="6" max="6" width="15.5546875" style="1" bestFit="1" customWidth="1"/>
    <col min="7" max="7" width="15.88671875" style="1" customWidth="1"/>
    <col min="8" max="8" width="18.5546875" style="1" customWidth="1"/>
    <col min="9" max="9" width="51.5546875" style="1" customWidth="1"/>
    <col min="10" max="10" width="14.109375" style="1" customWidth="1"/>
    <col min="11" max="11" width="15.5546875" style="1" customWidth="1"/>
    <col min="12" max="12" width="23.109375" style="1" customWidth="1"/>
    <col min="13" max="13" width="16.88671875" style="1" customWidth="1"/>
    <col min="14" max="14" width="8.33203125" style="1" customWidth="1"/>
    <col min="15" max="15" width="15.109375" style="1" customWidth="1"/>
    <col min="16" max="16" width="9.88671875" style="1" customWidth="1"/>
    <col min="17" max="17" width="12.109375" style="1" hidden="1" customWidth="1"/>
    <col min="18" max="18" width="12.44140625" style="1" customWidth="1"/>
    <col min="19" max="19" width="9.109375" style="1"/>
    <col min="20" max="20" width="15" style="2" customWidth="1"/>
    <col min="21" max="21" width="11" style="1" customWidth="1"/>
    <col min="22" max="22" width="9.5546875" style="1" customWidth="1"/>
    <col min="23" max="23" width="19.5546875" style="1" customWidth="1"/>
    <col min="24" max="16384" width="9.109375" style="1"/>
  </cols>
  <sheetData>
    <row r="2" spans="3:23" ht="25.2">
      <c r="C2" s="229" t="s">
        <v>0</v>
      </c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</row>
    <row r="3" spans="3:23" ht="21">
      <c r="C3" s="230" t="s">
        <v>252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</row>
    <row r="4" spans="3:23" ht="13.8" thickBot="1">
      <c r="E4" s="2"/>
      <c r="N4" s="3"/>
      <c r="O4" s="2"/>
      <c r="P4" s="2"/>
      <c r="Q4" s="4"/>
      <c r="R4" s="2"/>
      <c r="U4" s="2"/>
      <c r="V4" s="2"/>
      <c r="W4" s="5"/>
    </row>
    <row r="5" spans="3:23" s="7" customFormat="1" ht="42.75" customHeight="1" thickTop="1">
      <c r="C5" s="231" t="s">
        <v>1</v>
      </c>
      <c r="D5" s="233" t="s">
        <v>2</v>
      </c>
      <c r="E5" s="235" t="s">
        <v>3</v>
      </c>
      <c r="F5" s="237" t="s">
        <v>4</v>
      </c>
      <c r="G5" s="237" t="s">
        <v>5</v>
      </c>
      <c r="H5" s="237" t="s">
        <v>6</v>
      </c>
      <c r="I5" s="239" t="s">
        <v>7</v>
      </c>
      <c r="J5" s="239" t="s">
        <v>8</v>
      </c>
      <c r="K5" s="239" t="s">
        <v>9</v>
      </c>
      <c r="L5" s="239" t="s">
        <v>10</v>
      </c>
      <c r="M5" s="252" t="s">
        <v>11</v>
      </c>
      <c r="N5" s="6"/>
      <c r="O5" s="243" t="s">
        <v>12</v>
      </c>
      <c r="P5" s="245" t="s">
        <v>13</v>
      </c>
      <c r="Q5" s="248" t="s">
        <v>14</v>
      </c>
      <c r="R5" s="237" t="s">
        <v>15</v>
      </c>
      <c r="S5" s="237"/>
      <c r="T5" s="237"/>
      <c r="U5" s="250" t="s">
        <v>16</v>
      </c>
      <c r="V5" s="250" t="s">
        <v>17</v>
      </c>
      <c r="W5" s="241" t="s">
        <v>18</v>
      </c>
    </row>
    <row r="6" spans="3:23" s="12" customFormat="1" ht="24.75" customHeight="1">
      <c r="C6" s="232"/>
      <c r="D6" s="234"/>
      <c r="E6" s="236"/>
      <c r="F6" s="238"/>
      <c r="G6" s="238"/>
      <c r="H6" s="238"/>
      <c r="I6" s="240"/>
      <c r="J6" s="240"/>
      <c r="K6" s="240"/>
      <c r="L6" s="240"/>
      <c r="M6" s="253"/>
      <c r="N6" s="8"/>
      <c r="O6" s="244"/>
      <c r="P6" s="246"/>
      <c r="Q6" s="249"/>
      <c r="R6" s="9" t="s">
        <v>19</v>
      </c>
      <c r="S6" s="10" t="s">
        <v>20</v>
      </c>
      <c r="T6" s="11" t="s">
        <v>21</v>
      </c>
      <c r="U6" s="251"/>
      <c r="V6" s="251"/>
      <c r="W6" s="242"/>
    </row>
    <row r="7" spans="3:23">
      <c r="C7" s="13"/>
      <c r="D7" s="14"/>
      <c r="E7" s="15"/>
      <c r="F7" s="16"/>
      <c r="G7" s="15"/>
      <c r="H7" s="17"/>
      <c r="I7" s="18"/>
      <c r="J7" s="18"/>
      <c r="K7" s="19"/>
      <c r="L7" s="19"/>
      <c r="M7" s="20"/>
      <c r="N7" s="21"/>
      <c r="O7" s="22"/>
      <c r="P7" s="15"/>
      <c r="Q7" s="15"/>
      <c r="R7" s="23"/>
      <c r="S7" s="24"/>
      <c r="T7" s="23"/>
      <c r="U7" s="15"/>
      <c r="V7" s="23"/>
      <c r="W7" s="25"/>
    </row>
    <row r="8" spans="3:23" ht="33" customHeight="1">
      <c r="C8" s="26" t="s">
        <v>260</v>
      </c>
      <c r="D8" s="27"/>
      <c r="E8" s="28"/>
      <c r="F8" s="29"/>
      <c r="G8" s="30"/>
      <c r="H8" s="30"/>
      <c r="I8" s="31" t="s">
        <v>305</v>
      </c>
      <c r="J8" s="32"/>
      <c r="K8" s="33">
        <f>8346000+780000</f>
        <v>9126000</v>
      </c>
      <c r="L8" s="34"/>
      <c r="M8" s="35">
        <f>K8</f>
        <v>9126000</v>
      </c>
      <c r="N8" s="36"/>
      <c r="O8" s="37"/>
      <c r="P8" s="38"/>
      <c r="Q8" s="39"/>
      <c r="R8" s="38"/>
      <c r="S8" s="40"/>
      <c r="T8" s="38"/>
      <c r="U8" s="38"/>
      <c r="V8" s="38"/>
      <c r="W8" s="41"/>
    </row>
    <row r="9" spans="3:23" ht="27.75" customHeight="1">
      <c r="C9" s="26" t="s">
        <v>260</v>
      </c>
      <c r="D9" s="42"/>
      <c r="E9" s="43"/>
      <c r="F9" s="44"/>
      <c r="G9" s="45"/>
      <c r="H9" s="45"/>
      <c r="I9" s="46" t="s">
        <v>306</v>
      </c>
      <c r="J9" s="47"/>
      <c r="K9" s="48"/>
      <c r="L9" s="49"/>
      <c r="M9" s="50"/>
      <c r="N9" s="36"/>
      <c r="O9" s="51"/>
      <c r="P9" s="52"/>
      <c r="Q9" s="53"/>
      <c r="R9" s="52"/>
      <c r="S9" s="54"/>
      <c r="T9" s="52"/>
      <c r="U9" s="52"/>
      <c r="V9" s="52"/>
      <c r="W9" s="55"/>
    </row>
    <row r="10" spans="3:23" ht="27.75" customHeight="1">
      <c r="C10" s="26"/>
      <c r="D10" s="42"/>
      <c r="E10" s="43"/>
      <c r="F10" s="44"/>
      <c r="G10" s="45"/>
      <c r="H10" s="45"/>
      <c r="I10" s="46" t="s">
        <v>332</v>
      </c>
      <c r="J10" s="47"/>
      <c r="K10" s="48"/>
      <c r="L10" s="49"/>
      <c r="M10" s="50"/>
      <c r="N10" s="36"/>
      <c r="O10" s="51"/>
      <c r="P10" s="52"/>
      <c r="Q10" s="53"/>
      <c r="R10" s="52"/>
      <c r="S10" s="54"/>
      <c r="T10" s="52"/>
      <c r="U10" s="52"/>
      <c r="V10" s="52"/>
      <c r="W10" s="55"/>
    </row>
    <row r="11" spans="3:23" ht="27.75" customHeight="1">
      <c r="C11" s="26"/>
      <c r="D11" s="56"/>
      <c r="E11" s="57"/>
      <c r="F11" s="58"/>
      <c r="G11" s="59"/>
      <c r="H11" s="59"/>
      <c r="I11" s="60" t="s">
        <v>328</v>
      </c>
      <c r="J11" s="61"/>
      <c r="K11" s="62"/>
      <c r="L11" s="63"/>
      <c r="M11" s="64"/>
      <c r="N11" s="36"/>
      <c r="O11" s="51"/>
      <c r="P11" s="52"/>
      <c r="Q11" s="53"/>
      <c r="R11" s="52"/>
      <c r="S11" s="54"/>
      <c r="T11" s="52"/>
      <c r="U11" s="52"/>
      <c r="V11" s="52"/>
      <c r="W11" s="55"/>
    </row>
    <row r="12" spans="3:23" ht="27.75" customHeight="1">
      <c r="C12" s="26" t="s">
        <v>260</v>
      </c>
      <c r="D12" s="181"/>
      <c r="E12" s="182"/>
      <c r="F12" s="183"/>
      <c r="G12" s="184"/>
      <c r="H12" s="185"/>
      <c r="I12" s="71" t="s">
        <v>163</v>
      </c>
      <c r="J12" s="208"/>
      <c r="K12" s="187"/>
      <c r="L12" s="188"/>
      <c r="M12" s="189"/>
      <c r="N12" s="36"/>
      <c r="O12" s="51"/>
      <c r="P12" s="52"/>
      <c r="Q12" s="53"/>
      <c r="R12" s="52"/>
      <c r="S12" s="54"/>
      <c r="T12" s="52"/>
      <c r="U12" s="52"/>
      <c r="V12" s="52"/>
      <c r="W12" s="55"/>
    </row>
    <row r="13" spans="3:23" ht="63.75" customHeight="1">
      <c r="C13" s="26" t="s">
        <v>260</v>
      </c>
      <c r="D13" s="181"/>
      <c r="E13" s="182"/>
      <c r="F13" s="183"/>
      <c r="G13" s="209" t="s">
        <v>273</v>
      </c>
      <c r="H13" s="195" t="s">
        <v>73</v>
      </c>
      <c r="I13" s="76" t="s">
        <v>274</v>
      </c>
      <c r="J13" s="208" t="s">
        <v>272</v>
      </c>
      <c r="K13" s="187"/>
      <c r="L13" s="198">
        <v>130000</v>
      </c>
      <c r="M13" s="189">
        <f>M8-L13</f>
        <v>8996000</v>
      </c>
      <c r="N13" s="36">
        <f>LEN(I13)</f>
        <v>187</v>
      </c>
      <c r="O13" s="51"/>
      <c r="P13" s="52"/>
      <c r="Q13" s="53"/>
      <c r="R13" s="52"/>
      <c r="S13" s="54"/>
      <c r="T13" s="52"/>
      <c r="U13" s="52"/>
      <c r="V13" s="52"/>
      <c r="W13" s="55"/>
    </row>
    <row r="14" spans="3:23" ht="54" customHeight="1">
      <c r="C14" s="26" t="s">
        <v>260</v>
      </c>
      <c r="D14" s="181"/>
      <c r="E14" s="182"/>
      <c r="F14" s="183"/>
      <c r="G14" s="209" t="s">
        <v>273</v>
      </c>
      <c r="H14" s="195" t="s">
        <v>23</v>
      </c>
      <c r="I14" s="76" t="s">
        <v>275</v>
      </c>
      <c r="J14" s="208" t="s">
        <v>272</v>
      </c>
      <c r="K14" s="187"/>
      <c r="L14" s="198">
        <v>280000</v>
      </c>
      <c r="M14" s="189">
        <f t="shared" ref="M14:M19" si="0">M13-L14</f>
        <v>8716000</v>
      </c>
      <c r="N14" s="36">
        <f t="shared" ref="N14:N46" si="1">LEN(I14)</f>
        <v>181</v>
      </c>
      <c r="O14" s="51"/>
      <c r="P14" s="52"/>
      <c r="Q14" s="53"/>
      <c r="R14" s="52"/>
      <c r="S14" s="54"/>
      <c r="T14" s="52"/>
      <c r="U14" s="52"/>
      <c r="V14" s="52"/>
      <c r="W14" s="55"/>
    </row>
    <row r="15" spans="3:23" ht="64.5" customHeight="1">
      <c r="C15" s="26" t="s">
        <v>260</v>
      </c>
      <c r="D15" s="181"/>
      <c r="E15" s="182"/>
      <c r="F15" s="183"/>
      <c r="G15" s="209" t="s">
        <v>273</v>
      </c>
      <c r="H15" s="195" t="s">
        <v>51</v>
      </c>
      <c r="I15" s="76" t="s">
        <v>276</v>
      </c>
      <c r="J15" s="208" t="s">
        <v>272</v>
      </c>
      <c r="K15" s="187"/>
      <c r="L15" s="198">
        <v>280000</v>
      </c>
      <c r="M15" s="189">
        <f t="shared" si="0"/>
        <v>8436000</v>
      </c>
      <c r="N15" s="36">
        <f t="shared" si="1"/>
        <v>180</v>
      </c>
      <c r="O15" s="51"/>
      <c r="P15" s="52"/>
      <c r="Q15" s="53"/>
      <c r="R15" s="52"/>
      <c r="S15" s="54"/>
      <c r="T15" s="52"/>
      <c r="U15" s="52"/>
      <c r="V15" s="52"/>
      <c r="W15" s="55"/>
    </row>
    <row r="16" spans="3:23" ht="61.5" customHeight="1">
      <c r="C16" s="26" t="s">
        <v>260</v>
      </c>
      <c r="D16" s="181"/>
      <c r="E16" s="182"/>
      <c r="F16" s="183"/>
      <c r="G16" s="209" t="s">
        <v>273</v>
      </c>
      <c r="H16" s="195" t="s">
        <v>24</v>
      </c>
      <c r="I16" s="76" t="s">
        <v>277</v>
      </c>
      <c r="J16" s="208" t="s">
        <v>272</v>
      </c>
      <c r="K16" s="187"/>
      <c r="L16" s="198">
        <v>280000</v>
      </c>
      <c r="M16" s="189">
        <f t="shared" si="0"/>
        <v>8156000</v>
      </c>
      <c r="N16" s="36">
        <f t="shared" si="1"/>
        <v>182</v>
      </c>
      <c r="O16" s="51"/>
      <c r="P16" s="52"/>
      <c r="Q16" s="53"/>
      <c r="R16" s="52"/>
      <c r="S16" s="54"/>
      <c r="T16" s="52"/>
      <c r="U16" s="52"/>
      <c r="V16" s="52"/>
      <c r="W16" s="55"/>
    </row>
    <row r="17" spans="3:23" ht="60.75" customHeight="1">
      <c r="C17" s="26" t="s">
        <v>260</v>
      </c>
      <c r="D17" s="181"/>
      <c r="E17" s="182"/>
      <c r="F17" s="183"/>
      <c r="G17" s="209" t="s">
        <v>273</v>
      </c>
      <c r="H17" s="195" t="s">
        <v>185</v>
      </c>
      <c r="I17" s="76" t="s">
        <v>278</v>
      </c>
      <c r="J17" s="208" t="s">
        <v>272</v>
      </c>
      <c r="K17" s="187"/>
      <c r="L17" s="198">
        <v>280000</v>
      </c>
      <c r="M17" s="189">
        <f t="shared" si="0"/>
        <v>7876000</v>
      </c>
      <c r="N17" s="36">
        <f t="shared" si="1"/>
        <v>178</v>
      </c>
      <c r="O17" s="51"/>
      <c r="P17" s="52"/>
      <c r="Q17" s="53"/>
      <c r="R17" s="52"/>
      <c r="S17" s="54"/>
      <c r="T17" s="52"/>
      <c r="U17" s="52"/>
      <c r="V17" s="52"/>
      <c r="W17" s="55"/>
    </row>
    <row r="18" spans="3:23" ht="55.5" customHeight="1">
      <c r="C18" s="26" t="s">
        <v>260</v>
      </c>
      <c r="D18" s="181"/>
      <c r="E18" s="182"/>
      <c r="F18" s="183"/>
      <c r="G18" s="209" t="s">
        <v>273</v>
      </c>
      <c r="H18" s="195" t="s">
        <v>39</v>
      </c>
      <c r="I18" s="76" t="s">
        <v>279</v>
      </c>
      <c r="J18" s="208" t="s">
        <v>272</v>
      </c>
      <c r="K18" s="187"/>
      <c r="L18" s="198">
        <v>280000</v>
      </c>
      <c r="M18" s="189">
        <f t="shared" si="0"/>
        <v>7596000</v>
      </c>
      <c r="N18" s="36">
        <f t="shared" si="1"/>
        <v>182</v>
      </c>
      <c r="O18" s="51"/>
      <c r="P18" s="52"/>
      <c r="Q18" s="53"/>
      <c r="R18" s="52"/>
      <c r="S18" s="54"/>
      <c r="T18" s="52"/>
      <c r="U18" s="52"/>
      <c r="V18" s="52"/>
      <c r="W18" s="55"/>
    </row>
    <row r="19" spans="3:23" ht="61.5" customHeight="1">
      <c r="C19" s="26" t="s">
        <v>260</v>
      </c>
      <c r="D19" s="181"/>
      <c r="E19" s="182"/>
      <c r="F19" s="183"/>
      <c r="G19" s="209" t="s">
        <v>273</v>
      </c>
      <c r="H19" s="185" t="s">
        <v>25</v>
      </c>
      <c r="I19" s="76" t="s">
        <v>280</v>
      </c>
      <c r="J19" s="208" t="s">
        <v>272</v>
      </c>
      <c r="K19" s="187"/>
      <c r="L19" s="198">
        <v>280000</v>
      </c>
      <c r="M19" s="189">
        <f t="shared" si="0"/>
        <v>7316000</v>
      </c>
      <c r="N19" s="36">
        <f t="shared" si="1"/>
        <v>171</v>
      </c>
      <c r="O19" s="51"/>
      <c r="P19" s="52"/>
      <c r="Q19" s="53"/>
      <c r="R19" s="52"/>
      <c r="S19" s="54"/>
      <c r="T19" s="52"/>
      <c r="U19" s="52"/>
      <c r="V19" s="52"/>
      <c r="W19" s="55"/>
    </row>
    <row r="20" spans="3:23" ht="37.5" customHeight="1">
      <c r="C20" s="26" t="s">
        <v>260</v>
      </c>
      <c r="D20" s="181"/>
      <c r="E20" s="182"/>
      <c r="F20" s="183"/>
      <c r="G20" s="209"/>
      <c r="H20" s="185"/>
      <c r="I20" s="71" t="s">
        <v>281</v>
      </c>
      <c r="J20" s="208"/>
      <c r="K20" s="187"/>
      <c r="L20" s="198"/>
      <c r="M20" s="189"/>
      <c r="N20" s="36">
        <f t="shared" si="1"/>
        <v>65</v>
      </c>
      <c r="O20" s="51"/>
      <c r="P20" s="52"/>
      <c r="Q20" s="53"/>
      <c r="R20" s="52"/>
      <c r="S20" s="54"/>
      <c r="T20" s="52"/>
      <c r="U20" s="52"/>
      <c r="V20" s="52"/>
      <c r="W20" s="55"/>
    </row>
    <row r="21" spans="3:23" ht="61.5" customHeight="1">
      <c r="C21" s="26" t="s">
        <v>260</v>
      </c>
      <c r="D21" s="181"/>
      <c r="E21" s="182"/>
      <c r="F21" s="183"/>
      <c r="G21" s="209" t="s">
        <v>326</v>
      </c>
      <c r="H21" s="195" t="s">
        <v>73</v>
      </c>
      <c r="I21" s="218" t="s">
        <v>282</v>
      </c>
      <c r="J21" s="208" t="s">
        <v>38</v>
      </c>
      <c r="K21" s="187"/>
      <c r="L21" s="198">
        <v>130000</v>
      </c>
      <c r="M21" s="189">
        <f>M19-L21</f>
        <v>7186000</v>
      </c>
      <c r="N21" s="36">
        <f t="shared" si="1"/>
        <v>166</v>
      </c>
      <c r="O21" s="51"/>
      <c r="P21" s="52"/>
      <c r="Q21" s="53"/>
      <c r="R21" s="52"/>
      <c r="S21" s="54"/>
      <c r="T21" s="52"/>
      <c r="U21" s="52"/>
      <c r="V21" s="52"/>
      <c r="W21" s="55"/>
    </row>
    <row r="22" spans="3:23" ht="61.5" customHeight="1">
      <c r="C22" s="26" t="s">
        <v>260</v>
      </c>
      <c r="D22" s="181"/>
      <c r="E22" s="182"/>
      <c r="F22" s="183"/>
      <c r="G22" s="209" t="s">
        <v>326</v>
      </c>
      <c r="H22" s="195" t="s">
        <v>51</v>
      </c>
      <c r="I22" s="218" t="s">
        <v>283</v>
      </c>
      <c r="J22" s="208" t="s">
        <v>38</v>
      </c>
      <c r="K22" s="187"/>
      <c r="L22" s="198">
        <v>280000</v>
      </c>
      <c r="M22" s="189">
        <f t="shared" ref="M22:M31" si="2">M21-L22</f>
        <v>6906000</v>
      </c>
      <c r="N22" s="36">
        <f t="shared" si="1"/>
        <v>157</v>
      </c>
      <c r="O22" s="51"/>
      <c r="P22" s="52"/>
      <c r="Q22" s="53"/>
      <c r="R22" s="52"/>
      <c r="S22" s="54"/>
      <c r="T22" s="52"/>
      <c r="U22" s="52"/>
      <c r="V22" s="52"/>
      <c r="W22" s="55"/>
    </row>
    <row r="23" spans="3:23" ht="61.5" customHeight="1">
      <c r="C23" s="26" t="s">
        <v>260</v>
      </c>
      <c r="D23" s="181"/>
      <c r="E23" s="182"/>
      <c r="F23" s="183"/>
      <c r="G23" s="209" t="s">
        <v>326</v>
      </c>
      <c r="H23" s="195" t="s">
        <v>23</v>
      </c>
      <c r="I23" s="218" t="s">
        <v>284</v>
      </c>
      <c r="J23" s="208" t="s">
        <v>38</v>
      </c>
      <c r="K23" s="187"/>
      <c r="L23" s="198">
        <v>280000</v>
      </c>
      <c r="M23" s="189">
        <f t="shared" si="2"/>
        <v>6626000</v>
      </c>
      <c r="N23" s="36">
        <f t="shared" si="1"/>
        <v>160</v>
      </c>
      <c r="O23" s="51"/>
      <c r="P23" s="52"/>
      <c r="Q23" s="53"/>
      <c r="R23" s="52"/>
      <c r="S23" s="54"/>
      <c r="T23" s="52"/>
      <c r="U23" s="52"/>
      <c r="V23" s="52"/>
      <c r="W23" s="55"/>
    </row>
    <row r="24" spans="3:23" ht="61.5" customHeight="1">
      <c r="C24" s="26" t="s">
        <v>260</v>
      </c>
      <c r="D24" s="181"/>
      <c r="E24" s="182"/>
      <c r="F24" s="183"/>
      <c r="G24" s="209" t="s">
        <v>326</v>
      </c>
      <c r="H24" s="195" t="s">
        <v>24</v>
      </c>
      <c r="I24" s="218" t="s">
        <v>285</v>
      </c>
      <c r="J24" s="208" t="s">
        <v>38</v>
      </c>
      <c r="K24" s="187"/>
      <c r="L24" s="198">
        <v>280000</v>
      </c>
      <c r="M24" s="189">
        <f t="shared" si="2"/>
        <v>6346000</v>
      </c>
      <c r="N24" s="36">
        <f t="shared" si="1"/>
        <v>159</v>
      </c>
      <c r="O24" s="51"/>
      <c r="P24" s="52"/>
      <c r="Q24" s="53"/>
      <c r="R24" s="52"/>
      <c r="S24" s="54"/>
      <c r="T24" s="52"/>
      <c r="U24" s="52"/>
      <c r="V24" s="52"/>
      <c r="W24" s="55"/>
    </row>
    <row r="25" spans="3:23" ht="61.5" customHeight="1">
      <c r="C25" s="26" t="s">
        <v>260</v>
      </c>
      <c r="D25" s="181"/>
      <c r="E25" s="182"/>
      <c r="F25" s="183"/>
      <c r="G25" s="209" t="s">
        <v>326</v>
      </c>
      <c r="H25" s="195" t="s">
        <v>28</v>
      </c>
      <c r="I25" s="218" t="s">
        <v>286</v>
      </c>
      <c r="J25" s="208" t="s">
        <v>38</v>
      </c>
      <c r="K25" s="187"/>
      <c r="L25" s="198">
        <v>280000</v>
      </c>
      <c r="M25" s="189">
        <f t="shared" si="2"/>
        <v>6066000</v>
      </c>
      <c r="N25" s="36">
        <f t="shared" si="1"/>
        <v>159</v>
      </c>
      <c r="O25" s="51"/>
      <c r="P25" s="52"/>
      <c r="Q25" s="53"/>
      <c r="R25" s="52"/>
      <c r="S25" s="54"/>
      <c r="T25" s="52"/>
      <c r="U25" s="52"/>
      <c r="V25" s="52"/>
      <c r="W25" s="55"/>
    </row>
    <row r="26" spans="3:23" ht="61.5" customHeight="1">
      <c r="C26" s="26" t="s">
        <v>260</v>
      </c>
      <c r="D26" s="181"/>
      <c r="E26" s="182"/>
      <c r="F26" s="183"/>
      <c r="G26" s="209" t="s">
        <v>326</v>
      </c>
      <c r="H26" s="195" t="s">
        <v>45</v>
      </c>
      <c r="I26" s="218" t="s">
        <v>287</v>
      </c>
      <c r="J26" s="208" t="s">
        <v>38</v>
      </c>
      <c r="K26" s="187"/>
      <c r="L26" s="198">
        <v>280000</v>
      </c>
      <c r="M26" s="189">
        <f t="shared" si="2"/>
        <v>5786000</v>
      </c>
      <c r="N26" s="36">
        <f t="shared" si="1"/>
        <v>158</v>
      </c>
      <c r="O26" s="51"/>
      <c r="P26" s="52"/>
      <c r="Q26" s="53"/>
      <c r="R26" s="52"/>
      <c r="S26" s="54"/>
      <c r="T26" s="52"/>
      <c r="U26" s="52"/>
      <c r="V26" s="52"/>
      <c r="W26" s="55"/>
    </row>
    <row r="27" spans="3:23" ht="61.5" customHeight="1">
      <c r="C27" s="26" t="s">
        <v>260</v>
      </c>
      <c r="D27" s="181"/>
      <c r="E27" s="182"/>
      <c r="F27" s="183"/>
      <c r="G27" s="209" t="s">
        <v>326</v>
      </c>
      <c r="H27" s="195" t="s">
        <v>185</v>
      </c>
      <c r="I27" s="218" t="s">
        <v>288</v>
      </c>
      <c r="J27" s="208" t="s">
        <v>38</v>
      </c>
      <c r="K27" s="187"/>
      <c r="L27" s="198">
        <v>280000</v>
      </c>
      <c r="M27" s="189">
        <f t="shared" si="2"/>
        <v>5506000</v>
      </c>
      <c r="N27" s="36">
        <f t="shared" si="1"/>
        <v>157</v>
      </c>
      <c r="O27" s="51"/>
      <c r="P27" s="52"/>
      <c r="Q27" s="53"/>
      <c r="R27" s="52"/>
      <c r="S27" s="54"/>
      <c r="T27" s="52"/>
      <c r="U27" s="52"/>
      <c r="V27" s="52"/>
      <c r="W27" s="55"/>
    </row>
    <row r="28" spans="3:23" ht="61.5" customHeight="1">
      <c r="C28" s="26" t="s">
        <v>260</v>
      </c>
      <c r="D28" s="181"/>
      <c r="E28" s="182"/>
      <c r="F28" s="183"/>
      <c r="G28" s="209" t="s">
        <v>326</v>
      </c>
      <c r="H28" s="195" t="s">
        <v>293</v>
      </c>
      <c r="I28" s="218" t="s">
        <v>289</v>
      </c>
      <c r="J28" s="208" t="s">
        <v>38</v>
      </c>
      <c r="K28" s="187"/>
      <c r="L28" s="198">
        <v>280000</v>
      </c>
      <c r="M28" s="189">
        <f t="shared" si="2"/>
        <v>5226000</v>
      </c>
      <c r="N28" s="36">
        <f t="shared" si="1"/>
        <v>159</v>
      </c>
      <c r="O28" s="51"/>
      <c r="P28" s="52"/>
      <c r="Q28" s="53"/>
      <c r="R28" s="52"/>
      <c r="S28" s="54"/>
      <c r="T28" s="52"/>
      <c r="U28" s="52"/>
      <c r="V28" s="52"/>
      <c r="W28" s="55"/>
    </row>
    <row r="29" spans="3:23" ht="61.5" customHeight="1">
      <c r="C29" s="26" t="s">
        <v>260</v>
      </c>
      <c r="D29" s="181"/>
      <c r="E29" s="182"/>
      <c r="F29" s="183"/>
      <c r="G29" s="209" t="s">
        <v>326</v>
      </c>
      <c r="H29" s="195" t="s">
        <v>29</v>
      </c>
      <c r="I29" s="218" t="s">
        <v>290</v>
      </c>
      <c r="J29" s="208" t="s">
        <v>38</v>
      </c>
      <c r="K29" s="187"/>
      <c r="L29" s="198">
        <v>280000</v>
      </c>
      <c r="M29" s="189">
        <f t="shared" si="2"/>
        <v>4946000</v>
      </c>
      <c r="N29" s="36">
        <f t="shared" si="1"/>
        <v>156</v>
      </c>
      <c r="O29" s="51"/>
      <c r="P29" s="52"/>
      <c r="Q29" s="53"/>
      <c r="R29" s="52"/>
      <c r="S29" s="54"/>
      <c r="T29" s="52"/>
      <c r="U29" s="52"/>
      <c r="V29" s="52"/>
      <c r="W29" s="55"/>
    </row>
    <row r="30" spans="3:23" ht="61.5" customHeight="1">
      <c r="C30" s="26" t="s">
        <v>260</v>
      </c>
      <c r="D30" s="181"/>
      <c r="E30" s="182"/>
      <c r="F30" s="183"/>
      <c r="G30" s="209" t="s">
        <v>326</v>
      </c>
      <c r="H30" s="195" t="s">
        <v>39</v>
      </c>
      <c r="I30" s="218" t="s">
        <v>291</v>
      </c>
      <c r="J30" s="208" t="s">
        <v>38</v>
      </c>
      <c r="K30" s="187"/>
      <c r="L30" s="198">
        <v>280000</v>
      </c>
      <c r="M30" s="189">
        <f t="shared" si="2"/>
        <v>4666000</v>
      </c>
      <c r="N30" s="36">
        <f t="shared" si="1"/>
        <v>161</v>
      </c>
      <c r="O30" s="51"/>
      <c r="P30" s="52"/>
      <c r="Q30" s="53"/>
      <c r="R30" s="52"/>
      <c r="S30" s="54"/>
      <c r="T30" s="52"/>
      <c r="U30" s="52"/>
      <c r="V30" s="52"/>
      <c r="W30" s="55"/>
    </row>
    <row r="31" spans="3:23" ht="61.5" customHeight="1">
      <c r="C31" s="26" t="s">
        <v>260</v>
      </c>
      <c r="D31" s="181"/>
      <c r="E31" s="182"/>
      <c r="F31" s="183"/>
      <c r="G31" s="209" t="s">
        <v>326</v>
      </c>
      <c r="H31" s="195" t="s">
        <v>25</v>
      </c>
      <c r="I31" s="218" t="s">
        <v>292</v>
      </c>
      <c r="J31" s="208" t="s">
        <v>38</v>
      </c>
      <c r="K31" s="187"/>
      <c r="L31" s="198">
        <v>280000</v>
      </c>
      <c r="M31" s="189">
        <f t="shared" si="2"/>
        <v>4386000</v>
      </c>
      <c r="N31" s="36">
        <f t="shared" si="1"/>
        <v>150</v>
      </c>
      <c r="O31" s="51"/>
      <c r="P31" s="52"/>
      <c r="Q31" s="53"/>
      <c r="R31" s="52"/>
      <c r="S31" s="54"/>
      <c r="T31" s="52"/>
      <c r="U31" s="52"/>
      <c r="V31" s="52"/>
      <c r="W31" s="55"/>
    </row>
    <row r="32" spans="3:23" ht="31.5" customHeight="1">
      <c r="C32" s="26" t="s">
        <v>260</v>
      </c>
      <c r="D32" s="14"/>
      <c r="E32" s="15"/>
      <c r="F32" s="16"/>
      <c r="G32" s="78"/>
      <c r="H32" s="70"/>
      <c r="I32" s="71" t="s">
        <v>257</v>
      </c>
      <c r="J32" s="72"/>
      <c r="K32" s="79"/>
      <c r="L32" s="80"/>
      <c r="M32" s="20"/>
      <c r="N32" s="36">
        <f t="shared" si="1"/>
        <v>72</v>
      </c>
      <c r="O32" s="82"/>
      <c r="P32" s="83"/>
      <c r="Q32" s="83"/>
      <c r="R32" s="84"/>
      <c r="S32" s="85"/>
      <c r="T32" s="86"/>
      <c r="U32" s="83"/>
      <c r="V32" s="83"/>
      <c r="W32" s="87"/>
    </row>
    <row r="33" spans="3:23" ht="45" customHeight="1">
      <c r="C33" s="26" t="s">
        <v>260</v>
      </c>
      <c r="D33" s="14"/>
      <c r="E33" s="15"/>
      <c r="F33" s="16" t="s">
        <v>266</v>
      </c>
      <c r="G33" s="78"/>
      <c r="H33" s="70" t="s">
        <v>43</v>
      </c>
      <c r="I33" s="88" t="s">
        <v>259</v>
      </c>
      <c r="J33" s="72" t="s">
        <v>219</v>
      </c>
      <c r="K33" s="79"/>
      <c r="L33" s="80">
        <f>9*44000</f>
        <v>396000</v>
      </c>
      <c r="M33" s="20">
        <f>M31-L33</f>
        <v>3990000</v>
      </c>
      <c r="N33" s="36">
        <f t="shared" si="1"/>
        <v>129</v>
      </c>
      <c r="O33" s="82"/>
      <c r="P33" s="83"/>
      <c r="Q33" s="83"/>
      <c r="R33" s="84"/>
      <c r="S33" s="85"/>
      <c r="T33" s="86"/>
      <c r="U33" s="83"/>
      <c r="V33" s="83"/>
      <c r="W33" s="87"/>
    </row>
    <row r="34" spans="3:23" ht="34.5" customHeight="1">
      <c r="C34" s="26" t="s">
        <v>260</v>
      </c>
      <c r="D34" s="14"/>
      <c r="E34" s="15"/>
      <c r="F34" s="16"/>
      <c r="G34" s="78"/>
      <c r="H34" s="70"/>
      <c r="I34" s="71" t="s">
        <v>122</v>
      </c>
      <c r="J34" s="72"/>
      <c r="K34" s="79"/>
      <c r="L34" s="80"/>
      <c r="M34" s="20"/>
      <c r="N34" s="36">
        <f t="shared" si="1"/>
        <v>72</v>
      </c>
      <c r="O34" s="82"/>
      <c r="P34" s="83"/>
      <c r="Q34" s="83"/>
      <c r="R34" s="84"/>
      <c r="S34" s="85"/>
      <c r="T34" s="86"/>
      <c r="U34" s="83"/>
      <c r="V34" s="83"/>
      <c r="W34" s="87"/>
    </row>
    <row r="35" spans="3:23" ht="53.25" customHeight="1">
      <c r="C35" s="26" t="s">
        <v>260</v>
      </c>
      <c r="D35" s="14"/>
      <c r="E35" s="15"/>
      <c r="F35" s="16"/>
      <c r="G35" s="78" t="s">
        <v>327</v>
      </c>
      <c r="H35" s="70" t="s">
        <v>73</v>
      </c>
      <c r="I35" s="196" t="s">
        <v>294</v>
      </c>
      <c r="J35" s="72" t="s">
        <v>126</v>
      </c>
      <c r="K35" s="79"/>
      <c r="L35" s="80">
        <v>130000</v>
      </c>
      <c r="M35" s="20">
        <f>M33-L35</f>
        <v>3860000</v>
      </c>
      <c r="N35" s="36">
        <f t="shared" si="1"/>
        <v>177</v>
      </c>
      <c r="O35" s="82"/>
      <c r="P35" s="83"/>
      <c r="Q35" s="83"/>
      <c r="R35" s="84"/>
      <c r="S35" s="85"/>
      <c r="T35" s="86"/>
      <c r="U35" s="83"/>
      <c r="V35" s="83"/>
      <c r="W35" s="87"/>
    </row>
    <row r="36" spans="3:23" ht="56.25" customHeight="1">
      <c r="C36" s="26" t="s">
        <v>260</v>
      </c>
      <c r="D36" s="14"/>
      <c r="E36" s="15"/>
      <c r="F36" s="16"/>
      <c r="G36" s="78" t="s">
        <v>327</v>
      </c>
      <c r="H36" s="70" t="s">
        <v>51</v>
      </c>
      <c r="I36" s="196" t="s">
        <v>297</v>
      </c>
      <c r="J36" s="72" t="s">
        <v>126</v>
      </c>
      <c r="K36" s="79"/>
      <c r="L36" s="80">
        <v>280000</v>
      </c>
      <c r="M36" s="20">
        <f t="shared" ref="M36:M46" si="3">M35-L36</f>
        <v>3580000</v>
      </c>
      <c r="N36" s="36">
        <f t="shared" si="1"/>
        <v>170</v>
      </c>
      <c r="O36" s="82"/>
      <c r="P36" s="83"/>
      <c r="Q36" s="83"/>
      <c r="R36" s="84"/>
      <c r="S36" s="85"/>
      <c r="T36" s="86"/>
      <c r="U36" s="83"/>
      <c r="V36" s="83"/>
      <c r="W36" s="87"/>
    </row>
    <row r="37" spans="3:23" ht="63" customHeight="1">
      <c r="C37" s="26" t="s">
        <v>260</v>
      </c>
      <c r="D37" s="14"/>
      <c r="E37" s="15"/>
      <c r="F37" s="16"/>
      <c r="G37" s="78" t="s">
        <v>327</v>
      </c>
      <c r="H37" s="70" t="s">
        <v>23</v>
      </c>
      <c r="I37" s="196" t="s">
        <v>298</v>
      </c>
      <c r="J37" s="72" t="s">
        <v>126</v>
      </c>
      <c r="K37" s="79"/>
      <c r="L37" s="80">
        <v>280000</v>
      </c>
      <c r="M37" s="20">
        <f t="shared" si="3"/>
        <v>3300000</v>
      </c>
      <c r="N37" s="36">
        <f t="shared" si="1"/>
        <v>171</v>
      </c>
      <c r="O37" s="82"/>
      <c r="P37" s="83"/>
      <c r="Q37" s="83"/>
      <c r="R37" s="84"/>
      <c r="S37" s="85"/>
      <c r="T37" s="86"/>
      <c r="U37" s="83"/>
      <c r="V37" s="83"/>
      <c r="W37" s="87"/>
    </row>
    <row r="38" spans="3:23" ht="57" customHeight="1">
      <c r="C38" s="26" t="s">
        <v>260</v>
      </c>
      <c r="D38" s="14"/>
      <c r="E38" s="15"/>
      <c r="F38" s="16"/>
      <c r="G38" s="78" t="s">
        <v>327</v>
      </c>
      <c r="H38" s="70" t="s">
        <v>24</v>
      </c>
      <c r="I38" s="196" t="s">
        <v>299</v>
      </c>
      <c r="J38" s="72" t="s">
        <v>126</v>
      </c>
      <c r="K38" s="79"/>
      <c r="L38" s="80">
        <v>280000</v>
      </c>
      <c r="M38" s="20">
        <f t="shared" si="3"/>
        <v>3020000</v>
      </c>
      <c r="N38" s="36">
        <f t="shared" si="1"/>
        <v>171</v>
      </c>
      <c r="O38" s="82"/>
      <c r="P38" s="83"/>
      <c r="Q38" s="83"/>
      <c r="R38" s="84"/>
      <c r="S38" s="85"/>
      <c r="T38" s="86"/>
      <c r="U38" s="83"/>
      <c r="V38" s="83"/>
      <c r="W38" s="87"/>
    </row>
    <row r="39" spans="3:23" ht="57" customHeight="1">
      <c r="C39" s="26" t="s">
        <v>260</v>
      </c>
      <c r="D39" s="14"/>
      <c r="E39" s="15"/>
      <c r="F39" s="16"/>
      <c r="G39" s="78" t="s">
        <v>327</v>
      </c>
      <c r="H39" s="70" t="s">
        <v>185</v>
      </c>
      <c r="I39" s="196" t="s">
        <v>300</v>
      </c>
      <c r="J39" s="72" t="s">
        <v>126</v>
      </c>
      <c r="K39" s="79"/>
      <c r="L39" s="80">
        <v>280000</v>
      </c>
      <c r="M39" s="20">
        <f t="shared" si="3"/>
        <v>2740000</v>
      </c>
      <c r="N39" s="36">
        <f t="shared" si="1"/>
        <v>168</v>
      </c>
      <c r="O39" s="82"/>
      <c r="P39" s="83"/>
      <c r="Q39" s="83"/>
      <c r="R39" s="84"/>
      <c r="S39" s="85"/>
      <c r="T39" s="86"/>
      <c r="U39" s="83"/>
      <c r="V39" s="83"/>
      <c r="W39" s="87"/>
    </row>
    <row r="40" spans="3:23" ht="57.75" customHeight="1">
      <c r="C40" s="26" t="s">
        <v>260</v>
      </c>
      <c r="D40" s="14"/>
      <c r="E40" s="15"/>
      <c r="F40" s="16"/>
      <c r="G40" s="78" t="s">
        <v>327</v>
      </c>
      <c r="H40" s="70" t="s">
        <v>39</v>
      </c>
      <c r="I40" s="196" t="s">
        <v>301</v>
      </c>
      <c r="J40" s="72" t="s">
        <v>126</v>
      </c>
      <c r="K40" s="79"/>
      <c r="L40" s="80">
        <v>280000</v>
      </c>
      <c r="M40" s="20">
        <f t="shared" si="3"/>
        <v>2460000</v>
      </c>
      <c r="N40" s="36">
        <f t="shared" si="1"/>
        <v>172</v>
      </c>
      <c r="O40" s="82"/>
      <c r="P40" s="83"/>
      <c r="Q40" s="83"/>
      <c r="R40" s="84"/>
      <c r="S40" s="85"/>
      <c r="T40" s="86"/>
      <c r="U40" s="83"/>
      <c r="V40" s="83"/>
      <c r="W40" s="87"/>
    </row>
    <row r="41" spans="3:23" ht="55.5" customHeight="1">
      <c r="C41" s="26" t="s">
        <v>260</v>
      </c>
      <c r="D41" s="14"/>
      <c r="E41" s="15"/>
      <c r="F41" s="16"/>
      <c r="G41" s="78" t="s">
        <v>327</v>
      </c>
      <c r="H41" s="70" t="s">
        <v>295</v>
      </c>
      <c r="I41" s="196" t="s">
        <v>302</v>
      </c>
      <c r="J41" s="72" t="s">
        <v>126</v>
      </c>
      <c r="K41" s="79"/>
      <c r="L41" s="80">
        <v>280000</v>
      </c>
      <c r="M41" s="20">
        <f t="shared" si="3"/>
        <v>2180000</v>
      </c>
      <c r="N41" s="36">
        <f t="shared" si="1"/>
        <v>169</v>
      </c>
      <c r="O41" s="82"/>
      <c r="P41" s="83"/>
      <c r="Q41" s="83"/>
      <c r="R41" s="84"/>
      <c r="S41" s="85"/>
      <c r="T41" s="86"/>
      <c r="U41" s="83"/>
      <c r="V41" s="83"/>
      <c r="W41" s="87"/>
    </row>
    <row r="42" spans="3:23" ht="55.5" customHeight="1">
      <c r="C42" s="26" t="s">
        <v>260</v>
      </c>
      <c r="D42" s="14"/>
      <c r="E42" s="15"/>
      <c r="F42" s="16"/>
      <c r="G42" s="78" t="s">
        <v>327</v>
      </c>
      <c r="H42" s="70" t="s">
        <v>25</v>
      </c>
      <c r="I42" s="196" t="s">
        <v>303</v>
      </c>
      <c r="J42" s="72" t="s">
        <v>126</v>
      </c>
      <c r="K42" s="79"/>
      <c r="L42" s="80">
        <v>280000</v>
      </c>
      <c r="M42" s="20">
        <f t="shared" si="3"/>
        <v>1900000</v>
      </c>
      <c r="N42" s="36">
        <f t="shared" si="1"/>
        <v>161</v>
      </c>
      <c r="O42" s="82"/>
      <c r="P42" s="83"/>
      <c r="Q42" s="83"/>
      <c r="R42" s="84"/>
      <c r="S42" s="85"/>
      <c r="T42" s="86"/>
      <c r="U42" s="83"/>
      <c r="V42" s="83"/>
      <c r="W42" s="87"/>
    </row>
    <row r="43" spans="3:23" ht="57" customHeight="1">
      <c r="C43" s="26" t="s">
        <v>260</v>
      </c>
      <c r="D43" s="14"/>
      <c r="E43" s="15"/>
      <c r="F43" s="16"/>
      <c r="G43" s="78" t="s">
        <v>327</v>
      </c>
      <c r="H43" s="70" t="s">
        <v>296</v>
      </c>
      <c r="I43" s="196" t="s">
        <v>304</v>
      </c>
      <c r="J43" s="72" t="s">
        <v>126</v>
      </c>
      <c r="K43" s="79"/>
      <c r="L43" s="80">
        <v>280000</v>
      </c>
      <c r="M43" s="20">
        <f t="shared" si="3"/>
        <v>1620000</v>
      </c>
      <c r="N43" s="36">
        <f t="shared" si="1"/>
        <v>162</v>
      </c>
      <c r="O43" s="82"/>
      <c r="P43" s="83"/>
      <c r="Q43" s="83"/>
      <c r="R43" s="84"/>
      <c r="S43" s="85"/>
      <c r="T43" s="86"/>
      <c r="U43" s="83"/>
      <c r="V43" s="83"/>
      <c r="W43" s="87"/>
    </row>
    <row r="44" spans="3:23" ht="62.25" customHeight="1">
      <c r="C44" s="26" t="s">
        <v>260</v>
      </c>
      <c r="D44" s="14"/>
      <c r="E44" s="15"/>
      <c r="F44" s="16"/>
      <c r="G44" s="78" t="s">
        <v>267</v>
      </c>
      <c r="H44" s="70" t="s">
        <v>23</v>
      </c>
      <c r="I44" s="196" t="s">
        <v>269</v>
      </c>
      <c r="J44" s="72" t="s">
        <v>268</v>
      </c>
      <c r="K44" s="79"/>
      <c r="L44" s="80">
        <v>280000</v>
      </c>
      <c r="M44" s="20">
        <f t="shared" si="3"/>
        <v>1340000</v>
      </c>
      <c r="N44" s="36">
        <f t="shared" si="1"/>
        <v>191</v>
      </c>
      <c r="O44" s="82"/>
      <c r="P44" s="83"/>
      <c r="Q44" s="83"/>
      <c r="R44" s="84"/>
      <c r="S44" s="85"/>
      <c r="T44" s="86"/>
      <c r="U44" s="83"/>
      <c r="V44" s="83"/>
      <c r="W44" s="87"/>
    </row>
    <row r="45" spans="3:23" ht="58.5" customHeight="1">
      <c r="C45" s="26" t="s">
        <v>260</v>
      </c>
      <c r="D45" s="14"/>
      <c r="E45" s="15"/>
      <c r="F45" s="16"/>
      <c r="G45" s="78" t="s">
        <v>267</v>
      </c>
      <c r="H45" s="70" t="s">
        <v>24</v>
      </c>
      <c r="I45" s="196" t="s">
        <v>270</v>
      </c>
      <c r="J45" s="72" t="s">
        <v>268</v>
      </c>
      <c r="K45" s="79"/>
      <c r="L45" s="80">
        <v>280000</v>
      </c>
      <c r="M45" s="20">
        <f t="shared" si="3"/>
        <v>1060000</v>
      </c>
      <c r="N45" s="36">
        <f t="shared" si="1"/>
        <v>192</v>
      </c>
      <c r="O45" s="82"/>
      <c r="P45" s="83"/>
      <c r="Q45" s="83"/>
      <c r="R45" s="84"/>
      <c r="S45" s="85"/>
      <c r="T45" s="86"/>
      <c r="U45" s="83"/>
      <c r="V45" s="83"/>
      <c r="W45" s="87"/>
    </row>
    <row r="46" spans="3:23" ht="58.5" customHeight="1">
      <c r="C46" s="26" t="s">
        <v>260</v>
      </c>
      <c r="D46" s="14"/>
      <c r="E46" s="15"/>
      <c r="F46" s="16"/>
      <c r="G46" s="78" t="s">
        <v>267</v>
      </c>
      <c r="H46" s="70" t="s">
        <v>185</v>
      </c>
      <c r="I46" s="196" t="s">
        <v>271</v>
      </c>
      <c r="J46" s="72" t="s">
        <v>268</v>
      </c>
      <c r="K46" s="79"/>
      <c r="L46" s="80">
        <v>280000</v>
      </c>
      <c r="M46" s="20">
        <f t="shared" si="3"/>
        <v>780000</v>
      </c>
      <c r="N46" s="36">
        <f t="shared" si="1"/>
        <v>188</v>
      </c>
      <c r="O46" s="82"/>
      <c r="P46" s="83"/>
      <c r="Q46" s="83"/>
      <c r="R46" s="84"/>
      <c r="S46" s="85"/>
      <c r="T46" s="86"/>
      <c r="U46" s="83"/>
      <c r="V46" s="83"/>
      <c r="W46" s="87"/>
    </row>
    <row r="47" spans="3:23" ht="39" customHeight="1">
      <c r="C47" s="26" t="s">
        <v>260</v>
      </c>
      <c r="D47" s="56"/>
      <c r="E47" s="57"/>
      <c r="F47" s="58"/>
      <c r="G47" s="59"/>
      <c r="H47" s="59"/>
      <c r="I47" s="60" t="s">
        <v>329</v>
      </c>
      <c r="J47" s="61"/>
      <c r="K47" s="62"/>
      <c r="L47" s="63"/>
      <c r="M47" s="64"/>
      <c r="N47" s="81"/>
      <c r="O47" s="130"/>
      <c r="P47" s="124"/>
      <c r="Q47" s="124"/>
      <c r="R47" s="131"/>
      <c r="S47" s="132"/>
      <c r="T47" s="216"/>
      <c r="U47" s="124"/>
      <c r="V47" s="124"/>
      <c r="W47" s="217"/>
    </row>
    <row r="48" spans="3:23" ht="39" customHeight="1">
      <c r="C48" s="26"/>
      <c r="D48" s="221"/>
      <c r="E48" s="222"/>
      <c r="F48" s="223"/>
      <c r="G48" s="224"/>
      <c r="H48" s="224"/>
      <c r="I48" s="227" t="s">
        <v>144</v>
      </c>
      <c r="J48" s="186"/>
      <c r="K48" s="187"/>
      <c r="L48" s="225"/>
      <c r="M48" s="226"/>
      <c r="N48" s="81"/>
      <c r="O48" s="130"/>
      <c r="P48" s="124"/>
      <c r="Q48" s="124"/>
      <c r="R48" s="131"/>
      <c r="S48" s="132"/>
      <c r="T48" s="216"/>
      <c r="U48" s="124"/>
      <c r="V48" s="124"/>
      <c r="W48" s="217"/>
    </row>
    <row r="49" spans="3:23" ht="60" customHeight="1">
      <c r="C49" s="26" t="s">
        <v>260</v>
      </c>
      <c r="D49" s="210"/>
      <c r="E49" s="211"/>
      <c r="F49" s="212"/>
      <c r="G49" s="213" t="s">
        <v>330</v>
      </c>
      <c r="H49" s="171" t="s">
        <v>73</v>
      </c>
      <c r="I49" s="228" t="s">
        <v>333</v>
      </c>
      <c r="J49" s="79" t="s">
        <v>30</v>
      </c>
      <c r="K49" s="79"/>
      <c r="L49" s="89">
        <v>210000</v>
      </c>
      <c r="M49" s="215">
        <f>M46-L49</f>
        <v>570000</v>
      </c>
      <c r="N49" s="81"/>
      <c r="O49" s="130"/>
      <c r="P49" s="124"/>
      <c r="Q49" s="124"/>
      <c r="R49" s="131"/>
      <c r="S49" s="132"/>
      <c r="T49" s="216"/>
      <c r="U49" s="124"/>
      <c r="V49" s="124"/>
      <c r="W49" s="217"/>
    </row>
    <row r="50" spans="3:23" ht="58.5" customHeight="1">
      <c r="C50" s="26" t="s">
        <v>260</v>
      </c>
      <c r="D50" s="210"/>
      <c r="E50" s="211"/>
      <c r="F50" s="212"/>
      <c r="G50" s="213" t="s">
        <v>330</v>
      </c>
      <c r="H50" s="171" t="s">
        <v>331</v>
      </c>
      <c r="I50" s="228" t="s">
        <v>334</v>
      </c>
      <c r="J50" s="79" t="s">
        <v>30</v>
      </c>
      <c r="K50" s="79"/>
      <c r="L50" s="89">
        <v>210000</v>
      </c>
      <c r="M50" s="215">
        <f>M49-L50</f>
        <v>360000</v>
      </c>
      <c r="N50" s="81"/>
      <c r="O50" s="130"/>
      <c r="P50" s="124"/>
      <c r="Q50" s="124"/>
      <c r="R50" s="131"/>
      <c r="S50" s="132"/>
      <c r="T50" s="216"/>
      <c r="U50" s="124"/>
      <c r="V50" s="124"/>
      <c r="W50" s="217"/>
    </row>
    <row r="51" spans="3:23" ht="58.5" customHeight="1">
      <c r="C51" s="26" t="s">
        <v>260</v>
      </c>
      <c r="D51" s="210"/>
      <c r="E51" s="211"/>
      <c r="F51" s="212"/>
      <c r="G51" s="213" t="s">
        <v>330</v>
      </c>
      <c r="H51" s="171" t="s">
        <v>74</v>
      </c>
      <c r="I51" s="228" t="s">
        <v>335</v>
      </c>
      <c r="J51" s="79" t="s">
        <v>30</v>
      </c>
      <c r="K51" s="79"/>
      <c r="L51" s="89">
        <v>360000</v>
      </c>
      <c r="M51" s="215">
        <f>M50-L51</f>
        <v>0</v>
      </c>
      <c r="N51" s="81"/>
      <c r="O51" s="130"/>
      <c r="P51" s="124"/>
      <c r="Q51" s="124"/>
      <c r="R51" s="131"/>
      <c r="S51" s="132"/>
      <c r="T51" s="216"/>
      <c r="U51" s="124"/>
      <c r="V51" s="124"/>
      <c r="W51" s="217"/>
    </row>
    <row r="52" spans="3:23" ht="58.5" hidden="1" customHeight="1">
      <c r="C52" s="26" t="s">
        <v>260</v>
      </c>
      <c r="D52" s="210"/>
      <c r="E52" s="211"/>
      <c r="F52" s="212"/>
      <c r="G52" s="213"/>
      <c r="H52" s="171"/>
      <c r="I52" s="171"/>
      <c r="J52" s="79"/>
      <c r="K52" s="79"/>
      <c r="L52" s="89"/>
      <c r="M52" s="215"/>
      <c r="N52" s="81"/>
      <c r="O52" s="130"/>
      <c r="P52" s="124"/>
      <c r="Q52" s="124"/>
      <c r="R52" s="131"/>
      <c r="S52" s="132"/>
      <c r="T52" s="216"/>
      <c r="U52" s="124"/>
      <c r="V52" s="124"/>
      <c r="W52" s="217"/>
    </row>
    <row r="53" spans="3:23" ht="58.5" hidden="1" customHeight="1">
      <c r="C53" s="26" t="s">
        <v>260</v>
      </c>
      <c r="D53" s="210"/>
      <c r="E53" s="211"/>
      <c r="F53" s="212"/>
      <c r="G53" s="213"/>
      <c r="H53" s="171"/>
      <c r="I53" s="171"/>
      <c r="J53" s="79"/>
      <c r="K53" s="79"/>
      <c r="L53" s="89"/>
      <c r="M53" s="215"/>
      <c r="N53" s="81"/>
      <c r="O53" s="130"/>
      <c r="P53" s="124"/>
      <c r="Q53" s="124"/>
      <c r="R53" s="131"/>
      <c r="S53" s="132"/>
      <c r="T53" s="216"/>
      <c r="U53" s="124"/>
      <c r="V53" s="124"/>
      <c r="W53" s="217"/>
    </row>
    <row r="54" spans="3:23" ht="58.5" hidden="1" customHeight="1">
      <c r="C54" s="26" t="s">
        <v>260</v>
      </c>
      <c r="D54" s="210"/>
      <c r="E54" s="211"/>
      <c r="F54" s="212"/>
      <c r="G54" s="213"/>
      <c r="H54" s="171"/>
      <c r="I54" s="171"/>
      <c r="J54" s="79"/>
      <c r="K54" s="79"/>
      <c r="L54" s="89"/>
      <c r="M54" s="215"/>
      <c r="N54" s="81"/>
      <c r="O54" s="130"/>
      <c r="P54" s="124"/>
      <c r="Q54" s="124"/>
      <c r="R54" s="131"/>
      <c r="S54" s="132"/>
      <c r="T54" s="216"/>
      <c r="U54" s="124"/>
      <c r="V54" s="124"/>
      <c r="W54" s="217"/>
    </row>
    <row r="55" spans="3:23" ht="58.5" hidden="1" customHeight="1">
      <c r="C55" s="26" t="s">
        <v>260</v>
      </c>
      <c r="D55" s="210"/>
      <c r="E55" s="211"/>
      <c r="F55" s="212"/>
      <c r="G55" s="213"/>
      <c r="H55" s="171"/>
      <c r="I55" s="171"/>
      <c r="J55" s="79"/>
      <c r="K55" s="79"/>
      <c r="L55" s="89"/>
      <c r="M55" s="215"/>
      <c r="N55" s="81"/>
      <c r="O55" s="130"/>
      <c r="P55" s="124"/>
      <c r="Q55" s="124"/>
      <c r="R55" s="131"/>
      <c r="S55" s="132"/>
      <c r="T55" s="216"/>
      <c r="U55" s="124"/>
      <c r="V55" s="124"/>
      <c r="W55" s="217"/>
    </row>
    <row r="56" spans="3:23" ht="58.5" hidden="1" customHeight="1">
      <c r="C56" s="26" t="s">
        <v>260</v>
      </c>
      <c r="D56" s="210"/>
      <c r="E56" s="211"/>
      <c r="F56" s="212"/>
      <c r="G56" s="213"/>
      <c r="H56" s="171"/>
      <c r="I56" s="171"/>
      <c r="J56" s="79"/>
      <c r="K56" s="79"/>
      <c r="L56" s="89"/>
      <c r="M56" s="215"/>
      <c r="N56" s="81"/>
      <c r="O56" s="130"/>
      <c r="P56" s="124"/>
      <c r="Q56" s="124"/>
      <c r="R56" s="131"/>
      <c r="S56" s="132"/>
      <c r="T56" s="216"/>
      <c r="U56" s="124"/>
      <c r="V56" s="124"/>
      <c r="W56" s="217"/>
    </row>
    <row r="57" spans="3:23" ht="58.5" hidden="1" customHeight="1">
      <c r="C57" s="26" t="s">
        <v>260</v>
      </c>
      <c r="D57" s="210"/>
      <c r="E57" s="211"/>
      <c r="F57" s="212"/>
      <c r="G57" s="213"/>
      <c r="H57" s="214"/>
      <c r="I57" s="171"/>
      <c r="J57" s="79"/>
      <c r="K57" s="79"/>
      <c r="L57" s="89"/>
      <c r="M57" s="215"/>
      <c r="N57" s="81"/>
      <c r="O57" s="130"/>
      <c r="P57" s="124"/>
      <c r="Q57" s="124"/>
      <c r="R57" s="131"/>
      <c r="S57" s="132"/>
      <c r="T57" s="216"/>
      <c r="U57" s="124"/>
      <c r="V57" s="124"/>
      <c r="W57" s="217"/>
    </row>
    <row r="58" spans="3:23" ht="39.75" customHeight="1">
      <c r="C58" s="107"/>
      <c r="D58" s="108"/>
      <c r="E58" s="109"/>
      <c r="F58" s="110"/>
      <c r="G58" s="111"/>
      <c r="H58" s="111"/>
      <c r="I58" s="112" t="s">
        <v>258</v>
      </c>
      <c r="J58" s="113"/>
      <c r="K58" s="114"/>
      <c r="L58" s="207">
        <f>SUM(L7:L51)</f>
        <v>9126000</v>
      </c>
      <c r="M58" s="115"/>
      <c r="N58" s="116"/>
      <c r="O58" s="117"/>
      <c r="P58" s="118"/>
      <c r="Q58" s="118"/>
      <c r="R58" s="119"/>
      <c r="S58" s="120"/>
      <c r="T58" s="119"/>
      <c r="U58" s="118"/>
      <c r="V58" s="119"/>
      <c r="W58" s="121"/>
    </row>
    <row r="59" spans="3:23">
      <c r="C59" s="122"/>
      <c r="D59" s="123"/>
      <c r="E59" s="124"/>
      <c r="F59" s="125"/>
      <c r="G59" s="124"/>
      <c r="H59" s="126"/>
      <c r="I59" s="127"/>
      <c r="J59" s="127"/>
      <c r="K59" s="128"/>
      <c r="L59" s="128"/>
      <c r="M59" s="129"/>
      <c r="N59" s="21"/>
      <c r="O59" s="130"/>
      <c r="P59" s="124"/>
      <c r="Q59" s="124"/>
      <c r="R59" s="131"/>
      <c r="S59" s="132"/>
      <c r="T59" s="131"/>
      <c r="U59" s="124"/>
      <c r="V59" s="131"/>
      <c r="W59" s="133"/>
    </row>
    <row r="60" spans="3:23" ht="13.8" thickBot="1">
      <c r="C60" s="134"/>
      <c r="D60" s="135"/>
      <c r="E60" s="136"/>
      <c r="F60" s="137"/>
      <c r="G60" s="138"/>
      <c r="H60" s="135"/>
      <c r="I60" s="139" t="s">
        <v>11</v>
      </c>
      <c r="J60" s="135"/>
      <c r="K60" s="140">
        <f>SUM(K8:K59)</f>
        <v>9126000</v>
      </c>
      <c r="L60" s="140">
        <f>SUM(L9:L51)</f>
        <v>9126000</v>
      </c>
      <c r="M60" s="141">
        <f>K60-L60</f>
        <v>0</v>
      </c>
      <c r="N60" s="142"/>
      <c r="O60" s="143"/>
      <c r="P60" s="136"/>
      <c r="Q60" s="144"/>
      <c r="R60" s="136"/>
      <c r="S60" s="138"/>
      <c r="T60" s="136"/>
      <c r="U60" s="136"/>
      <c r="V60" s="136"/>
      <c r="W60" s="145"/>
    </row>
    <row r="61" spans="3:23" ht="15" thickTop="1">
      <c r="C61" s="146"/>
      <c r="E61" s="2"/>
      <c r="I61" s="147"/>
      <c r="K61" s="148"/>
      <c r="L61" s="148"/>
      <c r="M61" s="149"/>
      <c r="N61" s="3"/>
      <c r="O61" s="2"/>
      <c r="P61" s="2"/>
      <c r="Q61" s="4"/>
      <c r="R61" s="2"/>
      <c r="U61" s="2"/>
      <c r="V61" s="2"/>
      <c r="W61" s="150"/>
    </row>
    <row r="62" spans="3:23">
      <c r="E62" s="2"/>
      <c r="G62" s="151" t="s">
        <v>31</v>
      </c>
      <c r="H62" s="151"/>
      <c r="K62" s="1" t="s">
        <v>253</v>
      </c>
      <c r="M62" s="152"/>
      <c r="N62" s="3"/>
      <c r="O62" s="153"/>
      <c r="P62" s="2"/>
      <c r="Q62" s="4"/>
      <c r="R62" s="2"/>
      <c r="U62" s="2"/>
      <c r="V62" s="2"/>
    </row>
    <row r="63" spans="3:23" ht="14.4">
      <c r="E63" s="2"/>
      <c r="G63" s="1" t="s">
        <v>32</v>
      </c>
      <c r="K63" s="154" t="s">
        <v>33</v>
      </c>
      <c r="M63" s="152"/>
      <c r="N63" s="155"/>
      <c r="O63" s="156"/>
      <c r="P63" s="2"/>
      <c r="Q63" s="157"/>
      <c r="R63" s="158"/>
      <c r="U63" s="2"/>
      <c r="V63" s="2"/>
    </row>
    <row r="64" spans="3:23" ht="14.4">
      <c r="E64" s="2"/>
      <c r="G64" s="1" t="s">
        <v>34</v>
      </c>
      <c r="M64" s="152"/>
      <c r="N64" s="3"/>
      <c r="O64" s="159"/>
      <c r="P64" s="2"/>
      <c r="Q64" s="160"/>
      <c r="R64" s="158"/>
      <c r="U64" s="2"/>
      <c r="V64" s="2"/>
    </row>
    <row r="65" spans="3:22" ht="14.4">
      <c r="E65" s="2"/>
      <c r="G65" s="1" t="s">
        <v>35</v>
      </c>
      <c r="J65" s="161"/>
      <c r="K65" s="152"/>
      <c r="N65" s="3"/>
      <c r="O65" s="156"/>
      <c r="P65" s="2"/>
      <c r="Q65" s="157"/>
      <c r="R65" s="158"/>
      <c r="U65" s="2"/>
      <c r="V65" s="2"/>
    </row>
    <row r="66" spans="3:22" ht="14.4">
      <c r="C66" s="150"/>
      <c r="D66" s="150"/>
      <c r="E66" s="150"/>
      <c r="F66" s="150"/>
      <c r="M66" s="152"/>
      <c r="N66" s="3"/>
      <c r="O66" s="156"/>
      <c r="P66" s="2"/>
      <c r="Q66" s="157"/>
      <c r="R66" s="158"/>
      <c r="S66" s="150"/>
      <c r="T66" s="162"/>
      <c r="U66" s="150"/>
      <c r="V66" s="150"/>
    </row>
    <row r="67" spans="3:22" ht="15" customHeight="1">
      <c r="C67" s="150"/>
      <c r="D67" s="150"/>
      <c r="E67" s="150"/>
      <c r="F67" s="150"/>
      <c r="G67" s="247" t="s">
        <v>36</v>
      </c>
      <c r="H67" s="247"/>
      <c r="I67" s="247"/>
      <c r="K67" s="163" t="s">
        <v>40</v>
      </c>
      <c r="L67" s="163"/>
      <c r="M67" s="152">
        <f>SUM(L9:L46)</f>
        <v>8346000</v>
      </c>
      <c r="N67" s="3"/>
      <c r="O67" s="156"/>
      <c r="P67" s="2"/>
      <c r="Q67" s="157"/>
      <c r="R67" s="158"/>
      <c r="S67" s="150"/>
      <c r="T67" s="162"/>
      <c r="U67" s="150"/>
      <c r="V67" s="150"/>
    </row>
    <row r="68" spans="3:22" ht="15" customHeight="1">
      <c r="C68" s="150"/>
      <c r="D68" s="150"/>
      <c r="E68" s="150"/>
      <c r="F68" s="150"/>
      <c r="G68" s="247" t="s">
        <v>37</v>
      </c>
      <c r="H68" s="247"/>
      <c r="I68" s="247"/>
      <c r="K68" s="164" t="s">
        <v>41</v>
      </c>
      <c r="L68" s="164"/>
      <c r="M68" s="164"/>
      <c r="N68" s="3"/>
      <c r="O68" s="156"/>
      <c r="P68" s="2"/>
      <c r="Q68" s="157"/>
      <c r="R68" s="158"/>
      <c r="S68" s="150"/>
      <c r="T68" s="162"/>
      <c r="U68" s="150"/>
      <c r="V68" s="150"/>
    </row>
  </sheetData>
  <mergeCells count="22">
    <mergeCell ref="G68:I68"/>
    <mergeCell ref="K5:K6"/>
    <mergeCell ref="L5:L6"/>
    <mergeCell ref="M5:M6"/>
    <mergeCell ref="O5:O6"/>
    <mergeCell ref="G67:I67"/>
    <mergeCell ref="C2:W2"/>
    <mergeCell ref="C3:W3"/>
    <mergeCell ref="C5:C6"/>
    <mergeCell ref="D5:D6"/>
    <mergeCell ref="E5:E6"/>
    <mergeCell ref="F5:F6"/>
    <mergeCell ref="G5:G6"/>
    <mergeCell ref="H5:H6"/>
    <mergeCell ref="I5:I6"/>
    <mergeCell ref="J5:J6"/>
    <mergeCell ref="R5:T5"/>
    <mergeCell ref="U5:U6"/>
    <mergeCell ref="V5:V6"/>
    <mergeCell ref="W5:W6"/>
    <mergeCell ref="P5:P6"/>
    <mergeCell ref="Q5:Q6"/>
  </mergeCells>
  <conditionalFormatting sqref="I61 I69:I9841">
    <cfRule type="expression" dxfId="58" priority="116">
      <formula>LEN(I61)&gt;200</formula>
    </cfRule>
  </conditionalFormatting>
  <conditionalFormatting sqref="G62:H64 G66:H68 H65">
    <cfRule type="expression" dxfId="57" priority="115">
      <formula>LEN(G62)&gt;200</formula>
    </cfRule>
  </conditionalFormatting>
  <conditionalFormatting sqref="I60">
    <cfRule type="expression" dxfId="56" priority="114">
      <formula>LEN(I60)&gt;200</formula>
    </cfRule>
  </conditionalFormatting>
  <conditionalFormatting sqref="G65">
    <cfRule type="expression" dxfId="55" priority="113">
      <formula>LEN(G65)&gt;200</formula>
    </cfRule>
  </conditionalFormatting>
  <conditionalFormatting sqref="I8">
    <cfRule type="expression" dxfId="54" priority="112">
      <formula>LEN(I8)&gt;200</formula>
    </cfRule>
  </conditionalFormatting>
  <conditionalFormatting sqref="I9:I10">
    <cfRule type="expression" dxfId="53" priority="111">
      <formula>LEN(I9)&gt;200</formula>
    </cfRule>
  </conditionalFormatting>
  <conditionalFormatting sqref="I58">
    <cfRule type="expression" dxfId="52" priority="110">
      <formula>LEN(I58)&gt;200</formula>
    </cfRule>
  </conditionalFormatting>
  <conditionalFormatting sqref="I58">
    <cfRule type="expression" dxfId="51" priority="108">
      <formula>LEN(I58)&gt;200</formula>
    </cfRule>
  </conditionalFormatting>
  <conditionalFormatting sqref="I58">
    <cfRule type="expression" dxfId="50" priority="109">
      <formula>LEN(I58)&gt;200</formula>
    </cfRule>
  </conditionalFormatting>
  <conditionalFormatting sqref="I32">
    <cfRule type="expression" dxfId="49" priority="107">
      <formula>LEN(I32)&gt;200</formula>
    </cfRule>
  </conditionalFormatting>
  <conditionalFormatting sqref="I32">
    <cfRule type="expression" dxfId="48" priority="105">
      <formula>LEN(I32)&gt;200</formula>
    </cfRule>
  </conditionalFormatting>
  <conditionalFormatting sqref="I32">
    <cfRule type="expression" dxfId="47" priority="104">
      <formula>LEN(I32)&gt;200</formula>
    </cfRule>
  </conditionalFormatting>
  <conditionalFormatting sqref="I32">
    <cfRule type="expression" dxfId="46" priority="103">
      <formula>LEN(I32)&gt;200</formula>
    </cfRule>
  </conditionalFormatting>
  <conditionalFormatting sqref="I32">
    <cfRule type="expression" dxfId="45" priority="106">
      <formula>LEN(I32)&gt;200</formula>
    </cfRule>
  </conditionalFormatting>
  <conditionalFormatting sqref="I34:I44">
    <cfRule type="expression" dxfId="44" priority="97">
      <formula>LEN(I34)&gt;200</formula>
    </cfRule>
  </conditionalFormatting>
  <conditionalFormatting sqref="I34:I44">
    <cfRule type="expression" dxfId="43" priority="95">
      <formula>LEN(I34)&gt;200</formula>
    </cfRule>
  </conditionalFormatting>
  <conditionalFormatting sqref="I34:I44">
    <cfRule type="expression" dxfId="42" priority="94">
      <formula>LEN(I34)&gt;200</formula>
    </cfRule>
  </conditionalFormatting>
  <conditionalFormatting sqref="I34:I44">
    <cfRule type="expression" dxfId="41" priority="93">
      <formula>LEN(I34)&gt;200</formula>
    </cfRule>
  </conditionalFormatting>
  <conditionalFormatting sqref="I34:I44">
    <cfRule type="expression" dxfId="40" priority="96">
      <formula>LEN(I34)&gt;200</formula>
    </cfRule>
  </conditionalFormatting>
  <conditionalFormatting sqref="I45:I46 I52:I57">
    <cfRule type="expression" dxfId="39" priority="87">
      <formula>LEN(I45)&gt;200</formula>
    </cfRule>
  </conditionalFormatting>
  <conditionalFormatting sqref="I45:I46 I52:I57">
    <cfRule type="expression" dxfId="38" priority="85">
      <formula>LEN(I45)&gt;200</formula>
    </cfRule>
  </conditionalFormatting>
  <conditionalFormatting sqref="I45:I46 I52:I57">
    <cfRule type="expression" dxfId="37" priority="84">
      <formula>LEN(I45)&gt;200</formula>
    </cfRule>
  </conditionalFormatting>
  <conditionalFormatting sqref="I45:I46 I52:I57">
    <cfRule type="expression" dxfId="36" priority="83">
      <formula>LEN(I45)&gt;200</formula>
    </cfRule>
  </conditionalFormatting>
  <conditionalFormatting sqref="I45:I46 I52:I57">
    <cfRule type="expression" dxfId="35" priority="86">
      <formula>LEN(I45)&gt;200</formula>
    </cfRule>
  </conditionalFormatting>
  <conditionalFormatting sqref="I12">
    <cfRule type="expression" dxfId="34" priority="73">
      <formula>LEN(I12)&gt;200</formula>
    </cfRule>
  </conditionalFormatting>
  <conditionalFormatting sqref="I13">
    <cfRule type="expression" dxfId="33" priority="71">
      <formula>LEN(I13)&gt;200</formula>
    </cfRule>
  </conditionalFormatting>
  <conditionalFormatting sqref="H54:H56">
    <cfRule type="expression" dxfId="32" priority="45">
      <formula>LEN(H54)&gt;200</formula>
    </cfRule>
  </conditionalFormatting>
  <conditionalFormatting sqref="I14:I19">
    <cfRule type="expression" dxfId="31" priority="69">
      <formula>LEN(I14)&gt;200</formula>
    </cfRule>
  </conditionalFormatting>
  <conditionalFormatting sqref="H54:H56">
    <cfRule type="expression" dxfId="30" priority="47">
      <formula>LEN(H54)&gt;200</formula>
    </cfRule>
  </conditionalFormatting>
  <conditionalFormatting sqref="H54:H56">
    <cfRule type="expression" dxfId="29" priority="48">
      <formula>LEN(H54)&gt;200</formula>
    </cfRule>
  </conditionalFormatting>
  <conditionalFormatting sqref="H54:H56">
    <cfRule type="expression" dxfId="28" priority="46">
      <formula>LEN(H54)&gt;200</formula>
    </cfRule>
  </conditionalFormatting>
  <conditionalFormatting sqref="I30">
    <cfRule type="expression" dxfId="27" priority="13">
      <formula>LEN(I30)&gt;200</formula>
    </cfRule>
  </conditionalFormatting>
  <conditionalFormatting sqref="H54:H56">
    <cfRule type="expression" dxfId="26" priority="44">
      <formula>LEN(H54)&gt;200</formula>
    </cfRule>
  </conditionalFormatting>
  <conditionalFormatting sqref="I20">
    <cfRule type="expression" dxfId="25" priority="35">
      <formula>LEN(I20)&gt;200</formula>
    </cfRule>
  </conditionalFormatting>
  <conditionalFormatting sqref="I20">
    <cfRule type="expression" dxfId="24" priority="36">
      <formula>LEN(I20)&gt;200</formula>
    </cfRule>
  </conditionalFormatting>
  <conditionalFormatting sqref="I20">
    <cfRule type="expression" dxfId="23" priority="34">
      <formula>LEN(I20)&gt;200</formula>
    </cfRule>
  </conditionalFormatting>
  <conditionalFormatting sqref="I21">
    <cfRule type="expression" dxfId="22" priority="32">
      <formula>LEN(I21)&gt;200</formula>
    </cfRule>
  </conditionalFormatting>
  <conditionalFormatting sqref="I28">
    <cfRule type="expression" dxfId="21" priority="15">
      <formula>LEN(I28)&gt;200</formula>
    </cfRule>
  </conditionalFormatting>
  <conditionalFormatting sqref="I12">
    <cfRule type="expression" dxfId="20" priority="77">
      <formula>LEN(I12)&gt;200</formula>
    </cfRule>
  </conditionalFormatting>
  <conditionalFormatting sqref="I12">
    <cfRule type="expression" dxfId="19" priority="75">
      <formula>LEN(I12)&gt;200</formula>
    </cfRule>
  </conditionalFormatting>
  <conditionalFormatting sqref="I12">
    <cfRule type="expression" dxfId="18" priority="74">
      <formula>LEN(I12)&gt;200</formula>
    </cfRule>
  </conditionalFormatting>
  <conditionalFormatting sqref="I12">
    <cfRule type="expression" dxfId="17" priority="76">
      <formula>LEN(I12)&gt;200</formula>
    </cfRule>
  </conditionalFormatting>
  <conditionalFormatting sqref="I31">
    <cfRule type="expression" dxfId="16" priority="12">
      <formula>LEN(I31)&gt;200</formula>
    </cfRule>
  </conditionalFormatting>
  <conditionalFormatting sqref="I29">
    <cfRule type="expression" dxfId="15" priority="14">
      <formula>LEN(I29)&gt;200</formula>
    </cfRule>
  </conditionalFormatting>
  <conditionalFormatting sqref="H49:H53">
    <cfRule type="expression" dxfId="14" priority="58">
      <formula>LEN(H49)&gt;200</formula>
    </cfRule>
  </conditionalFormatting>
  <conditionalFormatting sqref="H49:H53">
    <cfRule type="expression" dxfId="13" priority="56">
      <formula>LEN(H49)&gt;200</formula>
    </cfRule>
  </conditionalFormatting>
  <conditionalFormatting sqref="H49:H53">
    <cfRule type="expression" dxfId="12" priority="55">
      <formula>LEN(H49)&gt;200</formula>
    </cfRule>
  </conditionalFormatting>
  <conditionalFormatting sqref="H49:H53">
    <cfRule type="expression" dxfId="11" priority="54">
      <formula>LEN(H49)&gt;200</formula>
    </cfRule>
  </conditionalFormatting>
  <conditionalFormatting sqref="H49:H53">
    <cfRule type="expression" dxfId="10" priority="57">
      <formula>LEN(H49)&gt;200</formula>
    </cfRule>
  </conditionalFormatting>
  <conditionalFormatting sqref="I20">
    <cfRule type="expression" dxfId="9" priority="38">
      <formula>LEN(I20)&gt;200</formula>
    </cfRule>
  </conditionalFormatting>
  <conditionalFormatting sqref="I20">
    <cfRule type="expression" dxfId="8" priority="37">
      <formula>LEN(I20)&gt;200</formula>
    </cfRule>
  </conditionalFormatting>
  <conditionalFormatting sqref="I22">
    <cfRule type="expression" dxfId="7" priority="30">
      <formula>LEN(I22)&gt;200</formula>
    </cfRule>
  </conditionalFormatting>
  <conditionalFormatting sqref="I23">
    <cfRule type="expression" dxfId="6" priority="28">
      <formula>LEN(I23)&gt;200</formula>
    </cfRule>
  </conditionalFormatting>
  <conditionalFormatting sqref="I24">
    <cfRule type="expression" dxfId="5" priority="26">
      <formula>LEN(I24)&gt;200</formula>
    </cfRule>
  </conditionalFormatting>
  <conditionalFormatting sqref="I25">
    <cfRule type="expression" dxfId="4" priority="24">
      <formula>LEN(I25)&gt;200</formula>
    </cfRule>
  </conditionalFormatting>
  <conditionalFormatting sqref="I26">
    <cfRule type="expression" dxfId="3" priority="22">
      <formula>LEN(I26)&gt;200</formula>
    </cfRule>
  </conditionalFormatting>
  <conditionalFormatting sqref="I27">
    <cfRule type="expression" dxfId="2" priority="20">
      <formula>LEN(I27)&gt;200</formula>
    </cfRule>
  </conditionalFormatting>
  <conditionalFormatting sqref="I47:I48">
    <cfRule type="expression" dxfId="1" priority="10">
      <formula>LEN(I47)&gt;200</formula>
    </cfRule>
  </conditionalFormatting>
  <conditionalFormatting sqref="I11">
    <cfRule type="expression" dxfId="0" priority="6">
      <formula>LEN(I11)&gt;200</formula>
    </cfRule>
  </conditionalFormatting>
  <printOptions horizontalCentered="1"/>
  <pageMargins left="0.74803149606299213" right="0.11811023622047245" top="0.19685039370078741" bottom="0.19685039370078741" header="0" footer="0"/>
  <pageSetup paperSize="9" scale="42" orientation="landscape" verticalDpi="300" r:id="rId1"/>
  <headerFooter alignWithMargins="0"/>
  <colBreaks count="1" manualBreakCount="1">
    <brk id="23" min="1" max="83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R12" sqref="R12"/>
    </sheetView>
  </sheetViews>
  <sheetFormatPr defaultRowHeight="14.4"/>
  <cols>
    <col min="1" max="1" width="13.664062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18" sqref="J18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UP</vt:lpstr>
      <vt:lpstr>GU.2</vt:lpstr>
      <vt:lpstr>TUP.1</vt:lpstr>
      <vt:lpstr>GU.3</vt:lpstr>
      <vt:lpstr>Sheet1</vt:lpstr>
      <vt:lpstr>Sheet2</vt:lpstr>
      <vt:lpstr>GU.2!Print_Titles</vt:lpstr>
      <vt:lpstr>GU.3!Print_Titles</vt:lpstr>
      <vt:lpstr>TUP.1!Print_Titles</vt:lpstr>
      <vt:lpstr>UP!Print_Titles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Subbidang MK</dc:creator>
  <cp:lastModifiedBy>lenovo</cp:lastModifiedBy>
  <cp:lastPrinted>2022-09-22T05:03:53Z</cp:lastPrinted>
  <dcterms:created xsi:type="dcterms:W3CDTF">2022-03-09T10:41:29Z</dcterms:created>
  <dcterms:modified xsi:type="dcterms:W3CDTF">2023-03-02T09:13:04Z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365c5222-a9e6-4732-8c47-29e476aab015</vt:lpwstr>
  </property>
</Properties>
</file>