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TA.2023\BPP\TUP 1\"/>
    </mc:Choice>
  </mc:AlternateContent>
  <xr:revisionPtr revIDLastSave="0" documentId="13_ncr:1_{12F11F32-D27B-4C58-86C1-30750ADE4799}" xr6:coauthVersionLast="47" xr6:coauthVersionMax="47" xr10:uidLastSave="{00000000-0000-0000-0000-000000000000}"/>
  <bookViews>
    <workbookView xWindow="60" yWindow="1130" windowWidth="19140" windowHeight="9670" xr2:uid="{00000000-000D-0000-FFFF-FFFF00000000}"/>
  </bookViews>
  <sheets>
    <sheet name="Rincian TUP 1" sheetId="5" r:id="rId1"/>
    <sheet name="Sheet1" sheetId="6" r:id="rId2"/>
  </sheets>
  <definedNames>
    <definedName name="_xlnm.Print_Area" localSheetId="0">'Rincian TUP 1'!$A$1:$K$29</definedName>
    <definedName name="_xlnm.Print_Titles" localSheetId="0">'Rincian TUP 1'!$4:$5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5" l="1"/>
  <c r="I24" i="5"/>
  <c r="I25" i="5" s="1"/>
  <c r="I13" i="5"/>
  <c r="J13" i="5" s="1"/>
  <c r="J23" i="5"/>
  <c r="J22" i="5"/>
  <c r="J18" i="5"/>
  <c r="J17" i="5"/>
  <c r="J8" i="5"/>
  <c r="J7" i="5"/>
  <c r="E24" i="5" l="1"/>
  <c r="E19" i="5"/>
  <c r="G12" i="5"/>
  <c r="E14" i="5"/>
  <c r="G61" i="6"/>
  <c r="F61" i="6"/>
  <c r="E61" i="6"/>
  <c r="H61" i="6" s="1"/>
  <c r="D61" i="6"/>
  <c r="C61" i="6"/>
  <c r="H59" i="6"/>
  <c r="O58" i="6"/>
  <c r="G58" i="6"/>
  <c r="G60" i="6" s="1"/>
  <c r="F58" i="6"/>
  <c r="F60" i="6" s="1"/>
  <c r="E58" i="6"/>
  <c r="E60" i="6" s="1"/>
  <c r="D58" i="6"/>
  <c r="D60" i="6" s="1"/>
  <c r="C58" i="6"/>
  <c r="H58" i="6" s="1"/>
  <c r="I57" i="6"/>
  <c r="Q57" i="6" s="1"/>
  <c r="H57" i="6"/>
  <c r="H56" i="6"/>
  <c r="I56" i="6" s="1"/>
  <c r="Q56" i="6" s="1"/>
  <c r="Q55" i="6"/>
  <c r="I55" i="6"/>
  <c r="H55" i="6"/>
  <c r="H54" i="6"/>
  <c r="I54" i="6" s="1"/>
  <c r="Q54" i="6" s="1"/>
  <c r="H53" i="6"/>
  <c r="I53" i="6" s="1"/>
  <c r="Q53" i="6" s="1"/>
  <c r="H50" i="6"/>
  <c r="I50" i="6" s="1"/>
  <c r="M50" i="6" s="1"/>
  <c r="I49" i="6"/>
  <c r="M49" i="6" s="1"/>
  <c r="H49" i="6"/>
  <c r="I48" i="6"/>
  <c r="M48" i="6" s="1"/>
  <c r="M58" i="6" s="1"/>
  <c r="H48" i="6"/>
  <c r="M59" i="6" s="1"/>
  <c r="I45" i="6"/>
  <c r="L45" i="6" s="1"/>
  <c r="H45" i="6"/>
  <c r="H44" i="6"/>
  <c r="I44" i="6" s="1"/>
  <c r="L44" i="6" s="1"/>
  <c r="L43" i="6"/>
  <c r="I43" i="6"/>
  <c r="H43" i="6"/>
  <c r="H42" i="6"/>
  <c r="I42" i="6" s="1"/>
  <c r="L42" i="6" s="1"/>
  <c r="H41" i="6"/>
  <c r="L59" i="6" s="1"/>
  <c r="H38" i="6"/>
  <c r="G37" i="6"/>
  <c r="F37" i="6"/>
  <c r="E37" i="6"/>
  <c r="D37" i="6"/>
  <c r="C37" i="6"/>
  <c r="H37" i="6" s="1"/>
  <c r="I36" i="6"/>
  <c r="K36" i="6" s="1"/>
  <c r="H36" i="6"/>
  <c r="H33" i="6"/>
  <c r="I33" i="6" s="1"/>
  <c r="J33" i="6" s="1"/>
  <c r="P30" i="6"/>
  <c r="I30" i="6"/>
  <c r="H30" i="6"/>
  <c r="H29" i="6"/>
  <c r="I29" i="6" s="1"/>
  <c r="P29" i="6" s="1"/>
  <c r="H28" i="6"/>
  <c r="I28" i="6" s="1"/>
  <c r="P28" i="6" s="1"/>
  <c r="H27" i="6"/>
  <c r="I27" i="6" s="1"/>
  <c r="P27" i="6" s="1"/>
  <c r="I26" i="6"/>
  <c r="P26" i="6" s="1"/>
  <c r="H26" i="6"/>
  <c r="P59" i="6" s="1"/>
  <c r="I23" i="6"/>
  <c r="H23" i="6"/>
  <c r="H19" i="6"/>
  <c r="G18" i="6"/>
  <c r="F18" i="6"/>
  <c r="E18" i="6"/>
  <c r="D18" i="6"/>
  <c r="O17" i="6"/>
  <c r="I17" i="6"/>
  <c r="H17" i="6"/>
  <c r="O59" i="6" s="1"/>
  <c r="I14" i="6"/>
  <c r="N14" i="6" s="1"/>
  <c r="N58" i="6" s="1"/>
  <c r="H14" i="6"/>
  <c r="N59" i="6" s="1"/>
  <c r="I11" i="6"/>
  <c r="K11" i="6" s="1"/>
  <c r="H11" i="6"/>
  <c r="I10" i="6"/>
  <c r="K10" i="6" s="1"/>
  <c r="H10" i="6"/>
  <c r="K59" i="6" s="1"/>
  <c r="I7" i="6"/>
  <c r="J7" i="6" s="1"/>
  <c r="H7" i="6"/>
  <c r="C6" i="6"/>
  <c r="C18" i="6" s="1"/>
  <c r="H18" i="6" s="1"/>
  <c r="Z24" i="5"/>
  <c r="Y24" i="5"/>
  <c r="X24" i="5"/>
  <c r="W24" i="5"/>
  <c r="V24" i="5"/>
  <c r="U24" i="5"/>
  <c r="T24" i="5"/>
  <c r="R24" i="5"/>
  <c r="Q24" i="5"/>
  <c r="P24" i="5"/>
  <c r="O24" i="5"/>
  <c r="N24" i="5"/>
  <c r="M24" i="5"/>
  <c r="F24" i="5"/>
  <c r="D24" i="5"/>
  <c r="G24" i="5" s="1"/>
  <c r="C24" i="5"/>
  <c r="AA23" i="5"/>
  <c r="G23" i="5"/>
  <c r="B23" i="5"/>
  <c r="AA22" i="5"/>
  <c r="G22" i="5"/>
  <c r="H22" i="5" s="1"/>
  <c r="B22" i="5"/>
  <c r="Z19" i="5"/>
  <c r="Y19" i="5"/>
  <c r="Y25" i="5" s="1"/>
  <c r="X19" i="5"/>
  <c r="W19" i="5"/>
  <c r="V19" i="5"/>
  <c r="U19" i="5"/>
  <c r="T19" i="5"/>
  <c r="R19" i="5"/>
  <c r="Q19" i="5"/>
  <c r="P19" i="5"/>
  <c r="P25" i="5" s="1"/>
  <c r="O19" i="5"/>
  <c r="N19" i="5"/>
  <c r="M19" i="5"/>
  <c r="I19" i="5"/>
  <c r="F19" i="5"/>
  <c r="D19" i="5"/>
  <c r="C19" i="5"/>
  <c r="AA18" i="5"/>
  <c r="G18" i="5"/>
  <c r="H18" i="5" s="1"/>
  <c r="AA17" i="5"/>
  <c r="AA19" i="5" s="1"/>
  <c r="G17" i="5"/>
  <c r="B17" i="5"/>
  <c r="Z14" i="5"/>
  <c r="Y14" i="5"/>
  <c r="X14" i="5"/>
  <c r="W14" i="5"/>
  <c r="V14" i="5"/>
  <c r="U14" i="5"/>
  <c r="T14" i="5"/>
  <c r="R14" i="5"/>
  <c r="Q14" i="5"/>
  <c r="P14" i="5"/>
  <c r="O14" i="5"/>
  <c r="N14" i="5"/>
  <c r="M14" i="5"/>
  <c r="I14" i="5"/>
  <c r="F14" i="5"/>
  <c r="D14" i="5"/>
  <c r="C14" i="5"/>
  <c r="G13" i="5"/>
  <c r="H13" i="5" s="1"/>
  <c r="B13" i="5"/>
  <c r="AA12" i="5"/>
  <c r="AA14" i="5" s="1"/>
  <c r="B12" i="5"/>
  <c r="B14" i="5" s="1"/>
  <c r="Z9" i="5"/>
  <c r="Y9" i="5"/>
  <c r="X9" i="5"/>
  <c r="W9" i="5"/>
  <c r="V9" i="5"/>
  <c r="U9" i="5"/>
  <c r="T9" i="5"/>
  <c r="Q9" i="5"/>
  <c r="P9" i="5"/>
  <c r="O9" i="5"/>
  <c r="N9" i="5"/>
  <c r="M9" i="5"/>
  <c r="I9" i="5"/>
  <c r="F9" i="5"/>
  <c r="F25" i="5" s="1"/>
  <c r="E9" i="5"/>
  <c r="E25" i="5" s="1"/>
  <c r="D9" i="5"/>
  <c r="D25" i="5" s="1"/>
  <c r="C9" i="5"/>
  <c r="AA8" i="5"/>
  <c r="R8" i="5"/>
  <c r="H8" i="5"/>
  <c r="G8" i="5"/>
  <c r="K8" i="5" s="1"/>
  <c r="AA7" i="5"/>
  <c r="R7" i="5"/>
  <c r="R9" i="5" s="1"/>
  <c r="H7" i="5"/>
  <c r="G7" i="5"/>
  <c r="B7" i="5"/>
  <c r="B9" i="5" s="1"/>
  <c r="G14" i="5" l="1"/>
  <c r="J12" i="5"/>
  <c r="H12" i="5"/>
  <c r="Z25" i="5"/>
  <c r="V25" i="5"/>
  <c r="O25" i="5"/>
  <c r="X25" i="5"/>
  <c r="W25" i="5"/>
  <c r="Q25" i="5"/>
  <c r="N25" i="5"/>
  <c r="B24" i="5"/>
  <c r="AA9" i="5"/>
  <c r="T25" i="5"/>
  <c r="M25" i="5"/>
  <c r="H24" i="5"/>
  <c r="C25" i="5"/>
  <c r="AA24" i="5"/>
  <c r="AA25" i="5" s="1"/>
  <c r="U25" i="5"/>
  <c r="H23" i="5"/>
  <c r="K23" i="5" s="1"/>
  <c r="J24" i="5"/>
  <c r="G19" i="5"/>
  <c r="H19" i="5" s="1"/>
  <c r="J19" i="5"/>
  <c r="K18" i="5"/>
  <c r="H17" i="5"/>
  <c r="K17" i="5" s="1"/>
  <c r="R25" i="5"/>
  <c r="H14" i="5"/>
  <c r="Q58" i="6"/>
  <c r="H60" i="6"/>
  <c r="I37" i="6"/>
  <c r="I38" i="6" s="1"/>
  <c r="J9" i="5"/>
  <c r="K58" i="6"/>
  <c r="P58" i="6"/>
  <c r="K7" i="5"/>
  <c r="K9" i="5" s="1"/>
  <c r="K13" i="5"/>
  <c r="K12" i="5"/>
  <c r="G9" i="5"/>
  <c r="Q59" i="6"/>
  <c r="L23" i="6"/>
  <c r="I41" i="6"/>
  <c r="C60" i="6"/>
  <c r="H6" i="6"/>
  <c r="I6" i="6"/>
  <c r="K22" i="5" l="1"/>
  <c r="K24" i="5" s="1"/>
  <c r="K19" i="5"/>
  <c r="G25" i="5"/>
  <c r="H9" i="5"/>
  <c r="H25" i="5" s="1"/>
  <c r="J26" i="5" s="1"/>
  <c r="B18" i="5"/>
  <c r="B19" i="5" s="1"/>
  <c r="B25" i="5" s="1"/>
  <c r="J59" i="6"/>
  <c r="R59" i="6" s="1"/>
  <c r="K14" i="5"/>
  <c r="J14" i="5"/>
  <c r="J25" i="5" s="1"/>
  <c r="J27" i="5" s="1"/>
  <c r="I58" i="6"/>
  <c r="L41" i="6"/>
  <c r="L58" i="6" s="1"/>
  <c r="J6" i="6"/>
  <c r="J58" i="6" s="1"/>
  <c r="I18" i="6"/>
  <c r="I19" i="6" s="1"/>
  <c r="K25" i="5" l="1"/>
  <c r="J28" i="5" s="1"/>
  <c r="R58" i="6"/>
  <c r="I60" i="6"/>
  <c r="I61" i="6" s="1"/>
  <c r="I59" i="6"/>
</calcChain>
</file>

<file path=xl/sharedStrings.xml><?xml version="1.0" encoding="utf-8"?>
<sst xmlns="http://schemas.openxmlformats.org/spreadsheetml/2006/main" count="128" uniqueCount="75">
  <si>
    <t>RINCIAN PENGGUNAAN TUP KE 1</t>
  </si>
  <si>
    <t>SATKER PUSDIK KP TAHUN ANGGARAN 2023</t>
  </si>
  <si>
    <t>Keterangan</t>
  </si>
  <si>
    <t>Usulan TUP</t>
  </si>
  <si>
    <t xml:space="preserve">Disetujui KPPN TUP                                            </t>
  </si>
  <si>
    <t>Pengambilan Uang di Bank</t>
  </si>
  <si>
    <t>Total Uang                                                                di BPP</t>
  </si>
  <si>
    <t>Sisa Uang                                                               di Bank</t>
  </si>
  <si>
    <t xml:space="preserve">Total SPJ TUP Nihil 1 Tahap 1 </t>
  </si>
  <si>
    <t>Sisa Uang                                                   di BPP</t>
  </si>
  <si>
    <t>Sisa Uang TUP Keseluruhan</t>
  </si>
  <si>
    <t>Rincian SPJ TUP Nihil 6 Tahap 1 Per Akun</t>
  </si>
  <si>
    <t>Jumlah SPJ TUP Nihil 6 Tahap 1</t>
  </si>
  <si>
    <t>Rincian SPJ TUP Nihil 6 Tahap 2 Per Akun</t>
  </si>
  <si>
    <t>Jumlah SPJ TUP Nihil 6 Tahap 2</t>
  </si>
  <si>
    <t>26 Jan 2023</t>
  </si>
  <si>
    <t>30 Jan 2023</t>
  </si>
  <si>
    <t>521211</t>
  </si>
  <si>
    <t>521219</t>
  </si>
  <si>
    <t>522151</t>
  </si>
  <si>
    <t>524111</t>
  </si>
  <si>
    <t>524113</t>
  </si>
  <si>
    <t>524119</t>
  </si>
  <si>
    <t>522141</t>
  </si>
  <si>
    <t>Koordinator PE</t>
  </si>
  <si>
    <t>Total Sub Koordinator Perencanaan</t>
  </si>
  <si>
    <t>Total Sub Koordinator Evaluasi</t>
  </si>
  <si>
    <t>Total Koordinator PE</t>
  </si>
  <si>
    <t>Koordinator Tata Usaha</t>
  </si>
  <si>
    <t>Total Sub Koordinator Umum</t>
  </si>
  <si>
    <t>Total Sub Koordinator Keuangan</t>
  </si>
  <si>
    <t>Total Koordinator Tata Usaha</t>
  </si>
  <si>
    <t>Koordinator PP</t>
  </si>
  <si>
    <t>Total Sub Koordinator Sarpras</t>
  </si>
  <si>
    <t>Total Sub Koordinator MK</t>
  </si>
  <si>
    <t>Total Koordinator PP</t>
  </si>
  <si>
    <t>Koordinator KK</t>
  </si>
  <si>
    <t>Total Sub Koordinator Ketenagaan</t>
  </si>
  <si>
    <t>Total Sub Koordinator Kelembagaan</t>
  </si>
  <si>
    <t>Total Koordinator KK</t>
  </si>
  <si>
    <t>Total TUP KE 1</t>
  </si>
  <si>
    <t>Sisa uang di Bank</t>
  </si>
  <si>
    <t>Sisa uang di BPP</t>
  </si>
  <si>
    <t>Total SSBP TUP 1</t>
  </si>
  <si>
    <t xml:space="preserve"> Persetujuan TUP 1</t>
  </si>
  <si>
    <t>Pembagian TUP 1</t>
  </si>
  <si>
    <t>Total</t>
  </si>
  <si>
    <t>Pembagian</t>
  </si>
  <si>
    <t>MK</t>
  </si>
  <si>
    <t>Sarpras</t>
  </si>
  <si>
    <t>Perencanaan</t>
  </si>
  <si>
    <t>Evaluasi</t>
  </si>
  <si>
    <t>Kelembagaan</t>
  </si>
  <si>
    <t>Ketenagaan</t>
  </si>
  <si>
    <t>Umum</t>
  </si>
  <si>
    <t>Keuangan</t>
  </si>
  <si>
    <t>AFA</t>
  </si>
  <si>
    <t>Metode dan Kurikulum</t>
  </si>
  <si>
    <t>A</t>
  </si>
  <si>
    <t>B</t>
  </si>
  <si>
    <t>Pengajuan</t>
  </si>
  <si>
    <t>Disetujui</t>
  </si>
  <si>
    <t>EBA</t>
  </si>
  <si>
    <t>C</t>
  </si>
  <si>
    <t>D</t>
  </si>
  <si>
    <t>E</t>
  </si>
  <si>
    <t>G</t>
  </si>
  <si>
    <t>H</t>
  </si>
  <si>
    <t>EBD</t>
  </si>
  <si>
    <t>Total Pengajuan</t>
  </si>
  <si>
    <t>Total Disetujui</t>
  </si>
  <si>
    <t>07 Feb 2023</t>
  </si>
  <si>
    <t xml:space="preserve"> Pengambilan Uang di Bank</t>
  </si>
  <si>
    <t>20 Feb 2023</t>
  </si>
  <si>
    <t>Setor 23 Feb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</si>
</sst>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</numFmts>
  <fonts count="6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41" fontId="0" fillId="0" borderId="0" xfId="0" applyNumberFormat="1"/>
    <xf numFmtId="4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1" fontId="1" fillId="0" borderId="0" xfId="0" applyNumberFormat="1" applyFont="1" applyAlignment="1">
      <alignment horizontal="center"/>
    </xf>
    <xf numFmtId="41" fontId="1" fillId="0" borderId="0" xfId="0" applyNumberFormat="1" applyFont="1"/>
    <xf numFmtId="0" fontId="1" fillId="0" borderId="0" xfId="0" applyFont="1"/>
    <xf numFmtId="0" fontId="2" fillId="0" borderId="0" xfId="0" applyFont="1"/>
    <xf numFmtId="41" fontId="2" fillId="0" borderId="0" xfId="0" applyNumberFormat="1" applyFont="1"/>
    <xf numFmtId="4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/>
    <xf numFmtId="164" fontId="0" fillId="0" borderId="0" xfId="0" applyNumberFormat="1" applyAlignment="1">
      <alignment vertical="center" wrapText="1"/>
    </xf>
    <xf numFmtId="0" fontId="4" fillId="0" borderId="0" xfId="0" applyFont="1" applyAlignment="1">
      <alignment horizontal="center"/>
    </xf>
    <xf numFmtId="41" fontId="4" fillId="2" borderId="2" xfId="0" applyNumberFormat="1" applyFont="1" applyFill="1" applyBorder="1" applyAlignment="1">
      <alignment horizontal="center" vertical="center" wrapText="1"/>
    </xf>
    <xf numFmtId="41" fontId="4" fillId="2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41" fontId="2" fillId="2" borderId="2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1" fontId="1" fillId="0" borderId="2" xfId="0" applyNumberFormat="1" applyFont="1" applyBorder="1" applyAlignment="1">
      <alignment vertical="center" wrapText="1"/>
    </xf>
    <xf numFmtId="41" fontId="3" fillId="0" borderId="2" xfId="0" applyNumberFormat="1" applyFont="1" applyBorder="1" applyAlignment="1">
      <alignment vertical="center" wrapText="1"/>
    </xf>
    <xf numFmtId="41" fontId="3" fillId="0" borderId="3" xfId="0" applyNumberFormat="1" applyFont="1" applyBorder="1" applyAlignment="1">
      <alignment vertical="center" wrapText="1"/>
    </xf>
    <xf numFmtId="41" fontId="1" fillId="0" borderId="3" xfId="0" applyNumberFormat="1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41" fontId="4" fillId="3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41" fontId="4" fillId="2" borderId="2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1" fontId="1" fillId="2" borderId="2" xfId="0" applyNumberFormat="1" applyFont="1" applyFill="1" applyBorder="1" applyAlignment="1">
      <alignment vertical="center" wrapText="1"/>
    </xf>
    <xf numFmtId="41" fontId="3" fillId="2" borderId="2" xfId="0" applyNumberFormat="1" applyFont="1" applyFill="1" applyBorder="1" applyAlignment="1">
      <alignment vertical="center" wrapText="1"/>
    </xf>
    <xf numFmtId="41" fontId="4" fillId="4" borderId="2" xfId="0" applyNumberFormat="1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41" fontId="4" fillId="5" borderId="2" xfId="0" applyNumberFormat="1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41" fontId="4" fillId="6" borderId="2" xfId="0" applyNumberFormat="1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41" fontId="4" fillId="7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41" fontId="1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41" fontId="3" fillId="0" borderId="0" xfId="0" applyNumberFormat="1" applyFont="1"/>
    <xf numFmtId="41" fontId="3" fillId="2" borderId="0" xfId="0" applyNumberFormat="1" applyFont="1" applyFill="1"/>
    <xf numFmtId="41" fontId="3" fillId="2" borderId="0" xfId="1" applyNumberFormat="1" applyFont="1" applyFill="1"/>
    <xf numFmtId="41" fontId="4" fillId="2" borderId="0" xfId="0" applyNumberFormat="1" applyFont="1" applyFill="1"/>
    <xf numFmtId="0" fontId="2" fillId="8" borderId="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41" fontId="1" fillId="8" borderId="2" xfId="0" applyNumberFormat="1" applyFont="1" applyFill="1" applyBorder="1" applyAlignment="1">
      <alignment vertical="center" wrapText="1"/>
    </xf>
    <xf numFmtId="41" fontId="4" fillId="8" borderId="2" xfId="0" applyNumberFormat="1" applyFont="1" applyFill="1" applyBorder="1" applyAlignment="1">
      <alignment vertical="center" wrapText="1"/>
    </xf>
    <xf numFmtId="41" fontId="2" fillId="3" borderId="2" xfId="0" applyNumberFormat="1" applyFont="1" applyFill="1" applyBorder="1" applyAlignment="1">
      <alignment vertical="center" wrapText="1"/>
    </xf>
    <xf numFmtId="41" fontId="2" fillId="8" borderId="2" xfId="0" applyNumberFormat="1" applyFont="1" applyFill="1" applyBorder="1" applyAlignment="1">
      <alignment vertical="center" wrapText="1"/>
    </xf>
    <xf numFmtId="41" fontId="1" fillId="2" borderId="2" xfId="2" applyFont="1" applyFill="1" applyBorder="1" applyAlignment="1">
      <alignment horizontal="left" vertical="center" wrapText="1"/>
    </xf>
    <xf numFmtId="41" fontId="2" fillId="4" borderId="2" xfId="0" applyNumberFormat="1" applyFont="1" applyFill="1" applyBorder="1" applyAlignment="1">
      <alignment vertical="center" wrapText="1"/>
    </xf>
    <xf numFmtId="41" fontId="2" fillId="5" borderId="2" xfId="0" applyNumberFormat="1" applyFont="1" applyFill="1" applyBorder="1" applyAlignment="1">
      <alignment vertical="center" wrapText="1"/>
    </xf>
    <xf numFmtId="41" fontId="2" fillId="6" borderId="2" xfId="0" applyNumberFormat="1" applyFont="1" applyFill="1" applyBorder="1" applyAlignment="1">
      <alignment vertical="center" wrapText="1"/>
    </xf>
    <xf numFmtId="41" fontId="2" fillId="7" borderId="2" xfId="0" applyNumberFormat="1" applyFont="1" applyFill="1" applyBorder="1" applyAlignment="1">
      <alignment vertical="center" wrapText="1"/>
    </xf>
    <xf numFmtId="41" fontId="3" fillId="8" borderId="2" xfId="0" applyNumberFormat="1" applyFont="1" applyFill="1" applyBorder="1" applyAlignment="1">
      <alignment vertical="center" wrapText="1"/>
    </xf>
    <xf numFmtId="41" fontId="2" fillId="0" borderId="0" xfId="2" applyFont="1"/>
    <xf numFmtId="41" fontId="0" fillId="0" borderId="0" xfId="2" applyFont="1"/>
    <xf numFmtId="164" fontId="3" fillId="0" borderId="0" xfId="0" applyNumberFormat="1" applyFont="1"/>
    <xf numFmtId="41" fontId="2" fillId="0" borderId="2" xfId="0" applyNumberFormat="1" applyFont="1" applyBorder="1" applyAlignment="1">
      <alignment vertical="center" wrapText="1"/>
    </xf>
    <xf numFmtId="41" fontId="4" fillId="2" borderId="4" xfId="0" quotePrefix="1" applyNumberFormat="1" applyFont="1" applyFill="1" applyBorder="1" applyAlignment="1">
      <alignment vertical="center" wrapText="1"/>
    </xf>
    <xf numFmtId="41" fontId="4" fillId="2" borderId="2" xfId="0" quotePrefix="1" applyNumberFormat="1" applyFont="1" applyFill="1" applyBorder="1" applyAlignment="1">
      <alignment horizontal="center" vertical="center" wrapText="1"/>
    </xf>
    <xf numFmtId="41" fontId="2" fillId="0" borderId="2" xfId="0" quotePrefix="1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2" fillId="0" borderId="2" xfId="0" quotePrefix="1" applyNumberFormat="1" applyFont="1" applyBorder="1" applyAlignment="1">
      <alignment horizontal="center" vertical="center" wrapText="1"/>
    </xf>
    <xf numFmtId="41" fontId="0" fillId="0" borderId="0" xfId="0" quotePrefix="1" applyNumberFormat="1" applyAlignment="1">
      <alignment horizontal="center"/>
    </xf>
    <xf numFmtId="41" fontId="1" fillId="0" borderId="0" xfId="0" quotePrefix="1" applyNumberFormat="1" applyFont="1" applyAlignment="1">
      <alignment horizontal="center"/>
    </xf>
    <xf numFmtId="41" fontId="1" fillId="0" borderId="0" xfId="0" quotePrefix="1" applyNumberFormat="1" applyFont="1"/>
    <xf numFmtId="41" fontId="2" fillId="0" borderId="1" xfId="0" applyNumberFormat="1" applyFont="1" applyBorder="1" applyAlignment="1">
      <alignment horizontal="center" vertical="center" wrapText="1"/>
    </xf>
    <xf numFmtId="41" fontId="2" fillId="0" borderId="4" xfId="0" applyNumberFormat="1" applyFont="1" applyBorder="1" applyAlignment="1">
      <alignment horizontal="center" vertical="center" wrapText="1"/>
    </xf>
    <xf numFmtId="41" fontId="4" fillId="2" borderId="3" xfId="0" applyNumberFormat="1" applyFont="1" applyFill="1" applyBorder="1" applyAlignment="1">
      <alignment horizontal="left" vertical="center" wrapText="1"/>
    </xf>
    <xf numFmtId="41" fontId="4" fillId="2" borderId="7" xfId="0" applyNumberFormat="1" applyFont="1" applyFill="1" applyBorder="1" applyAlignment="1">
      <alignment horizontal="left" vertical="center" wrapText="1"/>
    </xf>
    <xf numFmtId="41" fontId="4" fillId="7" borderId="3" xfId="0" applyNumberFormat="1" applyFont="1" applyFill="1" applyBorder="1" applyAlignment="1">
      <alignment horizontal="left" vertical="center" wrapText="1"/>
    </xf>
    <xf numFmtId="41" fontId="4" fillId="7" borderId="7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4" fillId="2" borderId="1" xfId="0" applyNumberFormat="1" applyFont="1" applyFill="1" applyBorder="1" applyAlignment="1">
      <alignment horizontal="center" vertical="center" wrapText="1"/>
    </xf>
    <xf numFmtId="41" fontId="4" fillId="2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1" fontId="2" fillId="0" borderId="3" xfId="0" applyNumberFormat="1" applyFont="1" applyBorder="1" applyAlignment="1">
      <alignment horizontal="center" vertical="center" wrapText="1"/>
    </xf>
    <xf numFmtId="41" fontId="2" fillId="0" borderId="6" xfId="0" applyNumberFormat="1" applyFont="1" applyBorder="1" applyAlignment="1">
      <alignment horizontal="center" vertical="center" wrapText="1"/>
    </xf>
    <xf numFmtId="41" fontId="2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view="pageBreakPreview" zoomScale="90" zoomScaleNormal="100" workbookViewId="0">
      <pane ySplit="5" topLeftCell="A21" activePane="bottomLeft" state="frozen"/>
      <selection pane="bottomLeft" activeCell="M30" sqref="M30"/>
    </sheetView>
  </sheetViews>
  <sheetFormatPr defaultColWidth="9" defaultRowHeight="14.5" x14ac:dyDescent="0.35"/>
  <cols>
    <col min="1" max="1" width="31.453125" customWidth="1"/>
    <col min="2" max="2" width="12.81640625" style="2" customWidth="1"/>
    <col min="3" max="3" width="12.7265625" style="16" customWidth="1"/>
    <col min="4" max="5" width="12.6328125" style="16" customWidth="1"/>
    <col min="6" max="6" width="12.36328125" style="16" customWidth="1"/>
    <col min="7" max="7" width="11.81640625" style="16" customWidth="1"/>
    <col min="8" max="8" width="13.08984375" style="16" customWidth="1"/>
    <col min="9" max="9" width="13.54296875" style="16" customWidth="1"/>
    <col min="10" max="10" width="13.26953125" style="16" customWidth="1"/>
    <col min="11" max="11" width="16.6328125" customWidth="1"/>
    <col min="12" max="12" width="1.90625" customWidth="1"/>
    <col min="13" max="13" width="13" customWidth="1"/>
    <col min="14" max="14" width="11.7265625" customWidth="1"/>
    <col min="15" max="15" width="11.7265625" style="17" customWidth="1"/>
    <col min="16" max="16" width="11.81640625" customWidth="1"/>
    <col min="17" max="17" width="11.6328125" customWidth="1"/>
    <col min="18" max="18" width="12.08984375" customWidth="1"/>
    <col min="19" max="19" width="2" customWidth="1"/>
    <col min="20" max="20" width="10.81640625" customWidth="1"/>
    <col min="21" max="21" width="11.7265625" customWidth="1"/>
    <col min="22" max="22" width="11.7265625" style="17" customWidth="1"/>
    <col min="23" max="23" width="11.81640625" customWidth="1"/>
    <col min="24" max="26" width="11.6328125" customWidth="1"/>
    <col min="27" max="27" width="12.08984375" customWidth="1"/>
  </cols>
  <sheetData>
    <row r="1" spans="1:27" x14ac:dyDescent="0.3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8"/>
      <c r="M1" s="8"/>
      <c r="N1" s="8"/>
      <c r="O1" s="8"/>
      <c r="P1" s="8"/>
      <c r="Q1" s="8"/>
      <c r="R1" s="8"/>
      <c r="V1"/>
    </row>
    <row r="2" spans="1:27" x14ac:dyDescent="0.3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8"/>
      <c r="M2" s="8"/>
      <c r="N2" s="8"/>
      <c r="O2" s="8"/>
      <c r="P2" s="8"/>
      <c r="Q2" s="8"/>
      <c r="R2" s="8"/>
      <c r="V2"/>
    </row>
    <row r="3" spans="1:27" x14ac:dyDescent="0.35">
      <c r="A3" s="4"/>
      <c r="B3" s="10"/>
      <c r="C3" s="18"/>
      <c r="D3" s="18"/>
      <c r="E3" s="18"/>
      <c r="F3" s="18"/>
      <c r="G3" s="18"/>
      <c r="H3" s="18"/>
      <c r="M3" s="2"/>
      <c r="T3" s="2"/>
    </row>
    <row r="4" spans="1:27" s="11" customFormat="1" ht="42.5" customHeight="1" x14ac:dyDescent="0.35">
      <c r="A4" s="84" t="s">
        <v>2</v>
      </c>
      <c r="B4" s="86" t="s">
        <v>3</v>
      </c>
      <c r="C4" s="19" t="s">
        <v>4</v>
      </c>
      <c r="D4" s="20" t="s">
        <v>5</v>
      </c>
      <c r="E4" s="20" t="s">
        <v>5</v>
      </c>
      <c r="F4" s="20" t="s">
        <v>72</v>
      </c>
      <c r="G4" s="87" t="s">
        <v>6</v>
      </c>
      <c r="H4" s="87" t="s">
        <v>7</v>
      </c>
      <c r="I4" s="89" t="s">
        <v>8</v>
      </c>
      <c r="J4" s="89" t="s">
        <v>9</v>
      </c>
      <c r="K4" s="84" t="s">
        <v>10</v>
      </c>
      <c r="L4" s="52"/>
      <c r="M4" s="92" t="s">
        <v>11</v>
      </c>
      <c r="N4" s="93"/>
      <c r="O4" s="93"/>
      <c r="P4" s="93"/>
      <c r="Q4" s="94"/>
      <c r="R4" s="78" t="s">
        <v>12</v>
      </c>
      <c r="T4" s="92" t="s">
        <v>13</v>
      </c>
      <c r="U4" s="93"/>
      <c r="V4" s="93"/>
      <c r="W4" s="93"/>
      <c r="X4" s="93"/>
      <c r="Y4" s="93"/>
      <c r="Z4" s="94"/>
      <c r="AA4" s="78" t="s">
        <v>14</v>
      </c>
    </row>
    <row r="5" spans="1:27" s="11" customFormat="1" ht="19.5" customHeight="1" x14ac:dyDescent="0.35">
      <c r="A5" s="85"/>
      <c r="B5" s="79"/>
      <c r="C5" s="70" t="s">
        <v>15</v>
      </c>
      <c r="D5" s="71" t="s">
        <v>16</v>
      </c>
      <c r="E5" s="70" t="s">
        <v>71</v>
      </c>
      <c r="F5" s="70" t="s">
        <v>73</v>
      </c>
      <c r="G5" s="88"/>
      <c r="H5" s="88"/>
      <c r="I5" s="90"/>
      <c r="J5" s="90"/>
      <c r="K5" s="85"/>
      <c r="L5" s="53"/>
      <c r="M5" s="72" t="s">
        <v>17</v>
      </c>
      <c r="N5" s="73" t="s">
        <v>18</v>
      </c>
      <c r="O5" s="74" t="s">
        <v>19</v>
      </c>
      <c r="P5" s="74" t="s">
        <v>20</v>
      </c>
      <c r="Q5" s="73" t="s">
        <v>21</v>
      </c>
      <c r="R5" s="79"/>
      <c r="T5" s="72" t="s">
        <v>17</v>
      </c>
      <c r="U5" s="73" t="s">
        <v>18</v>
      </c>
      <c r="V5" s="74" t="s">
        <v>19</v>
      </c>
      <c r="W5" s="74" t="s">
        <v>20</v>
      </c>
      <c r="X5" s="73" t="s">
        <v>21</v>
      </c>
      <c r="Y5" s="73" t="s">
        <v>22</v>
      </c>
      <c r="Z5" s="73" t="s">
        <v>23</v>
      </c>
      <c r="AA5" s="79"/>
    </row>
    <row r="6" spans="1:27" s="12" customFormat="1" ht="20" customHeight="1" x14ac:dyDescent="0.35">
      <c r="A6" s="21" t="s">
        <v>24</v>
      </c>
      <c r="B6" s="22"/>
      <c r="C6" s="19"/>
      <c r="D6" s="19"/>
      <c r="E6" s="19"/>
      <c r="F6" s="19"/>
      <c r="G6" s="19"/>
      <c r="H6" s="19"/>
      <c r="I6" s="35"/>
      <c r="J6" s="35"/>
      <c r="K6" s="54"/>
      <c r="L6" s="55"/>
      <c r="M6" s="30"/>
      <c r="N6" s="30"/>
      <c r="O6" s="30"/>
      <c r="P6" s="30"/>
      <c r="Q6" s="30"/>
      <c r="R6" s="30"/>
      <c r="T6" s="30"/>
      <c r="U6" s="30"/>
      <c r="V6" s="30"/>
      <c r="W6" s="30"/>
      <c r="X6" s="30"/>
      <c r="Y6" s="30"/>
      <c r="Z6" s="30"/>
      <c r="AA6" s="30"/>
    </row>
    <row r="7" spans="1:27" s="13" customFormat="1" ht="20" customHeight="1" x14ac:dyDescent="0.35">
      <c r="A7" s="23" t="s">
        <v>25</v>
      </c>
      <c r="B7" s="24">
        <f>Sheet1!H23+Sheet1!H41+Sheet1!H42+Sheet1!H43+Sheet1!H44+Sheet1!H45</f>
        <v>24000000</v>
      </c>
      <c r="C7" s="24">
        <v>24000000</v>
      </c>
      <c r="D7" s="25">
        <v>24000000</v>
      </c>
      <c r="E7" s="26">
        <v>0</v>
      </c>
      <c r="F7" s="26">
        <v>0</v>
      </c>
      <c r="G7" s="27">
        <f>SUM(D7:F7)</f>
        <v>24000000</v>
      </c>
      <c r="H7" s="25">
        <f>C7-D7-E7</f>
        <v>0</v>
      </c>
      <c r="I7" s="25">
        <v>23084500</v>
      </c>
      <c r="J7" s="35">
        <f>G7-I7</f>
        <v>915500</v>
      </c>
      <c r="K7" s="34">
        <f>SUM(H7+J7)</f>
        <v>915500</v>
      </c>
      <c r="L7" s="56"/>
      <c r="M7" s="34"/>
      <c r="N7" s="24"/>
      <c r="O7" s="24"/>
      <c r="P7" s="24"/>
      <c r="Q7" s="24"/>
      <c r="R7" s="34">
        <f>SUM(M7:Q7)</f>
        <v>0</v>
      </c>
      <c r="T7" s="34"/>
      <c r="U7" s="24"/>
      <c r="V7" s="24"/>
      <c r="W7" s="24"/>
      <c r="X7" s="24"/>
      <c r="Y7" s="24"/>
      <c r="Z7" s="24"/>
      <c r="AA7" s="34">
        <f>SUM(T7:Z7)</f>
        <v>0</v>
      </c>
    </row>
    <row r="8" spans="1:27" s="13" customFormat="1" ht="20" customHeight="1" x14ac:dyDescent="0.35">
      <c r="A8" s="23" t="s">
        <v>26</v>
      </c>
      <c r="B8" s="24">
        <v>18130000</v>
      </c>
      <c r="C8" s="24">
        <v>9065000</v>
      </c>
      <c r="D8" s="25">
        <v>9065000</v>
      </c>
      <c r="E8" s="25">
        <v>0</v>
      </c>
      <c r="F8" s="25"/>
      <c r="G8" s="27">
        <f>SUM(D8:F8)</f>
        <v>9065000</v>
      </c>
      <c r="H8" s="25">
        <f>C8-D8-E8</f>
        <v>0</v>
      </c>
      <c r="I8" s="25">
        <v>9063948</v>
      </c>
      <c r="J8" s="35">
        <f>G8-I8</f>
        <v>1052</v>
      </c>
      <c r="K8" s="34">
        <f>SUM(H8+J8)</f>
        <v>1052</v>
      </c>
      <c r="L8" s="56"/>
      <c r="M8" s="25"/>
      <c r="N8" s="24"/>
      <c r="O8" s="24"/>
      <c r="P8" s="24"/>
      <c r="Q8" s="24"/>
      <c r="R8" s="34">
        <f>SUM(M8:Q8)</f>
        <v>0</v>
      </c>
      <c r="T8" s="25"/>
      <c r="U8" s="24"/>
      <c r="V8" s="24"/>
      <c r="W8" s="24"/>
      <c r="X8" s="24"/>
      <c r="Y8" s="24"/>
      <c r="Z8" s="24"/>
      <c r="AA8" s="34">
        <f>SUM(T8:Z8)</f>
        <v>0</v>
      </c>
    </row>
    <row r="9" spans="1:27" s="14" customFormat="1" ht="20" customHeight="1" x14ac:dyDescent="0.35">
      <c r="A9" s="28" t="s">
        <v>27</v>
      </c>
      <c r="B9" s="29">
        <f>SUM(B7+B8)</f>
        <v>42130000</v>
      </c>
      <c r="C9" s="29">
        <f>SUM(C7+C8)</f>
        <v>33065000</v>
      </c>
      <c r="D9" s="29">
        <f>SUM(D7+D8)</f>
        <v>33065000</v>
      </c>
      <c r="E9" s="29">
        <f>SUM(E7+E8)</f>
        <v>0</v>
      </c>
      <c r="F9" s="29">
        <f>SUM(F7:F8)</f>
        <v>0</v>
      </c>
      <c r="G9" s="29">
        <f>SUM(D9:F9)</f>
        <v>33065000</v>
      </c>
      <c r="H9" s="29">
        <f>C9-G9</f>
        <v>0</v>
      </c>
      <c r="I9" s="29">
        <f>SUM(I7:I8)</f>
        <v>32148448</v>
      </c>
      <c r="J9" s="29">
        <f>SUM(J7:J8)</f>
        <v>916552</v>
      </c>
      <c r="K9" s="29">
        <f>SUM(K7:K8)</f>
        <v>916552</v>
      </c>
      <c r="L9" s="57"/>
      <c r="M9" s="58">
        <f>SUM(M7:M8)</f>
        <v>0</v>
      </c>
      <c r="N9" s="58">
        <f t="shared" ref="N9:R9" si="0">SUM(N7:N8)</f>
        <v>0</v>
      </c>
      <c r="O9" s="58">
        <f t="shared" si="0"/>
        <v>0</v>
      </c>
      <c r="P9" s="58">
        <f t="shared" si="0"/>
        <v>0</v>
      </c>
      <c r="Q9" s="58">
        <f t="shared" si="0"/>
        <v>0</v>
      </c>
      <c r="R9" s="58">
        <f t="shared" si="0"/>
        <v>0</v>
      </c>
      <c r="T9" s="58">
        <f>SUM(T7:T8)</f>
        <v>0</v>
      </c>
      <c r="U9" s="58">
        <f t="shared" ref="U9:AA9" si="1">SUM(U7:U8)</f>
        <v>0</v>
      </c>
      <c r="V9" s="58">
        <f t="shared" si="1"/>
        <v>0</v>
      </c>
      <c r="W9" s="58">
        <f t="shared" si="1"/>
        <v>0</v>
      </c>
      <c r="X9" s="58">
        <f t="shared" ref="X9:Y9" si="2">SUM(X7:X8)</f>
        <v>0</v>
      </c>
      <c r="Y9" s="58">
        <f t="shared" si="2"/>
        <v>0</v>
      </c>
      <c r="Z9" s="58">
        <f t="shared" si="1"/>
        <v>0</v>
      </c>
      <c r="AA9" s="58">
        <f t="shared" si="1"/>
        <v>0</v>
      </c>
    </row>
    <row r="10" spans="1:27" s="14" customFormat="1" ht="20" customHeight="1" x14ac:dyDescent="0.35">
      <c r="A10" s="30"/>
      <c r="B10" s="22"/>
      <c r="C10" s="22"/>
      <c r="D10" s="31"/>
      <c r="E10" s="31"/>
      <c r="F10" s="31"/>
      <c r="G10" s="31"/>
      <c r="H10" s="31"/>
      <c r="I10" s="31"/>
      <c r="J10" s="31"/>
      <c r="K10" s="22"/>
      <c r="L10" s="59"/>
      <c r="M10" s="34"/>
      <c r="N10" s="24"/>
      <c r="O10" s="34"/>
      <c r="P10" s="34"/>
      <c r="Q10" s="34"/>
      <c r="R10" s="22"/>
      <c r="T10" s="34"/>
      <c r="U10" s="24"/>
      <c r="V10" s="34"/>
      <c r="W10" s="34"/>
      <c r="X10" s="34"/>
      <c r="Y10" s="34"/>
      <c r="Z10" s="34"/>
      <c r="AA10" s="22"/>
    </row>
    <row r="11" spans="1:27" s="14" customFormat="1" ht="20" customHeight="1" x14ac:dyDescent="0.35">
      <c r="A11" s="32" t="s">
        <v>28</v>
      </c>
      <c r="B11" s="22"/>
      <c r="C11" s="22"/>
      <c r="D11" s="31"/>
      <c r="E11" s="31"/>
      <c r="F11" s="31"/>
      <c r="G11" s="31"/>
      <c r="H11" s="31"/>
      <c r="I11" s="31"/>
      <c r="J11" s="31"/>
      <c r="K11" s="22"/>
      <c r="L11" s="59"/>
      <c r="M11" s="22"/>
      <c r="N11" s="22"/>
      <c r="O11" s="22"/>
      <c r="P11" s="22"/>
      <c r="Q11" s="22"/>
      <c r="R11" s="22"/>
      <c r="T11" s="22"/>
      <c r="U11" s="22"/>
      <c r="V11" s="22"/>
      <c r="W11" s="22"/>
      <c r="X11" s="22"/>
      <c r="Y11" s="22"/>
      <c r="Z11" s="22"/>
      <c r="AA11" s="22"/>
    </row>
    <row r="12" spans="1:27" s="14" customFormat="1" ht="20" customHeight="1" x14ac:dyDescent="0.35">
      <c r="A12" s="33" t="s">
        <v>29</v>
      </c>
      <c r="B12" s="34">
        <f>Sheet1!H26+Sheet1!H27+Sheet1!H28+Sheet1!H29+Sheet1!H30</f>
        <v>88540000</v>
      </c>
      <c r="C12" s="34">
        <v>84540000</v>
      </c>
      <c r="D12" s="35">
        <v>25000000</v>
      </c>
      <c r="E12" s="35">
        <v>25000000</v>
      </c>
      <c r="F12" s="35">
        <v>34540000</v>
      </c>
      <c r="G12" s="35">
        <f>SUM(D12:F12)</f>
        <v>84540000</v>
      </c>
      <c r="H12" s="35">
        <f>C12-G12</f>
        <v>0</v>
      </c>
      <c r="I12" s="35">
        <v>59045795</v>
      </c>
      <c r="J12" s="35">
        <f>G12-I12</f>
        <v>25494205</v>
      </c>
      <c r="K12" s="34">
        <f>SUM(H12+J12)</f>
        <v>25494205</v>
      </c>
      <c r="L12" s="56"/>
      <c r="M12" s="34"/>
      <c r="N12" s="24"/>
      <c r="O12" s="34"/>
      <c r="P12" s="34"/>
      <c r="Q12" s="34"/>
      <c r="R12" s="34"/>
      <c r="T12" s="34"/>
      <c r="U12" s="24"/>
      <c r="V12" s="34"/>
      <c r="W12" s="34"/>
      <c r="X12" s="34"/>
      <c r="Y12" s="34"/>
      <c r="Z12" s="34"/>
      <c r="AA12" s="34">
        <f>SUM(T12:Z12)</f>
        <v>0</v>
      </c>
    </row>
    <row r="13" spans="1:27" s="14" customFormat="1" ht="20" customHeight="1" x14ac:dyDescent="0.35">
      <c r="A13" s="33" t="s">
        <v>30</v>
      </c>
      <c r="B13" s="35">
        <f>Sheet1!H53+Sheet1!H54+Sheet1!H55+Sheet1!H56+Sheet1!H57</f>
        <v>37620000</v>
      </c>
      <c r="C13" s="35">
        <v>26565000</v>
      </c>
      <c r="D13" s="35">
        <v>24500000</v>
      </c>
      <c r="E13" s="35">
        <v>2065000</v>
      </c>
      <c r="F13" s="35"/>
      <c r="G13" s="35">
        <f>SUM(D13:F13)</f>
        <v>26565000</v>
      </c>
      <c r="H13" s="35">
        <f>C13-G13</f>
        <v>0</v>
      </c>
      <c r="I13" s="35">
        <f>14298000+2118000</f>
        <v>16416000</v>
      </c>
      <c r="J13" s="35">
        <f>G13-I13</f>
        <v>10149000</v>
      </c>
      <c r="K13" s="34">
        <f>SUM(H13+J13)</f>
        <v>10149000</v>
      </c>
      <c r="L13" s="56"/>
      <c r="M13" s="34">
        <v>10149000</v>
      </c>
      <c r="N13" s="24"/>
      <c r="O13" s="60"/>
      <c r="P13" s="60"/>
      <c r="Q13" s="34"/>
      <c r="R13" s="34"/>
      <c r="T13" s="34"/>
      <c r="U13" s="24"/>
      <c r="V13" s="60"/>
      <c r="W13" s="60"/>
      <c r="X13" s="34"/>
      <c r="Y13" s="34"/>
      <c r="Z13" s="34"/>
      <c r="AA13" s="34"/>
    </row>
    <row r="14" spans="1:27" s="14" customFormat="1" ht="20" customHeight="1" x14ac:dyDescent="0.35">
      <c r="A14" s="32" t="s">
        <v>31</v>
      </c>
      <c r="B14" s="36">
        <f>SUM(B12:B13)</f>
        <v>126160000</v>
      </c>
      <c r="C14" s="36">
        <f>SUM(C12:C13)</f>
        <v>111105000</v>
      </c>
      <c r="D14" s="36">
        <f>SUM(D12:D13)</f>
        <v>49500000</v>
      </c>
      <c r="E14" s="36">
        <f>SUM(E12:E13)</f>
        <v>27065000</v>
      </c>
      <c r="F14" s="36">
        <f t="shared" ref="F14:K14" si="3">SUM(F12:F13)</f>
        <v>34540000</v>
      </c>
      <c r="G14" s="36">
        <f>SUM(G12:G13)</f>
        <v>111105000</v>
      </c>
      <c r="H14" s="36">
        <f t="shared" si="3"/>
        <v>0</v>
      </c>
      <c r="I14" s="36">
        <f t="shared" si="3"/>
        <v>75461795</v>
      </c>
      <c r="J14" s="36">
        <f t="shared" si="3"/>
        <v>35643205</v>
      </c>
      <c r="K14" s="36">
        <f t="shared" si="3"/>
        <v>35643205</v>
      </c>
      <c r="L14" s="57"/>
      <c r="M14" s="61">
        <f t="shared" ref="M14:R14" si="4">SUM(M12:M13)</f>
        <v>10149000</v>
      </c>
      <c r="N14" s="61">
        <f t="shared" si="4"/>
        <v>0</v>
      </c>
      <c r="O14" s="61">
        <f t="shared" si="4"/>
        <v>0</v>
      </c>
      <c r="P14" s="61">
        <f t="shared" si="4"/>
        <v>0</v>
      </c>
      <c r="Q14" s="61">
        <f t="shared" si="4"/>
        <v>0</v>
      </c>
      <c r="R14" s="61">
        <f t="shared" si="4"/>
        <v>0</v>
      </c>
      <c r="T14" s="61">
        <f t="shared" ref="T14:AA14" si="5">SUM(T12:T13)</f>
        <v>0</v>
      </c>
      <c r="U14" s="61">
        <f t="shared" si="5"/>
        <v>0</v>
      </c>
      <c r="V14" s="61">
        <f t="shared" si="5"/>
        <v>0</v>
      </c>
      <c r="W14" s="61">
        <f t="shared" si="5"/>
        <v>0</v>
      </c>
      <c r="X14" s="61">
        <f t="shared" si="5"/>
        <v>0</v>
      </c>
      <c r="Y14" s="61">
        <f t="shared" si="5"/>
        <v>0</v>
      </c>
      <c r="Z14" s="61">
        <f t="shared" si="5"/>
        <v>0</v>
      </c>
      <c r="AA14" s="61">
        <f t="shared" si="5"/>
        <v>0</v>
      </c>
    </row>
    <row r="15" spans="1:27" s="14" customFormat="1" ht="20" customHeight="1" x14ac:dyDescent="0.35">
      <c r="A15" s="30"/>
      <c r="B15" s="22"/>
      <c r="C15" s="22"/>
      <c r="D15" s="31"/>
      <c r="E15" s="31"/>
      <c r="F15" s="31"/>
      <c r="G15" s="31"/>
      <c r="H15" s="31"/>
      <c r="I15" s="31"/>
      <c r="J15" s="31"/>
      <c r="K15" s="22"/>
      <c r="L15" s="59"/>
      <c r="M15" s="34"/>
      <c r="N15" s="24"/>
      <c r="O15" s="34"/>
      <c r="P15" s="34"/>
      <c r="Q15" s="34"/>
      <c r="R15" s="22"/>
      <c r="T15" s="34"/>
      <c r="U15" s="24"/>
      <c r="V15" s="34"/>
      <c r="W15" s="34"/>
      <c r="X15" s="34"/>
      <c r="Y15" s="34"/>
      <c r="Z15" s="34"/>
      <c r="AA15" s="22"/>
    </row>
    <row r="16" spans="1:27" s="12" customFormat="1" ht="20" customHeight="1" x14ac:dyDescent="0.35">
      <c r="A16" s="37" t="s">
        <v>32</v>
      </c>
      <c r="B16" s="22"/>
      <c r="C16" s="22"/>
      <c r="D16" s="35"/>
      <c r="E16" s="35"/>
      <c r="F16" s="35"/>
      <c r="G16" s="35"/>
      <c r="H16" s="35"/>
      <c r="I16" s="35"/>
      <c r="J16" s="35"/>
      <c r="K16" s="54"/>
      <c r="L16" s="55"/>
      <c r="M16" s="34"/>
      <c r="N16" s="34"/>
      <c r="O16" s="34"/>
      <c r="P16" s="34"/>
      <c r="Q16" s="34"/>
      <c r="R16" s="22"/>
      <c r="T16" s="34"/>
      <c r="U16" s="34"/>
      <c r="V16" s="34"/>
      <c r="W16" s="34"/>
      <c r="X16" s="34"/>
      <c r="Y16" s="34"/>
      <c r="Z16" s="34"/>
      <c r="AA16" s="22"/>
    </row>
    <row r="17" spans="1:27" s="13" customFormat="1" ht="20" customHeight="1" x14ac:dyDescent="0.35">
      <c r="A17" s="23" t="s">
        <v>33</v>
      </c>
      <c r="B17" s="25">
        <f>Sheet1!H10+Sheet1!H11+Sheet1!H36</f>
        <v>33540000</v>
      </c>
      <c r="C17" s="25">
        <v>24020000</v>
      </c>
      <c r="D17" s="25">
        <v>20000000</v>
      </c>
      <c r="E17" s="25">
        <v>4020000</v>
      </c>
      <c r="F17" s="25"/>
      <c r="G17" s="25">
        <f>SUM(D17:F17)</f>
        <v>24020000</v>
      </c>
      <c r="H17" s="25">
        <f>C17-G17</f>
        <v>0</v>
      </c>
      <c r="I17" s="25">
        <v>13463000</v>
      </c>
      <c r="J17" s="35">
        <f>G17-I17</f>
        <v>10557000</v>
      </c>
      <c r="K17" s="34">
        <f>SUM(H17+J17)</f>
        <v>10557000</v>
      </c>
      <c r="L17" s="56"/>
      <c r="M17" s="25"/>
      <c r="N17" s="24"/>
      <c r="O17" s="24"/>
      <c r="P17" s="24"/>
      <c r="Q17" s="24"/>
      <c r="R17" s="34"/>
      <c r="T17" s="34"/>
      <c r="U17" s="24"/>
      <c r="V17" s="24"/>
      <c r="W17" s="24"/>
      <c r="X17" s="24"/>
      <c r="Y17" s="24"/>
      <c r="Z17" s="24"/>
      <c r="AA17" s="34">
        <f t="shared" ref="AA17:AA18" si="6">SUM(T17:Z17)</f>
        <v>0</v>
      </c>
    </row>
    <row r="18" spans="1:27" s="13" customFormat="1" ht="20" customHeight="1" x14ac:dyDescent="0.35">
      <c r="A18" s="23" t="s">
        <v>34</v>
      </c>
      <c r="B18" s="24">
        <f>Sheet1!H6+Sheet1!H7+Sheet1!H33</f>
        <v>48600000</v>
      </c>
      <c r="C18" s="24">
        <v>40860000</v>
      </c>
      <c r="D18" s="25">
        <v>29500000</v>
      </c>
      <c r="E18" s="25">
        <v>11360000</v>
      </c>
      <c r="F18" s="25"/>
      <c r="G18" s="25">
        <f>SUM(D18:F18)</f>
        <v>40860000</v>
      </c>
      <c r="H18" s="25">
        <f>C18-G18</f>
        <v>0</v>
      </c>
      <c r="I18" s="25">
        <v>20805701</v>
      </c>
      <c r="J18" s="35">
        <f>G18-I18</f>
        <v>20054299</v>
      </c>
      <c r="K18" s="34">
        <f>SUM(H18+J18)</f>
        <v>20054299</v>
      </c>
      <c r="L18" s="56"/>
      <c r="M18" s="34"/>
      <c r="N18" s="24"/>
      <c r="O18" s="24"/>
      <c r="P18" s="24"/>
      <c r="Q18" s="24"/>
      <c r="R18" s="34"/>
      <c r="T18" s="34"/>
      <c r="U18" s="24"/>
      <c r="V18" s="24"/>
      <c r="W18" s="24"/>
      <c r="X18" s="24"/>
      <c r="Y18" s="24"/>
      <c r="Z18" s="24"/>
      <c r="AA18" s="34">
        <f t="shared" si="6"/>
        <v>0</v>
      </c>
    </row>
    <row r="19" spans="1:27" s="14" customFormat="1" ht="20" customHeight="1" x14ac:dyDescent="0.35">
      <c r="A19" s="37" t="s">
        <v>35</v>
      </c>
      <c r="B19" s="38">
        <f>SUM(B17+B18)</f>
        <v>82140000</v>
      </c>
      <c r="C19" s="38">
        <f>SUM(C17+C18)</f>
        <v>64880000</v>
      </c>
      <c r="D19" s="38">
        <f>SUM(D17+D18)</f>
        <v>49500000</v>
      </c>
      <c r="E19" s="38">
        <f>SUM(E17+E18)</f>
        <v>15380000</v>
      </c>
      <c r="F19" s="38">
        <f>SUM(F17:F18)</f>
        <v>0</v>
      </c>
      <c r="G19" s="38">
        <f>SUM(D19:F19)</f>
        <v>64880000</v>
      </c>
      <c r="H19" s="38">
        <f>C19-G19</f>
        <v>0</v>
      </c>
      <c r="I19" s="38">
        <f>SUM(I17:I18)</f>
        <v>34268701</v>
      </c>
      <c r="J19" s="38">
        <f>SUM(J17:J18)</f>
        <v>30611299</v>
      </c>
      <c r="K19" s="38">
        <f>SUM(K17:K18)</f>
        <v>30611299</v>
      </c>
      <c r="L19" s="57"/>
      <c r="M19" s="62">
        <f>SUM(M17:M18)</f>
        <v>0</v>
      </c>
      <c r="N19" s="62">
        <f t="shared" ref="N19:R19" si="7">SUM(N17:N18)</f>
        <v>0</v>
      </c>
      <c r="O19" s="62">
        <f t="shared" si="7"/>
        <v>0</v>
      </c>
      <c r="P19" s="62">
        <f t="shared" si="7"/>
        <v>0</v>
      </c>
      <c r="Q19" s="62">
        <f t="shared" si="7"/>
        <v>0</v>
      </c>
      <c r="R19" s="62">
        <f t="shared" si="7"/>
        <v>0</v>
      </c>
      <c r="T19" s="62">
        <f>SUM(T17:T18)</f>
        <v>0</v>
      </c>
      <c r="U19" s="62">
        <f t="shared" ref="U19:AA19" si="8">SUM(U17:U18)</f>
        <v>0</v>
      </c>
      <c r="V19" s="62">
        <f t="shared" si="8"/>
        <v>0</v>
      </c>
      <c r="W19" s="62">
        <f t="shared" si="8"/>
        <v>0</v>
      </c>
      <c r="X19" s="62">
        <f t="shared" ref="X19:Y19" si="9">SUM(X17:X18)</f>
        <v>0</v>
      </c>
      <c r="Y19" s="62">
        <f t="shared" si="9"/>
        <v>0</v>
      </c>
      <c r="Z19" s="62">
        <f t="shared" si="8"/>
        <v>0</v>
      </c>
      <c r="AA19" s="62">
        <f t="shared" si="8"/>
        <v>0</v>
      </c>
    </row>
    <row r="20" spans="1:27" s="14" customFormat="1" ht="20" customHeight="1" x14ac:dyDescent="0.35">
      <c r="A20" s="30"/>
      <c r="B20" s="22"/>
      <c r="C20" s="22"/>
      <c r="D20" s="31"/>
      <c r="E20" s="31"/>
      <c r="F20" s="31"/>
      <c r="G20" s="31"/>
      <c r="H20" s="31"/>
      <c r="I20" s="31"/>
      <c r="J20" s="31"/>
      <c r="K20" s="22"/>
      <c r="L20" s="59"/>
      <c r="M20" s="34"/>
      <c r="N20" s="24"/>
      <c r="O20" s="34"/>
      <c r="P20" s="34"/>
      <c r="Q20" s="34"/>
      <c r="R20" s="22"/>
      <c r="T20" s="34"/>
      <c r="U20" s="24"/>
      <c r="V20" s="34"/>
      <c r="W20" s="34"/>
      <c r="X20" s="34"/>
      <c r="Y20" s="34"/>
      <c r="Z20" s="34"/>
      <c r="AA20" s="22"/>
    </row>
    <row r="21" spans="1:27" s="14" customFormat="1" ht="20" customHeight="1" x14ac:dyDescent="0.35">
      <c r="A21" s="39" t="s">
        <v>36</v>
      </c>
      <c r="B21" s="22"/>
      <c r="C21" s="22"/>
      <c r="D21" s="31"/>
      <c r="E21" s="31"/>
      <c r="F21" s="31"/>
      <c r="G21" s="31"/>
      <c r="H21" s="31"/>
      <c r="I21" s="31"/>
      <c r="J21" s="31"/>
      <c r="K21" s="22"/>
      <c r="L21" s="59"/>
      <c r="M21" s="34"/>
      <c r="N21" s="34"/>
      <c r="O21" s="34"/>
      <c r="P21" s="34"/>
      <c r="Q21" s="34"/>
      <c r="R21" s="22"/>
      <c r="T21" s="34"/>
      <c r="U21" s="34"/>
      <c r="V21" s="34"/>
      <c r="W21" s="34"/>
      <c r="X21" s="34"/>
      <c r="Y21" s="34"/>
      <c r="Z21" s="34"/>
      <c r="AA21" s="22"/>
    </row>
    <row r="22" spans="1:27" s="13" customFormat="1" ht="20" customHeight="1" x14ac:dyDescent="0.35">
      <c r="A22" s="23" t="s">
        <v>37</v>
      </c>
      <c r="B22" s="24">
        <f>Sheet1!H17</f>
        <v>41300000</v>
      </c>
      <c r="C22" s="24">
        <v>27650000</v>
      </c>
      <c r="D22" s="25">
        <v>27650000</v>
      </c>
      <c r="E22" s="25">
        <v>0</v>
      </c>
      <c r="F22" s="25"/>
      <c r="G22" s="25">
        <f>SUM(D22:F22)</f>
        <v>27650000</v>
      </c>
      <c r="H22" s="25">
        <f>C22-G22</f>
        <v>0</v>
      </c>
      <c r="I22" s="25">
        <v>26862500</v>
      </c>
      <c r="J22" s="35">
        <f>G22-I22</f>
        <v>787500</v>
      </c>
      <c r="K22" s="34">
        <f>SUM(H22+J22)</f>
        <v>787500</v>
      </c>
      <c r="L22" s="56"/>
      <c r="M22" s="34">
        <v>787500</v>
      </c>
      <c r="N22" s="24"/>
      <c r="O22" s="24"/>
      <c r="P22" s="24"/>
      <c r="Q22" s="24"/>
      <c r="R22" s="69"/>
      <c r="T22" s="34"/>
      <c r="U22" s="24"/>
      <c r="V22" s="24"/>
      <c r="W22" s="24"/>
      <c r="X22" s="24"/>
      <c r="Y22" s="24"/>
      <c r="Z22" s="24"/>
      <c r="AA22" s="34">
        <f t="shared" ref="AA22" si="10">SUM(T22:Z22)</f>
        <v>0</v>
      </c>
    </row>
    <row r="23" spans="1:27" s="13" customFormat="1" ht="20" customHeight="1" x14ac:dyDescent="0.35">
      <c r="A23" s="23" t="s">
        <v>38</v>
      </c>
      <c r="B23" s="24">
        <f>Sheet1!H14</f>
        <v>42500000</v>
      </c>
      <c r="C23" s="24">
        <v>30430000</v>
      </c>
      <c r="D23" s="25">
        <v>20000000</v>
      </c>
      <c r="E23" s="25">
        <v>10430000</v>
      </c>
      <c r="F23" s="25"/>
      <c r="G23" s="25">
        <f>SUM(D23:F23)</f>
        <v>30430000</v>
      </c>
      <c r="H23" s="25">
        <f>C23-G23</f>
        <v>0</v>
      </c>
      <c r="I23" s="25">
        <v>29305120</v>
      </c>
      <c r="J23" s="35">
        <f>G23-I23</f>
        <v>1124880</v>
      </c>
      <c r="K23" s="34">
        <f>SUM(H23+J23)</f>
        <v>1124880</v>
      </c>
      <c r="L23" s="56"/>
      <c r="M23" s="34">
        <v>1124880</v>
      </c>
      <c r="N23" s="24"/>
      <c r="O23" s="24"/>
      <c r="P23" s="24"/>
      <c r="Q23" s="24"/>
      <c r="R23" s="34"/>
      <c r="T23" s="34"/>
      <c r="U23" s="24"/>
      <c r="V23" s="24"/>
      <c r="W23" s="24"/>
      <c r="X23" s="24"/>
      <c r="Y23" s="24"/>
      <c r="Z23" s="24"/>
      <c r="AA23" s="34">
        <f t="shared" ref="AA23" si="11">SUM(T23:Z23)</f>
        <v>0</v>
      </c>
    </row>
    <row r="24" spans="1:27" s="14" customFormat="1" ht="20" customHeight="1" x14ac:dyDescent="0.35">
      <c r="A24" s="39" t="s">
        <v>39</v>
      </c>
      <c r="B24" s="40">
        <f>SUM(B22:B23)</f>
        <v>83800000</v>
      </c>
      <c r="C24" s="40">
        <f>SUM(C22:C23)</f>
        <v>58080000</v>
      </c>
      <c r="D24" s="40">
        <f>SUM(D22+D23)</f>
        <v>47650000</v>
      </c>
      <c r="E24" s="40">
        <f>SUM(E22+E23)</f>
        <v>10430000</v>
      </c>
      <c r="F24" s="40">
        <f>SUM(F22:F23)</f>
        <v>0</v>
      </c>
      <c r="G24" s="40">
        <f>SUM(D24:F24)</f>
        <v>58080000</v>
      </c>
      <c r="H24" s="40">
        <f>C24-G24</f>
        <v>0</v>
      </c>
      <c r="I24" s="40">
        <f>SUM(I22:I23)</f>
        <v>56167620</v>
      </c>
      <c r="J24" s="40">
        <f>SUM(J22:J23)</f>
        <v>1912380</v>
      </c>
      <c r="K24" s="40">
        <f>SUM(K22:K23)</f>
        <v>1912380</v>
      </c>
      <c r="L24" s="57"/>
      <c r="M24" s="63">
        <f>SUM(M22:M23)</f>
        <v>1912380</v>
      </c>
      <c r="N24" s="63">
        <f t="shared" ref="N24:R24" si="12">SUM(N22:N23)</f>
        <v>0</v>
      </c>
      <c r="O24" s="63">
        <f t="shared" si="12"/>
        <v>0</v>
      </c>
      <c r="P24" s="63">
        <f t="shared" si="12"/>
        <v>0</v>
      </c>
      <c r="Q24" s="63">
        <f t="shared" si="12"/>
        <v>0</v>
      </c>
      <c r="R24" s="63">
        <f t="shared" si="12"/>
        <v>0</v>
      </c>
      <c r="T24" s="63">
        <f>SUM(T22:T23)</f>
        <v>0</v>
      </c>
      <c r="U24" s="63">
        <f t="shared" ref="U24:AA24" si="13">SUM(U22:U23)</f>
        <v>0</v>
      </c>
      <c r="V24" s="63">
        <f t="shared" si="13"/>
        <v>0</v>
      </c>
      <c r="W24" s="63">
        <f t="shared" si="13"/>
        <v>0</v>
      </c>
      <c r="X24" s="63">
        <f t="shared" ref="X24:Y24" si="14">SUM(X22:X23)</f>
        <v>0</v>
      </c>
      <c r="Y24" s="63">
        <f t="shared" si="14"/>
        <v>0</v>
      </c>
      <c r="Z24" s="63">
        <f t="shared" si="13"/>
        <v>0</v>
      </c>
      <c r="AA24" s="63">
        <f t="shared" si="13"/>
        <v>0</v>
      </c>
    </row>
    <row r="25" spans="1:27" s="14" customFormat="1" ht="20" customHeight="1" x14ac:dyDescent="0.35">
      <c r="A25" s="41" t="s">
        <v>40</v>
      </c>
      <c r="B25" s="42">
        <f t="shared" ref="B25:K25" si="15">SUM(B9+B14+B19+B24)</f>
        <v>334230000</v>
      </c>
      <c r="C25" s="42">
        <f t="shared" si="15"/>
        <v>267130000</v>
      </c>
      <c r="D25" s="42">
        <f t="shared" si="15"/>
        <v>179715000</v>
      </c>
      <c r="E25" s="42">
        <f>SUM(E9+E14+E19+E24)</f>
        <v>52875000</v>
      </c>
      <c r="F25" s="42">
        <f t="shared" si="15"/>
        <v>34540000</v>
      </c>
      <c r="G25" s="42">
        <f t="shared" si="15"/>
        <v>267130000</v>
      </c>
      <c r="H25" s="42">
        <f t="shared" si="15"/>
        <v>0</v>
      </c>
      <c r="I25" s="42">
        <f>SUM(I9+I14+I19+I24)</f>
        <v>198046564</v>
      </c>
      <c r="J25" s="42">
        <f t="shared" si="15"/>
        <v>69083436</v>
      </c>
      <c r="K25" s="42">
        <f t="shared" si="15"/>
        <v>69083436</v>
      </c>
      <c r="L25" s="57"/>
      <c r="M25" s="64">
        <f t="shared" ref="M25:R25" si="16">SUM(M24+M19+M14+M9)</f>
        <v>12061380</v>
      </c>
      <c r="N25" s="64">
        <f t="shared" si="16"/>
        <v>0</v>
      </c>
      <c r="O25" s="64">
        <f t="shared" si="16"/>
        <v>0</v>
      </c>
      <c r="P25" s="64">
        <f t="shared" si="16"/>
        <v>0</v>
      </c>
      <c r="Q25" s="64">
        <f t="shared" si="16"/>
        <v>0</v>
      </c>
      <c r="R25" s="64">
        <f t="shared" si="16"/>
        <v>0</v>
      </c>
      <c r="T25" s="64">
        <f t="shared" ref="T25:AA25" si="17">SUM(T24+T19+T14+T9)</f>
        <v>0</v>
      </c>
      <c r="U25" s="64">
        <f t="shared" si="17"/>
        <v>0</v>
      </c>
      <c r="V25" s="64">
        <f t="shared" si="17"/>
        <v>0</v>
      </c>
      <c r="W25" s="64">
        <f t="shared" si="17"/>
        <v>0</v>
      </c>
      <c r="X25" s="64">
        <f t="shared" si="17"/>
        <v>0</v>
      </c>
      <c r="Y25" s="64">
        <f t="shared" si="17"/>
        <v>0</v>
      </c>
      <c r="Z25" s="64">
        <f t="shared" si="17"/>
        <v>0</v>
      </c>
      <c r="AA25" s="64">
        <f t="shared" si="17"/>
        <v>0</v>
      </c>
    </row>
    <row r="26" spans="1:27" s="15" customFormat="1" ht="20" customHeight="1" x14ac:dyDescent="0.35">
      <c r="A26" s="43"/>
      <c r="B26" s="44"/>
      <c r="C26" s="35"/>
      <c r="D26" s="35"/>
      <c r="E26" s="35"/>
      <c r="F26" s="35"/>
      <c r="G26" s="35"/>
      <c r="H26" s="80" t="s">
        <v>41</v>
      </c>
      <c r="I26" s="81"/>
      <c r="J26" s="31">
        <f>H25</f>
        <v>0</v>
      </c>
      <c r="K26" s="35"/>
      <c r="L26" s="65"/>
      <c r="M26" s="34"/>
      <c r="N26" s="34"/>
      <c r="O26" s="34"/>
      <c r="P26" s="34"/>
      <c r="Q26" s="34"/>
      <c r="R26" s="22"/>
      <c r="T26" s="34"/>
      <c r="U26" s="34"/>
      <c r="V26" s="34"/>
      <c r="W26" s="34"/>
      <c r="X26" s="34"/>
      <c r="Y26" s="34"/>
      <c r="Z26" s="34"/>
      <c r="AA26" s="22"/>
    </row>
    <row r="27" spans="1:27" s="14" customFormat="1" ht="20" customHeight="1" x14ac:dyDescent="0.35">
      <c r="A27" s="45"/>
      <c r="B27" s="46"/>
      <c r="C27" s="31"/>
      <c r="D27" s="31"/>
      <c r="E27" s="31"/>
      <c r="F27" s="31"/>
      <c r="G27" s="31"/>
      <c r="H27" s="80" t="s">
        <v>42</v>
      </c>
      <c r="I27" s="81"/>
      <c r="J27" s="31">
        <f>J25</f>
        <v>69083436</v>
      </c>
      <c r="K27" s="31"/>
      <c r="L27" s="57"/>
      <c r="M27" s="34"/>
      <c r="N27" s="34"/>
      <c r="O27" s="34"/>
      <c r="P27" s="34"/>
      <c r="Q27" s="34"/>
      <c r="R27" s="22"/>
      <c r="T27" s="34"/>
      <c r="U27" s="34"/>
      <c r="V27" s="34"/>
      <c r="W27" s="34"/>
      <c r="X27" s="34"/>
      <c r="Y27" s="34"/>
      <c r="Z27" s="34"/>
      <c r="AA27" s="22"/>
    </row>
    <row r="28" spans="1:27" s="14" customFormat="1" ht="20" customHeight="1" x14ac:dyDescent="0.35">
      <c r="A28" s="47"/>
      <c r="B28" s="46"/>
      <c r="C28" s="31"/>
      <c r="D28" s="31"/>
      <c r="E28" s="31"/>
      <c r="F28" s="31"/>
      <c r="G28" s="31"/>
      <c r="H28" s="82" t="s">
        <v>43</v>
      </c>
      <c r="I28" s="83"/>
      <c r="J28" s="42">
        <f>K25</f>
        <v>69083436</v>
      </c>
      <c r="K28" s="22" t="s">
        <v>74</v>
      </c>
      <c r="L28" s="57"/>
      <c r="M28" s="22"/>
      <c r="N28" s="34"/>
      <c r="O28" s="34"/>
      <c r="P28" s="34"/>
      <c r="Q28" s="34"/>
      <c r="R28" s="22"/>
      <c r="T28" s="22"/>
      <c r="U28" s="34"/>
      <c r="V28" s="34"/>
      <c r="W28" s="34"/>
      <c r="X28" s="34"/>
      <c r="Y28" s="34"/>
      <c r="Z28" s="34"/>
      <c r="AA28" s="22"/>
    </row>
    <row r="29" spans="1:27" ht="20.5" customHeight="1" x14ac:dyDescent="0.35">
      <c r="C29" s="48"/>
      <c r="D29" s="48"/>
      <c r="E29" s="48"/>
      <c r="F29" s="48"/>
      <c r="G29" s="48"/>
      <c r="H29" s="48"/>
      <c r="I29" s="48"/>
      <c r="J29" s="48"/>
      <c r="K29" s="66"/>
      <c r="L29" s="67"/>
      <c r="M29" s="9">
        <f>44712848+68247236+85086480</f>
        <v>198046564</v>
      </c>
      <c r="T29" s="9"/>
    </row>
    <row r="30" spans="1:27" x14ac:dyDescent="0.35">
      <c r="H30" s="49"/>
      <c r="I30" s="49"/>
      <c r="J30" s="48"/>
      <c r="K30" s="67"/>
      <c r="L30" s="67"/>
      <c r="M30" s="9"/>
      <c r="T30" s="9"/>
    </row>
    <row r="31" spans="1:27" x14ac:dyDescent="0.35">
      <c r="H31" s="50"/>
      <c r="I31" s="49"/>
      <c r="J31" s="48"/>
      <c r="K31" s="2"/>
      <c r="L31" s="2"/>
    </row>
    <row r="32" spans="1:27" x14ac:dyDescent="0.35">
      <c r="H32" s="51"/>
      <c r="I32" s="51"/>
      <c r="J32" s="48"/>
      <c r="K32" s="9"/>
      <c r="L32" s="9"/>
    </row>
    <row r="33" spans="8:12" x14ac:dyDescent="0.35">
      <c r="H33" s="51"/>
      <c r="I33" s="51"/>
      <c r="J33" s="48"/>
      <c r="K33" s="9"/>
      <c r="L33" s="9"/>
    </row>
    <row r="34" spans="8:12" x14ac:dyDescent="0.35">
      <c r="H34" s="48"/>
      <c r="I34" s="68"/>
      <c r="J34" s="68"/>
    </row>
    <row r="35" spans="8:12" x14ac:dyDescent="0.35">
      <c r="H35" s="48"/>
      <c r="I35" s="48"/>
      <c r="J35" s="48"/>
    </row>
    <row r="36" spans="8:12" x14ac:dyDescent="0.35">
      <c r="H36" s="48"/>
      <c r="I36" s="48"/>
      <c r="J36" s="48"/>
    </row>
    <row r="37" spans="8:12" x14ac:dyDescent="0.35">
      <c r="H37" s="48"/>
      <c r="I37" s="48"/>
      <c r="J37" s="48"/>
    </row>
    <row r="38" spans="8:12" x14ac:dyDescent="0.35">
      <c r="J38" s="48"/>
    </row>
  </sheetData>
  <mergeCells count="16">
    <mergeCell ref="A1:K1"/>
    <mergeCell ref="A2:K2"/>
    <mergeCell ref="M4:Q4"/>
    <mergeCell ref="T4:Z4"/>
    <mergeCell ref="H26:I26"/>
    <mergeCell ref="J4:J5"/>
    <mergeCell ref="K4:K5"/>
    <mergeCell ref="R4:R5"/>
    <mergeCell ref="AA4:AA5"/>
    <mergeCell ref="H27:I27"/>
    <mergeCell ref="H28:I28"/>
    <mergeCell ref="A4:A5"/>
    <mergeCell ref="B4:B5"/>
    <mergeCell ref="G4:G5"/>
    <mergeCell ref="H4:H5"/>
    <mergeCell ref="I4:I5"/>
  </mergeCells>
  <printOptions horizontalCentered="1"/>
  <pageMargins left="0.85236220500000004" right="0.77362204700000003" top="0.74803149606299202" bottom="0.74803149606299202" header="0.31496062992126" footer="0.31496062992126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"/>
  <sheetViews>
    <sheetView topLeftCell="H41" workbookViewId="0">
      <selection activeCell="U26" sqref="U26"/>
    </sheetView>
  </sheetViews>
  <sheetFormatPr defaultColWidth="9" defaultRowHeight="14.5" x14ac:dyDescent="0.35"/>
  <cols>
    <col min="1" max="1" width="5.54296875" style="1" customWidth="1"/>
    <col min="2" max="2" width="20.90625" customWidth="1"/>
    <col min="3" max="3" width="12" style="2" customWidth="1"/>
    <col min="4" max="4" width="11" style="2" customWidth="1"/>
    <col min="5" max="5" width="10.1796875" style="2" customWidth="1"/>
    <col min="6" max="6" width="12.6328125" style="2" customWidth="1"/>
    <col min="7" max="7" width="12" style="2" customWidth="1"/>
    <col min="8" max="8" width="12.1796875" style="2" customWidth="1"/>
    <col min="9" max="9" width="13.08984375" style="2" customWidth="1"/>
    <col min="10" max="11" width="11" style="3" customWidth="1"/>
    <col min="12" max="12" width="12.08984375" style="3" customWidth="1"/>
    <col min="13" max="13" width="11" style="3" customWidth="1"/>
    <col min="14" max="14" width="12" style="2" customWidth="1"/>
    <col min="15" max="15" width="11.36328125" style="2" customWidth="1"/>
    <col min="16" max="16" width="11.7265625" style="2" customWidth="1"/>
    <col min="17" max="17" width="11.90625" style="2" customWidth="1"/>
    <col min="18" max="18" width="12.1796875" customWidth="1"/>
  </cols>
  <sheetData>
    <row r="1" spans="1:17" x14ac:dyDescent="0.35">
      <c r="A1" s="95" t="s">
        <v>44</v>
      </c>
      <c r="B1" s="95"/>
      <c r="C1" s="95"/>
      <c r="D1" s="95"/>
      <c r="E1" s="95"/>
      <c r="F1" s="95"/>
      <c r="G1" s="95"/>
      <c r="H1" s="95"/>
      <c r="I1" s="95" t="s">
        <v>45</v>
      </c>
      <c r="J1" s="95"/>
      <c r="K1" s="95"/>
      <c r="L1" s="95"/>
      <c r="M1" s="95"/>
      <c r="N1" s="95"/>
      <c r="O1" s="95"/>
      <c r="P1" s="95"/>
      <c r="Q1" s="95"/>
    </row>
    <row r="3" spans="1:17" x14ac:dyDescent="0.35">
      <c r="A3" s="4"/>
      <c r="C3" s="75" t="s">
        <v>17</v>
      </c>
      <c r="D3" s="76" t="s">
        <v>18</v>
      </c>
      <c r="E3" s="76" t="s">
        <v>19</v>
      </c>
      <c r="F3" s="76" t="s">
        <v>20</v>
      </c>
      <c r="G3" s="77" t="s">
        <v>21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6" t="s">
        <v>52</v>
      </c>
      <c r="O3" s="6" t="s">
        <v>53</v>
      </c>
      <c r="P3" s="6" t="s">
        <v>54</v>
      </c>
      <c r="Q3" s="6" t="s">
        <v>55</v>
      </c>
    </row>
    <row r="4" spans="1:17" x14ac:dyDescent="0.35">
      <c r="A4" s="4" t="s">
        <v>56</v>
      </c>
      <c r="C4" s="3"/>
      <c r="D4" s="5"/>
      <c r="E4" s="5"/>
      <c r="F4" s="5"/>
      <c r="G4" s="6"/>
      <c r="H4" s="5"/>
    </row>
    <row r="5" spans="1:17" x14ac:dyDescent="0.35">
      <c r="A5" s="1">
        <v>1</v>
      </c>
      <c r="B5" t="s">
        <v>57</v>
      </c>
    </row>
    <row r="6" spans="1:17" x14ac:dyDescent="0.35">
      <c r="B6" s="7" t="s">
        <v>58</v>
      </c>
      <c r="C6" s="2">
        <f>4000000</f>
        <v>4000000</v>
      </c>
      <c r="E6" s="2">
        <v>6000000</v>
      </c>
      <c r="F6" s="2">
        <v>5100000</v>
      </c>
      <c r="H6" s="2">
        <f>SUM(C6:G6)</f>
        <v>15100000</v>
      </c>
      <c r="I6" s="2">
        <f>C6+E6+(F6/2)+1000000</f>
        <v>13550000</v>
      </c>
      <c r="J6" s="3">
        <f>I6</f>
        <v>13550000</v>
      </c>
    </row>
    <row r="7" spans="1:17" x14ac:dyDescent="0.35">
      <c r="B7" s="7" t="s">
        <v>59</v>
      </c>
      <c r="C7" s="2">
        <v>4000000</v>
      </c>
      <c r="E7" s="2">
        <v>2000000</v>
      </c>
      <c r="F7" s="2">
        <v>8700000</v>
      </c>
      <c r="H7" s="2">
        <f t="shared" ref="H7:H19" si="0">SUM(C7:G7)</f>
        <v>14700000</v>
      </c>
      <c r="I7" s="2">
        <f>C7+E7+(F7/2)+1000000</f>
        <v>11350000</v>
      </c>
      <c r="J7" s="3">
        <f>I7</f>
        <v>11350000</v>
      </c>
    </row>
    <row r="9" spans="1:17" x14ac:dyDescent="0.35">
      <c r="A9" s="1">
        <v>2</v>
      </c>
      <c r="B9" s="7" t="s">
        <v>49</v>
      </c>
    </row>
    <row r="10" spans="1:17" x14ac:dyDescent="0.35">
      <c r="B10" s="7" t="s">
        <v>58</v>
      </c>
      <c r="C10" s="2">
        <v>4000000</v>
      </c>
      <c r="F10" s="2">
        <v>12000000</v>
      </c>
      <c r="H10" s="2">
        <f t="shared" si="0"/>
        <v>16000000</v>
      </c>
      <c r="I10" s="2">
        <f>C10+E10+(F10/2)+1000000</f>
        <v>11000000</v>
      </c>
      <c r="K10" s="3">
        <f>I10</f>
        <v>11000000</v>
      </c>
    </row>
    <row r="11" spans="1:17" x14ac:dyDescent="0.35">
      <c r="B11" s="7" t="s">
        <v>59</v>
      </c>
      <c r="C11" s="2">
        <v>3250000</v>
      </c>
      <c r="F11" s="2">
        <v>11040000</v>
      </c>
      <c r="H11" s="2">
        <f t="shared" si="0"/>
        <v>14290000</v>
      </c>
      <c r="I11" s="2">
        <f>C11+E11+(F11/2)+1000000</f>
        <v>9770000</v>
      </c>
      <c r="K11" s="3">
        <f>I11</f>
        <v>9770000</v>
      </c>
    </row>
    <row r="13" spans="1:17" x14ac:dyDescent="0.35">
      <c r="A13" s="1">
        <v>3</v>
      </c>
      <c r="B13" s="7" t="s">
        <v>52</v>
      </c>
    </row>
    <row r="14" spans="1:17" x14ac:dyDescent="0.35">
      <c r="B14" s="7" t="s">
        <v>58</v>
      </c>
      <c r="C14" s="2">
        <v>12500000</v>
      </c>
      <c r="F14" s="2">
        <v>30000000</v>
      </c>
      <c r="H14" s="2">
        <f t="shared" si="0"/>
        <v>42500000</v>
      </c>
      <c r="I14" s="2">
        <f>C14+E14+(F14/2)+2930000</f>
        <v>30430000</v>
      </c>
      <c r="N14" s="2">
        <f>I14</f>
        <v>30430000</v>
      </c>
    </row>
    <row r="16" spans="1:17" x14ac:dyDescent="0.35">
      <c r="A16" s="1">
        <v>4</v>
      </c>
      <c r="B16" s="7" t="s">
        <v>53</v>
      </c>
    </row>
    <row r="17" spans="1:16" x14ac:dyDescent="0.35">
      <c r="B17" s="7" t="s">
        <v>59</v>
      </c>
      <c r="C17" s="2">
        <v>8000000</v>
      </c>
      <c r="F17" s="2">
        <v>33300000</v>
      </c>
      <c r="H17" s="2">
        <f t="shared" si="0"/>
        <v>41300000</v>
      </c>
      <c r="I17" s="2">
        <f>C17+E17+(F17/2)+3000000</f>
        <v>27650000</v>
      </c>
      <c r="O17" s="2">
        <f>I17</f>
        <v>27650000</v>
      </c>
    </row>
    <row r="18" spans="1:16" x14ac:dyDescent="0.35">
      <c r="B18" s="8" t="s">
        <v>60</v>
      </c>
      <c r="C18" s="9">
        <f>SUM(C6:C17)</f>
        <v>35750000</v>
      </c>
      <c r="D18" s="9">
        <f t="shared" ref="D18:G18" si="1">SUM(D6:D17)</f>
        <v>0</v>
      </c>
      <c r="E18" s="9">
        <f t="shared" si="1"/>
        <v>8000000</v>
      </c>
      <c r="F18" s="9">
        <f t="shared" si="1"/>
        <v>100140000</v>
      </c>
      <c r="G18" s="9">
        <f t="shared" si="1"/>
        <v>0</v>
      </c>
      <c r="H18" s="9">
        <f t="shared" si="0"/>
        <v>143890000</v>
      </c>
      <c r="I18" s="9">
        <f>SUM(I6:I17)</f>
        <v>103750000</v>
      </c>
    </row>
    <row r="19" spans="1:16" x14ac:dyDescent="0.35">
      <c r="B19" s="8" t="s">
        <v>61</v>
      </c>
      <c r="C19" s="9">
        <v>35750000</v>
      </c>
      <c r="D19" s="9">
        <v>0</v>
      </c>
      <c r="E19" s="9">
        <v>8000000</v>
      </c>
      <c r="F19" s="9">
        <v>60000000</v>
      </c>
      <c r="G19" s="9">
        <v>0</v>
      </c>
      <c r="H19" s="9">
        <f t="shared" si="0"/>
        <v>103750000</v>
      </c>
      <c r="I19" s="9">
        <f>I18</f>
        <v>103750000</v>
      </c>
    </row>
    <row r="20" spans="1:16" x14ac:dyDescent="0.35">
      <c r="C20" s="9"/>
      <c r="D20" s="9"/>
      <c r="E20" s="9"/>
      <c r="F20" s="9"/>
      <c r="G20" s="9"/>
      <c r="H20" s="9"/>
    </row>
    <row r="21" spans="1:16" x14ac:dyDescent="0.35">
      <c r="A21" s="4" t="s">
        <v>62</v>
      </c>
    </row>
    <row r="22" spans="1:16" x14ac:dyDescent="0.35">
      <c r="A22" s="1">
        <v>1</v>
      </c>
      <c r="B22" s="7" t="s">
        <v>50</v>
      </c>
    </row>
    <row r="23" spans="1:16" x14ac:dyDescent="0.35">
      <c r="B23" s="7" t="s">
        <v>58</v>
      </c>
      <c r="C23" s="2">
        <v>4000000</v>
      </c>
      <c r="H23" s="2">
        <f>SUM(C23:G23)</f>
        <v>4000000</v>
      </c>
      <c r="I23" s="2">
        <f>H23</f>
        <v>4000000</v>
      </c>
      <c r="L23" s="3">
        <f>I23</f>
        <v>4000000</v>
      </c>
    </row>
    <row r="25" spans="1:16" x14ac:dyDescent="0.35">
      <c r="A25" s="1">
        <v>2</v>
      </c>
      <c r="B25" s="7" t="s">
        <v>54</v>
      </c>
    </row>
    <row r="26" spans="1:16" x14ac:dyDescent="0.35">
      <c r="B26" s="7" t="s">
        <v>58</v>
      </c>
      <c r="C26" s="2">
        <v>5000000</v>
      </c>
      <c r="F26" s="2">
        <v>4000000</v>
      </c>
      <c r="G26" s="2">
        <v>600000</v>
      </c>
      <c r="H26" s="2">
        <f t="shared" ref="H26:H38" si="2">SUM(C26:G26)</f>
        <v>9600000</v>
      </c>
      <c r="I26" s="2">
        <f>H26-1000000</f>
        <v>8600000</v>
      </c>
      <c r="P26" s="2">
        <f>I26</f>
        <v>8600000</v>
      </c>
    </row>
    <row r="27" spans="1:16" x14ac:dyDescent="0.35">
      <c r="B27" s="7" t="s">
        <v>59</v>
      </c>
      <c r="C27" s="2">
        <v>2500000</v>
      </c>
      <c r="F27" s="2">
        <v>36540000</v>
      </c>
      <c r="H27" s="2">
        <f t="shared" si="2"/>
        <v>39040000</v>
      </c>
      <c r="I27" s="2">
        <f>H27-1000000</f>
        <v>38040000</v>
      </c>
      <c r="P27" s="2">
        <f t="shared" ref="P27:P30" si="3">I27</f>
        <v>38040000</v>
      </c>
    </row>
    <row r="28" spans="1:16" x14ac:dyDescent="0.35">
      <c r="B28" s="7" t="s">
        <v>63</v>
      </c>
      <c r="C28" s="2">
        <v>4500000</v>
      </c>
      <c r="F28" s="2">
        <v>4750000</v>
      </c>
      <c r="G28" s="2">
        <v>300000</v>
      </c>
      <c r="H28" s="2">
        <f t="shared" si="2"/>
        <v>9550000</v>
      </c>
      <c r="I28" s="2">
        <f>H28-1000000</f>
        <v>8550000</v>
      </c>
      <c r="P28" s="2">
        <f t="shared" si="3"/>
        <v>8550000</v>
      </c>
    </row>
    <row r="29" spans="1:16" x14ac:dyDescent="0.35">
      <c r="B29" s="7" t="s">
        <v>64</v>
      </c>
      <c r="C29" s="2">
        <v>5000000</v>
      </c>
      <c r="F29" s="2">
        <v>8000000</v>
      </c>
      <c r="G29" s="2">
        <v>300000</v>
      </c>
      <c r="H29" s="2">
        <f t="shared" si="2"/>
        <v>13300000</v>
      </c>
      <c r="I29" s="2">
        <f>H29-1000000</f>
        <v>12300000</v>
      </c>
      <c r="P29" s="2">
        <f t="shared" si="3"/>
        <v>12300000</v>
      </c>
    </row>
    <row r="30" spans="1:16" x14ac:dyDescent="0.35">
      <c r="B30" s="7" t="s">
        <v>65</v>
      </c>
      <c r="C30" s="2">
        <v>5000000</v>
      </c>
      <c r="D30" s="2">
        <v>3500000</v>
      </c>
      <c r="F30" s="2">
        <v>8250000</v>
      </c>
      <c r="G30" s="2">
        <v>300000</v>
      </c>
      <c r="H30" s="2">
        <f t="shared" si="2"/>
        <v>17050000</v>
      </c>
      <c r="I30" s="2">
        <f t="shared" ref="I30:I36" si="4">H30</f>
        <v>17050000</v>
      </c>
      <c r="P30" s="2">
        <f t="shared" si="3"/>
        <v>17050000</v>
      </c>
    </row>
    <row r="32" spans="1:16" x14ac:dyDescent="0.35">
      <c r="A32" s="1">
        <v>3</v>
      </c>
      <c r="B32" s="7" t="s">
        <v>57</v>
      </c>
    </row>
    <row r="33" spans="1:13" x14ac:dyDescent="0.35">
      <c r="B33" s="7" t="s">
        <v>66</v>
      </c>
      <c r="C33" s="2">
        <v>3250000</v>
      </c>
      <c r="D33" s="2">
        <v>250000</v>
      </c>
      <c r="F33" s="2">
        <v>15300000</v>
      </c>
      <c r="H33" s="2">
        <f t="shared" si="2"/>
        <v>18800000</v>
      </c>
      <c r="I33" s="2">
        <f>H33-2840000</f>
        <v>15960000</v>
      </c>
      <c r="J33" s="3">
        <f>I33</f>
        <v>15960000</v>
      </c>
    </row>
    <row r="35" spans="1:13" x14ac:dyDescent="0.35">
      <c r="A35" s="1">
        <v>4</v>
      </c>
      <c r="B35" s="7" t="s">
        <v>49</v>
      </c>
    </row>
    <row r="36" spans="1:13" x14ac:dyDescent="0.35">
      <c r="B36" s="7" t="s">
        <v>67</v>
      </c>
      <c r="C36" s="2">
        <v>3250000</v>
      </c>
      <c r="H36" s="2">
        <f t="shared" si="2"/>
        <v>3250000</v>
      </c>
      <c r="I36" s="2">
        <f t="shared" si="4"/>
        <v>3250000</v>
      </c>
      <c r="K36" s="3">
        <f>I36</f>
        <v>3250000</v>
      </c>
    </row>
    <row r="37" spans="1:13" x14ac:dyDescent="0.35">
      <c r="B37" s="8" t="s">
        <v>60</v>
      </c>
      <c r="C37" s="9">
        <f>SUM(C21:C36)</f>
        <v>32500000</v>
      </c>
      <c r="D37" s="9">
        <f t="shared" ref="D37:G37" si="5">SUM(D21:D36)</f>
        <v>3750000</v>
      </c>
      <c r="E37" s="9">
        <f t="shared" si="5"/>
        <v>0</v>
      </c>
      <c r="F37" s="9">
        <f t="shared" si="5"/>
        <v>76840000</v>
      </c>
      <c r="G37" s="9">
        <f t="shared" si="5"/>
        <v>1500000</v>
      </c>
      <c r="H37" s="9">
        <f t="shared" si="2"/>
        <v>114590000</v>
      </c>
      <c r="I37" s="9">
        <f>SUM(I23:I36)</f>
        <v>107750000</v>
      </c>
    </row>
    <row r="38" spans="1:13" x14ac:dyDescent="0.35">
      <c r="B38" s="8" t="s">
        <v>61</v>
      </c>
      <c r="C38" s="9">
        <v>32500000</v>
      </c>
      <c r="D38" s="9">
        <v>3750000</v>
      </c>
      <c r="E38" s="9">
        <v>0</v>
      </c>
      <c r="F38" s="9">
        <v>70000000</v>
      </c>
      <c r="G38" s="9">
        <v>1500000</v>
      </c>
      <c r="H38" s="9">
        <f t="shared" si="2"/>
        <v>107750000</v>
      </c>
      <c r="I38" s="9">
        <f>I37</f>
        <v>107750000</v>
      </c>
    </row>
    <row r="39" spans="1:13" x14ac:dyDescent="0.35">
      <c r="A39" s="4" t="s">
        <v>68</v>
      </c>
    </row>
    <row r="40" spans="1:13" x14ac:dyDescent="0.35">
      <c r="A40" s="1">
        <v>1</v>
      </c>
      <c r="B40" s="7" t="s">
        <v>50</v>
      </c>
    </row>
    <row r="41" spans="1:13" x14ac:dyDescent="0.35">
      <c r="B41" s="7" t="s">
        <v>58</v>
      </c>
      <c r="C41" s="2">
        <v>4000000</v>
      </c>
      <c r="H41" s="2">
        <f>SUM(C41:G41)</f>
        <v>4000000</v>
      </c>
      <c r="I41" s="2">
        <f>H41</f>
        <v>4000000</v>
      </c>
      <c r="L41" s="3">
        <f>I41</f>
        <v>4000000</v>
      </c>
    </row>
    <row r="42" spans="1:13" x14ac:dyDescent="0.35">
      <c r="B42" s="7" t="s">
        <v>59</v>
      </c>
      <c r="C42" s="2">
        <v>4000000</v>
      </c>
      <c r="H42" s="2">
        <f t="shared" ref="H42:H59" si="6">SUM(C42:G42)</f>
        <v>4000000</v>
      </c>
      <c r="I42" s="2">
        <f t="shared" ref="I42:I45" si="7">H42</f>
        <v>4000000</v>
      </c>
      <c r="L42" s="3">
        <f t="shared" ref="L42:L45" si="8">I42</f>
        <v>4000000</v>
      </c>
    </row>
    <row r="43" spans="1:13" x14ac:dyDescent="0.35">
      <c r="B43" s="7" t="s">
        <v>63</v>
      </c>
      <c r="C43" s="2">
        <v>4000000</v>
      </c>
      <c r="H43" s="2">
        <f t="shared" si="6"/>
        <v>4000000</v>
      </c>
      <c r="I43" s="2">
        <f t="shared" si="7"/>
        <v>4000000</v>
      </c>
      <c r="L43" s="3">
        <f t="shared" si="8"/>
        <v>4000000</v>
      </c>
    </row>
    <row r="44" spans="1:13" x14ac:dyDescent="0.35">
      <c r="B44" s="7" t="s">
        <v>64</v>
      </c>
      <c r="C44" s="2">
        <v>4000000</v>
      </c>
      <c r="H44" s="2">
        <f t="shared" si="6"/>
        <v>4000000</v>
      </c>
      <c r="I44" s="2">
        <f t="shared" si="7"/>
        <v>4000000</v>
      </c>
      <c r="L44" s="3">
        <f t="shared" si="8"/>
        <v>4000000</v>
      </c>
    </row>
    <row r="45" spans="1:13" x14ac:dyDescent="0.35">
      <c r="B45" s="7" t="s">
        <v>65</v>
      </c>
      <c r="C45" s="2">
        <v>4000000</v>
      </c>
      <c r="H45" s="2">
        <f t="shared" si="6"/>
        <v>4000000</v>
      </c>
      <c r="I45" s="2">
        <f t="shared" si="7"/>
        <v>4000000</v>
      </c>
      <c r="L45" s="3">
        <f t="shared" si="8"/>
        <v>4000000</v>
      </c>
    </row>
    <row r="47" spans="1:13" x14ac:dyDescent="0.35">
      <c r="A47" s="1">
        <v>2</v>
      </c>
      <c r="B47" s="7" t="s">
        <v>51</v>
      </c>
    </row>
    <row r="48" spans="1:13" x14ac:dyDescent="0.35">
      <c r="B48" s="7" t="s">
        <v>58</v>
      </c>
      <c r="C48" s="2">
        <v>5000000</v>
      </c>
      <c r="D48" s="2">
        <v>250000</v>
      </c>
      <c r="H48" s="2">
        <f t="shared" si="6"/>
        <v>5250000</v>
      </c>
      <c r="I48" s="2">
        <f t="shared" ref="I48:I50" si="9">H48/2</f>
        <v>2625000</v>
      </c>
      <c r="M48" s="3">
        <f>I48</f>
        <v>2625000</v>
      </c>
    </row>
    <row r="49" spans="1:18" x14ac:dyDescent="0.35">
      <c r="B49" s="7" t="s">
        <v>59</v>
      </c>
      <c r="C49" s="2">
        <v>1200000</v>
      </c>
      <c r="H49" s="2">
        <f t="shared" si="6"/>
        <v>1200000</v>
      </c>
      <c r="I49" s="2">
        <f t="shared" si="9"/>
        <v>600000</v>
      </c>
      <c r="M49" s="3">
        <f t="shared" ref="M49:M50" si="10">I49</f>
        <v>600000</v>
      </c>
    </row>
    <row r="50" spans="1:18" x14ac:dyDescent="0.35">
      <c r="B50" s="7" t="s">
        <v>58</v>
      </c>
      <c r="C50" s="2">
        <v>7100000</v>
      </c>
      <c r="F50" s="2">
        <v>4580000</v>
      </c>
      <c r="H50" s="2">
        <f t="shared" si="6"/>
        <v>11680000</v>
      </c>
      <c r="I50" s="2">
        <f t="shared" si="9"/>
        <v>5840000</v>
      </c>
      <c r="M50" s="3">
        <f t="shared" si="10"/>
        <v>5840000</v>
      </c>
    </row>
    <row r="52" spans="1:18" x14ac:dyDescent="0.35">
      <c r="A52" s="1">
        <v>3</v>
      </c>
      <c r="B52" s="7" t="s">
        <v>55</v>
      </c>
    </row>
    <row r="53" spans="1:18" x14ac:dyDescent="0.35">
      <c r="B53" s="7" t="s">
        <v>58</v>
      </c>
      <c r="C53" s="2">
        <v>4000000</v>
      </c>
      <c r="H53" s="2">
        <f t="shared" si="6"/>
        <v>4000000</v>
      </c>
      <c r="I53" s="2">
        <f>H53</f>
        <v>4000000</v>
      </c>
      <c r="Q53" s="2">
        <f>I53</f>
        <v>4000000</v>
      </c>
    </row>
    <row r="54" spans="1:18" x14ac:dyDescent="0.35">
      <c r="B54" s="7" t="s">
        <v>59</v>
      </c>
      <c r="C54" s="2">
        <v>1500000</v>
      </c>
      <c r="F54" s="2">
        <v>5200000</v>
      </c>
      <c r="H54" s="2">
        <f t="shared" si="6"/>
        <v>6700000</v>
      </c>
      <c r="I54" s="2">
        <f>H54-525000</f>
        <v>6175000</v>
      </c>
      <c r="Q54" s="2">
        <f t="shared" ref="Q54:Q57" si="11">I54</f>
        <v>6175000</v>
      </c>
    </row>
    <row r="55" spans="1:18" x14ac:dyDescent="0.35">
      <c r="B55" s="7" t="s">
        <v>63</v>
      </c>
      <c r="C55" s="2">
        <v>4660000</v>
      </c>
      <c r="F55" s="2">
        <v>5200000</v>
      </c>
      <c r="H55" s="2">
        <f t="shared" si="6"/>
        <v>9860000</v>
      </c>
      <c r="I55" s="2">
        <f>H55/2</f>
        <v>4930000</v>
      </c>
      <c r="Q55" s="2">
        <f t="shared" si="11"/>
        <v>4930000</v>
      </c>
    </row>
    <row r="56" spans="1:18" x14ac:dyDescent="0.35">
      <c r="B56" s="7" t="s">
        <v>64</v>
      </c>
      <c r="F56" s="2">
        <v>11200000</v>
      </c>
      <c r="H56" s="2">
        <f t="shared" si="6"/>
        <v>11200000</v>
      </c>
      <c r="I56" s="2">
        <f>H56/2</f>
        <v>5600000</v>
      </c>
      <c r="Q56" s="2">
        <f t="shared" si="11"/>
        <v>5600000</v>
      </c>
    </row>
    <row r="57" spans="1:18" x14ac:dyDescent="0.35">
      <c r="B57" s="7" t="s">
        <v>65</v>
      </c>
      <c r="C57" s="2">
        <v>660000</v>
      </c>
      <c r="F57" s="2">
        <v>5200000</v>
      </c>
      <c r="H57" s="2">
        <f t="shared" si="6"/>
        <v>5860000</v>
      </c>
      <c r="I57" s="2">
        <f t="shared" ref="I57" si="12">H57</f>
        <v>5860000</v>
      </c>
      <c r="Q57" s="2">
        <f t="shared" si="11"/>
        <v>5860000</v>
      </c>
    </row>
    <row r="58" spans="1:18" x14ac:dyDescent="0.35">
      <c r="B58" s="8" t="s">
        <v>60</v>
      </c>
      <c r="C58" s="9">
        <f>SUM(C41:C57)</f>
        <v>44120000</v>
      </c>
      <c r="D58" s="9">
        <f t="shared" ref="D58:G58" si="13">SUM(D41:D57)</f>
        <v>250000</v>
      </c>
      <c r="E58" s="9">
        <f t="shared" si="13"/>
        <v>0</v>
      </c>
      <c r="F58" s="9">
        <f t="shared" si="13"/>
        <v>31380000</v>
      </c>
      <c r="G58" s="9">
        <f t="shared" si="13"/>
        <v>0</v>
      </c>
      <c r="H58" s="9">
        <f t="shared" si="6"/>
        <v>75750000</v>
      </c>
      <c r="I58" s="9">
        <f>SUM(I41:I57)</f>
        <v>55630000</v>
      </c>
      <c r="J58" s="10">
        <f>SUM(J6:J57)</f>
        <v>40860000</v>
      </c>
      <c r="K58" s="10">
        <f t="shared" ref="K58:Q58" si="14">SUM(K6:K57)</f>
        <v>24020000</v>
      </c>
      <c r="L58" s="10">
        <f t="shared" si="14"/>
        <v>24000000</v>
      </c>
      <c r="M58" s="10">
        <f t="shared" si="14"/>
        <v>9065000</v>
      </c>
      <c r="N58" s="10">
        <f t="shared" si="14"/>
        <v>30430000</v>
      </c>
      <c r="O58" s="10">
        <f t="shared" si="14"/>
        <v>27650000</v>
      </c>
      <c r="P58" s="10">
        <f t="shared" si="14"/>
        <v>84540000</v>
      </c>
      <c r="Q58" s="10">
        <f t="shared" si="14"/>
        <v>26565000</v>
      </c>
      <c r="R58" s="9">
        <f>SUM(J58:Q58)</f>
        <v>267130000</v>
      </c>
    </row>
    <row r="59" spans="1:18" x14ac:dyDescent="0.35">
      <c r="B59" s="8" t="s">
        <v>61</v>
      </c>
      <c r="C59" s="9">
        <v>25000000</v>
      </c>
      <c r="D59" s="9">
        <v>250000</v>
      </c>
      <c r="E59" s="9">
        <v>0</v>
      </c>
      <c r="F59" s="9">
        <v>30380000</v>
      </c>
      <c r="G59" s="9">
        <v>0</v>
      </c>
      <c r="H59" s="9">
        <f t="shared" si="6"/>
        <v>55630000</v>
      </c>
      <c r="I59" s="9">
        <f>I58</f>
        <v>55630000</v>
      </c>
      <c r="J59" s="3">
        <f>H6+H7+H33</f>
        <v>48600000</v>
      </c>
      <c r="K59" s="3">
        <f>SUM(H10+H11)</f>
        <v>30290000</v>
      </c>
      <c r="L59" s="3">
        <f>H23+H41+H42+H43+H44+H44+H45</f>
        <v>28000000</v>
      </c>
      <c r="M59" s="3">
        <f>H48+H49+H50</f>
        <v>18130000</v>
      </c>
      <c r="N59" s="2">
        <f>H14</f>
        <v>42500000</v>
      </c>
      <c r="O59" s="2">
        <f>H17</f>
        <v>41300000</v>
      </c>
      <c r="P59" s="2">
        <f>H26+H27+H28+H29+H30</f>
        <v>88540000</v>
      </c>
      <c r="Q59" s="2">
        <f>H53+H54+H55+H56+H57</f>
        <v>37620000</v>
      </c>
      <c r="R59" s="9">
        <f>SUM(J59:Q59)</f>
        <v>334980000</v>
      </c>
    </row>
    <row r="60" spans="1:18" x14ac:dyDescent="0.35">
      <c r="B60" s="8" t="s">
        <v>69</v>
      </c>
      <c r="C60" s="9">
        <f t="shared" ref="C60:I60" si="15">SUM(C58+C37+C18)</f>
        <v>112370000</v>
      </c>
      <c r="D60" s="9">
        <f t="shared" si="15"/>
        <v>4000000</v>
      </c>
      <c r="E60" s="9">
        <f t="shared" si="15"/>
        <v>8000000</v>
      </c>
      <c r="F60" s="9">
        <f t="shared" si="15"/>
        <v>208360000</v>
      </c>
      <c r="G60" s="9">
        <f t="shared" si="15"/>
        <v>1500000</v>
      </c>
      <c r="H60" s="9">
        <f t="shared" si="15"/>
        <v>334230000</v>
      </c>
      <c r="I60" s="9">
        <f t="shared" si="15"/>
        <v>267130000</v>
      </c>
    </row>
    <row r="61" spans="1:18" x14ac:dyDescent="0.35">
      <c r="B61" s="8" t="s">
        <v>70</v>
      </c>
      <c r="C61" s="9">
        <f>SUM(C59+C38+C19)</f>
        <v>93250000</v>
      </c>
      <c r="D61" s="9">
        <f t="shared" ref="D61:G61" si="16">SUM(D59+D38+D19)</f>
        <v>4000000</v>
      </c>
      <c r="E61" s="9">
        <f t="shared" si="16"/>
        <v>8000000</v>
      </c>
      <c r="F61" s="9">
        <f t="shared" si="16"/>
        <v>160380000</v>
      </c>
      <c r="G61" s="9">
        <f t="shared" si="16"/>
        <v>1500000</v>
      </c>
      <c r="H61" s="9">
        <f>SUM(C61:G61)</f>
        <v>267130000</v>
      </c>
      <c r="I61" s="9">
        <f>I60</f>
        <v>267130000</v>
      </c>
    </row>
    <row r="62" spans="1:18" x14ac:dyDescent="0.35">
      <c r="J62" s="5" t="s">
        <v>48</v>
      </c>
      <c r="K62" s="5" t="s">
        <v>49</v>
      </c>
      <c r="L62" s="5" t="s">
        <v>50</v>
      </c>
      <c r="M62" s="5" t="s">
        <v>51</v>
      </c>
      <c r="N62" s="6" t="s">
        <v>52</v>
      </c>
      <c r="O62" s="6" t="s">
        <v>53</v>
      </c>
      <c r="P62" s="6" t="s">
        <v>54</v>
      </c>
      <c r="Q62" s="6" t="s">
        <v>55</v>
      </c>
    </row>
  </sheetData>
  <mergeCells count="2">
    <mergeCell ref="A1:H1"/>
    <mergeCell ref="I1:Q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Rincian TUP 1</vt:lpstr>
      <vt:lpstr>Sheet1</vt:lpstr>
      <vt:lpstr>'Rincian TUP 1'!Print_Area</vt:lpstr>
      <vt:lpstr>'Rincian TUP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2023-02-22T23:41:03Z</cp:lastPrinted>
  <dcterms:created xsi:type="dcterms:W3CDTF">2016-02-03T04:08:00Z</dcterms:created>
  <dcterms:modified xsi:type="dcterms:W3CDTF">2023-02-23T00:06:09Z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1db19c23-eb5d-43bd-ab5a-f7b3864fd311</vt:lpwstr>
  </property>
  <property fmtid="{D5CDD505-2E9C-101B-9397-08002B2CF9AE}" pid="3" name="KSOProductBuildVer">
    <vt:lpwstr>1033-11.2.0.11440</vt:lpwstr>
  </property>
  <property fmtid="{D5CDD505-2E9C-101B-9397-08002B2CF9AE}" pid="4" name="ICV">
    <vt:lpwstr>B2709678119244CE9C25FD638076B96C</vt:lpwstr>
  </property>
</Properties>
</file>