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8531bfda47f4a4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ABC2F075-EC20-450D-81CC-7DB959AE131B}" xr6:coauthVersionLast="47" xr6:coauthVersionMax="47" xr10:uidLastSave="{00000000-0000-0000-0000-000000000000}"/>
  <bookViews>
    <workbookView xWindow="-108" yWindow="-108" windowWidth="23256" windowHeight="12576" tabRatio="641" firstSheet="4" activeTab="4" xr2:uid="{00000000-000D-0000-FFFF-FFFF00000000}"/>
  </bookViews>
  <sheets>
    <sheet name="EstData" sheetId="3" state="veryHidden" r:id="rId1"/>
    <sheet name="XMLTables" sheetId="11" state="veryHidden" r:id="rId2"/>
    <sheet name="pivot data" sheetId="17" state="veryHidden" r:id="rId3"/>
    <sheet name="trigger" sheetId="18" state="veryHidden" r:id="rId4"/>
    <sheet name="splash" sheetId="19" r:id="rId5"/>
    <sheet name="raw data" sheetId="16" state="veryHidden" r:id="rId6"/>
    <sheet name="Executive Summary" sheetId="6" state="veryHidden" r:id="rId7"/>
    <sheet name="Systems Summary" sheetId="9" state="veryHidden" r:id="rId8"/>
    <sheet name="Detailed Backup Report" sheetId="13" state="veryHidden" r:id="rId9"/>
    <sheet name="Variance Report - 1" sheetId="14" state="veryHidden" r:id="rId10"/>
    <sheet name="Labor Hr Projection" sheetId="12" state="veryHidden" r:id="rId11"/>
  </sheets>
  <functionGroups builtInGroupCount="19"/>
  <definedNames>
    <definedName name="\markups" localSheetId="1">XMLTables!$BH$1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8">'Detailed Backup Report'!$B$1:$L$314</definedName>
    <definedName name="_xlnm.Print_Area" localSheetId="0">EstData!$A$1:$F$66</definedName>
    <definedName name="_xlnm.Print_Area" localSheetId="6">'Executive Summary'!$B$1:$K$56</definedName>
    <definedName name="_xlnm.Print_Area" localSheetId="10">'Labor Hr Projection'!$A$1:$I$25</definedName>
    <definedName name="_xlnm.Print_Area" localSheetId="7">'Systems Summary'!$B$1:$H$33</definedName>
    <definedName name="_xlnm.Print_Area" localSheetId="9">'Variance Report - 1'!$B$1:$P$204</definedName>
    <definedName name="_xlnm.Print_Area" localSheetId="1">XMLTables!$A$1:$BF$139</definedName>
    <definedName name="_xlnm.Print_Titles" localSheetId="8">'Detailed Backup Report'!$1:$13</definedName>
    <definedName name="_xlnm.Print_Titles" localSheetId="0">EstData!$1:$13</definedName>
    <definedName name="_xlnm.Print_Titles" localSheetId="6">'Executive Summary'!$1:$10</definedName>
    <definedName name="_xlnm.Print_Titles" localSheetId="10">'Labor Hr Projection'!$1:$13</definedName>
    <definedName name="_xlnm.Print_Titles" localSheetId="7">'Systems Summary'!$1:$7</definedName>
    <definedName name="_xlnm.Print_Titles" localSheetId="9">'Variance Report - 1'!$1:$13</definedName>
    <definedName name="_xlnm.Print_Titles" localSheetId="1">XMLTables!$1:$13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EstData!$B$42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EstData!$B$44</definedName>
    <definedName name="rngReportPath">EstData!$B$7</definedName>
    <definedName name="rngSSFrmt">'Systems Summary'!$G$19:$G$20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Summary'!$B$20</definedName>
    <definedName name="SysStart" localSheetId="7">'Systems Summary'!$B$7</definedName>
    <definedName name="varRptEst1">EstData!$C$6</definedName>
    <definedName name="varRptEst2">EstData!$C$10</definedName>
  </definedNames>
  <calcPr calcId="191029" calcMode="manual" iterate="1" iterateCount="30" iterateDelta="0.01" concurrentCalc="0"/>
  <pivotCaches>
    <pivotCache cacheId="0" r:id="rId12"/>
    <pivotCache cacheId="1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1" i="6" l="1"/>
  <c r="E31" i="6"/>
  <c r="E30" i="6"/>
  <c r="E29" i="6"/>
  <c r="E27" i="6"/>
  <c r="O200" i="14"/>
  <c r="O204" i="14"/>
  <c r="N200" i="14"/>
  <c r="N204" i="14"/>
  <c r="P200" i="14"/>
  <c r="P204" i="14"/>
  <c r="H20" i="9"/>
  <c r="H29" i="9"/>
  <c r="H33" i="9"/>
  <c r="G33" i="9"/>
  <c r="G32" i="9"/>
  <c r="G31" i="9"/>
  <c r="G29" i="9"/>
  <c r="G28" i="9"/>
  <c r="G27" i="9"/>
  <c r="G26" i="9"/>
  <c r="G25" i="9"/>
  <c r="G24" i="9"/>
  <c r="G23" i="9"/>
  <c r="G22" i="9"/>
  <c r="G18" i="9"/>
  <c r="G17" i="9"/>
  <c r="G16" i="9"/>
  <c r="G15" i="9"/>
  <c r="G14" i="9"/>
  <c r="G13" i="9"/>
  <c r="G12" i="9"/>
  <c r="G11" i="9"/>
  <c r="G10" i="9"/>
  <c r="G9" i="9"/>
  <c r="G8" i="9"/>
  <c r="C25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F9" i="12"/>
  <c r="F25" i="12"/>
  <c r="G9" i="12"/>
  <c r="H9" i="12"/>
  <c r="H25" i="12"/>
  <c r="I9" i="12"/>
  <c r="I25" i="12"/>
  <c r="BF2" i="11"/>
  <c r="BF4" i="11"/>
  <c r="BF6" i="11"/>
  <c r="BF8" i="11"/>
  <c r="BF9" i="11"/>
  <c r="BF10" i="11"/>
  <c r="BF3" i="11"/>
  <c r="BF7" i="11"/>
  <c r="BF5" i="11"/>
  <c r="G20" i="9"/>
  <c r="G7" i="9"/>
  <c r="F31" i="6"/>
  <c r="F27" i="6"/>
  <c r="G23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F28" i="11"/>
  <c r="F27" i="11"/>
  <c r="F26" i="11"/>
  <c r="F25" i="11"/>
  <c r="F24" i="11"/>
  <c r="F23" i="11"/>
  <c r="F22" i="11"/>
  <c r="F21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C10" i="3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F59330-F7E2-4943-BF1A-436FE9776890}" name="Connection" type="7" refreshedVersion="7"/>
  <connection id="2" xr16:uid="{048F8CE7-F18F-41F8-B00E-94B6627CE25C}" name="Connection1" type="7" refreshedVersion="7"/>
</connections>
</file>

<file path=xl/sharedStrings.xml><?xml version="1.0" encoding="utf-8"?>
<sst xmlns="http://schemas.openxmlformats.org/spreadsheetml/2006/main" count="2287" uniqueCount="1142">
  <si>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</si>
  <si>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</si>
  <si>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</si>
  <si>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</si>
  <si>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</si>
  <si>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</si>
  <si>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</si>
  <si>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</si>
  <si>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</si>
  <si>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</si>
  <si>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</si>
  <si>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</si>
  <si>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</si>
  <si>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</si>
  <si>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</si>
  <si>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</si>
  <si>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</si>
  <si>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</si>
  <si>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</si>
  <si>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</si>
  <si>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</si>
  <si>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</si>
  <si>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</si>
  <si>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</si>
  <si>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</si>
  <si>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</si>
  <si>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</si>
  <si>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</si>
  <si>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</si>
  <si>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</si>
  <si>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</si>
  <si>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</si>
  <si>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</si>
  <si>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</si>
  <si>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</si>
  <si>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</si>
  <si>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</si>
  <si>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</si>
  <si>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</si>
  <si>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</si>
  <si>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</si>
  <si>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</si>
  <si>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</si>
  <si>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</si>
  <si>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</si>
  <si>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</si>
  <si>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</si>
  <si>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</si>
  <si>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</si>
  <si>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</si>
  <si>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</si>
  <si>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</si>
  <si>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</si>
  <si>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</si>
  <si>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</si>
  <si>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</si>
  <si>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Index</t>
  </si>
  <si>
    <t>Location</t>
  </si>
  <si>
    <t>Name</t>
  </si>
  <si>
    <t>Cluster</t>
  </si>
  <si>
    <t>Procurement Method</t>
  </si>
  <si>
    <t>Programming</t>
  </si>
  <si>
    <t>Group</t>
  </si>
  <si>
    <t>Phase</t>
  </si>
  <si>
    <t>Masterformat 1</t>
  </si>
  <si>
    <t>Masterformat 2</t>
  </si>
  <si>
    <t>Masterformat 3</t>
  </si>
  <si>
    <t>Uniformat 1</t>
  </si>
  <si>
    <t>Uniformat 2</t>
  </si>
  <si>
    <t>Uniformat 3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</si>
  <si>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</si>
  <si>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</si>
  <si>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</si>
  <si>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</si>
  <si>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</si>
  <si>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</si>
  <si>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</si>
  <si>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</si>
  <si>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</si>
  <si>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</si>
  <si>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</si>
  <si>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</si>
  <si>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</si>
  <si>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Category</t>
  </si>
  <si>
    <t>customtext14</t>
  </si>
  <si>
    <t>CustomText22</t>
  </si>
  <si>
    <t>Division</t>
  </si>
  <si>
    <t>MinorSection</t>
  </si>
  <si>
    <t>BidItem</t>
  </si>
  <si>
    <t>Uniformat 4</t>
  </si>
  <si>
    <t>User1</t>
  </si>
  <si>
    <t>User2</t>
  </si>
  <si>
    <t>Xpath</t>
  </si>
  <si>
    <t>LocationUnit</t>
  </si>
  <si>
    <t>WBS2Unit</t>
  </si>
  <si>
    <t>UnitName</t>
  </si>
  <si>
    <t>BidItemUnit</t>
  </si>
  <si>
    <t>CategoryUnit</t>
  </si>
  <si>
    <t>WBS3Unit</t>
  </si>
  <si>
    <t>WBS4Unit</t>
  </si>
  <si>
    <t>WBS5Unit</t>
  </si>
  <si>
    <t>WBS6Unit</t>
  </si>
  <si>
    <t>WBS7Unit</t>
  </si>
  <si>
    <t>WBS8Unit</t>
  </si>
  <si>
    <t>WBS9Unit</t>
  </si>
  <si>
    <t>WBS10Unit</t>
  </si>
  <si>
    <t>WBS11Unit</t>
  </si>
  <si>
    <t>WBS12Unit</t>
  </si>
  <si>
    <t>WBS13Unit</t>
  </si>
  <si>
    <t>WBS14Unit</t>
  </si>
  <si>
    <t>Masterformat-1Unit</t>
  </si>
  <si>
    <t>Masterformat-2_GroupUnit</t>
  </si>
  <si>
    <t>Masterformat-3Unit</t>
  </si>
  <si>
    <t>Uniformat-1Unit</t>
  </si>
  <si>
    <t>Uniformat-2Unit</t>
  </si>
  <si>
    <t>Uniformat-3Unit</t>
  </si>
  <si>
    <t>Uniformat-4Unit</t>
  </si>
  <si>
    <t>User1Unit</t>
  </si>
  <si>
    <t>User2Unit</t>
  </si>
  <si>
    <t>GroupUnit</t>
  </si>
  <si>
    <t>PhaseUnit</t>
  </si>
  <si>
    <t>rngEstSerialNo</t>
  </si>
  <si>
    <t>Job Cost</t>
  </si>
  <si>
    <t>JobCostUnit</t>
  </si>
  <si>
    <t>/Estimate/DivisionTable/Division</t>
  </si>
  <si>
    <t>/Estimate/MinorSectionTable/MinorSection</t>
  </si>
  <si>
    <t>/Estimate/LocationTable/Location</t>
  </si>
  <si>
    <t>/Estimate/WBS2Table/WBS2</t>
  </si>
  <si>
    <t>/Estimate/BidItemTable/BidItem</t>
  </si>
  <si>
    <t>/Estimate/CategoryTable/Category</t>
  </si>
  <si>
    <t>/Estimate/WBS3Table/WBS3</t>
  </si>
  <si>
    <t>/Estimate/WBS4Table/WBS4</t>
  </si>
  <si>
    <t>/Estimate/WBS5Table/WBS5</t>
  </si>
  <si>
    <t>/Estimate/WBS6Table/WBS6</t>
  </si>
  <si>
    <t>/Estimate/WBS7Table/WBS7</t>
  </si>
  <si>
    <t>/Estimate/WBS8Table/WBS8</t>
  </si>
  <si>
    <t>/Estimate/WBS9Table/WBS9</t>
  </si>
  <si>
    <t>/Estimate/WBS10Table/WBS10</t>
  </si>
  <si>
    <t>/Estimate/WBS11Table/WBS11</t>
  </si>
  <si>
    <t>/Estimate/WBS12Table/WBS12</t>
  </si>
  <si>
    <t>/Estimate/WBS13Table/WBS13</t>
  </si>
  <si>
    <t>/Estimate/WBS14Table/WBS14</t>
  </si>
  <si>
    <t>/Estimate/JobCostTable/JobCost</t>
  </si>
  <si>
    <t>/Estimate/MatSpec1Table/MatSpec1</t>
  </si>
  <si>
    <t>/Estimate/MatSpec2Table/MatSpec2</t>
  </si>
  <si>
    <t>/Estimate/MatSpec3Table/MatSpec3</t>
  </si>
  <si>
    <t>/Estimate/Hier4Level1Table/Hier4Level1</t>
  </si>
  <si>
    <t>/Estimate/Hier4Level3Table/Hier4Level3</t>
  </si>
  <si>
    <t>/Estimate/Hier4Level2Table/Hier4Level2</t>
  </si>
  <si>
    <t>/Estimate/Hier4Level4Table/Hier4Level4</t>
  </si>
  <si>
    <t>/Estimate/User1Table/User1</t>
  </si>
  <si>
    <t>/Estimate/User2Table/User2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</si>
  <si>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</si>
  <si>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</si>
  <si>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</si>
  <si>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</si>
  <si>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</si>
  <si>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</si>
  <si>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</si>
  <si>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</si>
  <si>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</si>
  <si>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</si>
  <si>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</si>
  <si>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</si>
  <si>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</si>
  <si>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</si>
  <si>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</si>
  <si>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</si>
  <si>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</si>
  <si>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</si>
  <si>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</si>
  <si>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sLvlXnd</t>
  </si>
  <si>
    <t>sLvlCode</t>
  </si>
  <si>
    <t>sLvlItem</t>
  </si>
  <si>
    <t>Area</t>
  </si>
  <si>
    <t>WBS2</t>
  </si>
  <si>
    <t>WBS3</t>
  </si>
  <si>
    <t>WBS4</t>
  </si>
  <si>
    <t>WBS5</t>
  </si>
  <si>
    <t>WBS6</t>
  </si>
  <si>
    <t>WBS7</t>
  </si>
  <si>
    <t>WBS8</t>
  </si>
  <si>
    <t>WBS9</t>
  </si>
  <si>
    <t>WBS10</t>
  </si>
  <si>
    <t>WBS11</t>
  </si>
  <si>
    <t>WBS12</t>
  </si>
  <si>
    <t>WBS13</t>
  </si>
  <si>
    <t>WBS14</t>
  </si>
  <si>
    <t>MatSpec1</t>
  </si>
  <si>
    <t>MatSpec2</t>
  </si>
  <si>
    <t>MatSpec3</t>
  </si>
  <si>
    <t>Hier4Level1</t>
  </si>
  <si>
    <t>Hier4Level2</t>
  </si>
  <si>
    <t>Hier4Level3</t>
  </si>
  <si>
    <t>Hier4Level4</t>
  </si>
  <si>
    <t>JobCost</t>
  </si>
  <si>
    <t>Code</t>
  </si>
  <si>
    <t>HierCode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</si>
  <si>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</si>
  <si>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</si>
  <si>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</si>
  <si>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</si>
  <si>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</si>
  <si>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</si>
  <si>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</si>
  <si>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</si>
  <si>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</si>
  <si>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</si>
  <si>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</si>
  <si>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</si>
  <si>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</si>
  <si>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</si>
  <si>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</si>
  <si>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</si>
  <si>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Status</t>
  </si>
  <si>
    <t>Alternate</t>
  </si>
  <si>
    <t>Alternates</t>
  </si>
  <si>
    <t>/Estimate/AlternateTable/Alternate</t>
  </si>
  <si>
    <t>AlternateUnit</t>
  </si>
  <si>
    <t>HasData</t>
  </si>
  <si>
    <t>Bid Package</t>
  </si>
  <si>
    <t>Program</t>
  </si>
  <si>
    <t>Building Use</t>
  </si>
  <si>
    <t>Work Package</t>
  </si>
  <si>
    <t>Task</t>
  </si>
  <si>
    <t>/Estimate/TaskTable/Task</t>
  </si>
  <si>
    <t>TaskUnit</t>
  </si>
  <si>
    <t>rngMarket</t>
  </si>
  <si>
    <t>rngMarketSector</t>
  </si>
  <si>
    <t>rngConstEnd</t>
  </si>
  <si>
    <t>rngConstStart</t>
  </si>
  <si>
    <t>Identity</t>
  </si>
  <si>
    <t>SortOrder</t>
  </si>
  <si>
    <t>Class</t>
  </si>
  <si>
    <t>Percent</t>
  </si>
  <si>
    <t>Amount</t>
  </si>
  <si>
    <t>Allocate</t>
  </si>
  <si>
    <t>PrimarySort</t>
  </si>
  <si>
    <t>JobCostCategory</t>
  </si>
  <si>
    <t>JobCostName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</si>
  <si>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</si>
  <si>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</si>
  <si>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</si>
  <si>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</si>
  <si>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</si>
  <si>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</si>
  <si>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</si>
  <si>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</si>
  <si>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</si>
  <si>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</si>
  <si>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</si>
  <si>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</si>
  <si>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</si>
  <si>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</si>
  <si>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</si>
  <si>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</si>
  <si>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</si>
  <si>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</si>
  <si>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</si>
  <si>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</si>
  <si>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</si>
  <si>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</si>
  <si>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</si>
  <si>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</si>
  <si>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</si>
  <si>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</si>
  <si>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</si>
  <si>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</si>
  <si>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</si>
  <si>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</si>
  <si>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</si>
  <si>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</si>
  <si>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</si>
  <si>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</si>
  <si>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</si>
  <si>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</si>
  <si>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</si>
  <si>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</si>
  <si>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</si>
  <si>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</si>
  <si>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</si>
  <si>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</si>
  <si>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</si>
  <si>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</si>
  <si>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</si>
  <si>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</si>
  <si>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</si>
  <si>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</si>
  <si>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</si>
  <si>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</si>
  <si>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</si>
  <si>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</si>
  <si>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</si>
  <si>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</si>
  <si>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</si>
  <si>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</si>
  <si>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</si>
  <si>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</si>
  <si>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</si>
  <si>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</si>
  <si>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</si>
  <si>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</si>
  <si>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</si>
  <si>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</si>
  <si>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</si>
  <si>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</si>
  <si>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</si>
  <si>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</si>
  <si>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</si>
  <si>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</si>
  <si>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</si>
  <si>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</si>
  <si>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</si>
  <si>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</si>
  <si>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</si>
  <si>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</si>
  <si>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</si>
  <si>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</si>
  <si>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</si>
  <si>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</si>
  <si>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</si>
  <si>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</si>
  <si>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</si>
  <si>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</si>
  <si>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</si>
  <si>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</si>
  <si>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</si>
  <si>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</si>
  <si>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</si>
  <si>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</si>
  <si>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</si>
  <si>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</si>
  <si>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</si>
  <si>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</si>
  <si>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</si>
  <si>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</si>
  <si>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</si>
  <si>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</si>
  <si>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</si>
  <si>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</si>
  <si>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</si>
  <si>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</si>
  <si>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</si>
  <si>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</si>
  <si>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</si>
  <si>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</si>
  <si>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</si>
  <si>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</si>
  <si>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</si>
  <si>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</si>
  <si>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</si>
  <si>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</si>
  <si>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</si>
  <si>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</si>
  <si>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</si>
  <si>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</si>
  <si>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</si>
  <si>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</si>
  <si>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</si>
  <si>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</si>
  <si>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</si>
  <si>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</si>
  <si>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</si>
  <si>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</si>
  <si>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</si>
  <si>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</si>
  <si>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</si>
  <si>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</si>
  <si>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</si>
  <si>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</si>
  <si>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</si>
  <si>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</si>
  <si>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</si>
  <si>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</si>
  <si>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</si>
  <si>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</si>
  <si>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</si>
  <si>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</si>
  <si>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</si>
  <si>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</si>
  <si>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</si>
  <si>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</si>
  <si>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</si>
  <si>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</si>
  <si>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</si>
  <si>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</si>
  <si>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</si>
  <si>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</si>
  <si>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</si>
  <si>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</si>
  <si>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</si>
  <si>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</si>
  <si>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</si>
  <si>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</si>
  <si>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</si>
  <si>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</si>
  <si>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</si>
  <si>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</si>
  <si>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</si>
  <si>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</si>
  <si>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</si>
  <si>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</si>
  <si>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</si>
  <si>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</si>
  <si>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</si>
  <si>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</si>
  <si>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</si>
  <si>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</si>
  <si>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</si>
  <si>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</si>
  <si>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</si>
  <si>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</si>
  <si>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</si>
  <si>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</si>
  <si>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</si>
  <si>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</si>
  <si>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</si>
  <si>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</si>
  <si>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</si>
  <si>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</si>
  <si>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</si>
  <si>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</si>
  <si>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</si>
  <si>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</si>
  <si>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</si>
  <si>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</si>
  <si>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</si>
  <si>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</si>
  <si>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</si>
  <si>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</si>
  <si>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</si>
  <si>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</si>
  <si>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</si>
  <si>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</si>
  <si>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</si>
  <si>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</si>
  <si>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</si>
  <si>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</si>
  <si>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</si>
  <si>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</si>
  <si>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</si>
  <si>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</si>
  <si>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</si>
  <si>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</si>
  <si>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</si>
  <si>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</si>
  <si>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</si>
  <si>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</si>
  <si>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</si>
  <si>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</si>
  <si>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</si>
  <si>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</si>
  <si>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</si>
  <si>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</si>
  <si>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</si>
  <si>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</si>
  <si>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</si>
  <si>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</si>
  <si>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</si>
  <si>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</si>
  <si>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</si>
  <si>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</si>
  <si>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</si>
  <si>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</si>
  <si>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</si>
  <si>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</si>
  <si>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</si>
  <si>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</si>
  <si>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</si>
  <si>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</si>
  <si>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</si>
  <si>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</si>
  <si>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</si>
  <si>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</si>
  <si>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</si>
  <si>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</si>
  <si>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</si>
  <si>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</si>
  <si>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</si>
  <si>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</si>
  <si>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</si>
  <si>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</si>
  <si>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</si>
  <si>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</si>
  <si>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</si>
  <si>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</si>
  <si>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</si>
  <si>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</si>
  <si>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</si>
  <si>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</si>
  <si>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</si>
  <si>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</si>
  <si>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</si>
  <si>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est2Amount</t>
  </si>
  <si>
    <t>Variance</t>
  </si>
  <si>
    <t>rngVarEstID</t>
  </si>
  <si>
    <t>Wbs 3</t>
  </si>
  <si>
    <t>Wbs 4</t>
  </si>
  <si>
    <t>Scope</t>
  </si>
  <si>
    <t>Element</t>
  </si>
  <si>
    <t>1995 CSI</t>
  </si>
  <si>
    <t>rngGUID</t>
  </si>
  <si>
    <t>rngVarGUID</t>
  </si>
  <si>
    <t>rngWBPath</t>
  </si>
  <si>
    <t>Middle</t>
  </si>
  <si>
    <t>Left</t>
  </si>
  <si>
    <t>Right</t>
  </si>
  <si>
    <t>Updated</t>
  </si>
  <si>
    <t>NOK (Norwegian Krone)</t>
  </si>
  <si>
    <t>NOK 0</t>
  </si>
  <si>
    <t>NOK 0.00</t>
  </si>
  <si>
    <t xml:space="preserve"> </t>
  </si>
  <si>
    <t>SF</t>
  </si>
  <si>
    <t>GROSS</t>
  </si>
  <si>
    <t>SDI Insurance</t>
  </si>
  <si>
    <t>Upper</t>
  </si>
  <si>
    <t>16-0894</t>
  </si>
  <si>
    <t>Sub Guard</t>
  </si>
  <si>
    <t>Contractors Insurance</t>
  </si>
  <si>
    <t>16-0892</t>
  </si>
  <si>
    <t>Liability Insurance</t>
  </si>
  <si>
    <t>Fee</t>
  </si>
  <si>
    <t>19-0100</t>
  </si>
  <si>
    <t>Design Contingency</t>
  </si>
  <si>
    <t>18-0100</t>
  </si>
  <si>
    <t>Contingency</t>
  </si>
  <si>
    <t>Construction Contingency</t>
  </si>
  <si>
    <t>TAX</t>
  </si>
  <si>
    <t>Project Contingency</t>
  </si>
  <si>
    <t>(none)</t>
  </si>
  <si>
    <t>Permits &amp; Fees</t>
  </si>
  <si>
    <t>16-0100</t>
  </si>
  <si>
    <t>Permits/Fees/Licenses</t>
  </si>
  <si>
    <t>Fee Reduction</t>
  </si>
  <si>
    <t>Builders Risk</t>
  </si>
  <si>
    <t>16-0893</t>
  </si>
  <si>
    <t>All Risk Insurance</t>
  </si>
  <si>
    <t>Area Name</t>
  </si>
  <si>
    <t>Core Market Sort</t>
  </si>
  <si>
    <t>Owner Sort</t>
  </si>
  <si>
    <t>Wbs 13</t>
  </si>
  <si>
    <t>Wbs 14</t>
  </si>
  <si>
    <t>0241  Demolition</t>
  </si>
  <si>
    <t>0330  Concrete</t>
  </si>
  <si>
    <t>0512  Structural Steel</t>
  </si>
  <si>
    <t>0991  Painting</t>
  </si>
  <si>
    <t>2100  Fire Protection</t>
  </si>
  <si>
    <t>2200  Plumbing</t>
  </si>
  <si>
    <t>2300  HVAC</t>
  </si>
  <si>
    <t>2600  Electrical</t>
  </si>
  <si>
    <t>2831  Fire Alarm System</t>
  </si>
  <si>
    <t>5100  Project Requirements</t>
  </si>
  <si>
    <t>5155  Scaffolding</t>
  </si>
  <si>
    <t>5550  Jobsite Management</t>
  </si>
  <si>
    <t>02465  Piles/Piers/Cassions</t>
  </si>
  <si>
    <t>03200  Reinforcing Steel</t>
  </si>
  <si>
    <t>03300  Laborers</t>
  </si>
  <si>
    <t>15900  Test &amp; Balance</t>
  </si>
  <si>
    <t>Detailed Backup Report</t>
  </si>
  <si>
    <t>Row Labels</t>
  </si>
  <si>
    <t>Code2</t>
  </si>
  <si>
    <t>ItemCode</t>
  </si>
  <si>
    <t>01.00000</t>
  </si>
  <si>
    <t>01-DEMOLITION</t>
  </si>
  <si>
    <t>01.021116</t>
  </si>
  <si>
    <t>Interior Concrete</t>
  </si>
  <si>
    <t>00000020</t>
  </si>
  <si>
    <t>Removal of concrete, excavation and recompaction</t>
  </si>
  <si>
    <t>ls</t>
  </si>
  <si>
    <t>Subtotal: Interior Concrete</t>
  </si>
  <si>
    <t>Subtotal: 01-DEMOLITION</t>
  </si>
  <si>
    <t>04.00000</t>
  </si>
  <si>
    <t>04-SUBSTRUCTURE</t>
  </si>
  <si>
    <t>04.030001</t>
  </si>
  <si>
    <t>Slab on Grade</t>
  </si>
  <si>
    <t>00010043</t>
  </si>
  <si>
    <t>Fine Grade, Sand, Vapor Barrier</t>
  </si>
  <si>
    <t>sf</t>
  </si>
  <si>
    <t>00020045</t>
  </si>
  <si>
    <t>Pier Drilling</t>
  </si>
  <si>
    <t>ea</t>
  </si>
  <si>
    <t>00030105</t>
  </si>
  <si>
    <t>Slab on Grade Concrete</t>
  </si>
  <si>
    <t>cy</t>
  </si>
  <si>
    <t>00040130</t>
  </si>
  <si>
    <t>Furnish &amp; Install Rebar</t>
  </si>
  <si>
    <t>lb</t>
  </si>
  <si>
    <t>00050140</t>
  </si>
  <si>
    <t>Drill &amp; Epoxy Rebar (#4 w/ 5" embedment)</t>
  </si>
  <si>
    <t>00070170</t>
  </si>
  <si>
    <t>Mat Footing Concrete</t>
  </si>
  <si>
    <t>00080250</t>
  </si>
  <si>
    <t>Drilled Pier/Caisson Concrete</t>
  </si>
  <si>
    <t>00090310</t>
  </si>
  <si>
    <t>Col AB's w/template, Regular</t>
  </si>
  <si>
    <t>00100310</t>
  </si>
  <si>
    <t>Col AB's w/template, Large</t>
  </si>
  <si>
    <t>00110410</t>
  </si>
  <si>
    <t>Grout Base Plate, Regular</t>
  </si>
  <si>
    <t>00120410</t>
  </si>
  <si>
    <t>Grout Base Plate, Large</t>
  </si>
  <si>
    <t>Subtotal: Slab on Grade</t>
  </si>
  <si>
    <t>04.031007</t>
  </si>
  <si>
    <t>Columns - Below Grade</t>
  </si>
  <si>
    <t>00130020</t>
  </si>
  <si>
    <t>Column Concrete - Form &amp; Place</t>
  </si>
  <si>
    <t>00140090</t>
  </si>
  <si>
    <t>00150310</t>
  </si>
  <si>
    <t>00160410</t>
  </si>
  <si>
    <t>Subtotal: Columns - Below Grade</t>
  </si>
  <si>
    <t>04.032001</t>
  </si>
  <si>
    <t>Elevator Pits</t>
  </si>
  <si>
    <t>00170090</t>
  </si>
  <si>
    <t>00180150</t>
  </si>
  <si>
    <t>Trench Extension Concrete</t>
  </si>
  <si>
    <t>Subtotal: Elevator Pits</t>
  </si>
  <si>
    <t>04.035001</t>
  </si>
  <si>
    <t>Misc. Patching</t>
  </si>
  <si>
    <t>00190120</t>
  </si>
  <si>
    <t>Furnish &amp; Install Pier Rebar</t>
  </si>
  <si>
    <t>Subtotal: Misc. Patching</t>
  </si>
  <si>
    <t>04.035005</t>
  </si>
  <si>
    <t>Equipment Pads</t>
  </si>
  <si>
    <t>00200080</t>
  </si>
  <si>
    <t>00210090</t>
  </si>
  <si>
    <t>00220150</t>
  </si>
  <si>
    <t>Equipment Pad Concrete</t>
  </si>
  <si>
    <t>Subtotal: Equipment Pads</t>
  </si>
  <si>
    <t>Subtotal: 04-SUBSTRUCTURE</t>
  </si>
  <si>
    <t>05.00000</t>
  </si>
  <si>
    <t>05-SUPERSTRUCTURE</t>
  </si>
  <si>
    <t>05.051001</t>
  </si>
  <si>
    <t>00239900</t>
  </si>
  <si>
    <t>Subcontract Structural Steel</t>
  </si>
  <si>
    <t>00249900</t>
  </si>
  <si>
    <t>Canopy and metal decking</t>
  </si>
  <si>
    <t>00259900</t>
  </si>
  <si>
    <t>Steel Plate Protection</t>
  </si>
  <si>
    <t>00269900</t>
  </si>
  <si>
    <t>Misc. Metals Allowance</t>
  </si>
  <si>
    <t>Subtotal: Structural Steel</t>
  </si>
  <si>
    <t>Subtotal: 05-SUPERSTRUCTURE</t>
  </si>
  <si>
    <t>06.00000</t>
  </si>
  <si>
    <t>06-EXTERIOR SKIN</t>
  </si>
  <si>
    <t>06.002000</t>
  </si>
  <si>
    <t>Scaffolding</t>
  </si>
  <si>
    <t>00270100</t>
  </si>
  <si>
    <t>Subcontract Scaffolding</t>
  </si>
  <si>
    <t>Subtotal: Scaffolding</t>
  </si>
  <si>
    <t>Subtotal: 06-EXTERIOR SKIN</t>
  </si>
  <si>
    <t>08.00000</t>
  </si>
  <si>
    <t>08-INTERIOR CONSTRUCTION</t>
  </si>
  <si>
    <t>08.099007</t>
  </si>
  <si>
    <t>Paint Misc.</t>
  </si>
  <si>
    <t>00280010</t>
  </si>
  <si>
    <t>Subtotal: Paint Misc.</t>
  </si>
  <si>
    <t>Subtotal: 08-INTERIOR CONSTRUCTION</t>
  </si>
  <si>
    <t>11.00000</t>
  </si>
  <si>
    <t>11-PLUMBING/PROCESS PIPING</t>
  </si>
  <si>
    <t>11.15410</t>
  </si>
  <si>
    <t>Waste Drainage Systems</t>
  </si>
  <si>
    <t>00291118</t>
  </si>
  <si>
    <t>C.I. No Hub UG 4"</t>
  </si>
  <si>
    <t>lf</t>
  </si>
  <si>
    <t>00305990</t>
  </si>
  <si>
    <t>Floor Drain 7" Dia Standard C.I. 3"</t>
  </si>
  <si>
    <t>00316025</t>
  </si>
  <si>
    <t>Floor Sink</t>
  </si>
  <si>
    <t>Subtotal: Waste Drainage Systems</t>
  </si>
  <si>
    <t>11.15415</t>
  </si>
  <si>
    <t>Domestic Hot &amp; Cold Water</t>
  </si>
  <si>
    <t>00321030</t>
  </si>
  <si>
    <t>Makeup water for CT</t>
  </si>
  <si>
    <t>Subtotal: Domestic Hot &amp; Cold Water</t>
  </si>
  <si>
    <t>Subtotal: 11-PLUMBING/PROCESS PIPING</t>
  </si>
  <si>
    <t>12.00000</t>
  </si>
  <si>
    <t>12-FIRE PROTECTION</t>
  </si>
  <si>
    <t>12.153012</t>
  </si>
  <si>
    <t>T.I Fire Sprinklers</t>
  </si>
  <si>
    <t>00330210</t>
  </si>
  <si>
    <t>Safe off and demo</t>
  </si>
  <si>
    <t>00340210</t>
  </si>
  <si>
    <t>Re-install sprinkler pipe</t>
  </si>
  <si>
    <t>00350210</t>
  </si>
  <si>
    <t>Allowance for Relocation</t>
  </si>
  <si>
    <t>00360210</t>
  </si>
  <si>
    <t>BIM Coordination</t>
  </si>
  <si>
    <t>Subtotal: T.I Fire Sprinklers</t>
  </si>
  <si>
    <t>Subtotal: 12-FIRE PROTECTION</t>
  </si>
  <si>
    <t>13.00000</t>
  </si>
  <si>
    <t>13-MECHANICAL</t>
  </si>
  <si>
    <t>13.150101</t>
  </si>
  <si>
    <t>HVAC Project Req.</t>
  </si>
  <si>
    <t>00370040</t>
  </si>
  <si>
    <t>Project Requirements (GC's and Fee)</t>
  </si>
  <si>
    <t>00380060</t>
  </si>
  <si>
    <t>Mechanical Material Handling</t>
  </si>
  <si>
    <t>00390080</t>
  </si>
  <si>
    <t>Crane &amp; Rigging</t>
  </si>
  <si>
    <t>00400080</t>
  </si>
  <si>
    <t>Water Treatment</t>
  </si>
  <si>
    <t>00410090</t>
  </si>
  <si>
    <t>Supervision</t>
  </si>
  <si>
    <t>hr</t>
  </si>
  <si>
    <t>00420100</t>
  </si>
  <si>
    <t>Daily safety meetings, review JHA's and STA's</t>
  </si>
  <si>
    <t>00430100</t>
  </si>
  <si>
    <t>Field survey, detailing and material ordering</t>
  </si>
  <si>
    <t>00440100</t>
  </si>
  <si>
    <t>Field survey, mark for Demo</t>
  </si>
  <si>
    <t>00450110</t>
  </si>
  <si>
    <t>QA/QC</t>
  </si>
  <si>
    <t>00460110</t>
  </si>
  <si>
    <t>System Start-up</t>
  </si>
  <si>
    <t>00470110</t>
  </si>
  <si>
    <t>Commissioning Assistance</t>
  </si>
  <si>
    <t>00480110</t>
  </si>
  <si>
    <t>Shutdown and Tie-ins, Reconfigurations</t>
  </si>
  <si>
    <t>00490115</t>
  </si>
  <si>
    <t>Coordination Drawings / BIM Detailing</t>
  </si>
  <si>
    <t>00500130</t>
  </si>
  <si>
    <t>Rental Equipment</t>
  </si>
  <si>
    <t>00510160</t>
  </si>
  <si>
    <t>Identification</t>
  </si>
  <si>
    <t>00520160</t>
  </si>
  <si>
    <t>Maximo Investigation</t>
  </si>
  <si>
    <t>00530170</t>
  </si>
  <si>
    <t>Design Assist</t>
  </si>
  <si>
    <t>Subtotal: HVAC Project Req.</t>
  </si>
  <si>
    <t>13.150109</t>
  </si>
  <si>
    <t>HVAC Demolition</t>
  </si>
  <si>
    <t>00549900</t>
  </si>
  <si>
    <t>System Identification and Walkdowns</t>
  </si>
  <si>
    <t>00559900</t>
  </si>
  <si>
    <t>Cut, Cap and Make safe</t>
  </si>
  <si>
    <t>00569900</t>
  </si>
  <si>
    <t>Pipe and Equipment Demo</t>
  </si>
  <si>
    <t>00579900</t>
  </si>
  <si>
    <t>Subcontracts, Rentals, Crane, Freight, GC's</t>
  </si>
  <si>
    <t>Subtotal: HVAC Demolition</t>
  </si>
  <si>
    <t>13.150601</t>
  </si>
  <si>
    <t>Chilled Water Piping</t>
  </si>
  <si>
    <t>00580100</t>
  </si>
  <si>
    <t>CHW Piping</t>
  </si>
  <si>
    <t>00590100</t>
  </si>
  <si>
    <t>Central Plant Piping</t>
  </si>
  <si>
    <t>Subtotal: Chilled Water Piping</t>
  </si>
  <si>
    <t>13.150611</t>
  </si>
  <si>
    <t>Condenser Water Piping</t>
  </si>
  <si>
    <t>00600140</t>
  </si>
  <si>
    <t>Cooling tower piping</t>
  </si>
  <si>
    <t>00610140</t>
  </si>
  <si>
    <t>Centrasl Plant Piping</t>
  </si>
  <si>
    <t>Subtotal: Condenser Water Piping</t>
  </si>
  <si>
    <t>13.150631</t>
  </si>
  <si>
    <t>Glycol Piping</t>
  </si>
  <si>
    <t>00620070</t>
  </si>
  <si>
    <t>Glycol Relocation Scope</t>
  </si>
  <si>
    <t>00630070</t>
  </si>
  <si>
    <t>Scaffolding for Glycol work</t>
  </si>
  <si>
    <t>Subtotal: Glycol Piping</t>
  </si>
  <si>
    <t>13.151001</t>
  </si>
  <si>
    <t>Piping Connections</t>
  </si>
  <si>
    <t>00640200</t>
  </si>
  <si>
    <t>Pumps Centrifugal(Centrifugal Horizontal Split case flex coupled pump)</t>
  </si>
  <si>
    <t>00650390</t>
  </si>
  <si>
    <t>Chiller Hookup CHW  (Chilled water and cond. water piping)</t>
  </si>
  <si>
    <t>00660540</t>
  </si>
  <si>
    <t>Cooling Towers CDW</t>
  </si>
  <si>
    <t>Subtotal: Piping Connections</t>
  </si>
  <si>
    <t>13.152501</t>
  </si>
  <si>
    <t>00670082</t>
  </si>
  <si>
    <t>Pipe and Equipment Insulation</t>
  </si>
  <si>
    <t>Subtotal: Insulation</t>
  </si>
  <si>
    <t>13.155001</t>
  </si>
  <si>
    <t>Hydronic Specialties</t>
  </si>
  <si>
    <t>00680006</t>
  </si>
  <si>
    <t>Expansion Tank</t>
  </si>
  <si>
    <t>00690141</t>
  </si>
  <si>
    <t>Air Separator w/Strainer 12"</t>
  </si>
  <si>
    <t>00700167</t>
  </si>
  <si>
    <t>Flexible Connectors Flanged, 12" (braided metal hose)</t>
  </si>
  <si>
    <t>Subtotal: Hydronic Specialties</t>
  </si>
  <si>
    <t>13.156501</t>
  </si>
  <si>
    <t>Chilled Water Equipment</t>
  </si>
  <si>
    <t>00710038</t>
  </si>
  <si>
    <t>Centrifigal Chiller Water Cooled, 1600 Tons EA (Install Only)</t>
  </si>
  <si>
    <t>ton</t>
  </si>
  <si>
    <t>00722060</t>
  </si>
  <si>
    <t>Cooling Tower Induced Draft, 1600 Tons, EA</t>
  </si>
  <si>
    <t>gpm</t>
  </si>
  <si>
    <t>00732060</t>
  </si>
  <si>
    <t>Centrifugal Seperator</t>
  </si>
  <si>
    <t>00745050</t>
  </si>
  <si>
    <t>CHW Pumps, 6,400 GPM</t>
  </si>
  <si>
    <t>00755050</t>
  </si>
  <si>
    <t>CDW Pumps, 9,600 GPM</t>
  </si>
  <si>
    <t>00765050</t>
  </si>
  <si>
    <t>Pump Piping</t>
  </si>
  <si>
    <t>00775050</t>
  </si>
  <si>
    <t>Booster pump relocation and piping</t>
  </si>
  <si>
    <t>00786060</t>
  </si>
  <si>
    <t>Pumps and CT Fans VFDs</t>
  </si>
  <si>
    <t>hp</t>
  </si>
  <si>
    <t>00796090</t>
  </si>
  <si>
    <t>Anchroage / Seismic for Chillers</t>
  </si>
  <si>
    <t>00806090</t>
  </si>
  <si>
    <t>Anchroage / Seismic for Cooling Towers</t>
  </si>
  <si>
    <t>00816090</t>
  </si>
  <si>
    <t>Rigging</t>
  </si>
  <si>
    <t>00826090</t>
  </si>
  <si>
    <t>Large strainers</t>
  </si>
  <si>
    <t>Subtotal: Chilled Water Equipment</t>
  </si>
  <si>
    <t>13.159601</t>
  </si>
  <si>
    <t>ATC Controls</t>
  </si>
  <si>
    <t>00839900</t>
  </si>
  <si>
    <t>Building BO7 Chilled Water Controls Allowance</t>
  </si>
  <si>
    <t>Subtotal: ATC Controls</t>
  </si>
  <si>
    <t>13.159901</t>
  </si>
  <si>
    <t>Air &amp; Water Balancing</t>
  </si>
  <si>
    <t>008400003</t>
  </si>
  <si>
    <t>Testing &amp; Balancing</t>
  </si>
  <si>
    <t>Subtotal: Air &amp; Water Balancing</t>
  </si>
  <si>
    <t>13.999999</t>
  </si>
  <si>
    <t>Misc. Mechanical Items</t>
  </si>
  <si>
    <t>00850005</t>
  </si>
  <si>
    <t>Relocation of piping and valves (Allowance)</t>
  </si>
  <si>
    <t>hrs</t>
  </si>
  <si>
    <t>00860005</t>
  </si>
  <si>
    <t>Material escalation</t>
  </si>
  <si>
    <t>00870005</t>
  </si>
  <si>
    <t>Equipment escalation</t>
  </si>
  <si>
    <t>00880005</t>
  </si>
  <si>
    <t>Vibration Isolation</t>
  </si>
  <si>
    <t>00890005</t>
  </si>
  <si>
    <t>Steel supports / Hangers</t>
  </si>
  <si>
    <t>00900005</t>
  </si>
  <si>
    <t>Steel plates</t>
  </si>
  <si>
    <t>00910005</t>
  </si>
  <si>
    <t>Painting of pipes</t>
  </si>
  <si>
    <t>00920005</t>
  </si>
  <si>
    <t>Grouting at pipe stands, etc.</t>
  </si>
  <si>
    <t>00930005</t>
  </si>
  <si>
    <t>Underground trenching for condenser water</t>
  </si>
  <si>
    <t>00940005</t>
  </si>
  <si>
    <t>Commissioning &amp; Validation Support - Allowance</t>
  </si>
  <si>
    <t>00950005</t>
  </si>
  <si>
    <t>Steam, condensate, and compressed air re-route Allowance</t>
  </si>
  <si>
    <t>00960005</t>
  </si>
  <si>
    <t>IA/APR Allowance</t>
  </si>
  <si>
    <t>00970005</t>
  </si>
  <si>
    <t>Underground unkown Allowance</t>
  </si>
  <si>
    <t>00980005</t>
  </si>
  <si>
    <t>Maximo and BIM Deliverables Allowance</t>
  </si>
  <si>
    <t>00990005</t>
  </si>
  <si>
    <t>Equipment Site Logistics Allowance</t>
  </si>
  <si>
    <t>01000005</t>
  </si>
  <si>
    <t>Misc. Mechanical Scaffolding</t>
  </si>
  <si>
    <t>01010005</t>
  </si>
  <si>
    <t>Tank and Deodorizer Relocation Allowance</t>
  </si>
  <si>
    <t>Subtotal: Misc. Mechanical Items</t>
  </si>
  <si>
    <t>Subtotal: 13-MECHANICAL</t>
  </si>
  <si>
    <t>14.00000</t>
  </si>
  <si>
    <t>14-ELECTRICAL</t>
  </si>
  <si>
    <t>14.16000</t>
  </si>
  <si>
    <t>Electrical System</t>
  </si>
  <si>
    <t>01029900</t>
  </si>
  <si>
    <t>BIM, MEP &amp; Siesmic Coordination</t>
  </si>
  <si>
    <t>Subtotal: Electrical System</t>
  </si>
  <si>
    <t>14.16002</t>
  </si>
  <si>
    <t>Electrical Demo and Temp Power</t>
  </si>
  <si>
    <t>01030030</t>
  </si>
  <si>
    <t>Temp Power &amp; Lighting</t>
  </si>
  <si>
    <t>01040030</t>
  </si>
  <si>
    <t>LOTO - Safe off, trace &amp; research - included</t>
  </si>
  <si>
    <t>01050030</t>
  </si>
  <si>
    <t>Demo Existing - Panels &amp; Conduits - included</t>
  </si>
  <si>
    <t>01060030</t>
  </si>
  <si>
    <t>Temp Generator - Allowance 8 months</t>
  </si>
  <si>
    <t>Subtotal: Electrical Demo and Temp Power</t>
  </si>
  <si>
    <t>14.16130</t>
  </si>
  <si>
    <t>Site Power Raceways</t>
  </si>
  <si>
    <t>01078040</t>
  </si>
  <si>
    <t>SCE scope of work</t>
  </si>
  <si>
    <t>Subtotal: Site Power Raceways</t>
  </si>
  <si>
    <t>14.16410</t>
  </si>
  <si>
    <t>Secondary Feeders A/G</t>
  </si>
  <si>
    <t>01080050</t>
  </si>
  <si>
    <t>Feeders &amp; hangers</t>
  </si>
  <si>
    <t>Subtotal: Secondary Feeders A/G</t>
  </si>
  <si>
    <t>14.16411</t>
  </si>
  <si>
    <t>Misc Specialty Conduit/Conduit w/Wire</t>
  </si>
  <si>
    <t>01090010</t>
  </si>
  <si>
    <t>Earthwork associated work</t>
  </si>
  <si>
    <t>01100010</t>
  </si>
  <si>
    <t>Items not shown on E Sheets - Allowance</t>
  </si>
  <si>
    <t>Subtotal: Misc Specialty Conduit/Conduit w/Wire</t>
  </si>
  <si>
    <t>14.16425</t>
  </si>
  <si>
    <t>Distribution Panels</t>
  </si>
  <si>
    <t>01114225</t>
  </si>
  <si>
    <t>Gear F&amp;I plus Gear quote</t>
  </si>
  <si>
    <t>Subtotal: Distribution Panels</t>
  </si>
  <si>
    <t>14.16460</t>
  </si>
  <si>
    <t>Transformers</t>
  </si>
  <si>
    <t>01121075</t>
  </si>
  <si>
    <t>Included</t>
  </si>
  <si>
    <t>Subtotal: Transformers</t>
  </si>
  <si>
    <t>14.16482</t>
  </si>
  <si>
    <t>Hook-Up</t>
  </si>
  <si>
    <t>01130100</t>
  </si>
  <si>
    <t>Mechanical Equipment Conn &amp; Feeders</t>
  </si>
  <si>
    <t>01140100</t>
  </si>
  <si>
    <t>VFD Conn for Pump &amp; Equipment</t>
  </si>
  <si>
    <t>01150100</t>
  </si>
  <si>
    <t>VFD F&amp;I, Startup &amp; CAD</t>
  </si>
  <si>
    <t>Subtotal: Hook-Up</t>
  </si>
  <si>
    <t>14.16485</t>
  </si>
  <si>
    <t>Branch Circuiting</t>
  </si>
  <si>
    <t>01160042</t>
  </si>
  <si>
    <t>Branch Power &amp; Circuits</t>
  </si>
  <si>
    <t>01170042</t>
  </si>
  <si>
    <t>FA Rough-in</t>
  </si>
  <si>
    <t>01180042</t>
  </si>
  <si>
    <t>LV Rough-in</t>
  </si>
  <si>
    <t>Subtotal: Branch Circuiting</t>
  </si>
  <si>
    <t>14.16495</t>
  </si>
  <si>
    <t>Back-up Power</t>
  </si>
  <si>
    <t>01190005</t>
  </si>
  <si>
    <t>Generator &amp; Associated Feeder</t>
  </si>
  <si>
    <t>01200005</t>
  </si>
  <si>
    <t>Breaker Programming, comm cabling &amp; controller allowance</t>
  </si>
  <si>
    <t>01210005</t>
  </si>
  <si>
    <t>Field Acceptance Testing</t>
  </si>
  <si>
    <t>Subtotal: Back-up Power</t>
  </si>
  <si>
    <t>14.16500</t>
  </si>
  <si>
    <t>* LIGHTING *</t>
  </si>
  <si>
    <t>01220005</t>
  </si>
  <si>
    <t>Lighting &amp; assocaited work</t>
  </si>
  <si>
    <t>01230005</t>
  </si>
  <si>
    <t>New Lighting - Allowance</t>
  </si>
  <si>
    <t>Subtotal: * LIGHTING *</t>
  </si>
  <si>
    <t>14.16721</t>
  </si>
  <si>
    <t>Fire Alarm and Life Safety Systems</t>
  </si>
  <si>
    <t>01240001</t>
  </si>
  <si>
    <t>FA Systems - Pyrocomm</t>
  </si>
  <si>
    <t>Subtotal: Fire Alarm and Life Safety Systems</t>
  </si>
  <si>
    <t>Subtotal: 14-ELECTRICAL</t>
  </si>
  <si>
    <t>15.00000</t>
  </si>
  <si>
    <t>15-JOBSITE MANAGEMENT</t>
  </si>
  <si>
    <t>15.01000</t>
  </si>
  <si>
    <t>Management</t>
  </si>
  <si>
    <t>01250008</t>
  </si>
  <si>
    <t>Project Executive</t>
  </si>
  <si>
    <t>01260009</t>
  </si>
  <si>
    <t>Project Controller</t>
  </si>
  <si>
    <t>01270010</t>
  </si>
  <si>
    <t>Project Manager</t>
  </si>
  <si>
    <t>01280012</t>
  </si>
  <si>
    <t>Project Superintendent-Senior</t>
  </si>
  <si>
    <t>01290020</t>
  </si>
  <si>
    <t>Project Engineer-Senior</t>
  </si>
  <si>
    <t>01300032</t>
  </si>
  <si>
    <t>Project Engineer</t>
  </si>
  <si>
    <t>01310036</t>
  </si>
  <si>
    <t>Field Office Coordinator</t>
  </si>
  <si>
    <t>01320040</t>
  </si>
  <si>
    <t>Project Accountant</t>
  </si>
  <si>
    <t>01330060</t>
  </si>
  <si>
    <t>Scheduler</t>
  </si>
  <si>
    <t>01340079</t>
  </si>
  <si>
    <t>Safety Coordinator</t>
  </si>
  <si>
    <t>01350083</t>
  </si>
  <si>
    <t>BIM Specialist</t>
  </si>
  <si>
    <t>01360085</t>
  </si>
  <si>
    <t>MEP Estimator</t>
  </si>
  <si>
    <t>01370095</t>
  </si>
  <si>
    <t>Mechanical Coordinator</t>
  </si>
  <si>
    <t>Subtotal: Management</t>
  </si>
  <si>
    <t>Subtotal: 15-JOBSITE MANAGEMENT</t>
  </si>
  <si>
    <t>16.00000</t>
  </si>
  <si>
    <t>16-PROJECT REQUIREMENTS</t>
  </si>
  <si>
    <t>16.99999</t>
  </si>
  <si>
    <t>Misc Project Requirements</t>
  </si>
  <si>
    <t>01380005</t>
  </si>
  <si>
    <t>Overtime Allowance</t>
  </si>
  <si>
    <t>01390005</t>
  </si>
  <si>
    <t>Site Requirements (Lump Sum)</t>
  </si>
  <si>
    <t>01400005</t>
  </si>
  <si>
    <t>Site Requirements (T &amp; M Laborer Cleanup)</t>
  </si>
  <si>
    <t>Subtotal: Misc Project Requirements</t>
  </si>
  <si>
    <t>Subtotal: 16-PROJECT REQUIREMENTS</t>
  </si>
  <si>
    <t>ItemNote</t>
  </si>
  <si>
    <t>TakeoffQty</t>
  </si>
  <si>
    <t>TakeoffUnit</t>
  </si>
  <si>
    <t>UnitPrice</t>
  </si>
  <si>
    <t>Sum of GrandTotal</t>
  </si>
  <si>
    <t>GROUP SUBTOTAL</t>
  </si>
  <si>
    <t>DETAILED BACKUP</t>
  </si>
  <si>
    <t>GROUP</t>
  </si>
  <si>
    <t>PHASE</t>
  </si>
  <si>
    <t>DESCRIPTION</t>
  </si>
  <si>
    <t>COMMENTS</t>
  </si>
  <si>
    <t>QUANTITY</t>
  </si>
  <si>
    <t>UNIT</t>
  </si>
  <si>
    <t>UNIT COST</t>
  </si>
  <si>
    <t>Variance Report - 1</t>
  </si>
  <si>
    <t>02220</t>
  </si>
  <si>
    <t>02220-Demolition</t>
  </si>
  <si>
    <t>Subtotal: 02220-Demolition</t>
  </si>
  <si>
    <t>02465</t>
  </si>
  <si>
    <t>02465-Piles/Piers/Cassions</t>
  </si>
  <si>
    <t>Subtotal: 02465-Piles/Piers/Cassions</t>
  </si>
  <si>
    <t>03200</t>
  </si>
  <si>
    <t>03200-Reinforcing Steel</t>
  </si>
  <si>
    <t>Subtotal: 03200-Reinforcing Steel</t>
  </si>
  <si>
    <t>03300</t>
  </si>
  <si>
    <t>03300-Concrete</t>
  </si>
  <si>
    <t>Subtotal: 03300-Concrete</t>
  </si>
  <si>
    <t>05120</t>
  </si>
  <si>
    <t>05120-Structural Steel</t>
  </si>
  <si>
    <t>Subtotal: 05120-Structural Steel</t>
  </si>
  <si>
    <t>09900</t>
  </si>
  <si>
    <t>09900-Painting &amp; WC</t>
  </si>
  <si>
    <t>Subtotal: 09900-Painting &amp; WC</t>
  </si>
  <si>
    <t>15300</t>
  </si>
  <si>
    <t>15300-Fire Protection</t>
  </si>
  <si>
    <t>Subtotal: 15300-Fire Protection</t>
  </si>
  <si>
    <t>15400</t>
  </si>
  <si>
    <t>15400-Plumbing</t>
  </si>
  <si>
    <t>Subtotal: 15400-Plumbing</t>
  </si>
  <si>
    <t>15500</t>
  </si>
  <si>
    <t>15500-HVAC</t>
  </si>
  <si>
    <t>Subtotal: 15500-HVAC</t>
  </si>
  <si>
    <t>16000</t>
  </si>
  <si>
    <t>16000-Electrical</t>
  </si>
  <si>
    <t>Subtotal: 16000-Electrical</t>
  </si>
  <si>
    <t>16710</t>
  </si>
  <si>
    <t>16710-Fire Alarm System</t>
  </si>
  <si>
    <t>Subtotal: 16710-Fire Alarm System</t>
  </si>
  <si>
    <t>19100</t>
  </si>
  <si>
    <t>19100-Project Requirements</t>
  </si>
  <si>
    <t>Subtotal: 19100-Project Requirements</t>
  </si>
  <si>
    <t>19172</t>
  </si>
  <si>
    <t>19172-Scaffolding</t>
  </si>
  <si>
    <t>Subtotal: 19172-Scaffolding</t>
  </si>
  <si>
    <t>19250</t>
  </si>
  <si>
    <t>19250-Jobsite Management</t>
  </si>
  <si>
    <t>Subtotal: 19250-Jobsite Management</t>
  </si>
  <si>
    <t>Est1_Qty</t>
  </si>
  <si>
    <t>Est1_UM</t>
  </si>
  <si>
    <t>Est1_Unit</t>
  </si>
  <si>
    <t>Est2_Qty</t>
  </si>
  <si>
    <t>Est2_UM</t>
  </si>
  <si>
    <t>Est2_Unit</t>
  </si>
  <si>
    <t>VarQty</t>
  </si>
  <si>
    <t>VarUnit</t>
  </si>
  <si>
    <t>-</t>
  </si>
  <si>
    <t>Sum of Est1_Total</t>
  </si>
  <si>
    <t>Sum of Est2_Total</t>
  </si>
  <si>
    <t>Sum of VarTotal</t>
  </si>
  <si>
    <t>BID PACKAGE SUBTOTAL</t>
  </si>
  <si>
    <t>BID PACKAGE LEVEL VARIANCE REPORT</t>
  </si>
  <si>
    <t>BID PACKAGE</t>
  </si>
  <si>
    <t>ESTIMATE 1</t>
  </si>
  <si>
    <t>QTY</t>
  </si>
  <si>
    <t>ESTIMATE 2</t>
  </si>
  <si>
    <t>VARIANCE</t>
  </si>
  <si>
    <t>QTY VAR</t>
  </si>
  <si>
    <t>COST VAR</t>
  </si>
  <si>
    <t>EST-1 TOTAL</t>
  </si>
  <si>
    <t>EST-2 TOTAL</t>
  </si>
  <si>
    <t>TOTAL VAR</t>
  </si>
  <si>
    <t>Control Estimate - 2</t>
  </si>
  <si>
    <t>Lower</t>
  </si>
  <si>
    <t>6</t>
  </si>
  <si>
    <t>425</t>
  </si>
  <si>
    <t>306</t>
  </si>
  <si>
    <t>431</t>
  </si>
  <si>
    <t>36</t>
  </si>
  <si>
    <t>419</t>
  </si>
  <si>
    <t>41</t>
  </si>
  <si>
    <t>383</t>
  </si>
  <si>
    <t>4</t>
  </si>
  <si>
    <t>5</t>
  </si>
  <si>
    <t>1</t>
  </si>
  <si>
    <t>521</t>
  </si>
  <si>
    <t>527</t>
  </si>
  <si>
    <t>338</t>
  </si>
  <si>
    <t>689</t>
  </si>
  <si>
    <t>691</t>
  </si>
  <si>
    <t>697</t>
  </si>
  <si>
    <t>2</t>
  </si>
  <si>
    <t>3</t>
  </si>
  <si>
    <t>9</t>
  </si>
  <si>
    <t>24</t>
  </si>
  <si>
    <t>40</t>
  </si>
  <si>
    <t>8</t>
  </si>
  <si>
    <t>23</t>
  </si>
  <si>
    <t>34</t>
  </si>
  <si>
    <t>7</t>
  </si>
  <si>
    <t>81</t>
  </si>
  <si>
    <t>83</t>
  </si>
  <si>
    <t>20</t>
  </si>
  <si>
    <t>10</t>
  </si>
  <si>
    <t>64</t>
  </si>
  <si>
    <t>65</t>
  </si>
  <si>
    <t>66</t>
  </si>
  <si>
    <t>68</t>
  </si>
  <si>
    <t>67</t>
  </si>
  <si>
    <t>73</t>
  </si>
  <si>
    <t>95</t>
  </si>
  <si>
    <t>28</t>
  </si>
  <si>
    <t>35</t>
  </si>
  <si>
    <t>44</t>
  </si>
  <si>
    <t>27</t>
  </si>
  <si>
    <t>30</t>
  </si>
  <si>
    <t>33</t>
  </si>
  <si>
    <t>21</t>
  </si>
  <si>
    <t>22</t>
  </si>
  <si>
    <t>25</t>
  </si>
  <si>
    <t>26</t>
  </si>
  <si>
    <t>29</t>
  </si>
  <si>
    <t>31</t>
  </si>
  <si>
    <t>32</t>
  </si>
  <si>
    <t>Code1</t>
  </si>
  <si>
    <t>Estimate Name</t>
  </si>
  <si>
    <t>5/1/2024</t>
  </si>
  <si>
    <t>Project Name</t>
  </si>
  <si>
    <t>Application.username</t>
  </si>
  <si>
    <t>api.estimate.type</t>
  </si>
  <si>
    <t>api.estimate.status</t>
  </si>
  <si>
    <t>api.estimate.city &amp; .state &amp; .zip</t>
  </si>
  <si>
    <t>from CRM?</t>
  </si>
  <si>
    <t>api.estimate.stats.grossArea</t>
  </si>
  <si>
    <t>api.estimate.project.constructionDuration</t>
  </si>
  <si>
    <t>api.estimate.project.constructionStart</t>
  </si>
  <si>
    <t>api.estimate.project.region.name</t>
  </si>
  <si>
    <t>api.estimate.project.type</t>
  </si>
  <si>
    <t>api.estimate.project.number</t>
  </si>
  <si>
    <t>days</t>
  </si>
  <si>
    <t>api.estimate.project.opportunity.client.name</t>
  </si>
  <si>
    <t>api.estimate.address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</si>
</sst>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0"/>
    <numFmt numFmtId="166" formatCode="&quot;$&quot;#,##0.00_)&quot; / SF&quot;;[Red]\(&quot;$&quot;#,##0.00\)&quot; /SF&quot;"/>
    <numFmt numFmtId="167" formatCode="[$-409]d\-mmm\-yy;@"/>
    <numFmt numFmtId="168" formatCode="_(* #,##0_);_(* \(#,##0\);_(* &quot;-&quot;??_);_(@_)"/>
    <numFmt numFmtId="169" formatCode="#,##0\ &quot;mh&quot;"/>
    <numFmt numFmtId="170" formatCode="#,##0\ &quot; mh&quot;"/>
    <numFmt numFmtId="171" formatCode="_-* #,##0.00\ [$CHF-100C]_-;\-* #,##0.00\ [$CHF-100C]_-;_-* &quot;-&quot;??\ [$CHF-100C]_-;_-@_-"/>
    <numFmt numFmtId="172" formatCode="[$£-809]#,##0;\-[$£-809]#,##0"/>
    <numFmt numFmtId="173" formatCode="[$€-2]\ #,##0_);\([$€-2]\ #,##0\)"/>
    <numFmt numFmtId="174" formatCode="[$kr-103B]\ #,##0;[$kr-103B]\ \-#,##0"/>
    <numFmt numFmtId="175" formatCode="[$¥-804]#,##0;[$¥-804]\-#,##0"/>
    <numFmt numFmtId="176" formatCode="[$₩-412]#,##0;\-[$₩-412]#,##0"/>
    <numFmt numFmtId="177" formatCode="[$SGD]\ #,##0_);\([$SGD]\ #,##0\)"/>
    <numFmt numFmtId="178" formatCode="#,##0\ [$CHF-100C];\-#,##0\ [$CHF-100C]"/>
    <numFmt numFmtId="179" formatCode="[$£-809]#,##0.00;\-[$£-809]#,##0.00"/>
    <numFmt numFmtId="180" formatCode="[$€-2]\ #,##0.00_);\([$€-2]\ #,##0.00\)"/>
    <numFmt numFmtId="181" formatCode="[$kr-103B]\ #,##0.00;[$kr-103B]\ \-#,##0.00"/>
    <numFmt numFmtId="182" formatCode="[$¥-804]#,##0.00;[$¥-804]\-#,##0.00"/>
    <numFmt numFmtId="183" formatCode="[$₩-412]#,##0.00;\-[$₩-412]#,##0.00"/>
    <numFmt numFmtId="184" formatCode="[$SGD]\ #,##0.00_);\([$SGD]\ #,##0.00\)"/>
    <numFmt numFmtId="185" formatCode="#,##0.00\ [$CHF-100C];\-#,##0.00\ [$CHF-100C]"/>
    <numFmt numFmtId="186" formatCode="[$NOK]\ #,##0_);\([$NOK]\ #,##0\)"/>
    <numFmt numFmtId="187" formatCode="[$NOK]\ #,##0.00_);\([$NOK]\ #,##0.00\)"/>
  </numFmts>
  <fonts count="74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FrnkGothITC Bk BT"/>
      <family val="2"/>
      <scheme val="major"/>
    </font>
    <font>
      <sz val="6"/>
      <name val="FrnkGothITC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FrnkGothITC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FrnkGothITC Bk BT"/>
      <family val="2"/>
      <scheme val="major"/>
    </font>
    <font>
      <sz val="6"/>
      <color theme="0"/>
      <name val="FrnkGothITC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FrnkGothITC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FrnkGothITC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FrnkGothITC Bk BT"/>
      <family val="2"/>
      <scheme val="major"/>
    </font>
    <font>
      <sz val="16"/>
      <name val="FrnkGothITC Bk BT"/>
      <family val="2"/>
      <scheme val="major"/>
    </font>
    <font>
      <sz val="18"/>
      <name val="FrnkGothITC Bk BT"/>
      <family val="2"/>
      <scheme val="major"/>
    </font>
    <font>
      <b/>
      <sz val="18"/>
      <color theme="3"/>
      <name val="FrnkGothITC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FrnkGothITC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  <font>
      <b/>
      <sz val="12"/>
      <color rgb="FF000000"/>
      <name val="Franklin Gothic Book"/>
      <family val="2"/>
      <scheme val="minor"/>
    </font>
    <font>
      <sz val="18"/>
      <color theme="0"/>
      <name val="FrnkGothITC Bk BT"/>
      <family val="2"/>
    </font>
    <font>
      <b/>
      <sz val="12"/>
      <color theme="0"/>
      <name val="FrnkGothITC Bk BT"/>
      <family val="2"/>
    </font>
    <font>
      <b/>
      <sz val="12"/>
      <color theme="0"/>
      <name val="Franklin Gothic Book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0.79995117038483843"/>
        <bgColor indexed="64"/>
      </patternFill>
    </fill>
    <fill>
      <patternFill patternType="solid">
        <fgColor theme="2" tint="0.39997558519241921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double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/>
      <top style="thin">
        <color theme="3"/>
      </top>
      <bottom style="thin">
        <color theme="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6" applyNumberFormat="0" applyAlignment="0" applyProtection="0"/>
    <xf numFmtId="0" fontId="51" fillId="9" borderId="17" applyNumberFormat="0" applyAlignment="0" applyProtection="0"/>
    <xf numFmtId="0" fontId="52" fillId="9" borderId="16" applyNumberFormat="0" applyAlignment="0" applyProtection="0"/>
    <xf numFmtId="0" fontId="53" fillId="0" borderId="18" applyNumberFormat="0" applyFill="0" applyAlignment="0" applyProtection="0"/>
    <xf numFmtId="0" fontId="42" fillId="10" borderId="19" applyNumberFormat="0" applyAlignment="0" applyProtection="0"/>
    <xf numFmtId="0" fontId="54" fillId="0" borderId="0" applyNumberFormat="0" applyFill="0" applyBorder="0" applyAlignment="0" applyProtection="0"/>
    <xf numFmtId="0" fontId="41" fillId="11" borderId="20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1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254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164" fontId="29" fillId="3" borderId="2" xfId="0" applyNumberFormat="1" applyFont="1" applyFill="1" applyBorder="1" applyAlignment="1">
      <alignment horizontal="center" vertical="center" wrapText="1"/>
    </xf>
    <xf numFmtId="165" fontId="35" fillId="0" borderId="0" xfId="0" applyNumberFormat="1" applyFont="1" applyAlignment="1">
      <alignment horizontal="center" wrapText="1"/>
    </xf>
    <xf numFmtId="2" fontId="7" fillId="0" borderId="9" xfId="2" applyNumberFormat="1" applyFont="1" applyFill="1" applyBorder="1" applyAlignment="1">
      <alignment vertical="center"/>
    </xf>
    <xf numFmtId="166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49" fontId="0" fillId="0" borderId="0" xfId="0" quotePrefix="1" applyNumberFormat="1" applyAlignment="1">
      <alignment vertical="center"/>
    </xf>
    <xf numFmtId="167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168" fontId="7" fillId="0" borderId="0" xfId="2" applyNumberFormat="1" applyFont="1" applyAlignment="1"/>
    <xf numFmtId="0" fontId="59" fillId="0" borderId="0" xfId="77" applyAlignment="1">
      <alignment horizontal="left" vertical="center"/>
    </xf>
    <xf numFmtId="41" fontId="60" fillId="36" borderId="2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164" fontId="29" fillId="3" borderId="31" xfId="0" applyNumberFormat="1" applyFont="1" applyFill="1" applyBorder="1" applyAlignment="1">
      <alignment horizontal="center" vertical="center" wrapText="1"/>
    </xf>
    <xf numFmtId="41" fontId="61" fillId="36" borderId="33" xfId="0" applyNumberFormat="1" applyFont="1" applyFill="1" applyBorder="1" applyAlignment="1">
      <alignment horizontal="center" vertical="center" wrapText="1"/>
    </xf>
    <xf numFmtId="41" fontId="3" fillId="36" borderId="2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1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8" xfId="0" applyNumberFormat="1" applyFont="1" applyBorder="1" applyAlignment="1">
      <alignment vertical="center"/>
    </xf>
    <xf numFmtId="168" fontId="64" fillId="0" borderId="28" xfId="0" applyNumberFormat="1" applyFont="1" applyBorder="1" applyAlignment="1">
      <alignment horizontal="center" vertical="center"/>
    </xf>
    <xf numFmtId="170" fontId="64" fillId="0" borderId="32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2" fontId="0" fillId="0" borderId="0" xfId="0" applyNumberForma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178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9" fontId="0" fillId="0" borderId="0" xfId="0" applyNumberForma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185" fontId="4" fillId="0" borderId="0" xfId="0" applyNumberFormat="1" applyFont="1" applyAlignment="1">
      <alignment horizontal="left" vertical="center"/>
    </xf>
    <xf numFmtId="0" fontId="59" fillId="0" borderId="0" xfId="77"/>
    <xf numFmtId="0" fontId="0" fillId="37" borderId="0" xfId="0" applyFill="1" applyAlignment="1">
      <alignment vertical="center"/>
    </xf>
    <xf numFmtId="40" fontId="66" fillId="0" borderId="26" xfId="1" applyNumberFormat="1" applyFont="1" applyFill="1" applyBorder="1" applyAlignment="1">
      <alignment horizontal="center" vertical="center"/>
    </xf>
    <xf numFmtId="168" fontId="68" fillId="0" borderId="26" xfId="2" applyNumberFormat="1" applyFont="1" applyFill="1" applyBorder="1" applyAlignment="1">
      <alignment horizontal="center" vertical="center"/>
    </xf>
    <xf numFmtId="38" fontId="66" fillId="0" borderId="26" xfId="0" applyNumberFormat="1" applyFont="1" applyBorder="1" applyAlignment="1">
      <alignment vertical="center"/>
    </xf>
    <xf numFmtId="169" fontId="68" fillId="0" borderId="35" xfId="0" applyNumberFormat="1" applyFont="1" applyBorder="1" applyAlignment="1">
      <alignment horizontal="right" vertical="center"/>
    </xf>
    <xf numFmtId="9" fontId="67" fillId="0" borderId="26" xfId="78" applyFont="1" applyFill="1" applyBorder="1" applyAlignment="1">
      <alignment horizontal="center" vertical="center"/>
    </xf>
    <xf numFmtId="168" fontId="68" fillId="0" borderId="34" xfId="2" applyNumberFormat="1" applyFont="1" applyFill="1" applyBorder="1" applyAlignment="1">
      <alignment horizontal="center"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6" fontId="69" fillId="0" borderId="0" xfId="0" applyNumberFormat="1" applyFont="1" applyAlignment="1">
      <alignment horizontal="left" vertical="center"/>
    </xf>
    <xf numFmtId="187" fontId="69" fillId="0" borderId="0" xfId="0" applyNumberFormat="1" applyFont="1" applyAlignment="1">
      <alignment vertical="center"/>
    </xf>
    <xf numFmtId="5" fontId="58" fillId="0" borderId="0" xfId="0" applyNumberFormat="1" applyFont="1" applyAlignment="1">
      <alignment horizontal="left"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3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/>
    </xf>
    <xf numFmtId="5" fontId="14" fillId="0" borderId="0" xfId="0" applyNumberFormat="1" applyFont="1"/>
    <xf numFmtId="5" fontId="11" fillId="0" borderId="0" xfId="0" applyNumberFormat="1" applyFont="1"/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4" xfId="0" applyNumberFormat="1" applyFont="1" applyFill="1" applyBorder="1" applyAlignment="1">
      <alignment horizontal="left" vertical="center" indent="1"/>
    </xf>
    <xf numFmtId="5" fontId="21" fillId="4" borderId="4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3" xfId="0" applyNumberFormat="1" applyFont="1" applyBorder="1"/>
    <xf numFmtId="5" fontId="26" fillId="0" borderId="3" xfId="0" applyNumberFormat="1" applyFont="1" applyBorder="1"/>
    <xf numFmtId="5" fontId="26" fillId="0" borderId="0" xfId="0" applyNumberFormat="1" applyFont="1"/>
    <xf numFmtId="5" fontId="26" fillId="0" borderId="5" xfId="0" applyNumberFormat="1" applyFont="1" applyBorder="1"/>
    <xf numFmtId="5" fontId="31" fillId="0" borderId="6" xfId="0" applyNumberFormat="1" applyFont="1" applyBorder="1" applyAlignment="1">
      <alignment vertical="top"/>
    </xf>
    <xf numFmtId="5" fontId="31" fillId="0" borderId="7" xfId="0" applyNumberFormat="1" applyFont="1" applyBorder="1" applyAlignment="1">
      <alignment vertical="top"/>
    </xf>
    <xf numFmtId="5" fontId="7" fillId="0" borderId="4" xfId="0" applyNumberFormat="1" applyFont="1" applyBorder="1"/>
    <xf numFmtId="5" fontId="26" fillId="0" borderId="4" xfId="0" applyNumberFormat="1" applyFont="1" applyBorder="1"/>
    <xf numFmtId="5" fontId="26" fillId="0" borderId="8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9" xfId="0" applyNumberFormat="1" applyFont="1" applyBorder="1" applyAlignment="1">
      <alignment vertical="top"/>
    </xf>
    <xf numFmtId="5" fontId="7" fillId="0" borderId="4" xfId="0" applyNumberFormat="1" applyFont="1" applyBorder="1" applyAlignment="1">
      <alignment horizontal="left"/>
    </xf>
    <xf numFmtId="5" fontId="4" fillId="0" borderId="4" xfId="0" applyNumberFormat="1" applyFont="1" applyBorder="1"/>
    <xf numFmtId="5" fontId="4" fillId="0" borderId="8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9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9" xfId="0" applyNumberFormat="1" applyFont="1" applyBorder="1"/>
    <xf numFmtId="5" fontId="6" fillId="0" borderId="4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3" xfId="0" applyNumberFormat="1" applyFont="1" applyBorder="1"/>
    <xf numFmtId="5" fontId="7" fillId="0" borderId="3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/>
    </xf>
    <xf numFmtId="5" fontId="7" fillId="0" borderId="9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3" xfId="0" applyNumberFormat="1" applyFont="1" applyBorder="1" applyAlignment="1">
      <alignment horizontal="center"/>
    </xf>
    <xf numFmtId="5" fontId="7" fillId="0" borderId="3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9" xfId="0" applyNumberFormat="1" applyFont="1" applyBorder="1" applyAlignment="1">
      <alignment vertical="center"/>
    </xf>
    <xf numFmtId="5" fontId="4" fillId="0" borderId="4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30" fillId="0" borderId="11" xfId="0" applyNumberFormat="1" applyFont="1" applyBorder="1" applyAlignment="1">
      <alignment vertical="center"/>
    </xf>
    <xf numFmtId="5" fontId="4" fillId="0" borderId="11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7" fillId="0" borderId="12" xfId="0" applyNumberFormat="1" applyFont="1" applyBorder="1" applyAlignment="1">
      <alignment vertical="center"/>
    </xf>
    <xf numFmtId="5" fontId="4" fillId="0" borderId="3" xfId="0" applyNumberFormat="1" applyFont="1" applyBorder="1"/>
    <xf numFmtId="5" fontId="4" fillId="0" borderId="3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17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 wrapText="1"/>
    </xf>
    <xf numFmtId="5" fontId="23" fillId="3" borderId="2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18" fillId="0" borderId="0" xfId="0" applyNumberFormat="1" applyFont="1" applyAlignment="1">
      <alignment horizontal="center" vertical="center" wrapText="1"/>
    </xf>
    <xf numFmtId="5" fontId="29" fillId="3" borderId="2" xfId="0" applyNumberFormat="1" applyFont="1" applyFill="1" applyBorder="1" applyAlignment="1">
      <alignment horizontal="center" vertical="center" wrapText="1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29" fillId="3" borderId="1" xfId="0" applyNumberFormat="1" applyFont="1" applyFill="1" applyBorder="1" applyAlignment="1">
      <alignment horizontal="left" vertical="center"/>
    </xf>
    <xf numFmtId="5" fontId="29" fillId="3" borderId="1" xfId="0" applyNumberFormat="1" applyFont="1" applyFill="1" applyBorder="1" applyAlignment="1">
      <alignment horizontal="center" vertical="center" wrapText="1"/>
    </xf>
    <xf numFmtId="5" fontId="29" fillId="3" borderId="1" xfId="0" applyNumberFormat="1" applyFont="1" applyFill="1" applyBorder="1" applyAlignment="1">
      <alignment horizontal="right" vertical="center" wrapText="1"/>
    </xf>
    <xf numFmtId="5" fontId="60" fillId="36" borderId="22" xfId="0" applyNumberFormat="1" applyFont="1" applyFill="1" applyBorder="1" applyAlignment="1">
      <alignment horizontal="center" vertical="center" wrapText="1"/>
    </xf>
    <xf numFmtId="5" fontId="3" fillId="36" borderId="24" xfId="0" applyNumberFormat="1" applyFont="1" applyFill="1" applyBorder="1" applyAlignment="1">
      <alignment horizontal="center" vertical="center" wrapText="1"/>
    </xf>
    <xf numFmtId="5" fontId="61" fillId="36" borderId="24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30" xfId="0" applyNumberFormat="1" applyFont="1" applyFill="1" applyBorder="1" applyAlignment="1">
      <alignment horizontal="center" vertical="center" wrapText="1"/>
    </xf>
    <xf numFmtId="5" fontId="66" fillId="0" borderId="25" xfId="0" applyNumberFormat="1" applyFont="1" applyBorder="1" applyAlignment="1">
      <alignment vertical="center"/>
    </xf>
    <xf numFmtId="5" fontId="64" fillId="0" borderId="27" xfId="0" applyNumberFormat="1" applyFont="1" applyBorder="1" applyAlignment="1">
      <alignment vertical="center"/>
    </xf>
    <xf numFmtId="5" fontId="5" fillId="0" borderId="29" xfId="0" applyNumberFormat="1" applyFont="1" applyBorder="1" applyAlignment="1">
      <alignment horizontal="center" vertical="center"/>
    </xf>
    <xf numFmtId="5" fontId="64" fillId="0" borderId="29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1" xfId="0" applyNumberFormat="1" applyFont="1" applyFill="1" applyBorder="1" applyAlignment="1">
      <alignment horizontal="right" vertical="center" wrapText="1"/>
    </xf>
    <xf numFmtId="5" fontId="3" fillId="0" borderId="0" xfId="0" applyNumberFormat="1" applyFont="1" applyAlignment="1">
      <alignment horizontal="left" vertical="top"/>
    </xf>
    <xf numFmtId="7" fontId="29" fillId="3" borderId="0" xfId="0" applyNumberFormat="1" applyFont="1" applyFill="1" applyAlignment="1">
      <alignment vertical="center"/>
    </xf>
    <xf numFmtId="2" fontId="0" fillId="0" borderId="0" xfId="78" applyNumberFormat="1" applyFont="1"/>
    <xf numFmtId="9" fontId="67" fillId="0" borderId="26" xfId="78" applyFont="1" applyBorder="1" applyAlignment="1">
      <alignment horizontal="center" vertical="center"/>
    </xf>
    <xf numFmtId="9" fontId="68" fillId="0" borderId="26" xfId="78" applyFont="1" applyBorder="1" applyAlignment="1">
      <alignment horizontal="center" vertical="center"/>
    </xf>
    <xf numFmtId="168" fontId="68" fillId="0" borderId="34" xfId="2" applyNumberFormat="1" applyFont="1" applyBorder="1" applyAlignment="1">
      <alignment horizontal="center" vertical="center"/>
    </xf>
    <xf numFmtId="5" fontId="66" fillId="0" borderId="38" xfId="0" applyNumberFormat="1" applyFont="1" applyBorder="1" applyAlignment="1">
      <alignment vertical="center"/>
    </xf>
    <xf numFmtId="38" fontId="66" fillId="0" borderId="39" xfId="0" applyNumberFormat="1" applyFont="1" applyBorder="1" applyAlignment="1">
      <alignment vertical="center"/>
    </xf>
    <xf numFmtId="40" fontId="66" fillId="0" borderId="39" xfId="1" applyNumberFormat="1" applyFont="1" applyFill="1" applyBorder="1" applyAlignment="1">
      <alignment horizontal="center" vertical="center"/>
    </xf>
    <xf numFmtId="9" fontId="67" fillId="0" borderId="39" xfId="78" applyFont="1" applyBorder="1" applyAlignment="1">
      <alignment horizontal="center" vertical="center"/>
    </xf>
    <xf numFmtId="168" fontId="68" fillId="0" borderId="39" xfId="2" applyNumberFormat="1" applyFont="1" applyFill="1" applyBorder="1" applyAlignment="1">
      <alignment horizontal="center" vertical="center"/>
    </xf>
    <xf numFmtId="9" fontId="68" fillId="0" borderId="39" xfId="78" applyFont="1" applyBorder="1" applyAlignment="1">
      <alignment horizontal="center" vertical="center"/>
    </xf>
    <xf numFmtId="168" fontId="68" fillId="0" borderId="40" xfId="2" applyNumberFormat="1" applyFont="1" applyBorder="1" applyAlignment="1">
      <alignment horizontal="center" vertical="center"/>
    </xf>
    <xf numFmtId="169" fontId="68" fillId="0" borderId="41" xfId="0" applyNumberFormat="1" applyFont="1" applyBorder="1" applyAlignment="1">
      <alignment horizontal="right" vertical="center"/>
    </xf>
    <xf numFmtId="9" fontId="68" fillId="0" borderId="26" xfId="78" applyFont="1" applyFill="1" applyBorder="1" applyAlignment="1">
      <alignment horizontal="center" vertical="center"/>
    </xf>
    <xf numFmtId="0" fontId="8" fillId="0" borderId="0" xfId="0" pivotButton="1" applyFont="1" applyAlignment="1">
      <alignment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 indent="1" justifyLastLine="1"/>
    </xf>
    <xf numFmtId="168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7" fontId="8" fillId="0" borderId="0" xfId="0" applyNumberFormat="1" applyFont="1" applyAlignment="1">
      <alignment horizontal="right" vertical="top"/>
    </xf>
    <xf numFmtId="5" fontId="8" fillId="0" borderId="0" xfId="0" applyNumberFormat="1" applyFont="1" applyAlignment="1">
      <alignment vertical="top"/>
    </xf>
    <xf numFmtId="0" fontId="70" fillId="0" borderId="0" xfId="0" applyFont="1" applyAlignment="1">
      <alignment horizontal="left" vertical="center"/>
    </xf>
    <xf numFmtId="0" fontId="70" fillId="41" borderId="42" xfId="0" applyFont="1" applyFill="1" applyBorder="1" applyAlignment="1">
      <alignment horizontal="left" vertical="center"/>
    </xf>
    <xf numFmtId="5" fontId="70" fillId="41" borderId="42" xfId="0" applyNumberFormat="1" applyFont="1" applyFill="1" applyBorder="1" applyAlignment="1">
      <alignment horizontal="left" vertical="center"/>
    </xf>
    <xf numFmtId="0" fontId="29" fillId="3" borderId="43" xfId="0" applyFont="1" applyFill="1" applyBorder="1" applyAlignment="1">
      <alignment horizontal="left" vertical="center"/>
    </xf>
    <xf numFmtId="5" fontId="29" fillId="3" borderId="43" xfId="0" applyNumberFormat="1" applyFont="1" applyFill="1" applyBorder="1" applyAlignment="1">
      <alignment horizontal="right" vertical="center"/>
    </xf>
    <xf numFmtId="5" fontId="70" fillId="0" borderId="44" xfId="0" applyNumberFormat="1" applyFont="1" applyBorder="1" applyAlignment="1">
      <alignment horizontal="right" vertical="center"/>
    </xf>
    <xf numFmtId="0" fontId="29" fillId="3" borderId="43" xfId="0" applyFont="1" applyFill="1" applyBorder="1" applyAlignment="1">
      <alignment horizontal="left" vertical="top"/>
    </xf>
    <xf numFmtId="0" fontId="29" fillId="3" borderId="43" xfId="0" applyFont="1" applyFill="1" applyBorder="1" applyAlignment="1">
      <alignment vertical="top"/>
    </xf>
    <xf numFmtId="5" fontId="29" fillId="3" borderId="43" xfId="0" applyNumberFormat="1" applyFont="1" applyFill="1" applyBorder="1" applyAlignment="1">
      <alignment vertical="top"/>
    </xf>
    <xf numFmtId="0" fontId="35" fillId="0" borderId="0" xfId="0" applyFont="1" applyAlignment="1">
      <alignment horizontal="left" indent="2"/>
    </xf>
    <xf numFmtId="10" fontId="35" fillId="0" borderId="0" xfId="78" applyNumberFormat="1" applyFont="1"/>
    <xf numFmtId="7" fontId="35" fillId="0" borderId="0" xfId="0" applyNumberFormat="1" applyFont="1"/>
    <xf numFmtId="0" fontId="29" fillId="3" borderId="0" xfId="0" applyFont="1" applyFill="1"/>
    <xf numFmtId="0" fontId="0" fillId="3" borderId="0" xfId="0" applyFill="1"/>
    <xf numFmtId="7" fontId="29" fillId="3" borderId="0" xfId="0" applyNumberFormat="1" applyFont="1" applyFill="1"/>
    <xf numFmtId="0" fontId="71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 vertical="center"/>
    </xf>
    <xf numFmtId="0" fontId="72" fillId="3" borderId="0" xfId="0" applyFont="1" applyFill="1"/>
    <xf numFmtId="0" fontId="72" fillId="3" borderId="0" xfId="0" applyFont="1" applyFill="1" applyAlignment="1">
      <alignment horizontal="left"/>
    </xf>
    <xf numFmtId="0" fontId="72" fillId="3" borderId="0" xfId="0" applyFont="1" applyFill="1" applyAlignment="1">
      <alignment horizontal="center"/>
    </xf>
    <xf numFmtId="5" fontId="35" fillId="0" borderId="0" xfId="0" applyNumberFormat="1" applyFont="1" applyAlignment="1">
      <alignment horizontal="left" vertical="center" indent="2"/>
    </xf>
    <xf numFmtId="10" fontId="35" fillId="0" borderId="0" xfId="78" applyNumberFormat="1" applyFont="1" applyAlignment="1">
      <alignment vertical="center"/>
    </xf>
    <xf numFmtId="5" fontId="15" fillId="3" borderId="0" xfId="0" applyNumberFormat="1" applyFont="1" applyFill="1" applyAlignment="1">
      <alignment vertical="center"/>
    </xf>
    <xf numFmtId="0" fontId="72" fillId="3" borderId="0" xfId="0" applyFont="1" applyFill="1" applyAlignment="1">
      <alignment horizontal="centerContinuous"/>
    </xf>
    <xf numFmtId="0" fontId="72" fillId="3" borderId="36" xfId="0" applyFont="1" applyFill="1" applyBorder="1" applyAlignment="1">
      <alignment horizontal="centerContinuous"/>
    </xf>
    <xf numFmtId="0" fontId="72" fillId="3" borderId="36" xfId="0" applyFont="1" applyFill="1" applyBorder="1" applyAlignment="1">
      <alignment horizontal="center"/>
    </xf>
    <xf numFmtId="0" fontId="72" fillId="3" borderId="37" xfId="0" applyFont="1" applyFill="1" applyBorder="1" applyAlignment="1">
      <alignment horizontal="centerContinuous"/>
    </xf>
    <xf numFmtId="0" fontId="72" fillId="3" borderId="37" xfId="0" applyFont="1" applyFill="1" applyBorder="1" applyAlignment="1">
      <alignment horizontal="center"/>
    </xf>
    <xf numFmtId="0" fontId="8" fillId="0" borderId="45" xfId="0" applyFont="1" applyBorder="1" applyAlignment="1">
      <alignment vertical="top"/>
    </xf>
    <xf numFmtId="5" fontId="70" fillId="41" borderId="46" xfId="0" applyNumberFormat="1" applyFont="1" applyFill="1" applyBorder="1" applyAlignment="1">
      <alignment horizontal="left" vertical="center"/>
    </xf>
    <xf numFmtId="5" fontId="8" fillId="0" borderId="45" xfId="0" applyNumberFormat="1" applyFont="1" applyBorder="1" applyAlignment="1">
      <alignment vertical="top"/>
    </xf>
    <xf numFmtId="5" fontId="29" fillId="3" borderId="47" xfId="0" applyNumberFormat="1" applyFont="1" applyFill="1" applyBorder="1" applyAlignment="1">
      <alignment horizontal="right" vertical="center"/>
    </xf>
    <xf numFmtId="5" fontId="29" fillId="3" borderId="47" xfId="0" applyNumberFormat="1" applyFont="1" applyFill="1" applyBorder="1" applyAlignment="1">
      <alignment vertical="top"/>
    </xf>
    <xf numFmtId="0" fontId="0" fillId="0" borderId="49" xfId="0" applyBorder="1"/>
    <xf numFmtId="0" fontId="0" fillId="0" borderId="48" xfId="0" applyBorder="1"/>
    <xf numFmtId="5" fontId="35" fillId="0" borderId="0" xfId="0" applyNumberFormat="1" applyFont="1" applyAlignment="1">
      <alignment horizontal="left" indent="2"/>
    </xf>
    <xf numFmtId="0" fontId="73" fillId="3" borderId="43" xfId="0" applyFont="1" applyFill="1" applyBorder="1" applyAlignment="1">
      <alignment horizontal="left" vertical="center"/>
    </xf>
    <xf numFmtId="5" fontId="73" fillId="3" borderId="43" xfId="0" applyNumberFormat="1" applyFont="1" applyFill="1" applyBorder="1" applyAlignment="1">
      <alignment horizontal="right" vertical="center"/>
    </xf>
    <xf numFmtId="0" fontId="65" fillId="42" borderId="0" xfId="0" applyFont="1" applyFill="1" applyAlignment="1">
      <alignment horizontal="left" vertical="center"/>
    </xf>
    <xf numFmtId="14" fontId="65" fillId="42" borderId="0" xfId="0" applyNumberFormat="1" applyFont="1" applyFill="1" applyAlignment="1">
      <alignment horizontal="left" vertical="center"/>
    </xf>
    <xf numFmtId="0" fontId="58" fillId="42" borderId="0" xfId="0" applyFont="1" applyFill="1" applyAlignment="1">
      <alignment horizontal="left" vertical="center"/>
    </xf>
    <xf numFmtId="0" fontId="3" fillId="42" borderId="0" xfId="0" applyFont="1" applyFill="1" applyAlignment="1">
      <alignment horizontal="left" vertical="center"/>
    </xf>
    <xf numFmtId="49" fontId="58" fillId="42" borderId="0" xfId="0" applyNumberFormat="1" applyFont="1" applyFill="1" applyAlignment="1">
      <alignment horizontal="left" vertical="center"/>
    </xf>
    <xf numFmtId="0" fontId="59" fillId="42" borderId="0" xfId="77" applyFill="1"/>
    <xf numFmtId="49" fontId="58" fillId="0" borderId="50" xfId="0" applyNumberFormat="1" applyFont="1" applyBorder="1" applyAlignment="1">
      <alignment horizontal="left" vertical="center"/>
    </xf>
    <xf numFmtId="5" fontId="28" fillId="3" borderId="6" xfId="0" applyNumberFormat="1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2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70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9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8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8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border>
        <right style="thin">
          <color theme="0" tint="-0.24994659260841701"/>
        </right>
      </border>
    </dxf>
    <dxf>
      <border>
        <left style="thin">
          <color theme="0" tint="-0.24994659260841701"/>
        </left>
      </border>
    </dxf>
    <dxf>
      <border>
        <left style="thin">
          <color theme="0" tint="-0.24994659260841701"/>
        </left>
      </border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alignment horizontal="right"/>
    </dxf>
    <dxf>
      <numFmt numFmtId="11" formatCode="&quot;$&quot;#,##0.00_);\(&quot;$&quot;#,##0.00\)"/>
    </dxf>
    <dxf>
      <alignment horizontal="right"/>
    </dxf>
    <dxf>
      <numFmt numFmtId="168" formatCode="_(* #,##0_);_(* \(#,##0\);_(* &quot;-&quot;??_);_(@_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8" formatCode="_(* #,##0_);_(* \(#,##0\);_(* &quot;-&quot;??_);_(@_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8" formatCode="_(* #,##0_);_(* \(#,##0\);_(* &quot;-&quot;??_);_(@_)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border>
        <bottom style="thin">
          <color theme="0" tint="-0.24994659260841701"/>
        </bottom>
      </border>
    </dxf>
    <dxf>
      <border>
        <top style="double">
          <color theme="0" tint="-0.24994659260841701"/>
        </top>
      </border>
    </dxf>
    <dxf>
      <alignment horizontal="righ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8" formatCode="_(* #,##0_);_(* \(#,##0\);_(* &quot;-&quot;??_);_(@_)"/>
    </dxf>
    <dxf>
      <alignment wrapText="1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FrnkGothITC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FrnkGothITC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FrnkGothITC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FrnkGothITC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234"/>
      <tableStyleElement type="headerRow" dxfId="233"/>
      <tableStyleElement type="totalRow" dxfId="232"/>
      <tableStyleElement type="lastColumn" dxfId="231"/>
      <tableStyleElement type="firstRowStripe" size="3" dxfId="230"/>
      <tableStyleElement type="secondRowStripe" size="3" dxfId="229"/>
      <tableStyleElement type="firstHeaderCell" dxfId="228"/>
      <tableStyleElement type="firstColumnSubheading" dxfId="227"/>
      <tableStyleElement type="pageFieldLabels" dxfId="226"/>
    </tableStyle>
    <tableStyle name="DPR_CntrlEst" table="0" count="10" xr9:uid="{00000000-0011-0000-FFFF-FFFF01000000}">
      <tableStyleElement type="wholeTable" dxfId="225"/>
      <tableStyleElement type="headerRow" dxfId="224"/>
      <tableStyleElement type="totalRow" dxfId="223"/>
      <tableStyleElement type="firstColumn" dxfId="222"/>
      <tableStyleElement type="firstRowStripe" dxfId="221"/>
      <tableStyleElement type="firstColumnStripe" dxfId="220"/>
      <tableStyleElement type="firstSubtotalColumn" dxfId="219"/>
      <tableStyleElement type="firstSubtotalRow" dxfId="218"/>
      <tableStyleElement type="secondSubtotalRow" dxfId="217"/>
      <tableStyleElement type="pageFieldLabels" dxfId="216"/>
    </tableStyle>
    <tableStyle name="DPR_Estimating" pivot="0" table="0" count="10" xr9:uid="{00000000-0011-0000-FFFF-FFFF02000000}">
      <tableStyleElement type="wholeTable" dxfId="215"/>
      <tableStyleElement type="headerRow" dxfId="214"/>
    </tableStyle>
    <tableStyle name="DPR_Estimating_Style_01" table="0" count="3" xr9:uid="{00000000-0011-0000-FFFF-FFFF03000000}">
      <tableStyleElement type="firstColumn" dxfId="213"/>
      <tableStyleElement type="firstSubtotalColumn" dxfId="212"/>
      <tableStyleElement type="secondSubtotalColumn" dxfId="211"/>
    </tableStyle>
    <tableStyle name="DPR_Slicer" pivot="0" table="0" count="10" xr9:uid="{00000000-0011-0000-FFFF-FFFF04000000}">
      <tableStyleElement type="wholeTable" dxfId="210"/>
      <tableStyleElement type="headerRow" dxfId="209"/>
    </tableStyle>
    <tableStyle name="DPR_Style_01" pivot="0" table="0" count="10" xr9:uid="{00000000-0011-0000-FFFF-FFFF05000000}">
      <tableStyleElement type="wholeTable" dxfId="208"/>
      <tableStyleElement type="headerRow" dxfId="207"/>
    </tableStyle>
    <tableStyle name="DPRLevel1" table="0" count="13" xr9:uid="{00000000-0011-0000-FFFF-FFFF06000000}">
      <tableStyleElement type="wholeTable" dxfId="206"/>
      <tableStyleElement type="headerRow" dxfId="205"/>
      <tableStyleElement type="totalRow" dxfId="204"/>
      <tableStyleElement type="firstColumn" dxfId="203"/>
      <tableStyleElement type="firstRowStripe" size="2" dxfId="202"/>
      <tableStyleElement type="firstColumnStripe" dxfId="201"/>
      <tableStyleElement type="firstSubtotalColumn" dxfId="200"/>
      <tableStyleElement type="firstSubtotalRow" dxfId="199"/>
      <tableStyleElement type="secondSubtotalRow" dxfId="198"/>
      <tableStyleElement type="firstRowSubheading" dxfId="197"/>
      <tableStyleElement type="secondRowSubheading" dxfId="196"/>
      <tableStyleElement type="pageFieldLabels" dxfId="195"/>
      <tableStyleElement type="pageFieldValues" dxfId="194"/>
    </tableStyle>
    <tableStyle name="Flattened Pivot Style" table="0" count="3" xr9:uid="{00000000-0011-0000-FFFF-FFFF07000000}">
      <tableStyleElement type="headerRow" dxfId="193"/>
      <tableStyleElement type="totalRow" dxfId="192"/>
      <tableStyleElement type="secondRowStripe" dxfId="191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190"/>
    </tableStyle>
    <tableStyle name="PivotTable Style 1" table="0" count="2" xr9:uid="{00000000-0011-0000-FFFF-FFFF09000000}">
      <tableStyleElement type="firstSubtotalColumn" dxfId="189"/>
      <tableStyleElement type="secondSubtotalColumn" dxfId="188"/>
    </tableStyle>
    <tableStyle name="TableStyleQueryPreview" pivot="0" count="3" xr9:uid="{00000000-0011-0000-FFFF-FFFF0A000000}">
      <tableStyleElement type="wholeTable" dxfId="187"/>
      <tableStyleElement type="headerRow" dxfId="186"/>
      <tableStyleElement type="firstRowStripe" dxfId="185"/>
    </tableStyle>
    <tableStyle name="TableStyleQueryResult" pivot="0" count="3" xr9:uid="{00000000-0011-0000-FFFF-FFFF0B000000}">
      <tableStyleElement type="wholeTable" dxfId="184"/>
      <tableStyleElement type="headerRow" dxfId="183"/>
      <tableStyleElement type="firstRowStripe" dxfId="182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8.xml"/><Relationship Id="rId117" Type="http://schemas.openxmlformats.org/officeDocument/2006/relationships/customXml" Target="../customXml/item99.xml"/><Relationship Id="rId21" Type="http://schemas.openxmlformats.org/officeDocument/2006/relationships/customXml" Target="../customXml/item3.xml"/><Relationship Id="rId42" Type="http://schemas.openxmlformats.org/officeDocument/2006/relationships/customXml" Target="../customXml/item24.xml"/><Relationship Id="rId47" Type="http://schemas.openxmlformats.org/officeDocument/2006/relationships/customXml" Target="../customXml/item29.xml"/><Relationship Id="rId63" Type="http://schemas.openxmlformats.org/officeDocument/2006/relationships/customXml" Target="../customXml/item45.xml"/><Relationship Id="rId68" Type="http://schemas.openxmlformats.org/officeDocument/2006/relationships/customXml" Target="../customXml/item50.xml"/><Relationship Id="rId84" Type="http://schemas.openxmlformats.org/officeDocument/2006/relationships/customXml" Target="../customXml/item66.xml"/><Relationship Id="rId89" Type="http://schemas.openxmlformats.org/officeDocument/2006/relationships/customXml" Target="../customXml/item71.xml"/><Relationship Id="rId112" Type="http://schemas.openxmlformats.org/officeDocument/2006/relationships/customXml" Target="../customXml/item94.xml"/><Relationship Id="rId133" Type="http://schemas.openxmlformats.org/officeDocument/2006/relationships/customXml" Target="../customXml/item115.xml"/><Relationship Id="rId138" Type="http://schemas.openxmlformats.org/officeDocument/2006/relationships/customXml" Target="../customXml/item120.xml"/><Relationship Id="rId16" Type="http://schemas.openxmlformats.org/officeDocument/2006/relationships/styles" Target="styles.xml"/><Relationship Id="rId107" Type="http://schemas.openxmlformats.org/officeDocument/2006/relationships/customXml" Target="../customXml/item89.xml"/><Relationship Id="rId11" Type="http://schemas.openxmlformats.org/officeDocument/2006/relationships/worksheet" Target="worksheets/sheet11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3" Type="http://schemas.openxmlformats.org/officeDocument/2006/relationships/customXml" Target="../customXml/item35.xml"/><Relationship Id="rId58" Type="http://schemas.openxmlformats.org/officeDocument/2006/relationships/customXml" Target="../customXml/item40.xml"/><Relationship Id="rId74" Type="http://schemas.openxmlformats.org/officeDocument/2006/relationships/customXml" Target="../customXml/item56.xml"/><Relationship Id="rId79" Type="http://schemas.openxmlformats.org/officeDocument/2006/relationships/customXml" Target="../customXml/item61.xml"/><Relationship Id="rId102" Type="http://schemas.openxmlformats.org/officeDocument/2006/relationships/customXml" Target="../customXml/item84.xml"/><Relationship Id="rId123" Type="http://schemas.openxmlformats.org/officeDocument/2006/relationships/customXml" Target="../customXml/item105.xml"/><Relationship Id="rId128" Type="http://schemas.openxmlformats.org/officeDocument/2006/relationships/customXml" Target="../customXml/item110.xml"/><Relationship Id="rId144" Type="http://schemas.openxmlformats.org/officeDocument/2006/relationships/customXml" Target="../customXml/item126.xml"/><Relationship Id="rId149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2.xml"/><Relationship Id="rId95" Type="http://schemas.openxmlformats.org/officeDocument/2006/relationships/customXml" Target="../customXml/item77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43" Type="http://schemas.openxmlformats.org/officeDocument/2006/relationships/customXml" Target="../customXml/item25.xml"/><Relationship Id="rId48" Type="http://schemas.openxmlformats.org/officeDocument/2006/relationships/customXml" Target="../customXml/item30.xml"/><Relationship Id="rId64" Type="http://schemas.openxmlformats.org/officeDocument/2006/relationships/customXml" Target="../customXml/item46.xml"/><Relationship Id="rId69" Type="http://schemas.openxmlformats.org/officeDocument/2006/relationships/customXml" Target="../customXml/item51.xml"/><Relationship Id="rId113" Type="http://schemas.openxmlformats.org/officeDocument/2006/relationships/customXml" Target="../customXml/item95.xml"/><Relationship Id="rId118" Type="http://schemas.openxmlformats.org/officeDocument/2006/relationships/customXml" Target="../customXml/item100.xml"/><Relationship Id="rId134" Type="http://schemas.openxmlformats.org/officeDocument/2006/relationships/customXml" Target="../customXml/item116.xml"/><Relationship Id="rId139" Type="http://schemas.openxmlformats.org/officeDocument/2006/relationships/customXml" Target="../customXml/item121.xml"/><Relationship Id="rId80" Type="http://schemas.openxmlformats.org/officeDocument/2006/relationships/customXml" Target="../customXml/item62.xml"/><Relationship Id="rId85" Type="http://schemas.openxmlformats.org/officeDocument/2006/relationships/customXml" Target="../customXml/item67.xml"/><Relationship Id="rId15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46" Type="http://schemas.openxmlformats.org/officeDocument/2006/relationships/customXml" Target="../customXml/item28.xml"/><Relationship Id="rId59" Type="http://schemas.openxmlformats.org/officeDocument/2006/relationships/customXml" Target="../customXml/item41.xml"/><Relationship Id="rId67" Type="http://schemas.openxmlformats.org/officeDocument/2006/relationships/customXml" Target="../customXml/item49.xml"/><Relationship Id="rId103" Type="http://schemas.openxmlformats.org/officeDocument/2006/relationships/customXml" Target="../customXml/item85.xml"/><Relationship Id="rId108" Type="http://schemas.openxmlformats.org/officeDocument/2006/relationships/customXml" Target="../customXml/item90.xml"/><Relationship Id="rId116" Type="http://schemas.openxmlformats.org/officeDocument/2006/relationships/customXml" Target="../customXml/item98.xml"/><Relationship Id="rId124" Type="http://schemas.openxmlformats.org/officeDocument/2006/relationships/customXml" Target="../customXml/item106.xml"/><Relationship Id="rId129" Type="http://schemas.openxmlformats.org/officeDocument/2006/relationships/customXml" Target="../customXml/item111.xml"/><Relationship Id="rId137" Type="http://schemas.openxmlformats.org/officeDocument/2006/relationships/customXml" Target="../customXml/item119.xml"/><Relationship Id="rId20" Type="http://schemas.openxmlformats.org/officeDocument/2006/relationships/customXml" Target="../customXml/item2.xml"/><Relationship Id="rId41" Type="http://schemas.openxmlformats.org/officeDocument/2006/relationships/customXml" Target="../customXml/item23.xml"/><Relationship Id="rId54" Type="http://schemas.openxmlformats.org/officeDocument/2006/relationships/customXml" Target="../customXml/item36.xml"/><Relationship Id="rId62" Type="http://schemas.openxmlformats.org/officeDocument/2006/relationships/customXml" Target="../customXml/item44.xml"/><Relationship Id="rId70" Type="http://schemas.openxmlformats.org/officeDocument/2006/relationships/customXml" Target="../customXml/item52.xml"/><Relationship Id="rId75" Type="http://schemas.openxmlformats.org/officeDocument/2006/relationships/customXml" Target="../customXml/item57.xml"/><Relationship Id="rId83" Type="http://schemas.openxmlformats.org/officeDocument/2006/relationships/customXml" Target="../customXml/item65.xml"/><Relationship Id="rId88" Type="http://schemas.openxmlformats.org/officeDocument/2006/relationships/customXml" Target="../customXml/item70.xml"/><Relationship Id="rId91" Type="http://schemas.openxmlformats.org/officeDocument/2006/relationships/customXml" Target="../customXml/item73.xml"/><Relationship Id="rId96" Type="http://schemas.openxmlformats.org/officeDocument/2006/relationships/customXml" Target="../customXml/item78.xml"/><Relationship Id="rId111" Type="http://schemas.openxmlformats.org/officeDocument/2006/relationships/customXml" Target="../customXml/item93.xml"/><Relationship Id="rId132" Type="http://schemas.openxmlformats.org/officeDocument/2006/relationships/customXml" Target="../customXml/item114.xml"/><Relationship Id="rId140" Type="http://schemas.openxmlformats.org/officeDocument/2006/relationships/customXml" Target="../customXml/item122.xml"/><Relationship Id="rId145" Type="http://schemas.openxmlformats.org/officeDocument/2006/relationships/customXml" Target="../customXml/item1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49" Type="http://schemas.openxmlformats.org/officeDocument/2006/relationships/customXml" Target="../customXml/item31.xml"/><Relationship Id="rId57" Type="http://schemas.openxmlformats.org/officeDocument/2006/relationships/customXml" Target="../customXml/item39.xml"/><Relationship Id="rId106" Type="http://schemas.openxmlformats.org/officeDocument/2006/relationships/customXml" Target="../customXml/item88.xml"/><Relationship Id="rId114" Type="http://schemas.openxmlformats.org/officeDocument/2006/relationships/customXml" Target="../customXml/item96.xml"/><Relationship Id="rId119" Type="http://schemas.openxmlformats.org/officeDocument/2006/relationships/customXml" Target="../customXml/item101.xml"/><Relationship Id="rId127" Type="http://schemas.openxmlformats.org/officeDocument/2006/relationships/customXml" Target="../customXml/item10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3.xml"/><Relationship Id="rId44" Type="http://schemas.openxmlformats.org/officeDocument/2006/relationships/customXml" Target="../customXml/item26.xml"/><Relationship Id="rId52" Type="http://schemas.openxmlformats.org/officeDocument/2006/relationships/customXml" Target="../customXml/item34.xml"/><Relationship Id="rId60" Type="http://schemas.openxmlformats.org/officeDocument/2006/relationships/customXml" Target="../customXml/item42.xml"/><Relationship Id="rId65" Type="http://schemas.openxmlformats.org/officeDocument/2006/relationships/customXml" Target="../customXml/item47.xml"/><Relationship Id="rId73" Type="http://schemas.openxmlformats.org/officeDocument/2006/relationships/customXml" Target="../customXml/item55.xml"/><Relationship Id="rId78" Type="http://schemas.openxmlformats.org/officeDocument/2006/relationships/customXml" Target="../customXml/item60.xml"/><Relationship Id="rId81" Type="http://schemas.openxmlformats.org/officeDocument/2006/relationships/customXml" Target="../customXml/item63.xml"/><Relationship Id="rId86" Type="http://schemas.openxmlformats.org/officeDocument/2006/relationships/customXml" Target="../customXml/item68.xml"/><Relationship Id="rId94" Type="http://schemas.openxmlformats.org/officeDocument/2006/relationships/customXml" Target="../customXml/item76.xml"/><Relationship Id="rId99" Type="http://schemas.openxmlformats.org/officeDocument/2006/relationships/customXml" Target="../customXml/item81.xml"/><Relationship Id="rId101" Type="http://schemas.openxmlformats.org/officeDocument/2006/relationships/customXml" Target="../customXml/item83.xml"/><Relationship Id="rId122" Type="http://schemas.openxmlformats.org/officeDocument/2006/relationships/customXml" Target="../customXml/item104.xml"/><Relationship Id="rId130" Type="http://schemas.openxmlformats.org/officeDocument/2006/relationships/customXml" Target="../customXml/item112.xml"/><Relationship Id="rId135" Type="http://schemas.openxmlformats.org/officeDocument/2006/relationships/customXml" Target="../customXml/item117.xml"/><Relationship Id="rId143" Type="http://schemas.openxmlformats.org/officeDocument/2006/relationships/customXml" Target="../customXml/item125.xml"/><Relationship Id="rId148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9" Type="http://schemas.openxmlformats.org/officeDocument/2006/relationships/customXml" Target="../customXml/item21.xml"/><Relationship Id="rId109" Type="http://schemas.openxmlformats.org/officeDocument/2006/relationships/customXml" Target="../customXml/item91.xml"/><Relationship Id="rId34" Type="http://schemas.openxmlformats.org/officeDocument/2006/relationships/customXml" Target="../customXml/item16.xml"/><Relationship Id="rId50" Type="http://schemas.openxmlformats.org/officeDocument/2006/relationships/customXml" Target="../customXml/item32.xml"/><Relationship Id="rId55" Type="http://schemas.openxmlformats.org/officeDocument/2006/relationships/customXml" Target="../customXml/item37.xml"/><Relationship Id="rId76" Type="http://schemas.openxmlformats.org/officeDocument/2006/relationships/customXml" Target="../customXml/item58.xml"/><Relationship Id="rId97" Type="http://schemas.openxmlformats.org/officeDocument/2006/relationships/customXml" Target="../customXml/item79.xml"/><Relationship Id="rId104" Type="http://schemas.openxmlformats.org/officeDocument/2006/relationships/customXml" Target="../customXml/item86.xml"/><Relationship Id="rId120" Type="http://schemas.openxmlformats.org/officeDocument/2006/relationships/customXml" Target="../customXml/item102.xml"/><Relationship Id="rId125" Type="http://schemas.openxmlformats.org/officeDocument/2006/relationships/customXml" Target="../customXml/item107.xml"/><Relationship Id="rId141" Type="http://schemas.openxmlformats.org/officeDocument/2006/relationships/customXml" Target="../customXml/item123.xml"/><Relationship Id="rId146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3.xml"/><Relationship Id="rId92" Type="http://schemas.openxmlformats.org/officeDocument/2006/relationships/customXml" Target="../customXml/item74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1.xml"/><Relationship Id="rId24" Type="http://schemas.openxmlformats.org/officeDocument/2006/relationships/customXml" Target="../customXml/item6.xml"/><Relationship Id="rId40" Type="http://schemas.openxmlformats.org/officeDocument/2006/relationships/customXml" Target="../customXml/item22.xml"/><Relationship Id="rId45" Type="http://schemas.openxmlformats.org/officeDocument/2006/relationships/customXml" Target="../customXml/item27.xml"/><Relationship Id="rId66" Type="http://schemas.openxmlformats.org/officeDocument/2006/relationships/customXml" Target="../customXml/item48.xml"/><Relationship Id="rId87" Type="http://schemas.openxmlformats.org/officeDocument/2006/relationships/customXml" Target="../customXml/item69.xml"/><Relationship Id="rId110" Type="http://schemas.openxmlformats.org/officeDocument/2006/relationships/customXml" Target="../customXml/item92.xml"/><Relationship Id="rId115" Type="http://schemas.openxmlformats.org/officeDocument/2006/relationships/customXml" Target="../customXml/item97.xml"/><Relationship Id="rId131" Type="http://schemas.openxmlformats.org/officeDocument/2006/relationships/customXml" Target="../customXml/item113.xml"/><Relationship Id="rId136" Type="http://schemas.openxmlformats.org/officeDocument/2006/relationships/customXml" Target="../customXml/item118.xml"/><Relationship Id="rId61" Type="http://schemas.openxmlformats.org/officeDocument/2006/relationships/customXml" Target="../customXml/item43.xml"/><Relationship Id="rId82" Type="http://schemas.openxmlformats.org/officeDocument/2006/relationships/customXml" Target="../customXml/item64.xml"/><Relationship Id="rId19" Type="http://schemas.openxmlformats.org/officeDocument/2006/relationships/customXml" Target="../customXml/item1.xml"/><Relationship Id="rId14" Type="http://schemas.openxmlformats.org/officeDocument/2006/relationships/theme" Target="theme/theme1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56" Type="http://schemas.openxmlformats.org/officeDocument/2006/relationships/customXml" Target="../customXml/item38.xml"/><Relationship Id="rId77" Type="http://schemas.openxmlformats.org/officeDocument/2006/relationships/customXml" Target="../customXml/item59.xml"/><Relationship Id="rId100" Type="http://schemas.openxmlformats.org/officeDocument/2006/relationships/customXml" Target="../customXml/item82.xml"/><Relationship Id="rId105" Type="http://schemas.openxmlformats.org/officeDocument/2006/relationships/customXml" Target="../customXml/item87.xml"/><Relationship Id="rId126" Type="http://schemas.openxmlformats.org/officeDocument/2006/relationships/customXml" Target="../customXml/item108.xml"/><Relationship Id="rId147" Type="http://schemas.openxmlformats.org/officeDocument/2006/relationships/customXml" Target="../customXml/item12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3.xml"/><Relationship Id="rId72" Type="http://schemas.openxmlformats.org/officeDocument/2006/relationships/customXml" Target="../customXml/item54.xml"/><Relationship Id="rId93" Type="http://schemas.openxmlformats.org/officeDocument/2006/relationships/customXml" Target="../customXml/item75.xml"/><Relationship Id="rId98" Type="http://schemas.openxmlformats.org/officeDocument/2006/relationships/customXml" Target="../customXml/item80.xml"/><Relationship Id="rId121" Type="http://schemas.openxmlformats.org/officeDocument/2006/relationships/customXml" Target="../customXml/item103.xml"/><Relationship Id="rId142" Type="http://schemas.openxmlformats.org/officeDocument/2006/relationships/customXml" Target="../customXml/item1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'Systems Summary'!$C$8:$C$19</c:f>
              <c:strCache>
                <c:ptCount val="11"/>
                <c:pt idx="0">
                  <c:v>01-DEMOLITION</c:v>
                </c:pt>
                <c:pt idx="1">
                  <c:v>04-SUBSTRUCTURE</c:v>
                </c:pt>
                <c:pt idx="2">
                  <c:v>05-SUPERSTRUCTURE</c:v>
                </c:pt>
                <c:pt idx="3">
                  <c:v>06-EXTERIOR SKIN</c:v>
                </c:pt>
                <c:pt idx="4">
                  <c:v>08-INTERIOR CONSTRUCTION</c:v>
                </c:pt>
                <c:pt idx="5">
                  <c:v>11-PLUMBING/PROCESS PIPING</c:v>
                </c:pt>
                <c:pt idx="6">
                  <c:v>12-FIRE PROTECTION</c:v>
                </c:pt>
                <c:pt idx="7">
                  <c:v>13-MECHANICAL</c:v>
                </c:pt>
                <c:pt idx="8">
                  <c:v>14-ELECTRICAL</c:v>
                </c:pt>
                <c:pt idx="9">
                  <c:v>15-JOBSITE MANAGEMENT</c:v>
                </c:pt>
                <c:pt idx="10">
                  <c:v>16-PROJECT REQUIREMENTS</c:v>
                </c:pt>
              </c:strCache>
            </c:strRef>
          </c:cat>
          <c:val>
            <c:numRef>
              <c:f>'Systems Summary'!$H$8:$H$19</c:f>
              <c:numCache>
                <c:formatCode>"$"#,##0_);\("$"#,##0\)</c:formatCode>
                <c:ptCount val="12"/>
                <c:pt idx="0">
                  <c:v>162547</c:v>
                </c:pt>
                <c:pt idx="1">
                  <c:v>333920.48285684886</c:v>
                </c:pt>
                <c:pt idx="2">
                  <c:v>620000</c:v>
                </c:pt>
                <c:pt idx="3">
                  <c:v>11481</c:v>
                </c:pt>
                <c:pt idx="4">
                  <c:v>40000</c:v>
                </c:pt>
                <c:pt idx="5">
                  <c:v>38061.15</c:v>
                </c:pt>
                <c:pt idx="6">
                  <c:v>30082</c:v>
                </c:pt>
                <c:pt idx="7">
                  <c:v>5588595.389282004</c:v>
                </c:pt>
                <c:pt idx="8">
                  <c:v>3459728</c:v>
                </c:pt>
                <c:pt idx="9">
                  <c:v>1949636</c:v>
                </c:pt>
                <c:pt idx="10">
                  <c:v>484286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solidFill>
        <a:schemeClr val="accent6"/>
      </a:solidFill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595" y="259080"/>
          <a:ext cx="10957559" cy="1240628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Project Name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9540" y="213360"/>
          <a:ext cx="11323320" cy="1455420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2</xdr:row>
      <xdr:rowOff>102870</xdr:rowOff>
    </xdr:to>
    <xdr:pic macro="[0]!toggle_visible">
      <xdr:nvPicPr>
        <xdr:cNvPr id="2" name="Graphic 1" descr="Eye with solid fill">
          <a:extLst>
            <a:ext uri="{FF2B5EF4-FFF2-40B4-BE49-F238E27FC236}">
              <a16:creationId xmlns:a16="http://schemas.microsoft.com/office/drawing/2014/main" id="{F06137DE-411D-4CD9-BAEF-BF6572B2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33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26</xdr:row>
      <xdr:rowOff>0</xdr:rowOff>
    </xdr:from>
    <xdr:to>
      <xdr:col>11</xdr:col>
      <xdr:colOff>0</xdr:colOff>
      <xdr:row>55</xdr:row>
      <xdr:rowOff>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11</xdr:row>
      <xdr:rowOff>249554</xdr:rowOff>
    </xdr:from>
    <xdr:to>
      <xdr:col>10</xdr:col>
      <xdr:colOff>857250</xdr:colOff>
      <xdr:row>13</xdr:row>
      <xdr:rowOff>142874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12</xdr:col>
      <xdr:colOff>0</xdr:colOff>
      <xdr:row>6</xdr:row>
      <xdr:rowOff>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13DFF68A-DED4-4378-99D8-374B0AC1DCD1}"/>
            </a:ext>
          </a:extLst>
        </xdr:cNvPr>
        <xdr:cNvGrpSpPr/>
      </xdr:nvGrpSpPr>
      <xdr:grpSpPr>
        <a:xfrm>
          <a:off x="670560" y="0"/>
          <a:ext cx="10645140" cy="154686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E851C0F8-B245-4379-8262-5DB1D299FD54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1FEB32A4-AC39-45B0-8CFF-A4B39ABF5036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D35A4E25-74C1-4FF8-9A37-BD663E269BF1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7BB7A93D-79C1-4C6B-8C60-95609B856BAD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2BEFB403-A42C-40A0-B70B-26ECC2BE4ACE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52698681-752E-4062-BCCE-9DAF325E55F3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7ED14D-11D9-4B97-83C1-7D4410B1B1DB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C64041D-299C-4B91-8D1A-408B4728548C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16</xdr:col>
      <xdr:colOff>0</xdr:colOff>
      <xdr:row>6</xdr:row>
      <xdr:rowOff>0</xdr:rowOff>
    </xdr:to>
    <xdr:grpSp>
      <xdr:nvGrpSpPr>
        <xdr:cNvPr id="2" name="grpHeadingVar">
          <a:extLst>
            <a:ext uri="{FF2B5EF4-FFF2-40B4-BE49-F238E27FC236}">
              <a16:creationId xmlns:a16="http://schemas.microsoft.com/office/drawing/2014/main" id="{4B3F7A30-EBE7-4A03-AD16-0556B51EC60E}"/>
            </a:ext>
          </a:extLst>
        </xdr:cNvPr>
        <xdr:cNvGrpSpPr/>
      </xdr:nvGrpSpPr>
      <xdr:grpSpPr>
        <a:xfrm>
          <a:off x="670560" y="0"/>
          <a:ext cx="9418320" cy="1546860"/>
          <a:chOff x="670555" y="0"/>
          <a:chExt cx="10061804" cy="1748941"/>
        </a:xfrm>
      </xdr:grpSpPr>
      <xdr:sp macro="" textlink="varRptEst2">
        <xdr:nvSpPr>
          <xdr:cNvPr id="3" name="txtSubHeading5">
            <a:extLst>
              <a:ext uri="{FF2B5EF4-FFF2-40B4-BE49-F238E27FC236}">
                <a16:creationId xmlns:a16="http://schemas.microsoft.com/office/drawing/2014/main" id="{6A784141-A908-4785-9B6D-F0EB8D040C3D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r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t>Estimate 2: 20210503_Amgen ATO B7_CHW Upgrade 60 percent update R1.est</a:t>
            </a:r>
            <a:endParaRPr lang="en-US" b="0" i="0"/>
          </a:p>
        </xdr:txBody>
      </xdr:sp>
      <xdr:sp macro="" textlink="varRptEst1">
        <xdr:nvSpPr>
          <xdr:cNvPr id="4" name="txtSubHeading4">
            <a:extLst>
              <a:ext uri="{FF2B5EF4-FFF2-40B4-BE49-F238E27FC236}">
                <a16:creationId xmlns:a16="http://schemas.microsoft.com/office/drawing/2014/main" id="{E7A3B783-A419-40FE-BD8C-1398C2BE5646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5" name="txtSubHeading2">
            <a:extLst>
              <a:ext uri="{FF2B5EF4-FFF2-40B4-BE49-F238E27FC236}">
                <a16:creationId xmlns:a16="http://schemas.microsoft.com/office/drawing/2014/main" id="{E029F8F1-D5D6-4435-873C-E934865F8DC9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6" name="txtSubHeading1">
            <a:extLst>
              <a:ext uri="{FF2B5EF4-FFF2-40B4-BE49-F238E27FC236}">
                <a16:creationId xmlns:a16="http://schemas.microsoft.com/office/drawing/2014/main" id="{96DD694C-30F6-42F2-B188-8A79D3DAAA2F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Project Name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D0EEA6BC-4DAD-4F0A-866E-EF1B38569B9F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231.657499537039" createdVersion="5" refreshedVersion="7" minRefreshableVersion="3" recordCount="140" xr:uid="{9F67F719-AB2C-4EC0-AC5F-9584379D0624}">
  <cacheSource type="external" connectionId="1"/>
  <cacheFields count="12">
    <cacheField name="Code1" numFmtId="0">
      <sharedItems count="11">
        <s v="01.00000"/>
        <s v="04.00000"/>
        <s v="05.00000"/>
        <s v="06.00000"/>
        <s v="08.00000"/>
        <s v="11.00000"/>
        <s v="12.00000"/>
        <s v="13.00000"/>
        <s v="14.00000"/>
        <s v="15.00000"/>
        <s v="16.00000"/>
      </sharedItems>
    </cacheField>
    <cacheField name="Division" numFmtId="0">
      <sharedItems count="11">
        <s v="01-DEMOLITION"/>
        <s v="04-SUBSTRUCTURE"/>
        <s v="05-SUPERSTRUCTURE"/>
        <s v="06-EXTERIOR SKIN"/>
        <s v="08-INTERIOR CONSTRUCTION"/>
        <s v="11-PLUMBING/PROCESS PIPING"/>
        <s v="12-FIRE PROTECTION"/>
        <s v="13-MECHANICAL"/>
        <s v="14-ELECTRICAL"/>
        <s v="15-JOBSITE MANAGEMENT"/>
        <s v="16-PROJECT REQUIREMENTS"/>
      </sharedItems>
    </cacheField>
    <cacheField name="Code2" numFmtId="0">
      <sharedItems count="38">
        <s v="01.021116"/>
        <s v="04.030001"/>
        <s v="04.031007"/>
        <s v="04.032001"/>
        <s v="04.035001"/>
        <s v="04.035005"/>
        <s v="05.051001"/>
        <s v="06.002000"/>
        <s v="08.099007"/>
        <s v="11.15410"/>
        <s v="11.15415"/>
        <s v="12.153012"/>
        <s v="13.150101"/>
        <s v="13.150109"/>
        <s v="13.150601"/>
        <s v="13.150611"/>
        <s v="13.150631"/>
        <s v="13.151001"/>
        <s v="13.152501"/>
        <s v="13.155001"/>
        <s v="13.156501"/>
        <s v="13.159601"/>
        <s v="13.159901"/>
        <s v="13.999999"/>
        <s v="14.16000"/>
        <s v="14.16002"/>
        <s v="14.16130"/>
        <s v="14.16410"/>
        <s v="14.16411"/>
        <s v="14.16425"/>
        <s v="14.16460"/>
        <s v="14.16482"/>
        <s v="14.16485"/>
        <s v="14.16495"/>
        <s v="14.16500"/>
        <s v="14.16721"/>
        <s v="15.01000"/>
        <s v="16.99999"/>
      </sharedItems>
    </cacheField>
    <cacheField name="Phase" numFmtId="0">
      <sharedItems count="38">
        <s v="Interior Concrete"/>
        <s v="Slab on Grade"/>
        <s v="Columns - Below Grade"/>
        <s v="Elevator Pits"/>
        <s v="Misc. Patching"/>
        <s v="Equipment Pads"/>
        <s v="Structural Steel"/>
        <s v="Scaffolding"/>
        <s v="Paint Misc."/>
        <s v="Waste Drainage Systems"/>
        <s v="Domestic Hot &amp; Cold Water"/>
        <s v="T.I Fire Sprinklers"/>
        <s v="HVAC Project Req."/>
        <s v="HVAC Demolition"/>
        <s v="Chilled Water Piping"/>
        <s v="Condenser Water Piping"/>
        <s v="Glycol Piping"/>
        <s v="Piping Connections"/>
        <s v="Insulation"/>
        <s v="Hydronic Specialties"/>
        <s v="Chilled Water Equipment"/>
        <s v="ATC Controls"/>
        <s v="Air &amp; Water Balancing"/>
        <s v="Misc. Mechanical Items"/>
        <s v="Electrical System"/>
        <s v="Electrical Demo and Temp Power"/>
        <s v="Site Power Raceways"/>
        <s v="Secondary Feeders A/G"/>
        <s v="Misc Specialty Conduit/Conduit w/Wire"/>
        <s v="Distribution Panels"/>
        <s v="Transformers"/>
        <s v="Hook-Up"/>
        <s v="Branch Circuiting"/>
        <s v="Back-up Power"/>
        <s v="* LIGHTING *"/>
        <s v="Fire Alarm and Life Safety Systems"/>
        <s v="Management"/>
        <s v="Misc Project Requirements"/>
      </sharedItems>
    </cacheField>
    <cacheField name="SortOrder" numFmtId="0">
      <sharedItems count="50">
        <s v="6"/>
        <s v="425"/>
        <s v="306"/>
        <s v="431"/>
        <s v="36"/>
        <s v="419"/>
        <s v="41"/>
        <s v="383"/>
        <s v="4"/>
        <s v="5"/>
        <s v="1"/>
        <s v="521"/>
        <s v="527"/>
        <s v="338"/>
        <s v="689"/>
        <s v="691"/>
        <s v="697"/>
        <s v="2"/>
        <s v="3"/>
        <s v="9"/>
        <s v="24"/>
        <s v="40"/>
        <s v="8"/>
        <s v="23"/>
        <s v="34"/>
        <s v="7"/>
        <s v="81"/>
        <s v="83"/>
        <s v="20"/>
        <s v="10"/>
        <s v="64"/>
        <s v="65"/>
        <s v="66"/>
        <s v="68"/>
        <s v="67"/>
        <s v="73"/>
        <s v="95"/>
        <s v="28"/>
        <s v="35"/>
        <s v="44"/>
        <s v="27"/>
        <s v="30"/>
        <s v="33"/>
        <s v="21"/>
        <s v="22"/>
        <s v="25"/>
        <s v="26"/>
        <s v="29"/>
        <s v="31"/>
        <s v="32"/>
      </sharedItems>
    </cacheField>
    <cacheField name="ItemCode" numFmtId="0">
      <sharedItems count="140">
        <s v="00000020"/>
        <s v="00010043"/>
        <s v="00020045"/>
        <s v="00030105"/>
        <s v="00040130"/>
        <s v="00050140"/>
        <s v="00070170"/>
        <s v="00080250"/>
        <s v="00090310"/>
        <s v="00100310"/>
        <s v="00110410"/>
        <s v="00120410"/>
        <s v="00130020"/>
        <s v="00140090"/>
        <s v="00150310"/>
        <s v="00160410"/>
        <s v="00170090"/>
        <s v="00180150"/>
        <s v="00190120"/>
        <s v="00200080"/>
        <s v="00210090"/>
        <s v="00220150"/>
        <s v="00239900"/>
        <s v="00249900"/>
        <s v="00259900"/>
        <s v="00269900"/>
        <s v="00270100"/>
        <s v="00280010"/>
        <s v="00291118"/>
        <s v="00305990"/>
        <s v="00316025"/>
        <s v="00321030"/>
        <s v="00330210"/>
        <s v="00340210"/>
        <s v="00350210"/>
        <s v="00360210"/>
        <s v="00370040"/>
        <s v="00380060"/>
        <s v="00390080"/>
        <s v="00400080"/>
        <s v="00410090"/>
        <s v="00420100"/>
        <s v="00430100"/>
        <s v="00440100"/>
        <s v="00450110"/>
        <s v="00460110"/>
        <s v="00470110"/>
        <s v="00480110"/>
        <s v="00490115"/>
        <s v="00500130"/>
        <s v="00510160"/>
        <s v="00520160"/>
        <s v="00530170"/>
        <s v="00549900"/>
        <s v="00559900"/>
        <s v="00569900"/>
        <s v="00579900"/>
        <s v="00580100"/>
        <s v="00590100"/>
        <s v="00600140"/>
        <s v="00610140"/>
        <s v="00620070"/>
        <s v="00630070"/>
        <s v="00640200"/>
        <s v="00650390"/>
        <s v="00660540"/>
        <s v="00670082"/>
        <s v="00680006"/>
        <s v="00690141"/>
        <s v="00700167"/>
        <s v="00710038"/>
        <s v="00722060"/>
        <s v="00732060"/>
        <s v="00745050"/>
        <s v="00755050"/>
        <s v="00765050"/>
        <s v="00775050"/>
        <s v="00786060"/>
        <s v="00796090"/>
        <s v="00806090"/>
        <s v="00816090"/>
        <s v="00826090"/>
        <s v="00839900"/>
        <s v="008400003"/>
        <s v="00850005"/>
        <s v="00860005"/>
        <s v="00870005"/>
        <s v="00880005"/>
        <s v="00890005"/>
        <s v="00900005"/>
        <s v="00910005"/>
        <s v="00920005"/>
        <s v="00930005"/>
        <s v="00940005"/>
        <s v="00950005"/>
        <s v="00960005"/>
        <s v="00970005"/>
        <s v="00980005"/>
        <s v="00990005"/>
        <s v="01000005"/>
        <s v="01010005"/>
        <s v="01029900"/>
        <s v="01030030"/>
        <s v="01040030"/>
        <s v="01050030"/>
        <s v="01060030"/>
        <s v="01078040"/>
        <s v="01080050"/>
        <s v="01090010"/>
        <s v="01100010"/>
        <s v="01114225"/>
        <s v="01121075"/>
        <s v="01130100"/>
        <s v="01140100"/>
        <s v="01150100"/>
        <s v="01160042"/>
        <s v="01170042"/>
        <s v="01180042"/>
        <s v="01190005"/>
        <s v="01200005"/>
        <s v="01210005"/>
        <s v="01220005"/>
        <s v="01230005"/>
        <s v="01240001"/>
        <s v="01250008"/>
        <s v="01260009"/>
        <s v="01270010"/>
        <s v="01280012"/>
        <s v="01290020"/>
        <s v="01300032"/>
        <s v="01310036"/>
        <s v="01320040"/>
        <s v="01330060"/>
        <s v="01340079"/>
        <s v="01350083"/>
        <s v="01360085"/>
        <s v="01370095"/>
        <s v="01380005"/>
        <s v="01390005"/>
        <s v="01400005"/>
      </sharedItems>
    </cacheField>
    <cacheField name="Description" numFmtId="0">
      <sharedItems count="134">
        <s v="Removal of concrete, excavation and recompaction"/>
        <s v="Fine Grade, Sand, Vapor Barrier"/>
        <s v="Pier Drilling"/>
        <s v="Slab on Grade Concrete"/>
        <s v="Furnish &amp; Install Rebar"/>
        <s v="Drill &amp; Epoxy Rebar (#4 w/ 5&quot; embedment)"/>
        <s v="Mat Footing Concrete"/>
        <s v="Drilled Pier/Caisson Concrete"/>
        <s v="Col AB's w/template, Regular"/>
        <s v="Col AB's w/template, Large"/>
        <s v="Grout Base Plate, Regular"/>
        <s v="Grout Base Plate, Large"/>
        <s v="Column Concrete - Form &amp; Place"/>
        <s v="Trench Extension Concrete"/>
        <s v="Furnish &amp; Install Pier Rebar"/>
        <s v="Equipment Pad Concrete"/>
        <s v="Subcontract Structural Steel"/>
        <s v="Canopy and metal decking"/>
        <s v="Steel Plate Protection"/>
        <s v="Misc. Metals Allowance"/>
        <s v="Subcontract Scaffolding"/>
        <s v="Painting"/>
        <s v="C.I. No Hub UG 4&quot;"/>
        <s v="Floor Drain 7&quot; Dia Standard C.I. 3&quot;"/>
        <s v="Floor Sink"/>
        <s v="Makeup water for CT"/>
        <s v="Safe off and demo"/>
        <s v="Re-install sprinkler pipe"/>
        <s v="Allowance for Relocation"/>
        <s v="BIM Coordination"/>
        <s v="Project Requirements (GC's and Fee)"/>
        <s v="Mechanical Material Handling"/>
        <s v="Crane &amp; Rigging"/>
        <s v="Water Treatment"/>
        <s v="Supervision"/>
        <s v="Daily safety meetings, review JHA's and STA's"/>
        <s v="Field survey, detailing and material ordering"/>
        <s v="Field survey, mark for Demo"/>
        <s v="QA/QC"/>
        <s v="System Start-up"/>
        <s v="Commissioning Assistance"/>
        <s v="Shutdown and Tie-ins, Reconfigurations"/>
        <s v="Coordination Drawings / BIM Detailing"/>
        <s v="Rental Equipment"/>
        <s v="Identification"/>
        <s v="Maximo Investigation"/>
        <s v="Design Assist"/>
        <s v="System Identification and Walkdowns"/>
        <s v="Cut, Cap and Make safe"/>
        <s v="Pipe and Equipment Demo"/>
        <s v="Subcontracts, Rentals, Crane, Freight, GC's"/>
        <s v="CHW Piping"/>
        <s v="Central Plant Piping"/>
        <s v="Cooling tower piping"/>
        <s v="Centrasl Plant Piping"/>
        <s v="Glycol Relocation Scope"/>
        <s v="Scaffolding for Glycol work"/>
        <s v="Pumps Centrifugal(Centrifugal Horizontal Split case flex coupled pump)"/>
        <s v="Chiller Hookup CHW  (Chilled water and cond. water piping)"/>
        <s v="Cooling Towers CDW"/>
        <s v="Pipe and Equipment Insulation"/>
        <s v="Expansion Tank"/>
        <s v="Air Separator w/Strainer 12&quot;"/>
        <s v="Flexible Connectors Flanged, 12&quot; (braided metal hose)"/>
        <s v="Centrifigal Chiller Water Cooled, 1600 Tons EA (Install Only)"/>
        <s v="Cooling Tower Induced Draft, 1600 Tons, EA"/>
        <s v="Centrifugal Seperator"/>
        <s v="CHW Pumps, 6,400 GPM"/>
        <s v="CDW Pumps, 9,600 GPM"/>
        <s v="Pump Piping"/>
        <s v="Booster pump relocation and piping"/>
        <s v="Pumps and CT Fans VFDs"/>
        <s v="Anchroage / Seismic for Chillers"/>
        <s v="Anchroage / Seismic for Cooling Towers"/>
        <s v="Rigging"/>
        <s v="Large strainers"/>
        <s v="Building BO7 Chilled Water Controls Allowance"/>
        <s v="Testing &amp; Balancing"/>
        <s v="Relocation of piping and valves (Allowance)"/>
        <s v="Material escalation"/>
        <s v="Equipment escalation"/>
        <s v="Vibration Isolation"/>
        <s v="Steel supports / Hangers"/>
        <s v="Steel plates"/>
        <s v="Painting of pipes"/>
        <s v="Grouting at pipe stands, etc."/>
        <s v="Underground trenching for condenser water"/>
        <s v="Commissioning &amp; Validation Support - Allowance"/>
        <s v="Steam, condensate, and compressed air re-route Allowance"/>
        <s v="IA/APR Allowance"/>
        <s v="Underground unkown Allowance"/>
        <s v="Maximo and BIM Deliverables Allowance"/>
        <s v="Equipment Site Logistics Allowance"/>
        <s v="Misc. Mechanical Scaffolding"/>
        <s v="Tank and Deodorizer Relocation Allowance"/>
        <s v="BIM, MEP &amp; Siesmic Coordination"/>
        <s v="Temp Power &amp; Lighting"/>
        <s v="LOTO - Safe off, trace &amp; research - included"/>
        <s v="Demo Existing - Panels &amp; Conduits - included"/>
        <s v="Temp Generator - Allowance 8 months"/>
        <s v="SCE scope of work"/>
        <s v="Feeders &amp; hangers"/>
        <s v="Earthwork associated work"/>
        <s v="Items not shown on E Sheets - Allowance"/>
        <s v="Gear F&amp;I plus Gear quote"/>
        <s v="Included"/>
        <s v="Mechanical Equipment Conn &amp; Feeders"/>
        <s v="VFD Conn for Pump &amp; Equipment"/>
        <s v="VFD F&amp;I, Startup &amp; CAD"/>
        <s v="Branch Power &amp; Circuits"/>
        <s v="FA Rough-in"/>
        <s v="LV Rough-in"/>
        <s v="Generator &amp; Associated Feeder"/>
        <s v="Breaker Programming, comm cabling &amp; controller allowance"/>
        <s v="Field Acceptance Testing"/>
        <s v="Lighting &amp; assocaited work"/>
        <s v="New Lighting - Allowance"/>
        <s v="FA Systems - Pyrocomm"/>
        <s v="Project Executive"/>
        <s v="Project Controller"/>
        <s v="Project Manager"/>
        <s v="Project Superintendent-Senior"/>
        <s v="Project Engineer-Senior"/>
        <s v="Project Engineer"/>
        <s v="Field Office Coordinator"/>
        <s v="Project Accountant"/>
        <s v="Scheduler"/>
        <s v="Safety Coordinator"/>
        <s v="BIM Specialist"/>
        <s v="MEP Estimator"/>
        <s v="Mechanical Coordinator"/>
        <s v="Overtime Allowance"/>
        <s v="Site Requirements (Lump Sum)"/>
        <s v="Site Requirements (T &amp; M Laborer Cleanup)"/>
      </sharedItems>
    </cacheField>
    <cacheField name="ItemNote" numFmtId="0">
      <sharedItems count="1">
        <s v=""/>
      </sharedItems>
    </cacheField>
    <cacheField name="TakeoffQty" numFmtId="0">
      <sharedItems containsSemiMixedTypes="0" containsString="0" containsNumber="1" containsInteger="1" minValue="1" maxValue="18500" count="27">
        <n v="1"/>
        <n v="3684"/>
        <n v="8"/>
        <n v="88"/>
        <n v="18500"/>
        <n v="400"/>
        <n v="159"/>
        <n v="7"/>
        <n v="16"/>
        <n v="10"/>
        <n v="3000"/>
        <n v="500"/>
        <n v="2"/>
        <n v="1000"/>
        <n v="100"/>
        <n v="2000"/>
        <n v="150"/>
        <n v="4"/>
        <n v="6"/>
        <n v="750"/>
        <n v="1150"/>
        <n v="3200"/>
        <n v="9600"/>
        <n v="6400"/>
        <n v="900"/>
        <n v="3"/>
        <n v="200"/>
      </sharedItems>
    </cacheField>
    <cacheField name="TakeoffUnit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  <cacheField name="UnitPrice" numFmtId="0">
      <sharedItems containsSemiMixedTypes="0" containsString="0" containsNumber="1" minValue="0" maxValue="1448800" count="111">
        <n v="162547"/>
        <n v="3.4956779587404996"/>
        <n v="787.33313750000002"/>
        <n v="555.33420113636362"/>
        <n v="2.6462927022739566"/>
        <n v="36.296550750000002"/>
        <n v="348.42321320754718"/>
        <n v="1468.8058571428571"/>
        <n v="861.36827500000004"/>
        <n v="1656.5792375000001"/>
        <n v="230.2274625"/>
        <n v="320.2014125"/>
        <n v="3941.0680999999995"/>
        <n v="861.36826999999994"/>
        <n v="230.22746999999998"/>
        <n v="2.6462927022739602"/>
        <n v="2832.3485999999998"/>
        <n v="36.296551000000001"/>
        <n v="2.6462927022739549"/>
        <n v="3327.0866249999999"/>
        <n v="520000"/>
        <n v="50000"/>
        <n v="15000"/>
        <n v="35000"/>
        <n v="11481"/>
        <n v="40000"/>
        <n v="126.88"/>
        <n v="684.28750000000002"/>
        <n v="1029"/>
        <n v="101.18"/>
        <n v="4012"/>
        <n v="8174"/>
        <n v="9336"/>
        <n v="8560"/>
        <n v="300000"/>
        <n v="30000"/>
        <n v="60000"/>
        <n v="131"/>
        <n v="31000"/>
        <n v="70000"/>
        <n v="25000"/>
        <n v="154498"/>
        <n v="96.8"/>
        <n v="45000"/>
        <n v="8500"/>
        <n v="8778"/>
        <n v="110970"/>
        <n v="28705"/>
        <n v="51872"/>
        <n v="213696"/>
        <n v="93072"/>
        <n v="40652"/>
        <n v="156312"/>
        <n v="71851.199999999997"/>
        <n v="166312"/>
        <n v="174462"/>
        <n v="19462.791987036333"/>
        <n v="33255.750930660899"/>
        <n v="44075.626395991298"/>
        <n v="140000"/>
        <n v="16838.149812159249"/>
        <n v="16987.534952603299"/>
        <n v="1889.5188628260501"/>
        <n v="4.84"/>
        <n v="93.903999999999996"/>
        <n v="20000"/>
        <n v="18.0976"/>
        <n v="205720"/>
        <n v="103080"/>
        <n v="88.387999999999991"/>
        <n v="5000"/>
        <n v="10000"/>
        <n v="28000"/>
        <n v="450000"/>
        <n v="345.2"/>
        <n v="80000"/>
        <n v="75000"/>
        <n v="170800"/>
        <n v="0"/>
        <n v="170000"/>
        <n v="2500"/>
        <n v="633500"/>
        <n v="27778"/>
        <n v="1448800"/>
        <n v="48500"/>
        <n v="88150"/>
        <n v="293000"/>
        <n v="46500"/>
        <n v="113300"/>
        <n v="7000"/>
        <n v="105500"/>
        <n v="83600"/>
        <n v="4500"/>
        <n v="55000"/>
        <n v="31800"/>
        <n v="118985"/>
        <n v="43598"/>
        <n v="224192"/>
        <n v="431756"/>
        <n v="181431"/>
        <n v="74060"/>
        <n v="30614"/>
        <n v="41655"/>
        <n v="85997"/>
        <n v="202706"/>
        <n v="59539"/>
        <n v="117039"/>
        <n v="338064"/>
        <n v="100000"/>
        <n v="242875"/>
        <n v="141411"/>
      </sharedItems>
    </cacheField>
    <cacheField name="GrandTotal" numFmtId="0">
      <sharedItems containsSemiMixedTypes="0" containsString="0" containsNumber="1" minValue="0" maxValue="1448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231.662387268516" createdVersion="5" refreshedVersion="7" minRefreshableVersion="3" recordCount="135" xr:uid="{9E37B189-1A21-4F57-944D-01DAEBDE07D2}">
  <cacheSource type="external" connectionId="2"/>
  <cacheFields count="16">
    <cacheField name="Code1" numFmtId="0">
      <sharedItems count="14">
        <s v="02220"/>
        <s v="03300"/>
        <s v="02465"/>
        <s v="03200"/>
        <s v="05120"/>
        <s v="19172"/>
        <s v="09900"/>
        <s v="15400"/>
        <s v="15300"/>
        <s v="15500"/>
        <s v="16000"/>
        <s v="16710"/>
        <s v="19250"/>
        <s v="19100"/>
      </sharedItems>
    </cacheField>
    <cacheField name="BidItem" numFmtId="0">
      <sharedItems count="14">
        <s v="02220-Demolition"/>
        <s v="03300-Concrete"/>
        <s v="02465-Piles/Piers/Cassions"/>
        <s v="03200-Reinforcing Steel"/>
        <s v="05120-Structural Steel"/>
        <s v="19172-Scaffolding"/>
        <s v="09900-Painting &amp; WC"/>
        <s v="15400-Plumbing"/>
        <s v="15300-Fire Protection"/>
        <s v="15500-HVAC"/>
        <s v="16000-Electrical"/>
        <s v="16710-Fire Alarm System"/>
        <s v="19250-Jobsite Management"/>
        <s v="19100-Project Requirements"/>
      </sharedItems>
    </cacheField>
    <cacheField name="SortOrder" numFmtId="0">
      <sharedItems/>
    </cacheField>
    <cacheField name="ItemCode" numFmtId="0">
      <sharedItems count="135">
        <s v="00000020"/>
        <s v="00010043"/>
        <s v="00020045"/>
        <s v="00030105"/>
        <s v="00040130"/>
        <s v="00050140"/>
        <s v="00070170"/>
        <s v="00080250"/>
        <s v="00090310"/>
        <s v="00100310"/>
        <s v="00110410"/>
        <s v="00120410"/>
        <s v="00130020"/>
        <s v="00140090"/>
        <s v="00180150"/>
        <s v="00190120"/>
        <s v="00220150"/>
        <s v="00239900"/>
        <s v="00249900"/>
        <s v="00259900"/>
        <s v="00269900"/>
        <s v="00270100"/>
        <s v="00280010"/>
        <s v="00291118"/>
        <s v="00305990"/>
        <s v="00316025"/>
        <s v="00321030"/>
        <s v="00330210"/>
        <s v="00340210"/>
        <s v="00350210"/>
        <s v="00360210"/>
        <s v="00370040"/>
        <s v="00380060"/>
        <s v="00390080"/>
        <s v="00400080"/>
        <s v="00410090"/>
        <s v="00420100"/>
        <s v="00430100"/>
        <s v="00440100"/>
        <s v="00450110"/>
        <s v="00460110"/>
        <s v="00470110"/>
        <s v="00480110"/>
        <s v="00490115"/>
        <s v="00500130"/>
        <s v="00510160"/>
        <s v="00520160"/>
        <s v="00530170"/>
        <s v="00549900"/>
        <s v="00559900"/>
        <s v="00569900"/>
        <s v="00579900"/>
        <s v="00580100"/>
        <s v="00590100"/>
        <s v="00600140"/>
        <s v="00610140"/>
        <s v="00620070"/>
        <s v="00630070"/>
        <s v="00640200"/>
        <s v="00650390"/>
        <s v="00660540"/>
        <s v="00670082"/>
        <s v="00680006"/>
        <s v="00690141"/>
        <s v="00700167"/>
        <s v="00710038"/>
        <s v="00722060"/>
        <s v="00732060"/>
        <s v="00745050"/>
        <s v="00755050"/>
        <s v="00765050"/>
        <s v="00775050"/>
        <s v="00786060"/>
        <s v="00796090"/>
        <s v="00806090"/>
        <s v="00816090"/>
        <s v="00826090"/>
        <s v="00839900"/>
        <s v="008400003"/>
        <s v="00850005"/>
        <s v="00860005"/>
        <s v="00870005"/>
        <s v="00880005"/>
        <s v="00890005"/>
        <s v="00900005"/>
        <s v="00910005"/>
        <s v="00920005"/>
        <s v="00930005"/>
        <s v="00940005"/>
        <s v="00950005"/>
        <s v="00960005"/>
        <s v="00970005"/>
        <s v="00980005"/>
        <s v="00990005"/>
        <s v="01000005"/>
        <s v="01010005"/>
        <s v="01029900"/>
        <s v="01030030"/>
        <s v="01040030"/>
        <s v="01050030"/>
        <s v="01060030"/>
        <s v="01078040"/>
        <s v="01080050"/>
        <s v="01090010"/>
        <s v="01100010"/>
        <s v="01114225"/>
        <s v="01121075"/>
        <s v="01130100"/>
        <s v="01140100"/>
        <s v="01150100"/>
        <s v="01160042"/>
        <s v="01170042"/>
        <s v="01180042"/>
        <s v="01190005"/>
        <s v="01200005"/>
        <s v="01210005"/>
        <s v="01220005"/>
        <s v="01230005"/>
        <s v="01240001"/>
        <s v="01250008"/>
        <s v="01260009"/>
        <s v="01270010"/>
        <s v="01280012"/>
        <s v="01290020"/>
        <s v="01300032"/>
        <s v="01310036"/>
        <s v="01320040"/>
        <s v="01330060"/>
        <s v="01340079"/>
        <s v="01350083"/>
        <s v="01360085"/>
        <s v="01370095"/>
        <s v="01380005"/>
        <s v="01390005"/>
        <s v="01400005"/>
      </sharedItems>
    </cacheField>
    <cacheField name="Description" numFmtId="0">
      <sharedItems count="134">
        <s v="Removal of concrete, excavation and recompaction"/>
        <s v="Fine Grade, Sand, Vapor Barrier"/>
        <s v="Pier Drilling"/>
        <s v="Slab on Grade Concrete"/>
        <s v="Furnish &amp; Install Rebar"/>
        <s v="Drill &amp; Epoxy Rebar (#4 w/ 5&quot; embedment)"/>
        <s v="Mat Footing Concrete"/>
        <s v="Drilled Pier/Caisson Concrete"/>
        <s v="Col AB's w/template, Regular"/>
        <s v="Col AB's w/template, Large"/>
        <s v="Grout Base Plate, Regular"/>
        <s v="Grout Base Plate, Large"/>
        <s v="Column Concrete - Form &amp; Place"/>
        <s v="Trench Extension Concrete"/>
        <s v="Furnish &amp; Install Pier Rebar"/>
        <s v="Equipment Pad Concrete"/>
        <s v="Subcontract Structural Steel"/>
        <s v="Canopy and metal decking"/>
        <s v="Steel Plate Protection"/>
        <s v="Misc. Metals Allowance"/>
        <s v="Subcontract Scaffolding"/>
        <s v="Painting"/>
        <s v="C.I. No Hub UG 4&quot;"/>
        <s v="Floor Drain 7&quot; Dia Standard C.I. 3&quot;"/>
        <s v="Floor Sink"/>
        <s v="Makeup water for CT"/>
        <s v="Safe off and demo"/>
        <s v="Re-install sprinkler pipe"/>
        <s v="Allowance for Relocation"/>
        <s v="BIM Coordination"/>
        <s v="Project Requirements (GC's and Fee)"/>
        <s v="Mechanical Material Handling"/>
        <s v="Crane &amp; Rigging"/>
        <s v="Water Treatment"/>
        <s v="Supervision"/>
        <s v="Daily safety meetings, review JHA's and STA's"/>
        <s v="Field survey, detailing and material ordering"/>
        <s v="Field survey, mark for Demo"/>
        <s v="QA/QC"/>
        <s v="System Start-up"/>
        <s v="Commissioning Assistance"/>
        <s v="Shutdown and Tie-ins, Reconfigurations"/>
        <s v="Coordination Drawings / BIM Detailing"/>
        <s v="Rental Equipment"/>
        <s v="Identification"/>
        <s v="Maximo Investigation"/>
        <s v="Design Assist"/>
        <s v="System Identification and Walkdowns"/>
        <s v="Cut, Cap and Make safe"/>
        <s v="Pipe and Equipment Demo"/>
        <s v="Subcontracts, Rentals, Crane, Freight, GC's"/>
        <s v="CHW Piping"/>
        <s v="Central Plant Piping"/>
        <s v="Cooling tower piping"/>
        <s v="Centrasl Plant Piping"/>
        <s v="Glycol Relocation Scope"/>
        <s v="Scaffolding for Glycol work"/>
        <s v="Pumps Centrifugal(Centrifugal Horizontal Split case flex coupled pump)"/>
        <s v="Chiller Hookup CHW  (Chilled water and cond. water piping)"/>
        <s v="Cooling Towers CDW"/>
        <s v="Pipe and Equipment Insulation"/>
        <s v="Expansion Tank"/>
        <s v="Air Separator w/Strainer 12&quot;"/>
        <s v="Flexible Connectors Flanged, 12&quot; (braided metal hose)"/>
        <s v="Centrifigal Chiller Water Cooled, 1600 Tons EA (Install Only)"/>
        <s v="Cooling Tower Induced Draft, 1600 Tons, EA"/>
        <s v="Centrifugal Seperator"/>
        <s v="CHW Pumps, 6,400 GPM"/>
        <s v="CDW Pumps, 9,600 GPM"/>
        <s v="Pump Piping"/>
        <s v="Booster pump relocation and piping"/>
        <s v="Pumps and CT Fans VFDs"/>
        <s v="Anchroage / Seismic for Chillers"/>
        <s v="Anchroage / Seismic for Cooling Towers"/>
        <s v="Rigging"/>
        <s v="Large strainers"/>
        <s v="Building BO7 Chilled Water Controls Allowance"/>
        <s v="Testing &amp; Balancing"/>
        <s v="Relocation of piping and valves (Allowance)"/>
        <s v="Material escalation"/>
        <s v="Equipment escalation"/>
        <s v="Vibration Isolation"/>
        <s v="Steel supports / Hangers"/>
        <s v="Steel plates"/>
        <s v="Painting of pipes"/>
        <s v="Grouting at pipe stands, etc."/>
        <s v="Underground trenching for condenser water"/>
        <s v="Commissioning &amp; Validation Support - Allowance"/>
        <s v="Steam, condensate, and compressed air re-route Allowance"/>
        <s v="IA/APR Allowance"/>
        <s v="Underground unkown Allowance"/>
        <s v="Maximo and BIM Deliverables Allowance"/>
        <s v="Equipment Site Logistics Allowance"/>
        <s v="Misc. Mechanical Scaffolding"/>
        <s v="Tank and Deodorizer Relocation Allowance"/>
        <s v="BIM, MEP &amp; Siesmic Coordination"/>
        <s v="Temp Power &amp; Lighting"/>
        <s v="LOTO - Safe off, trace &amp; research - included"/>
        <s v="Demo Existing - Panels &amp; Conduits - included"/>
        <s v="Temp Generator - Allowance 8 months"/>
        <s v="SCE scope of work"/>
        <s v="Feeders &amp; hangers"/>
        <s v="Earthwork associated work"/>
        <s v="Items not shown on E Sheets - Allowance"/>
        <s v="Gear F&amp;I plus Gear quote"/>
        <s v="Included"/>
        <s v="Mechanical Equipment Conn &amp; Feeders"/>
        <s v="VFD Conn for Pump &amp; Equipment"/>
        <s v="VFD F&amp;I, Startup &amp; CAD"/>
        <s v="Branch Power &amp; Circuits"/>
        <s v="FA Rough-in"/>
        <s v="LV Rough-in"/>
        <s v="Generator &amp; Associated Feeder"/>
        <s v="Breaker Programming, comm cabling &amp; controller allowance"/>
        <s v="Field Acceptance Testing"/>
        <s v="Lighting &amp; assocaited work"/>
        <s v="New Lighting - Allowance"/>
        <s v="FA Systems - Pyrocomm"/>
        <s v="Project Executive"/>
        <s v="Project Controller"/>
        <s v="Project Manager"/>
        <s v="Project Superintendent-Senior"/>
        <s v="Project Engineer-Senior"/>
        <s v="Project Engineer"/>
        <s v="Field Office Coordinator"/>
        <s v="Project Accountant"/>
        <s v="Scheduler"/>
        <s v="Safety Coordinator"/>
        <s v="BIM Specialist"/>
        <s v="MEP Estimator"/>
        <s v="Mechanical Coordinator"/>
        <s v="Overtime Allowance"/>
        <s v="Site Requirements (Lump Sum)"/>
        <s v="Site Requirements (T &amp; M Laborer Cleanup)"/>
      </sharedItems>
    </cacheField>
    <cacheField name="Est1_Qty" numFmtId="0">
      <sharedItems containsSemiMixedTypes="0" containsString="0" containsNumber="1" containsInteger="1" minValue="1" maxValue="21000" count="25">
        <n v="1"/>
        <n v="3684"/>
        <n v="8"/>
        <n v="88"/>
        <n v="21000"/>
        <n v="500"/>
        <n v="159"/>
        <n v="7"/>
        <n v="26"/>
        <n v="10"/>
        <n v="3000"/>
        <n v="2"/>
        <n v="1000"/>
        <n v="150"/>
        <n v="4"/>
        <n v="6"/>
        <n v="100"/>
        <n v="750"/>
        <n v="1150"/>
        <n v="3200"/>
        <n v="9600"/>
        <n v="6400"/>
        <n v="900"/>
        <n v="3"/>
        <n v="200"/>
      </sharedItems>
    </cacheField>
    <cacheField name="Est1_Unit" numFmtId="0">
      <sharedItems containsSemiMixedTypes="0" containsString="0" containsNumber="1" minValue="0" maxValue="1448800" count="108">
        <n v="162547"/>
        <n v="3.4956779587404996"/>
        <n v="787.33313750000002"/>
        <n v="555.33420113636362"/>
        <n v="2.6462927022739562"/>
        <n v="36.296550799999999"/>
        <n v="348.42321320754718"/>
        <n v="1468.8058571428571"/>
        <n v="861.36827307692317"/>
        <n v="1656.5792375000001"/>
        <n v="230.22746538461539"/>
        <n v="320.2014125"/>
        <n v="3941.0680999999995"/>
        <n v="2.6462927022739566"/>
        <n v="2832.3485999999998"/>
        <n v="2.6462927022739602"/>
        <n v="3327.0866249999999"/>
        <n v="520000"/>
        <n v="50000"/>
        <n v="15000"/>
        <n v="35000"/>
        <n v="11481"/>
        <n v="40000"/>
        <n v="126.88"/>
        <n v="684.28750000000002"/>
        <n v="1029"/>
        <n v="101.18"/>
        <n v="4012"/>
        <n v="8174"/>
        <n v="9336"/>
        <n v="8560"/>
        <n v="300000"/>
        <n v="30000"/>
        <n v="60000"/>
        <n v="131"/>
        <n v="31000"/>
        <n v="70000"/>
        <n v="25000"/>
        <n v="154498"/>
        <n v="96.8"/>
        <n v="45000"/>
        <n v="8500"/>
        <n v="8778"/>
        <n v="110970"/>
        <n v="28705"/>
        <n v="51872"/>
        <n v="213696"/>
        <n v="93072"/>
        <n v="40652"/>
        <n v="156312"/>
        <n v="71851.199999999997"/>
        <n v="166312"/>
        <n v="174462"/>
        <n v="19462.791987036333"/>
        <n v="33255.750930660899"/>
        <n v="44075.626395991298"/>
        <n v="140000"/>
        <n v="16838.149812159249"/>
        <n v="16987.534952603299"/>
        <n v="1889.5188628260501"/>
        <n v="4.84"/>
        <n v="93.903999999999996"/>
        <n v="20000"/>
        <n v="18.0976"/>
        <n v="205720"/>
        <n v="103080"/>
        <n v="88.387999999999991"/>
        <n v="5000"/>
        <n v="10000"/>
        <n v="28000"/>
        <n v="450000"/>
        <n v="345.2"/>
        <n v="80000"/>
        <n v="75000"/>
        <n v="170800"/>
        <n v="0"/>
        <n v="170000"/>
        <n v="2500"/>
        <n v="633500"/>
        <n v="27778"/>
        <n v="1448800"/>
        <n v="48500"/>
        <n v="88150"/>
        <n v="293000"/>
        <n v="46500"/>
        <n v="113300"/>
        <n v="7000"/>
        <n v="105500"/>
        <n v="83600"/>
        <n v="4500"/>
        <n v="55000"/>
        <n v="31800"/>
        <n v="118985"/>
        <n v="43598"/>
        <n v="224192"/>
        <n v="431756"/>
        <n v="181431"/>
        <n v="74060"/>
        <n v="30614"/>
        <n v="41655"/>
        <n v="85997"/>
        <n v="202706"/>
        <n v="59539"/>
        <n v="117039"/>
        <n v="338064"/>
        <n v="100000"/>
        <n v="242875"/>
        <n v="141411"/>
      </sharedItems>
    </cacheField>
    <cacheField name="Est1_Total" numFmtId="0">
      <sharedItems containsSemiMixedTypes="0" containsString="0" containsNumber="1" minValue="0" maxValue="1448800"/>
    </cacheField>
    <cacheField name="Est2_Qty" numFmtId="0">
      <sharedItems containsSemiMixedTypes="0" containsString="0" containsNumber="1" containsInteger="1" minValue="0" maxValue="0" count="1">
        <n v="0"/>
      </sharedItems>
    </cacheField>
    <cacheField name="Est2_Unit" numFmtId="0">
      <sharedItems containsString="0" containsBlank="1" count="1">
        <m/>
      </sharedItems>
    </cacheField>
    <cacheField name="Est2_Total" numFmtId="0">
      <sharedItems containsSemiMixedTypes="0" containsString="0" containsNumber="1" containsInteger="1" minValue="0" maxValue="0" count="1">
        <n v="0"/>
      </sharedItems>
    </cacheField>
    <cacheField name="VarQty" numFmtId="0">
      <sharedItems containsSemiMixedTypes="0" containsString="0" containsNumber="1" containsInteger="1" minValue="-21000" maxValue="-1" count="25">
        <n v="-1"/>
        <n v="-3684"/>
        <n v="-8"/>
        <n v="-88"/>
        <n v="-21000"/>
        <n v="-500"/>
        <n v="-159"/>
        <n v="-7"/>
        <n v="-26"/>
        <n v="-10"/>
        <n v="-3000"/>
        <n v="-2"/>
        <n v="-1000"/>
        <n v="-150"/>
        <n v="-4"/>
        <n v="-6"/>
        <n v="-100"/>
        <n v="-750"/>
        <n v="-1150"/>
        <n v="-3200"/>
        <n v="-9600"/>
        <n v="-6400"/>
        <n v="-900"/>
        <n v="-3"/>
        <n v="-200"/>
      </sharedItems>
    </cacheField>
    <cacheField name="VarUnit" numFmtId="0">
      <sharedItems containsSemiMixedTypes="0" containsString="0" containsNumber="1" minValue="-1448800" maxValue="0" count="108">
        <n v="-162547"/>
        <n v="-3.4956779587404996"/>
        <n v="-787.33313750000002"/>
        <n v="-555.33420113636362"/>
        <n v="-2.6462927022739562"/>
        <n v="-36.296550799999999"/>
        <n v="-348.42321320754718"/>
        <n v="-1468.8058571428571"/>
        <n v="-861.36827307692317"/>
        <n v="-1656.5792375000001"/>
        <n v="-230.22746538461539"/>
        <n v="-320.2014125"/>
        <n v="-3941.0680999999995"/>
        <n v="-2.6462927022739566"/>
        <n v="-2832.3485999999998"/>
        <n v="-2.6462927022739602"/>
        <n v="-3327.0866249999999"/>
        <n v="-520000"/>
        <n v="-50000"/>
        <n v="-15000"/>
        <n v="-35000"/>
        <n v="-11481"/>
        <n v="-40000"/>
        <n v="-126.88"/>
        <n v="-684.28750000000002"/>
        <n v="-1029"/>
        <n v="-101.18"/>
        <n v="-4012"/>
        <n v="-8174"/>
        <n v="-9336"/>
        <n v="-8560"/>
        <n v="-300000"/>
        <n v="-30000"/>
        <n v="-60000"/>
        <n v="-131"/>
        <n v="-31000"/>
        <n v="-70000"/>
        <n v="-25000"/>
        <n v="-154498"/>
        <n v="-96.8"/>
        <n v="-45000"/>
        <n v="-8500"/>
        <n v="-8778"/>
        <n v="-110970"/>
        <n v="-28705"/>
        <n v="-51872"/>
        <n v="-213696"/>
        <n v="-93072"/>
        <n v="-40652"/>
        <n v="-156312"/>
        <n v="-71851.199999999997"/>
        <n v="-166312"/>
        <n v="-174462"/>
        <n v="-19462.791987036333"/>
        <n v="-33255.750930660899"/>
        <n v="-44075.626395991298"/>
        <n v="-140000"/>
        <n v="-16838.149812159249"/>
        <n v="-16987.534952603299"/>
        <n v="-1889.5188628260501"/>
        <n v="-4.84"/>
        <n v="-93.903999999999996"/>
        <n v="-20000"/>
        <n v="-18.0976"/>
        <n v="-205720"/>
        <n v="-103080"/>
        <n v="-88.387999999999991"/>
        <n v="-5000"/>
        <n v="-10000"/>
        <n v="-28000"/>
        <n v="-450000"/>
        <n v="-345.2"/>
        <n v="-80000"/>
        <n v="-75000"/>
        <n v="-170800"/>
        <n v="0"/>
        <n v="-170000"/>
        <n v="-2500"/>
        <n v="-633500"/>
        <n v="-27778"/>
        <n v="-1448800"/>
        <n v="-48500"/>
        <n v="-88150"/>
        <n v="-293000"/>
        <n v="-46500"/>
        <n v="-113300"/>
        <n v="-7000"/>
        <n v="-105500"/>
        <n v="-83600"/>
        <n v="-4500"/>
        <n v="-55000"/>
        <n v="-31800"/>
        <n v="-118985"/>
        <n v="-43598"/>
        <n v="-224192"/>
        <n v="-431756"/>
        <n v="-181431"/>
        <n v="-74060"/>
        <n v="-30614"/>
        <n v="-41655"/>
        <n v="-85997"/>
        <n v="-202706"/>
        <n v="-59539"/>
        <n v="-117039"/>
        <n v="-338064"/>
        <n v="-100000"/>
        <n v="-242875"/>
        <n v="-141411"/>
      </sharedItems>
    </cacheField>
    <cacheField name="VarTotal" numFmtId="0">
      <sharedItems containsSemiMixedTypes="0" containsString="0" containsNumber="1" minValue="-1448800" maxValue="0"/>
    </cacheField>
    <cacheField name="Est1_UM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  <cacheField name="Est2_UM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x v="0"/>
    <x v="0"/>
    <x v="0"/>
    <x v="0"/>
    <x v="0"/>
    <x v="0"/>
    <x v="0"/>
    <x v="0"/>
    <x v="0"/>
    <x v="0"/>
    <x v="0"/>
    <n v="162547"/>
  </r>
  <r>
    <x v="1"/>
    <x v="1"/>
    <x v="1"/>
    <x v="1"/>
    <x v="1"/>
    <x v="1"/>
    <x v="1"/>
    <x v="0"/>
    <x v="1"/>
    <x v="1"/>
    <x v="1"/>
    <n v="12878.077600000001"/>
  </r>
  <r>
    <x v="1"/>
    <x v="1"/>
    <x v="1"/>
    <x v="1"/>
    <x v="2"/>
    <x v="2"/>
    <x v="2"/>
    <x v="0"/>
    <x v="2"/>
    <x v="2"/>
    <x v="2"/>
    <n v="6298.6651000000002"/>
  </r>
  <r>
    <x v="1"/>
    <x v="1"/>
    <x v="1"/>
    <x v="1"/>
    <x v="3"/>
    <x v="3"/>
    <x v="3"/>
    <x v="0"/>
    <x v="3"/>
    <x v="3"/>
    <x v="3"/>
    <n v="48869.409699999997"/>
  </r>
  <r>
    <x v="1"/>
    <x v="1"/>
    <x v="1"/>
    <x v="1"/>
    <x v="4"/>
    <x v="4"/>
    <x v="4"/>
    <x v="0"/>
    <x v="4"/>
    <x v="4"/>
    <x v="4"/>
    <n v="48956.414992068196"/>
  </r>
  <r>
    <x v="1"/>
    <x v="1"/>
    <x v="1"/>
    <x v="1"/>
    <x v="5"/>
    <x v="5"/>
    <x v="5"/>
    <x v="0"/>
    <x v="5"/>
    <x v="2"/>
    <x v="5"/>
    <n v="14518.6203"/>
  </r>
  <r>
    <x v="1"/>
    <x v="1"/>
    <x v="1"/>
    <x v="1"/>
    <x v="6"/>
    <x v="6"/>
    <x v="6"/>
    <x v="0"/>
    <x v="6"/>
    <x v="3"/>
    <x v="6"/>
    <n v="55399.2909"/>
  </r>
  <r>
    <x v="1"/>
    <x v="1"/>
    <x v="1"/>
    <x v="1"/>
    <x v="7"/>
    <x v="7"/>
    <x v="7"/>
    <x v="0"/>
    <x v="7"/>
    <x v="3"/>
    <x v="7"/>
    <n v="10281.641"/>
  </r>
  <r>
    <x v="1"/>
    <x v="1"/>
    <x v="1"/>
    <x v="1"/>
    <x v="8"/>
    <x v="8"/>
    <x v="8"/>
    <x v="0"/>
    <x v="8"/>
    <x v="2"/>
    <x v="8"/>
    <n v="13781.892400000001"/>
  </r>
  <r>
    <x v="1"/>
    <x v="1"/>
    <x v="1"/>
    <x v="1"/>
    <x v="8"/>
    <x v="9"/>
    <x v="9"/>
    <x v="0"/>
    <x v="2"/>
    <x v="2"/>
    <x v="9"/>
    <n v="13252.633900000001"/>
  </r>
  <r>
    <x v="1"/>
    <x v="1"/>
    <x v="1"/>
    <x v="1"/>
    <x v="9"/>
    <x v="10"/>
    <x v="10"/>
    <x v="0"/>
    <x v="8"/>
    <x v="2"/>
    <x v="10"/>
    <n v="3683.6394"/>
  </r>
  <r>
    <x v="1"/>
    <x v="1"/>
    <x v="1"/>
    <x v="1"/>
    <x v="9"/>
    <x v="11"/>
    <x v="11"/>
    <x v="0"/>
    <x v="2"/>
    <x v="2"/>
    <x v="11"/>
    <n v="2561.6113"/>
  </r>
  <r>
    <x v="1"/>
    <x v="1"/>
    <x v="2"/>
    <x v="2"/>
    <x v="10"/>
    <x v="12"/>
    <x v="12"/>
    <x v="0"/>
    <x v="9"/>
    <x v="2"/>
    <x v="12"/>
    <n v="39410.680999999997"/>
  </r>
  <r>
    <x v="1"/>
    <x v="1"/>
    <x v="2"/>
    <x v="2"/>
    <x v="10"/>
    <x v="13"/>
    <x v="4"/>
    <x v="0"/>
    <x v="10"/>
    <x v="4"/>
    <x v="4"/>
    <n v="7938.8781068218696"/>
  </r>
  <r>
    <x v="1"/>
    <x v="1"/>
    <x v="2"/>
    <x v="2"/>
    <x v="8"/>
    <x v="14"/>
    <x v="8"/>
    <x v="0"/>
    <x v="9"/>
    <x v="2"/>
    <x v="13"/>
    <n v="8613.6826999999994"/>
  </r>
  <r>
    <x v="1"/>
    <x v="1"/>
    <x v="2"/>
    <x v="2"/>
    <x v="9"/>
    <x v="15"/>
    <x v="10"/>
    <x v="0"/>
    <x v="9"/>
    <x v="2"/>
    <x v="14"/>
    <n v="2302.2746999999999"/>
  </r>
  <r>
    <x v="1"/>
    <x v="1"/>
    <x v="3"/>
    <x v="3"/>
    <x v="11"/>
    <x v="16"/>
    <x v="4"/>
    <x v="0"/>
    <x v="11"/>
    <x v="4"/>
    <x v="15"/>
    <n v="1323.14635113698"/>
  </r>
  <r>
    <x v="1"/>
    <x v="1"/>
    <x v="3"/>
    <x v="3"/>
    <x v="12"/>
    <x v="17"/>
    <x v="13"/>
    <x v="0"/>
    <x v="12"/>
    <x v="3"/>
    <x v="16"/>
    <n v="5664.6971999999996"/>
  </r>
  <r>
    <x v="1"/>
    <x v="1"/>
    <x v="4"/>
    <x v="4"/>
    <x v="13"/>
    <x v="18"/>
    <x v="14"/>
    <x v="0"/>
    <x v="13"/>
    <x v="4"/>
    <x v="15"/>
    <n v="2646.29270227396"/>
  </r>
  <r>
    <x v="1"/>
    <x v="1"/>
    <x v="5"/>
    <x v="5"/>
    <x v="14"/>
    <x v="19"/>
    <x v="5"/>
    <x v="0"/>
    <x v="14"/>
    <x v="2"/>
    <x v="17"/>
    <n v="3629.6550999999999"/>
  </r>
  <r>
    <x v="1"/>
    <x v="1"/>
    <x v="5"/>
    <x v="5"/>
    <x v="15"/>
    <x v="20"/>
    <x v="4"/>
    <x v="0"/>
    <x v="15"/>
    <x v="4"/>
    <x v="18"/>
    <n v="5292.58540454791"/>
  </r>
  <r>
    <x v="1"/>
    <x v="1"/>
    <x v="5"/>
    <x v="5"/>
    <x v="16"/>
    <x v="21"/>
    <x v="15"/>
    <x v="0"/>
    <x v="2"/>
    <x v="3"/>
    <x v="19"/>
    <n v="26616.692999999999"/>
  </r>
  <r>
    <x v="2"/>
    <x v="2"/>
    <x v="6"/>
    <x v="6"/>
    <x v="10"/>
    <x v="22"/>
    <x v="16"/>
    <x v="0"/>
    <x v="0"/>
    <x v="0"/>
    <x v="20"/>
    <n v="520000"/>
  </r>
  <r>
    <x v="2"/>
    <x v="2"/>
    <x v="6"/>
    <x v="6"/>
    <x v="10"/>
    <x v="23"/>
    <x v="17"/>
    <x v="0"/>
    <x v="0"/>
    <x v="0"/>
    <x v="21"/>
    <n v="50000"/>
  </r>
  <r>
    <x v="2"/>
    <x v="2"/>
    <x v="6"/>
    <x v="6"/>
    <x v="10"/>
    <x v="24"/>
    <x v="18"/>
    <x v="0"/>
    <x v="0"/>
    <x v="0"/>
    <x v="22"/>
    <n v="15000"/>
  </r>
  <r>
    <x v="2"/>
    <x v="2"/>
    <x v="6"/>
    <x v="6"/>
    <x v="10"/>
    <x v="25"/>
    <x v="19"/>
    <x v="0"/>
    <x v="0"/>
    <x v="0"/>
    <x v="23"/>
    <n v="35000"/>
  </r>
  <r>
    <x v="3"/>
    <x v="3"/>
    <x v="7"/>
    <x v="7"/>
    <x v="17"/>
    <x v="26"/>
    <x v="20"/>
    <x v="0"/>
    <x v="0"/>
    <x v="0"/>
    <x v="24"/>
    <n v="11481"/>
  </r>
  <r>
    <x v="4"/>
    <x v="4"/>
    <x v="8"/>
    <x v="8"/>
    <x v="10"/>
    <x v="27"/>
    <x v="21"/>
    <x v="0"/>
    <x v="0"/>
    <x v="0"/>
    <x v="25"/>
    <n v="40000"/>
  </r>
  <r>
    <x v="5"/>
    <x v="5"/>
    <x v="9"/>
    <x v="9"/>
    <x v="17"/>
    <x v="28"/>
    <x v="22"/>
    <x v="0"/>
    <x v="16"/>
    <x v="5"/>
    <x v="26"/>
    <n v="19032"/>
  </r>
  <r>
    <x v="5"/>
    <x v="5"/>
    <x v="9"/>
    <x v="9"/>
    <x v="18"/>
    <x v="29"/>
    <x v="23"/>
    <x v="0"/>
    <x v="17"/>
    <x v="2"/>
    <x v="27"/>
    <n v="2737.15"/>
  </r>
  <r>
    <x v="5"/>
    <x v="5"/>
    <x v="9"/>
    <x v="9"/>
    <x v="8"/>
    <x v="30"/>
    <x v="24"/>
    <x v="0"/>
    <x v="18"/>
    <x v="2"/>
    <x v="28"/>
    <n v="6174"/>
  </r>
  <r>
    <x v="5"/>
    <x v="5"/>
    <x v="10"/>
    <x v="10"/>
    <x v="9"/>
    <x v="31"/>
    <x v="25"/>
    <x v="0"/>
    <x v="14"/>
    <x v="5"/>
    <x v="29"/>
    <n v="10118"/>
  </r>
  <r>
    <x v="6"/>
    <x v="6"/>
    <x v="11"/>
    <x v="11"/>
    <x v="10"/>
    <x v="32"/>
    <x v="26"/>
    <x v="0"/>
    <x v="0"/>
    <x v="0"/>
    <x v="30"/>
    <n v="4012"/>
  </r>
  <r>
    <x v="6"/>
    <x v="6"/>
    <x v="11"/>
    <x v="11"/>
    <x v="10"/>
    <x v="33"/>
    <x v="27"/>
    <x v="0"/>
    <x v="0"/>
    <x v="0"/>
    <x v="31"/>
    <n v="8174"/>
  </r>
  <r>
    <x v="6"/>
    <x v="6"/>
    <x v="11"/>
    <x v="11"/>
    <x v="10"/>
    <x v="34"/>
    <x v="28"/>
    <x v="0"/>
    <x v="0"/>
    <x v="0"/>
    <x v="32"/>
    <n v="9336"/>
  </r>
  <r>
    <x v="6"/>
    <x v="6"/>
    <x v="11"/>
    <x v="11"/>
    <x v="10"/>
    <x v="35"/>
    <x v="29"/>
    <x v="0"/>
    <x v="0"/>
    <x v="0"/>
    <x v="33"/>
    <n v="8560"/>
  </r>
  <r>
    <x v="7"/>
    <x v="7"/>
    <x v="12"/>
    <x v="12"/>
    <x v="10"/>
    <x v="36"/>
    <x v="30"/>
    <x v="0"/>
    <x v="0"/>
    <x v="0"/>
    <x v="34"/>
    <n v="300000"/>
  </r>
  <r>
    <x v="7"/>
    <x v="7"/>
    <x v="12"/>
    <x v="12"/>
    <x v="10"/>
    <x v="37"/>
    <x v="31"/>
    <x v="0"/>
    <x v="0"/>
    <x v="0"/>
    <x v="35"/>
    <n v="30000"/>
  </r>
  <r>
    <x v="7"/>
    <x v="7"/>
    <x v="12"/>
    <x v="12"/>
    <x v="19"/>
    <x v="38"/>
    <x v="32"/>
    <x v="0"/>
    <x v="0"/>
    <x v="0"/>
    <x v="36"/>
    <n v="60000"/>
  </r>
  <r>
    <x v="7"/>
    <x v="7"/>
    <x v="12"/>
    <x v="12"/>
    <x v="20"/>
    <x v="39"/>
    <x v="33"/>
    <x v="0"/>
    <x v="0"/>
    <x v="0"/>
    <x v="35"/>
    <n v="30000"/>
  </r>
  <r>
    <x v="7"/>
    <x v="7"/>
    <x v="12"/>
    <x v="12"/>
    <x v="21"/>
    <x v="40"/>
    <x v="34"/>
    <x v="0"/>
    <x v="19"/>
    <x v="6"/>
    <x v="37"/>
    <n v="98250"/>
  </r>
  <r>
    <x v="7"/>
    <x v="7"/>
    <x v="12"/>
    <x v="12"/>
    <x v="17"/>
    <x v="41"/>
    <x v="35"/>
    <x v="0"/>
    <x v="0"/>
    <x v="0"/>
    <x v="38"/>
    <n v="31000"/>
  </r>
  <r>
    <x v="7"/>
    <x v="7"/>
    <x v="12"/>
    <x v="12"/>
    <x v="18"/>
    <x v="42"/>
    <x v="36"/>
    <x v="0"/>
    <x v="0"/>
    <x v="0"/>
    <x v="39"/>
    <n v="70000"/>
  </r>
  <r>
    <x v="7"/>
    <x v="7"/>
    <x v="12"/>
    <x v="12"/>
    <x v="18"/>
    <x v="43"/>
    <x v="37"/>
    <x v="0"/>
    <x v="0"/>
    <x v="0"/>
    <x v="23"/>
    <n v="35000"/>
  </r>
  <r>
    <x v="7"/>
    <x v="7"/>
    <x v="12"/>
    <x v="12"/>
    <x v="22"/>
    <x v="44"/>
    <x v="38"/>
    <x v="0"/>
    <x v="0"/>
    <x v="0"/>
    <x v="22"/>
    <n v="15000"/>
  </r>
  <r>
    <x v="7"/>
    <x v="7"/>
    <x v="12"/>
    <x v="12"/>
    <x v="23"/>
    <x v="45"/>
    <x v="39"/>
    <x v="0"/>
    <x v="0"/>
    <x v="0"/>
    <x v="23"/>
    <n v="35000"/>
  </r>
  <r>
    <x v="7"/>
    <x v="7"/>
    <x v="12"/>
    <x v="12"/>
    <x v="23"/>
    <x v="46"/>
    <x v="40"/>
    <x v="0"/>
    <x v="0"/>
    <x v="0"/>
    <x v="40"/>
    <n v="25000"/>
  </r>
  <r>
    <x v="7"/>
    <x v="7"/>
    <x v="12"/>
    <x v="12"/>
    <x v="10"/>
    <x v="47"/>
    <x v="41"/>
    <x v="0"/>
    <x v="0"/>
    <x v="0"/>
    <x v="41"/>
    <n v="154498"/>
  </r>
  <r>
    <x v="7"/>
    <x v="7"/>
    <x v="12"/>
    <x v="12"/>
    <x v="17"/>
    <x v="48"/>
    <x v="42"/>
    <x v="0"/>
    <x v="20"/>
    <x v="6"/>
    <x v="42"/>
    <n v="111320"/>
  </r>
  <r>
    <x v="7"/>
    <x v="7"/>
    <x v="12"/>
    <x v="12"/>
    <x v="18"/>
    <x v="49"/>
    <x v="43"/>
    <x v="0"/>
    <x v="0"/>
    <x v="0"/>
    <x v="43"/>
    <n v="45000"/>
  </r>
  <r>
    <x v="7"/>
    <x v="7"/>
    <x v="12"/>
    <x v="12"/>
    <x v="8"/>
    <x v="50"/>
    <x v="44"/>
    <x v="0"/>
    <x v="0"/>
    <x v="0"/>
    <x v="44"/>
    <n v="8500"/>
  </r>
  <r>
    <x v="7"/>
    <x v="7"/>
    <x v="12"/>
    <x v="12"/>
    <x v="8"/>
    <x v="51"/>
    <x v="45"/>
    <x v="0"/>
    <x v="0"/>
    <x v="0"/>
    <x v="45"/>
    <n v="8778"/>
  </r>
  <r>
    <x v="7"/>
    <x v="7"/>
    <x v="12"/>
    <x v="12"/>
    <x v="0"/>
    <x v="52"/>
    <x v="46"/>
    <x v="0"/>
    <x v="0"/>
    <x v="0"/>
    <x v="46"/>
    <n v="110970"/>
  </r>
  <r>
    <x v="7"/>
    <x v="7"/>
    <x v="13"/>
    <x v="13"/>
    <x v="8"/>
    <x v="53"/>
    <x v="47"/>
    <x v="0"/>
    <x v="0"/>
    <x v="0"/>
    <x v="47"/>
    <n v="28705"/>
  </r>
  <r>
    <x v="7"/>
    <x v="7"/>
    <x v="13"/>
    <x v="13"/>
    <x v="8"/>
    <x v="54"/>
    <x v="48"/>
    <x v="0"/>
    <x v="0"/>
    <x v="0"/>
    <x v="48"/>
    <n v="51872"/>
  </r>
  <r>
    <x v="7"/>
    <x v="7"/>
    <x v="13"/>
    <x v="13"/>
    <x v="8"/>
    <x v="55"/>
    <x v="49"/>
    <x v="0"/>
    <x v="0"/>
    <x v="0"/>
    <x v="49"/>
    <n v="213696"/>
  </r>
  <r>
    <x v="7"/>
    <x v="7"/>
    <x v="13"/>
    <x v="13"/>
    <x v="8"/>
    <x v="56"/>
    <x v="50"/>
    <x v="0"/>
    <x v="0"/>
    <x v="0"/>
    <x v="50"/>
    <n v="93072"/>
  </r>
  <r>
    <x v="7"/>
    <x v="7"/>
    <x v="14"/>
    <x v="14"/>
    <x v="24"/>
    <x v="57"/>
    <x v="51"/>
    <x v="0"/>
    <x v="0"/>
    <x v="0"/>
    <x v="51"/>
    <n v="40652"/>
  </r>
  <r>
    <x v="7"/>
    <x v="7"/>
    <x v="14"/>
    <x v="14"/>
    <x v="24"/>
    <x v="58"/>
    <x v="52"/>
    <x v="0"/>
    <x v="0"/>
    <x v="0"/>
    <x v="52"/>
    <n v="156312"/>
  </r>
  <r>
    <x v="7"/>
    <x v="7"/>
    <x v="15"/>
    <x v="15"/>
    <x v="17"/>
    <x v="59"/>
    <x v="53"/>
    <x v="0"/>
    <x v="0"/>
    <x v="0"/>
    <x v="53"/>
    <n v="71851.199999999997"/>
  </r>
  <r>
    <x v="7"/>
    <x v="7"/>
    <x v="15"/>
    <x v="15"/>
    <x v="17"/>
    <x v="60"/>
    <x v="54"/>
    <x v="0"/>
    <x v="0"/>
    <x v="0"/>
    <x v="54"/>
    <n v="166312"/>
  </r>
  <r>
    <x v="7"/>
    <x v="7"/>
    <x v="16"/>
    <x v="16"/>
    <x v="10"/>
    <x v="61"/>
    <x v="55"/>
    <x v="0"/>
    <x v="0"/>
    <x v="0"/>
    <x v="55"/>
    <n v="174462"/>
  </r>
  <r>
    <x v="7"/>
    <x v="7"/>
    <x v="16"/>
    <x v="16"/>
    <x v="10"/>
    <x v="62"/>
    <x v="56"/>
    <x v="0"/>
    <x v="0"/>
    <x v="0"/>
    <x v="40"/>
    <n v="25000"/>
  </r>
  <r>
    <x v="7"/>
    <x v="7"/>
    <x v="17"/>
    <x v="17"/>
    <x v="25"/>
    <x v="63"/>
    <x v="57"/>
    <x v="0"/>
    <x v="18"/>
    <x v="2"/>
    <x v="56"/>
    <n v="116776.751922218"/>
  </r>
  <r>
    <x v="7"/>
    <x v="7"/>
    <x v="17"/>
    <x v="17"/>
    <x v="26"/>
    <x v="64"/>
    <x v="58"/>
    <x v="0"/>
    <x v="12"/>
    <x v="2"/>
    <x v="57"/>
    <n v="66511.501861321798"/>
  </r>
  <r>
    <x v="7"/>
    <x v="7"/>
    <x v="17"/>
    <x v="17"/>
    <x v="27"/>
    <x v="65"/>
    <x v="59"/>
    <x v="0"/>
    <x v="12"/>
    <x v="2"/>
    <x v="58"/>
    <n v="88151.252791982595"/>
  </r>
  <r>
    <x v="7"/>
    <x v="7"/>
    <x v="18"/>
    <x v="18"/>
    <x v="28"/>
    <x v="66"/>
    <x v="60"/>
    <x v="0"/>
    <x v="0"/>
    <x v="0"/>
    <x v="59"/>
    <n v="140000"/>
  </r>
  <r>
    <x v="7"/>
    <x v="7"/>
    <x v="19"/>
    <x v="19"/>
    <x v="22"/>
    <x v="67"/>
    <x v="61"/>
    <x v="0"/>
    <x v="12"/>
    <x v="2"/>
    <x v="60"/>
    <n v="33676.299624318497"/>
  </r>
  <r>
    <x v="7"/>
    <x v="7"/>
    <x v="19"/>
    <x v="19"/>
    <x v="19"/>
    <x v="68"/>
    <x v="62"/>
    <x v="0"/>
    <x v="12"/>
    <x v="2"/>
    <x v="61"/>
    <n v="33975.069905206597"/>
  </r>
  <r>
    <x v="7"/>
    <x v="7"/>
    <x v="19"/>
    <x v="19"/>
    <x v="29"/>
    <x v="69"/>
    <x v="63"/>
    <x v="0"/>
    <x v="18"/>
    <x v="2"/>
    <x v="62"/>
    <n v="11337.1131769563"/>
  </r>
  <r>
    <x v="7"/>
    <x v="7"/>
    <x v="20"/>
    <x v="20"/>
    <x v="30"/>
    <x v="70"/>
    <x v="64"/>
    <x v="0"/>
    <x v="21"/>
    <x v="7"/>
    <x v="63"/>
    <n v="15488"/>
  </r>
  <r>
    <x v="7"/>
    <x v="7"/>
    <x v="20"/>
    <x v="20"/>
    <x v="31"/>
    <x v="71"/>
    <x v="65"/>
    <x v="0"/>
    <x v="22"/>
    <x v="8"/>
    <x v="64"/>
    <n v="901478.40000000002"/>
  </r>
  <r>
    <x v="7"/>
    <x v="7"/>
    <x v="20"/>
    <x v="20"/>
    <x v="31"/>
    <x v="72"/>
    <x v="66"/>
    <x v="0"/>
    <x v="0"/>
    <x v="2"/>
    <x v="65"/>
    <n v="20000"/>
  </r>
  <r>
    <x v="7"/>
    <x v="7"/>
    <x v="20"/>
    <x v="20"/>
    <x v="32"/>
    <x v="73"/>
    <x v="67"/>
    <x v="0"/>
    <x v="23"/>
    <x v="8"/>
    <x v="66"/>
    <n v="115824.64"/>
  </r>
  <r>
    <x v="7"/>
    <x v="7"/>
    <x v="20"/>
    <x v="20"/>
    <x v="33"/>
    <x v="74"/>
    <x v="68"/>
    <x v="0"/>
    <x v="22"/>
    <x v="8"/>
    <x v="66"/>
    <n v="173736.95999999999"/>
  </r>
  <r>
    <x v="7"/>
    <x v="7"/>
    <x v="20"/>
    <x v="20"/>
    <x v="33"/>
    <x v="75"/>
    <x v="69"/>
    <x v="0"/>
    <x v="0"/>
    <x v="0"/>
    <x v="67"/>
    <n v="205720"/>
  </r>
  <r>
    <x v="7"/>
    <x v="7"/>
    <x v="20"/>
    <x v="20"/>
    <x v="33"/>
    <x v="76"/>
    <x v="70"/>
    <x v="0"/>
    <x v="0"/>
    <x v="0"/>
    <x v="68"/>
    <n v="103080"/>
  </r>
  <r>
    <x v="7"/>
    <x v="7"/>
    <x v="20"/>
    <x v="20"/>
    <x v="34"/>
    <x v="77"/>
    <x v="71"/>
    <x v="0"/>
    <x v="24"/>
    <x v="9"/>
    <x v="69"/>
    <n v="79549.2"/>
  </r>
  <r>
    <x v="7"/>
    <x v="7"/>
    <x v="20"/>
    <x v="20"/>
    <x v="35"/>
    <x v="78"/>
    <x v="72"/>
    <x v="0"/>
    <x v="0"/>
    <x v="0"/>
    <x v="70"/>
    <n v="5000"/>
  </r>
  <r>
    <x v="7"/>
    <x v="7"/>
    <x v="20"/>
    <x v="20"/>
    <x v="35"/>
    <x v="79"/>
    <x v="73"/>
    <x v="0"/>
    <x v="0"/>
    <x v="0"/>
    <x v="71"/>
    <n v="10000"/>
  </r>
  <r>
    <x v="7"/>
    <x v="7"/>
    <x v="20"/>
    <x v="20"/>
    <x v="35"/>
    <x v="80"/>
    <x v="74"/>
    <x v="0"/>
    <x v="0"/>
    <x v="0"/>
    <x v="21"/>
    <n v="50000"/>
  </r>
  <r>
    <x v="7"/>
    <x v="7"/>
    <x v="20"/>
    <x v="20"/>
    <x v="35"/>
    <x v="81"/>
    <x v="75"/>
    <x v="0"/>
    <x v="25"/>
    <x v="0"/>
    <x v="72"/>
    <n v="84000"/>
  </r>
  <r>
    <x v="7"/>
    <x v="7"/>
    <x v="21"/>
    <x v="21"/>
    <x v="0"/>
    <x v="82"/>
    <x v="76"/>
    <x v="0"/>
    <x v="0"/>
    <x v="0"/>
    <x v="73"/>
    <n v="450000"/>
  </r>
  <r>
    <x v="7"/>
    <x v="7"/>
    <x v="22"/>
    <x v="22"/>
    <x v="36"/>
    <x v="83"/>
    <x v="77"/>
    <x v="0"/>
    <x v="0"/>
    <x v="0"/>
    <x v="65"/>
    <n v="20000"/>
  </r>
  <r>
    <x v="7"/>
    <x v="7"/>
    <x v="23"/>
    <x v="23"/>
    <x v="17"/>
    <x v="84"/>
    <x v="78"/>
    <x v="0"/>
    <x v="26"/>
    <x v="10"/>
    <x v="74"/>
    <n v="69040"/>
  </r>
  <r>
    <x v="7"/>
    <x v="7"/>
    <x v="23"/>
    <x v="23"/>
    <x v="18"/>
    <x v="85"/>
    <x v="79"/>
    <x v="0"/>
    <x v="0"/>
    <x v="0"/>
    <x v="65"/>
    <n v="20000"/>
  </r>
  <r>
    <x v="7"/>
    <x v="7"/>
    <x v="23"/>
    <x v="23"/>
    <x v="8"/>
    <x v="86"/>
    <x v="80"/>
    <x v="0"/>
    <x v="0"/>
    <x v="0"/>
    <x v="40"/>
    <n v="25000"/>
  </r>
  <r>
    <x v="7"/>
    <x v="7"/>
    <x v="23"/>
    <x v="23"/>
    <x v="8"/>
    <x v="87"/>
    <x v="81"/>
    <x v="0"/>
    <x v="0"/>
    <x v="0"/>
    <x v="75"/>
    <n v="80000"/>
  </r>
  <r>
    <x v="7"/>
    <x v="7"/>
    <x v="23"/>
    <x v="23"/>
    <x v="8"/>
    <x v="88"/>
    <x v="82"/>
    <x v="0"/>
    <x v="0"/>
    <x v="0"/>
    <x v="40"/>
    <n v="25000"/>
  </r>
  <r>
    <x v="7"/>
    <x v="7"/>
    <x v="23"/>
    <x v="23"/>
    <x v="17"/>
    <x v="89"/>
    <x v="83"/>
    <x v="0"/>
    <x v="0"/>
    <x v="0"/>
    <x v="22"/>
    <n v="15000"/>
  </r>
  <r>
    <x v="7"/>
    <x v="7"/>
    <x v="23"/>
    <x v="23"/>
    <x v="8"/>
    <x v="90"/>
    <x v="84"/>
    <x v="0"/>
    <x v="0"/>
    <x v="0"/>
    <x v="70"/>
    <n v="5000"/>
  </r>
  <r>
    <x v="7"/>
    <x v="7"/>
    <x v="23"/>
    <x v="23"/>
    <x v="9"/>
    <x v="91"/>
    <x v="85"/>
    <x v="0"/>
    <x v="0"/>
    <x v="0"/>
    <x v="70"/>
    <n v="5000"/>
  </r>
  <r>
    <x v="7"/>
    <x v="7"/>
    <x v="23"/>
    <x v="23"/>
    <x v="17"/>
    <x v="92"/>
    <x v="86"/>
    <x v="0"/>
    <x v="0"/>
    <x v="0"/>
    <x v="40"/>
    <n v="25000"/>
  </r>
  <r>
    <x v="7"/>
    <x v="7"/>
    <x v="23"/>
    <x v="23"/>
    <x v="17"/>
    <x v="93"/>
    <x v="87"/>
    <x v="0"/>
    <x v="0"/>
    <x v="0"/>
    <x v="21"/>
    <n v="50000"/>
  </r>
  <r>
    <x v="7"/>
    <x v="7"/>
    <x v="23"/>
    <x v="23"/>
    <x v="17"/>
    <x v="94"/>
    <x v="88"/>
    <x v="0"/>
    <x v="0"/>
    <x v="0"/>
    <x v="76"/>
    <n v="75000"/>
  </r>
  <r>
    <x v="7"/>
    <x v="7"/>
    <x v="23"/>
    <x v="23"/>
    <x v="17"/>
    <x v="95"/>
    <x v="89"/>
    <x v="0"/>
    <x v="0"/>
    <x v="0"/>
    <x v="40"/>
    <n v="25000"/>
  </r>
  <r>
    <x v="7"/>
    <x v="7"/>
    <x v="23"/>
    <x v="23"/>
    <x v="17"/>
    <x v="96"/>
    <x v="90"/>
    <x v="0"/>
    <x v="0"/>
    <x v="0"/>
    <x v="40"/>
    <n v="25000"/>
  </r>
  <r>
    <x v="7"/>
    <x v="7"/>
    <x v="23"/>
    <x v="23"/>
    <x v="17"/>
    <x v="97"/>
    <x v="91"/>
    <x v="0"/>
    <x v="0"/>
    <x v="0"/>
    <x v="21"/>
    <n v="50000"/>
  </r>
  <r>
    <x v="7"/>
    <x v="7"/>
    <x v="23"/>
    <x v="23"/>
    <x v="17"/>
    <x v="98"/>
    <x v="92"/>
    <x v="0"/>
    <x v="0"/>
    <x v="0"/>
    <x v="76"/>
    <n v="75000"/>
  </r>
  <r>
    <x v="7"/>
    <x v="7"/>
    <x v="23"/>
    <x v="23"/>
    <x v="17"/>
    <x v="99"/>
    <x v="93"/>
    <x v="0"/>
    <x v="0"/>
    <x v="0"/>
    <x v="35"/>
    <n v="30000"/>
  </r>
  <r>
    <x v="7"/>
    <x v="7"/>
    <x v="23"/>
    <x v="23"/>
    <x v="17"/>
    <x v="100"/>
    <x v="94"/>
    <x v="0"/>
    <x v="0"/>
    <x v="0"/>
    <x v="76"/>
    <n v="75000"/>
  </r>
  <r>
    <x v="8"/>
    <x v="8"/>
    <x v="24"/>
    <x v="24"/>
    <x v="18"/>
    <x v="101"/>
    <x v="95"/>
    <x v="0"/>
    <x v="0"/>
    <x v="0"/>
    <x v="75"/>
    <n v="80000"/>
  </r>
  <r>
    <x v="8"/>
    <x v="8"/>
    <x v="25"/>
    <x v="25"/>
    <x v="20"/>
    <x v="102"/>
    <x v="96"/>
    <x v="0"/>
    <x v="0"/>
    <x v="0"/>
    <x v="77"/>
    <n v="170800"/>
  </r>
  <r>
    <x v="8"/>
    <x v="8"/>
    <x v="25"/>
    <x v="25"/>
    <x v="20"/>
    <x v="103"/>
    <x v="97"/>
    <x v="0"/>
    <x v="0"/>
    <x v="0"/>
    <x v="78"/>
    <n v="0"/>
  </r>
  <r>
    <x v="8"/>
    <x v="8"/>
    <x v="25"/>
    <x v="25"/>
    <x v="20"/>
    <x v="104"/>
    <x v="98"/>
    <x v="0"/>
    <x v="0"/>
    <x v="0"/>
    <x v="78"/>
    <n v="0"/>
  </r>
  <r>
    <x v="8"/>
    <x v="8"/>
    <x v="25"/>
    <x v="25"/>
    <x v="20"/>
    <x v="105"/>
    <x v="99"/>
    <x v="0"/>
    <x v="0"/>
    <x v="0"/>
    <x v="79"/>
    <n v="170000"/>
  </r>
  <r>
    <x v="8"/>
    <x v="8"/>
    <x v="26"/>
    <x v="26"/>
    <x v="17"/>
    <x v="106"/>
    <x v="100"/>
    <x v="0"/>
    <x v="0"/>
    <x v="0"/>
    <x v="80"/>
    <n v="2500"/>
  </r>
  <r>
    <x v="8"/>
    <x v="8"/>
    <x v="27"/>
    <x v="27"/>
    <x v="37"/>
    <x v="107"/>
    <x v="101"/>
    <x v="0"/>
    <x v="0"/>
    <x v="0"/>
    <x v="81"/>
    <n v="633500"/>
  </r>
  <r>
    <x v="8"/>
    <x v="8"/>
    <x v="28"/>
    <x v="28"/>
    <x v="38"/>
    <x v="108"/>
    <x v="102"/>
    <x v="0"/>
    <x v="0"/>
    <x v="0"/>
    <x v="82"/>
    <n v="27778"/>
  </r>
  <r>
    <x v="8"/>
    <x v="8"/>
    <x v="28"/>
    <x v="28"/>
    <x v="38"/>
    <x v="109"/>
    <x v="103"/>
    <x v="0"/>
    <x v="0"/>
    <x v="0"/>
    <x v="43"/>
    <n v="45000"/>
  </r>
  <r>
    <x v="8"/>
    <x v="8"/>
    <x v="29"/>
    <x v="29"/>
    <x v="39"/>
    <x v="110"/>
    <x v="104"/>
    <x v="0"/>
    <x v="0"/>
    <x v="0"/>
    <x v="83"/>
    <n v="1448800"/>
  </r>
  <r>
    <x v="8"/>
    <x v="8"/>
    <x v="30"/>
    <x v="30"/>
    <x v="23"/>
    <x v="111"/>
    <x v="105"/>
    <x v="0"/>
    <x v="0"/>
    <x v="2"/>
    <x v="78"/>
    <n v="0"/>
  </r>
  <r>
    <x v="8"/>
    <x v="8"/>
    <x v="31"/>
    <x v="31"/>
    <x v="40"/>
    <x v="112"/>
    <x v="106"/>
    <x v="0"/>
    <x v="0"/>
    <x v="0"/>
    <x v="84"/>
    <n v="48500"/>
  </r>
  <r>
    <x v="8"/>
    <x v="8"/>
    <x v="31"/>
    <x v="31"/>
    <x v="40"/>
    <x v="113"/>
    <x v="107"/>
    <x v="0"/>
    <x v="0"/>
    <x v="0"/>
    <x v="85"/>
    <n v="88150"/>
  </r>
  <r>
    <x v="8"/>
    <x v="8"/>
    <x v="31"/>
    <x v="31"/>
    <x v="40"/>
    <x v="114"/>
    <x v="108"/>
    <x v="0"/>
    <x v="0"/>
    <x v="0"/>
    <x v="86"/>
    <n v="293000"/>
  </r>
  <r>
    <x v="8"/>
    <x v="8"/>
    <x v="32"/>
    <x v="32"/>
    <x v="21"/>
    <x v="115"/>
    <x v="109"/>
    <x v="0"/>
    <x v="0"/>
    <x v="0"/>
    <x v="87"/>
    <n v="46500"/>
  </r>
  <r>
    <x v="8"/>
    <x v="8"/>
    <x v="32"/>
    <x v="32"/>
    <x v="21"/>
    <x v="116"/>
    <x v="110"/>
    <x v="0"/>
    <x v="0"/>
    <x v="0"/>
    <x v="88"/>
    <n v="113300"/>
  </r>
  <r>
    <x v="8"/>
    <x v="8"/>
    <x v="32"/>
    <x v="32"/>
    <x v="21"/>
    <x v="117"/>
    <x v="111"/>
    <x v="0"/>
    <x v="0"/>
    <x v="0"/>
    <x v="89"/>
    <n v="7000"/>
  </r>
  <r>
    <x v="8"/>
    <x v="8"/>
    <x v="33"/>
    <x v="33"/>
    <x v="41"/>
    <x v="118"/>
    <x v="112"/>
    <x v="0"/>
    <x v="0"/>
    <x v="0"/>
    <x v="90"/>
    <n v="105500"/>
  </r>
  <r>
    <x v="8"/>
    <x v="8"/>
    <x v="33"/>
    <x v="33"/>
    <x v="41"/>
    <x v="119"/>
    <x v="113"/>
    <x v="0"/>
    <x v="0"/>
    <x v="0"/>
    <x v="91"/>
    <n v="83600"/>
  </r>
  <r>
    <x v="8"/>
    <x v="8"/>
    <x v="33"/>
    <x v="33"/>
    <x v="41"/>
    <x v="120"/>
    <x v="114"/>
    <x v="0"/>
    <x v="0"/>
    <x v="0"/>
    <x v="92"/>
    <n v="4500"/>
  </r>
  <r>
    <x v="8"/>
    <x v="8"/>
    <x v="34"/>
    <x v="34"/>
    <x v="42"/>
    <x v="121"/>
    <x v="115"/>
    <x v="0"/>
    <x v="0"/>
    <x v="0"/>
    <x v="92"/>
    <n v="4500"/>
  </r>
  <r>
    <x v="8"/>
    <x v="8"/>
    <x v="34"/>
    <x v="34"/>
    <x v="42"/>
    <x v="122"/>
    <x v="116"/>
    <x v="0"/>
    <x v="0"/>
    <x v="0"/>
    <x v="93"/>
    <n v="55000"/>
  </r>
  <r>
    <x v="8"/>
    <x v="8"/>
    <x v="35"/>
    <x v="35"/>
    <x v="10"/>
    <x v="123"/>
    <x v="117"/>
    <x v="0"/>
    <x v="0"/>
    <x v="0"/>
    <x v="94"/>
    <n v="31800"/>
  </r>
  <r>
    <x v="9"/>
    <x v="9"/>
    <x v="36"/>
    <x v="36"/>
    <x v="28"/>
    <x v="124"/>
    <x v="118"/>
    <x v="0"/>
    <x v="0"/>
    <x v="0"/>
    <x v="95"/>
    <n v="118985"/>
  </r>
  <r>
    <x v="9"/>
    <x v="9"/>
    <x v="36"/>
    <x v="36"/>
    <x v="43"/>
    <x v="125"/>
    <x v="119"/>
    <x v="0"/>
    <x v="0"/>
    <x v="0"/>
    <x v="96"/>
    <n v="43598"/>
  </r>
  <r>
    <x v="9"/>
    <x v="9"/>
    <x v="36"/>
    <x v="36"/>
    <x v="44"/>
    <x v="126"/>
    <x v="120"/>
    <x v="0"/>
    <x v="0"/>
    <x v="0"/>
    <x v="97"/>
    <n v="224192"/>
  </r>
  <r>
    <x v="9"/>
    <x v="9"/>
    <x v="36"/>
    <x v="36"/>
    <x v="23"/>
    <x v="127"/>
    <x v="121"/>
    <x v="0"/>
    <x v="0"/>
    <x v="0"/>
    <x v="98"/>
    <n v="431756"/>
  </r>
  <r>
    <x v="9"/>
    <x v="9"/>
    <x v="36"/>
    <x v="36"/>
    <x v="20"/>
    <x v="128"/>
    <x v="122"/>
    <x v="0"/>
    <x v="0"/>
    <x v="0"/>
    <x v="99"/>
    <n v="181431"/>
  </r>
  <r>
    <x v="9"/>
    <x v="9"/>
    <x v="36"/>
    <x v="36"/>
    <x v="45"/>
    <x v="129"/>
    <x v="123"/>
    <x v="0"/>
    <x v="0"/>
    <x v="0"/>
    <x v="100"/>
    <n v="74060"/>
  </r>
  <r>
    <x v="9"/>
    <x v="9"/>
    <x v="36"/>
    <x v="36"/>
    <x v="46"/>
    <x v="130"/>
    <x v="124"/>
    <x v="0"/>
    <x v="0"/>
    <x v="0"/>
    <x v="101"/>
    <n v="30614"/>
  </r>
  <r>
    <x v="9"/>
    <x v="9"/>
    <x v="36"/>
    <x v="36"/>
    <x v="40"/>
    <x v="131"/>
    <x v="125"/>
    <x v="0"/>
    <x v="0"/>
    <x v="0"/>
    <x v="102"/>
    <n v="41655"/>
  </r>
  <r>
    <x v="9"/>
    <x v="9"/>
    <x v="36"/>
    <x v="36"/>
    <x v="47"/>
    <x v="132"/>
    <x v="126"/>
    <x v="0"/>
    <x v="0"/>
    <x v="0"/>
    <x v="103"/>
    <n v="85997"/>
  </r>
  <r>
    <x v="9"/>
    <x v="9"/>
    <x v="36"/>
    <x v="36"/>
    <x v="41"/>
    <x v="133"/>
    <x v="127"/>
    <x v="0"/>
    <x v="0"/>
    <x v="0"/>
    <x v="104"/>
    <n v="202706"/>
  </r>
  <r>
    <x v="9"/>
    <x v="9"/>
    <x v="36"/>
    <x v="36"/>
    <x v="48"/>
    <x v="134"/>
    <x v="128"/>
    <x v="0"/>
    <x v="0"/>
    <x v="0"/>
    <x v="105"/>
    <n v="59539"/>
  </r>
  <r>
    <x v="9"/>
    <x v="9"/>
    <x v="36"/>
    <x v="36"/>
    <x v="49"/>
    <x v="135"/>
    <x v="129"/>
    <x v="0"/>
    <x v="0"/>
    <x v="0"/>
    <x v="106"/>
    <n v="117039"/>
  </r>
  <r>
    <x v="9"/>
    <x v="9"/>
    <x v="36"/>
    <x v="36"/>
    <x v="42"/>
    <x v="136"/>
    <x v="130"/>
    <x v="0"/>
    <x v="0"/>
    <x v="0"/>
    <x v="107"/>
    <n v="338064"/>
  </r>
  <r>
    <x v="10"/>
    <x v="10"/>
    <x v="37"/>
    <x v="37"/>
    <x v="25"/>
    <x v="137"/>
    <x v="131"/>
    <x v="0"/>
    <x v="0"/>
    <x v="0"/>
    <x v="108"/>
    <n v="100000"/>
  </r>
  <r>
    <x v="10"/>
    <x v="10"/>
    <x v="37"/>
    <x v="37"/>
    <x v="25"/>
    <x v="138"/>
    <x v="132"/>
    <x v="0"/>
    <x v="0"/>
    <x v="0"/>
    <x v="109"/>
    <n v="242875"/>
  </r>
  <r>
    <x v="10"/>
    <x v="10"/>
    <x v="37"/>
    <x v="37"/>
    <x v="25"/>
    <x v="139"/>
    <x v="133"/>
    <x v="0"/>
    <x v="0"/>
    <x v="0"/>
    <x v="110"/>
    <n v="1414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x v="0"/>
    <s v="6"/>
    <x v="0"/>
    <x v="0"/>
    <x v="0"/>
    <x v="0"/>
    <n v="162547"/>
    <x v="0"/>
    <x v="0"/>
    <x v="0"/>
    <x v="0"/>
    <x v="0"/>
    <n v="-162547"/>
    <x v="0"/>
    <x v="0"/>
  </r>
  <r>
    <x v="1"/>
    <x v="1"/>
    <s v="425"/>
    <x v="1"/>
    <x v="1"/>
    <x v="1"/>
    <x v="1"/>
    <n v="12878.077600000001"/>
    <x v="0"/>
    <x v="0"/>
    <x v="0"/>
    <x v="1"/>
    <x v="1"/>
    <n v="-12878.077600000001"/>
    <x v="1"/>
    <x v="1"/>
  </r>
  <r>
    <x v="2"/>
    <x v="2"/>
    <s v="306"/>
    <x v="2"/>
    <x v="2"/>
    <x v="2"/>
    <x v="2"/>
    <n v="6298.6651000000002"/>
    <x v="0"/>
    <x v="0"/>
    <x v="0"/>
    <x v="2"/>
    <x v="2"/>
    <n v="-6298.6651000000002"/>
    <x v="2"/>
    <x v="2"/>
  </r>
  <r>
    <x v="1"/>
    <x v="1"/>
    <s v="431"/>
    <x v="3"/>
    <x v="3"/>
    <x v="3"/>
    <x v="3"/>
    <n v="48869.409699999997"/>
    <x v="0"/>
    <x v="0"/>
    <x v="0"/>
    <x v="3"/>
    <x v="3"/>
    <n v="-48869.409699999997"/>
    <x v="3"/>
    <x v="3"/>
  </r>
  <r>
    <x v="3"/>
    <x v="3"/>
    <s v="36"/>
    <x v="4"/>
    <x v="4"/>
    <x v="4"/>
    <x v="4"/>
    <n v="55572.146747753082"/>
    <x v="0"/>
    <x v="0"/>
    <x v="0"/>
    <x v="4"/>
    <x v="4"/>
    <n v="-55572.146747753082"/>
    <x v="4"/>
    <x v="4"/>
  </r>
  <r>
    <x v="1"/>
    <x v="1"/>
    <s v="419"/>
    <x v="5"/>
    <x v="5"/>
    <x v="5"/>
    <x v="5"/>
    <n v="18148.275399999999"/>
    <x v="0"/>
    <x v="0"/>
    <x v="0"/>
    <x v="5"/>
    <x v="5"/>
    <n v="-18148.275399999999"/>
    <x v="2"/>
    <x v="2"/>
  </r>
  <r>
    <x v="1"/>
    <x v="1"/>
    <s v="41"/>
    <x v="6"/>
    <x v="6"/>
    <x v="6"/>
    <x v="6"/>
    <n v="55399.2909"/>
    <x v="0"/>
    <x v="0"/>
    <x v="0"/>
    <x v="6"/>
    <x v="6"/>
    <n v="-55399.2909"/>
    <x v="3"/>
    <x v="3"/>
  </r>
  <r>
    <x v="2"/>
    <x v="2"/>
    <s v="383"/>
    <x v="7"/>
    <x v="7"/>
    <x v="7"/>
    <x v="7"/>
    <n v="10281.641"/>
    <x v="0"/>
    <x v="0"/>
    <x v="0"/>
    <x v="7"/>
    <x v="7"/>
    <n v="-10281.641"/>
    <x v="3"/>
    <x v="3"/>
  </r>
  <r>
    <x v="1"/>
    <x v="1"/>
    <s v="4"/>
    <x v="8"/>
    <x v="8"/>
    <x v="8"/>
    <x v="8"/>
    <n v="22395.575100000002"/>
    <x v="0"/>
    <x v="0"/>
    <x v="0"/>
    <x v="8"/>
    <x v="8"/>
    <n v="-22395.575100000002"/>
    <x v="2"/>
    <x v="2"/>
  </r>
  <r>
    <x v="1"/>
    <x v="1"/>
    <s v="4"/>
    <x v="9"/>
    <x v="9"/>
    <x v="2"/>
    <x v="9"/>
    <n v="13252.633900000001"/>
    <x v="0"/>
    <x v="0"/>
    <x v="0"/>
    <x v="2"/>
    <x v="9"/>
    <n v="-13252.633900000001"/>
    <x v="2"/>
    <x v="2"/>
  </r>
  <r>
    <x v="1"/>
    <x v="1"/>
    <s v="5"/>
    <x v="10"/>
    <x v="10"/>
    <x v="8"/>
    <x v="10"/>
    <n v="5985.9141"/>
    <x v="0"/>
    <x v="0"/>
    <x v="0"/>
    <x v="8"/>
    <x v="10"/>
    <n v="-5985.9141"/>
    <x v="2"/>
    <x v="2"/>
  </r>
  <r>
    <x v="1"/>
    <x v="1"/>
    <s v="5"/>
    <x v="11"/>
    <x v="11"/>
    <x v="2"/>
    <x v="11"/>
    <n v="2561.6113"/>
    <x v="0"/>
    <x v="0"/>
    <x v="0"/>
    <x v="2"/>
    <x v="11"/>
    <n v="-2561.6113"/>
    <x v="2"/>
    <x v="2"/>
  </r>
  <r>
    <x v="1"/>
    <x v="1"/>
    <s v="1"/>
    <x v="12"/>
    <x v="12"/>
    <x v="9"/>
    <x v="12"/>
    <n v="39410.680999999997"/>
    <x v="0"/>
    <x v="0"/>
    <x v="0"/>
    <x v="9"/>
    <x v="12"/>
    <n v="-39410.680999999997"/>
    <x v="2"/>
    <x v="2"/>
  </r>
  <r>
    <x v="1"/>
    <x v="1"/>
    <s v="1"/>
    <x v="13"/>
    <x v="4"/>
    <x v="10"/>
    <x v="13"/>
    <n v="7938.8781068218696"/>
    <x v="0"/>
    <x v="0"/>
    <x v="0"/>
    <x v="10"/>
    <x v="13"/>
    <n v="-7938.8781068218696"/>
    <x v="4"/>
    <x v="4"/>
  </r>
  <r>
    <x v="1"/>
    <x v="1"/>
    <s v="527"/>
    <x v="14"/>
    <x v="13"/>
    <x v="11"/>
    <x v="14"/>
    <n v="5664.6971999999996"/>
    <x v="0"/>
    <x v="0"/>
    <x v="0"/>
    <x v="11"/>
    <x v="14"/>
    <n v="-5664.6971999999996"/>
    <x v="3"/>
    <x v="3"/>
  </r>
  <r>
    <x v="3"/>
    <x v="3"/>
    <s v="338"/>
    <x v="15"/>
    <x v="14"/>
    <x v="12"/>
    <x v="15"/>
    <n v="2646.29270227396"/>
    <x v="0"/>
    <x v="0"/>
    <x v="0"/>
    <x v="12"/>
    <x v="15"/>
    <n v="-2646.29270227396"/>
    <x v="4"/>
    <x v="4"/>
  </r>
  <r>
    <x v="1"/>
    <x v="1"/>
    <s v="697"/>
    <x v="16"/>
    <x v="15"/>
    <x v="2"/>
    <x v="16"/>
    <n v="26616.692999999999"/>
    <x v="0"/>
    <x v="0"/>
    <x v="0"/>
    <x v="2"/>
    <x v="16"/>
    <n v="-26616.692999999999"/>
    <x v="3"/>
    <x v="3"/>
  </r>
  <r>
    <x v="4"/>
    <x v="4"/>
    <s v="1"/>
    <x v="17"/>
    <x v="16"/>
    <x v="0"/>
    <x v="17"/>
    <n v="520000"/>
    <x v="0"/>
    <x v="0"/>
    <x v="0"/>
    <x v="0"/>
    <x v="17"/>
    <n v="-520000"/>
    <x v="0"/>
    <x v="0"/>
  </r>
  <r>
    <x v="4"/>
    <x v="4"/>
    <s v="1"/>
    <x v="18"/>
    <x v="17"/>
    <x v="0"/>
    <x v="18"/>
    <n v="50000"/>
    <x v="0"/>
    <x v="0"/>
    <x v="0"/>
    <x v="0"/>
    <x v="18"/>
    <n v="-50000"/>
    <x v="0"/>
    <x v="0"/>
  </r>
  <r>
    <x v="4"/>
    <x v="4"/>
    <s v="1"/>
    <x v="19"/>
    <x v="18"/>
    <x v="0"/>
    <x v="19"/>
    <n v="15000"/>
    <x v="0"/>
    <x v="0"/>
    <x v="0"/>
    <x v="0"/>
    <x v="19"/>
    <n v="-15000"/>
    <x v="0"/>
    <x v="0"/>
  </r>
  <r>
    <x v="4"/>
    <x v="4"/>
    <s v="1"/>
    <x v="20"/>
    <x v="19"/>
    <x v="0"/>
    <x v="20"/>
    <n v="35000"/>
    <x v="0"/>
    <x v="0"/>
    <x v="0"/>
    <x v="0"/>
    <x v="20"/>
    <n v="-35000"/>
    <x v="0"/>
    <x v="0"/>
  </r>
  <r>
    <x v="5"/>
    <x v="5"/>
    <s v="2"/>
    <x v="21"/>
    <x v="20"/>
    <x v="0"/>
    <x v="21"/>
    <n v="11481"/>
    <x v="0"/>
    <x v="0"/>
    <x v="0"/>
    <x v="0"/>
    <x v="21"/>
    <n v="-11481"/>
    <x v="0"/>
    <x v="0"/>
  </r>
  <r>
    <x v="6"/>
    <x v="6"/>
    <s v="1"/>
    <x v="22"/>
    <x v="21"/>
    <x v="0"/>
    <x v="22"/>
    <n v="40000"/>
    <x v="0"/>
    <x v="0"/>
    <x v="0"/>
    <x v="0"/>
    <x v="22"/>
    <n v="-40000"/>
    <x v="0"/>
    <x v="0"/>
  </r>
  <r>
    <x v="7"/>
    <x v="7"/>
    <s v="2"/>
    <x v="23"/>
    <x v="22"/>
    <x v="13"/>
    <x v="23"/>
    <n v="19032"/>
    <x v="0"/>
    <x v="0"/>
    <x v="0"/>
    <x v="13"/>
    <x v="23"/>
    <n v="-19032"/>
    <x v="5"/>
    <x v="5"/>
  </r>
  <r>
    <x v="7"/>
    <x v="7"/>
    <s v="3"/>
    <x v="24"/>
    <x v="23"/>
    <x v="14"/>
    <x v="24"/>
    <n v="2737.15"/>
    <x v="0"/>
    <x v="0"/>
    <x v="0"/>
    <x v="14"/>
    <x v="24"/>
    <n v="-2737.15"/>
    <x v="2"/>
    <x v="2"/>
  </r>
  <r>
    <x v="7"/>
    <x v="7"/>
    <s v="4"/>
    <x v="25"/>
    <x v="24"/>
    <x v="15"/>
    <x v="25"/>
    <n v="6174"/>
    <x v="0"/>
    <x v="0"/>
    <x v="0"/>
    <x v="15"/>
    <x v="25"/>
    <n v="-6174"/>
    <x v="2"/>
    <x v="2"/>
  </r>
  <r>
    <x v="7"/>
    <x v="7"/>
    <s v="5"/>
    <x v="26"/>
    <x v="25"/>
    <x v="16"/>
    <x v="26"/>
    <n v="10118"/>
    <x v="0"/>
    <x v="0"/>
    <x v="0"/>
    <x v="16"/>
    <x v="26"/>
    <n v="-10118"/>
    <x v="5"/>
    <x v="5"/>
  </r>
  <r>
    <x v="8"/>
    <x v="8"/>
    <s v="1"/>
    <x v="27"/>
    <x v="26"/>
    <x v="0"/>
    <x v="27"/>
    <n v="4012"/>
    <x v="0"/>
    <x v="0"/>
    <x v="0"/>
    <x v="0"/>
    <x v="27"/>
    <n v="-4012"/>
    <x v="0"/>
    <x v="0"/>
  </r>
  <r>
    <x v="8"/>
    <x v="8"/>
    <s v="1"/>
    <x v="28"/>
    <x v="27"/>
    <x v="0"/>
    <x v="28"/>
    <n v="8174"/>
    <x v="0"/>
    <x v="0"/>
    <x v="0"/>
    <x v="0"/>
    <x v="28"/>
    <n v="-8174"/>
    <x v="0"/>
    <x v="0"/>
  </r>
  <r>
    <x v="8"/>
    <x v="8"/>
    <s v="1"/>
    <x v="29"/>
    <x v="28"/>
    <x v="0"/>
    <x v="29"/>
    <n v="9336"/>
    <x v="0"/>
    <x v="0"/>
    <x v="0"/>
    <x v="0"/>
    <x v="29"/>
    <n v="-9336"/>
    <x v="0"/>
    <x v="0"/>
  </r>
  <r>
    <x v="8"/>
    <x v="8"/>
    <s v="1"/>
    <x v="30"/>
    <x v="29"/>
    <x v="0"/>
    <x v="30"/>
    <n v="8560"/>
    <x v="0"/>
    <x v="0"/>
    <x v="0"/>
    <x v="0"/>
    <x v="30"/>
    <n v="-8560"/>
    <x v="0"/>
    <x v="0"/>
  </r>
  <r>
    <x v="9"/>
    <x v="9"/>
    <s v="1"/>
    <x v="31"/>
    <x v="30"/>
    <x v="0"/>
    <x v="31"/>
    <n v="300000"/>
    <x v="0"/>
    <x v="0"/>
    <x v="0"/>
    <x v="0"/>
    <x v="31"/>
    <n v="-300000"/>
    <x v="0"/>
    <x v="0"/>
  </r>
  <r>
    <x v="9"/>
    <x v="9"/>
    <s v="1"/>
    <x v="32"/>
    <x v="31"/>
    <x v="0"/>
    <x v="32"/>
    <n v="30000"/>
    <x v="0"/>
    <x v="0"/>
    <x v="0"/>
    <x v="0"/>
    <x v="32"/>
    <n v="-30000"/>
    <x v="0"/>
    <x v="0"/>
  </r>
  <r>
    <x v="9"/>
    <x v="9"/>
    <s v="9"/>
    <x v="33"/>
    <x v="32"/>
    <x v="0"/>
    <x v="33"/>
    <n v="60000"/>
    <x v="0"/>
    <x v="0"/>
    <x v="0"/>
    <x v="0"/>
    <x v="33"/>
    <n v="-60000"/>
    <x v="0"/>
    <x v="0"/>
  </r>
  <r>
    <x v="9"/>
    <x v="9"/>
    <s v="24"/>
    <x v="34"/>
    <x v="33"/>
    <x v="0"/>
    <x v="32"/>
    <n v="30000"/>
    <x v="0"/>
    <x v="0"/>
    <x v="0"/>
    <x v="0"/>
    <x v="32"/>
    <n v="-30000"/>
    <x v="0"/>
    <x v="0"/>
  </r>
  <r>
    <x v="9"/>
    <x v="9"/>
    <s v="40"/>
    <x v="35"/>
    <x v="34"/>
    <x v="17"/>
    <x v="34"/>
    <n v="98250"/>
    <x v="0"/>
    <x v="0"/>
    <x v="0"/>
    <x v="17"/>
    <x v="34"/>
    <n v="-98250"/>
    <x v="6"/>
    <x v="6"/>
  </r>
  <r>
    <x v="9"/>
    <x v="9"/>
    <s v="2"/>
    <x v="36"/>
    <x v="35"/>
    <x v="0"/>
    <x v="35"/>
    <n v="31000"/>
    <x v="0"/>
    <x v="0"/>
    <x v="0"/>
    <x v="0"/>
    <x v="35"/>
    <n v="-31000"/>
    <x v="0"/>
    <x v="0"/>
  </r>
  <r>
    <x v="9"/>
    <x v="9"/>
    <s v="3"/>
    <x v="37"/>
    <x v="36"/>
    <x v="0"/>
    <x v="36"/>
    <n v="70000"/>
    <x v="0"/>
    <x v="0"/>
    <x v="0"/>
    <x v="0"/>
    <x v="36"/>
    <n v="-70000"/>
    <x v="0"/>
    <x v="0"/>
  </r>
  <r>
    <x v="9"/>
    <x v="9"/>
    <s v="3"/>
    <x v="38"/>
    <x v="37"/>
    <x v="0"/>
    <x v="20"/>
    <n v="35000"/>
    <x v="0"/>
    <x v="0"/>
    <x v="0"/>
    <x v="0"/>
    <x v="20"/>
    <n v="-35000"/>
    <x v="0"/>
    <x v="0"/>
  </r>
  <r>
    <x v="9"/>
    <x v="9"/>
    <s v="8"/>
    <x v="39"/>
    <x v="38"/>
    <x v="0"/>
    <x v="19"/>
    <n v="15000"/>
    <x v="0"/>
    <x v="0"/>
    <x v="0"/>
    <x v="0"/>
    <x v="19"/>
    <n v="-15000"/>
    <x v="0"/>
    <x v="0"/>
  </r>
  <r>
    <x v="9"/>
    <x v="9"/>
    <s v="23"/>
    <x v="40"/>
    <x v="39"/>
    <x v="0"/>
    <x v="20"/>
    <n v="35000"/>
    <x v="0"/>
    <x v="0"/>
    <x v="0"/>
    <x v="0"/>
    <x v="20"/>
    <n v="-35000"/>
    <x v="0"/>
    <x v="0"/>
  </r>
  <r>
    <x v="9"/>
    <x v="9"/>
    <s v="23"/>
    <x v="41"/>
    <x v="40"/>
    <x v="0"/>
    <x v="37"/>
    <n v="25000"/>
    <x v="0"/>
    <x v="0"/>
    <x v="0"/>
    <x v="0"/>
    <x v="37"/>
    <n v="-25000"/>
    <x v="0"/>
    <x v="0"/>
  </r>
  <r>
    <x v="9"/>
    <x v="9"/>
    <s v="1"/>
    <x v="42"/>
    <x v="41"/>
    <x v="0"/>
    <x v="38"/>
    <n v="154498"/>
    <x v="0"/>
    <x v="0"/>
    <x v="0"/>
    <x v="0"/>
    <x v="38"/>
    <n v="-154498"/>
    <x v="0"/>
    <x v="0"/>
  </r>
  <r>
    <x v="9"/>
    <x v="9"/>
    <s v="2"/>
    <x v="43"/>
    <x v="42"/>
    <x v="18"/>
    <x v="39"/>
    <n v="111320"/>
    <x v="0"/>
    <x v="0"/>
    <x v="0"/>
    <x v="18"/>
    <x v="39"/>
    <n v="-111320"/>
    <x v="6"/>
    <x v="6"/>
  </r>
  <r>
    <x v="9"/>
    <x v="9"/>
    <s v="3"/>
    <x v="44"/>
    <x v="43"/>
    <x v="0"/>
    <x v="40"/>
    <n v="45000"/>
    <x v="0"/>
    <x v="0"/>
    <x v="0"/>
    <x v="0"/>
    <x v="40"/>
    <n v="-45000"/>
    <x v="0"/>
    <x v="0"/>
  </r>
  <r>
    <x v="9"/>
    <x v="9"/>
    <s v="4"/>
    <x v="45"/>
    <x v="44"/>
    <x v="0"/>
    <x v="41"/>
    <n v="8500"/>
    <x v="0"/>
    <x v="0"/>
    <x v="0"/>
    <x v="0"/>
    <x v="41"/>
    <n v="-8500"/>
    <x v="0"/>
    <x v="0"/>
  </r>
  <r>
    <x v="9"/>
    <x v="9"/>
    <s v="4"/>
    <x v="46"/>
    <x v="45"/>
    <x v="0"/>
    <x v="42"/>
    <n v="8778"/>
    <x v="0"/>
    <x v="0"/>
    <x v="0"/>
    <x v="0"/>
    <x v="42"/>
    <n v="-8778"/>
    <x v="0"/>
    <x v="0"/>
  </r>
  <r>
    <x v="9"/>
    <x v="9"/>
    <s v="6"/>
    <x v="47"/>
    <x v="46"/>
    <x v="0"/>
    <x v="43"/>
    <n v="110970"/>
    <x v="0"/>
    <x v="0"/>
    <x v="0"/>
    <x v="0"/>
    <x v="43"/>
    <n v="-110970"/>
    <x v="0"/>
    <x v="0"/>
  </r>
  <r>
    <x v="9"/>
    <x v="9"/>
    <s v="4"/>
    <x v="48"/>
    <x v="47"/>
    <x v="0"/>
    <x v="44"/>
    <n v="28705"/>
    <x v="0"/>
    <x v="0"/>
    <x v="0"/>
    <x v="0"/>
    <x v="44"/>
    <n v="-28705"/>
    <x v="0"/>
    <x v="0"/>
  </r>
  <r>
    <x v="9"/>
    <x v="9"/>
    <s v="4"/>
    <x v="49"/>
    <x v="48"/>
    <x v="0"/>
    <x v="45"/>
    <n v="51872"/>
    <x v="0"/>
    <x v="0"/>
    <x v="0"/>
    <x v="0"/>
    <x v="45"/>
    <n v="-51872"/>
    <x v="0"/>
    <x v="0"/>
  </r>
  <r>
    <x v="9"/>
    <x v="9"/>
    <s v="4"/>
    <x v="50"/>
    <x v="49"/>
    <x v="0"/>
    <x v="46"/>
    <n v="213696"/>
    <x v="0"/>
    <x v="0"/>
    <x v="0"/>
    <x v="0"/>
    <x v="46"/>
    <n v="-213696"/>
    <x v="0"/>
    <x v="0"/>
  </r>
  <r>
    <x v="9"/>
    <x v="9"/>
    <s v="4"/>
    <x v="51"/>
    <x v="50"/>
    <x v="0"/>
    <x v="47"/>
    <n v="93072"/>
    <x v="0"/>
    <x v="0"/>
    <x v="0"/>
    <x v="0"/>
    <x v="47"/>
    <n v="-93072"/>
    <x v="0"/>
    <x v="0"/>
  </r>
  <r>
    <x v="9"/>
    <x v="9"/>
    <s v="34"/>
    <x v="52"/>
    <x v="51"/>
    <x v="0"/>
    <x v="48"/>
    <n v="40652"/>
    <x v="0"/>
    <x v="0"/>
    <x v="0"/>
    <x v="0"/>
    <x v="48"/>
    <n v="-40652"/>
    <x v="0"/>
    <x v="0"/>
  </r>
  <r>
    <x v="9"/>
    <x v="9"/>
    <s v="34"/>
    <x v="53"/>
    <x v="52"/>
    <x v="0"/>
    <x v="49"/>
    <n v="156312"/>
    <x v="0"/>
    <x v="0"/>
    <x v="0"/>
    <x v="0"/>
    <x v="49"/>
    <n v="-156312"/>
    <x v="0"/>
    <x v="0"/>
  </r>
  <r>
    <x v="9"/>
    <x v="9"/>
    <s v="2"/>
    <x v="54"/>
    <x v="53"/>
    <x v="0"/>
    <x v="50"/>
    <n v="71851.199999999997"/>
    <x v="0"/>
    <x v="0"/>
    <x v="0"/>
    <x v="0"/>
    <x v="50"/>
    <n v="-71851.199999999997"/>
    <x v="0"/>
    <x v="0"/>
  </r>
  <r>
    <x v="9"/>
    <x v="9"/>
    <s v="2"/>
    <x v="55"/>
    <x v="54"/>
    <x v="0"/>
    <x v="51"/>
    <n v="166312"/>
    <x v="0"/>
    <x v="0"/>
    <x v="0"/>
    <x v="0"/>
    <x v="51"/>
    <n v="-166312"/>
    <x v="0"/>
    <x v="0"/>
  </r>
  <r>
    <x v="9"/>
    <x v="9"/>
    <s v="1"/>
    <x v="56"/>
    <x v="55"/>
    <x v="0"/>
    <x v="52"/>
    <n v="174462"/>
    <x v="0"/>
    <x v="0"/>
    <x v="0"/>
    <x v="0"/>
    <x v="52"/>
    <n v="-174462"/>
    <x v="0"/>
    <x v="0"/>
  </r>
  <r>
    <x v="9"/>
    <x v="9"/>
    <s v="1"/>
    <x v="57"/>
    <x v="56"/>
    <x v="0"/>
    <x v="37"/>
    <n v="25000"/>
    <x v="0"/>
    <x v="0"/>
    <x v="0"/>
    <x v="0"/>
    <x v="37"/>
    <n v="-25000"/>
    <x v="0"/>
    <x v="0"/>
  </r>
  <r>
    <x v="9"/>
    <x v="9"/>
    <s v="7"/>
    <x v="58"/>
    <x v="57"/>
    <x v="15"/>
    <x v="53"/>
    <n v="116776.751922218"/>
    <x v="0"/>
    <x v="0"/>
    <x v="0"/>
    <x v="15"/>
    <x v="53"/>
    <n v="-116776.751922218"/>
    <x v="2"/>
    <x v="2"/>
  </r>
  <r>
    <x v="9"/>
    <x v="9"/>
    <s v="81"/>
    <x v="59"/>
    <x v="58"/>
    <x v="11"/>
    <x v="54"/>
    <n v="66511.501861321798"/>
    <x v="0"/>
    <x v="0"/>
    <x v="0"/>
    <x v="11"/>
    <x v="54"/>
    <n v="-66511.501861321798"/>
    <x v="2"/>
    <x v="2"/>
  </r>
  <r>
    <x v="9"/>
    <x v="9"/>
    <s v="83"/>
    <x v="60"/>
    <x v="59"/>
    <x v="11"/>
    <x v="55"/>
    <n v="88151.252791982595"/>
    <x v="0"/>
    <x v="0"/>
    <x v="0"/>
    <x v="11"/>
    <x v="55"/>
    <n v="-88151.252791982595"/>
    <x v="2"/>
    <x v="2"/>
  </r>
  <r>
    <x v="9"/>
    <x v="9"/>
    <s v="20"/>
    <x v="61"/>
    <x v="60"/>
    <x v="0"/>
    <x v="56"/>
    <n v="140000"/>
    <x v="0"/>
    <x v="0"/>
    <x v="0"/>
    <x v="0"/>
    <x v="56"/>
    <n v="-140000"/>
    <x v="0"/>
    <x v="0"/>
  </r>
  <r>
    <x v="9"/>
    <x v="9"/>
    <s v="8"/>
    <x v="62"/>
    <x v="61"/>
    <x v="11"/>
    <x v="57"/>
    <n v="33676.299624318497"/>
    <x v="0"/>
    <x v="0"/>
    <x v="0"/>
    <x v="11"/>
    <x v="57"/>
    <n v="-33676.299624318497"/>
    <x v="2"/>
    <x v="2"/>
  </r>
  <r>
    <x v="9"/>
    <x v="9"/>
    <s v="9"/>
    <x v="63"/>
    <x v="62"/>
    <x v="11"/>
    <x v="58"/>
    <n v="33975.069905206597"/>
    <x v="0"/>
    <x v="0"/>
    <x v="0"/>
    <x v="11"/>
    <x v="58"/>
    <n v="-33975.069905206597"/>
    <x v="2"/>
    <x v="2"/>
  </r>
  <r>
    <x v="9"/>
    <x v="9"/>
    <s v="10"/>
    <x v="64"/>
    <x v="63"/>
    <x v="15"/>
    <x v="59"/>
    <n v="11337.1131769563"/>
    <x v="0"/>
    <x v="0"/>
    <x v="0"/>
    <x v="15"/>
    <x v="59"/>
    <n v="-11337.1131769563"/>
    <x v="2"/>
    <x v="2"/>
  </r>
  <r>
    <x v="9"/>
    <x v="9"/>
    <s v="64"/>
    <x v="65"/>
    <x v="64"/>
    <x v="19"/>
    <x v="60"/>
    <n v="15488"/>
    <x v="0"/>
    <x v="0"/>
    <x v="0"/>
    <x v="19"/>
    <x v="60"/>
    <n v="-15488"/>
    <x v="7"/>
    <x v="7"/>
  </r>
  <r>
    <x v="9"/>
    <x v="9"/>
    <s v="65"/>
    <x v="66"/>
    <x v="65"/>
    <x v="20"/>
    <x v="61"/>
    <n v="901478.40000000002"/>
    <x v="0"/>
    <x v="0"/>
    <x v="0"/>
    <x v="20"/>
    <x v="61"/>
    <n v="-901478.40000000002"/>
    <x v="8"/>
    <x v="8"/>
  </r>
  <r>
    <x v="9"/>
    <x v="9"/>
    <s v="65"/>
    <x v="67"/>
    <x v="66"/>
    <x v="0"/>
    <x v="62"/>
    <n v="20000"/>
    <x v="0"/>
    <x v="0"/>
    <x v="0"/>
    <x v="0"/>
    <x v="62"/>
    <n v="-20000"/>
    <x v="2"/>
    <x v="2"/>
  </r>
  <r>
    <x v="9"/>
    <x v="9"/>
    <s v="66"/>
    <x v="68"/>
    <x v="67"/>
    <x v="21"/>
    <x v="63"/>
    <n v="115824.64"/>
    <x v="0"/>
    <x v="0"/>
    <x v="0"/>
    <x v="21"/>
    <x v="63"/>
    <n v="-115824.64"/>
    <x v="8"/>
    <x v="8"/>
  </r>
  <r>
    <x v="9"/>
    <x v="9"/>
    <s v="68"/>
    <x v="69"/>
    <x v="68"/>
    <x v="20"/>
    <x v="63"/>
    <n v="173736.95999999999"/>
    <x v="0"/>
    <x v="0"/>
    <x v="0"/>
    <x v="20"/>
    <x v="63"/>
    <n v="-173736.95999999999"/>
    <x v="8"/>
    <x v="8"/>
  </r>
  <r>
    <x v="9"/>
    <x v="9"/>
    <s v="68"/>
    <x v="70"/>
    <x v="69"/>
    <x v="0"/>
    <x v="64"/>
    <n v="205720"/>
    <x v="0"/>
    <x v="0"/>
    <x v="0"/>
    <x v="0"/>
    <x v="64"/>
    <n v="-205720"/>
    <x v="0"/>
    <x v="0"/>
  </r>
  <r>
    <x v="9"/>
    <x v="9"/>
    <s v="68"/>
    <x v="71"/>
    <x v="70"/>
    <x v="0"/>
    <x v="65"/>
    <n v="103080"/>
    <x v="0"/>
    <x v="0"/>
    <x v="0"/>
    <x v="0"/>
    <x v="65"/>
    <n v="-103080"/>
    <x v="0"/>
    <x v="0"/>
  </r>
  <r>
    <x v="9"/>
    <x v="9"/>
    <s v="67"/>
    <x v="72"/>
    <x v="71"/>
    <x v="22"/>
    <x v="66"/>
    <n v="79549.2"/>
    <x v="0"/>
    <x v="0"/>
    <x v="0"/>
    <x v="22"/>
    <x v="66"/>
    <n v="-79549.2"/>
    <x v="9"/>
    <x v="9"/>
  </r>
  <r>
    <x v="9"/>
    <x v="9"/>
    <s v="73"/>
    <x v="73"/>
    <x v="72"/>
    <x v="0"/>
    <x v="67"/>
    <n v="5000"/>
    <x v="0"/>
    <x v="0"/>
    <x v="0"/>
    <x v="0"/>
    <x v="67"/>
    <n v="-5000"/>
    <x v="0"/>
    <x v="0"/>
  </r>
  <r>
    <x v="9"/>
    <x v="9"/>
    <s v="73"/>
    <x v="74"/>
    <x v="73"/>
    <x v="0"/>
    <x v="68"/>
    <n v="10000"/>
    <x v="0"/>
    <x v="0"/>
    <x v="0"/>
    <x v="0"/>
    <x v="68"/>
    <n v="-10000"/>
    <x v="0"/>
    <x v="0"/>
  </r>
  <r>
    <x v="9"/>
    <x v="9"/>
    <s v="73"/>
    <x v="75"/>
    <x v="74"/>
    <x v="0"/>
    <x v="18"/>
    <n v="50000"/>
    <x v="0"/>
    <x v="0"/>
    <x v="0"/>
    <x v="0"/>
    <x v="18"/>
    <n v="-50000"/>
    <x v="0"/>
    <x v="0"/>
  </r>
  <r>
    <x v="9"/>
    <x v="9"/>
    <s v="73"/>
    <x v="76"/>
    <x v="75"/>
    <x v="23"/>
    <x v="69"/>
    <n v="84000"/>
    <x v="0"/>
    <x v="0"/>
    <x v="0"/>
    <x v="23"/>
    <x v="69"/>
    <n v="-84000"/>
    <x v="0"/>
    <x v="0"/>
  </r>
  <r>
    <x v="9"/>
    <x v="9"/>
    <s v="6"/>
    <x v="77"/>
    <x v="76"/>
    <x v="0"/>
    <x v="70"/>
    <n v="450000"/>
    <x v="0"/>
    <x v="0"/>
    <x v="0"/>
    <x v="0"/>
    <x v="70"/>
    <n v="-450000"/>
    <x v="0"/>
    <x v="0"/>
  </r>
  <r>
    <x v="9"/>
    <x v="9"/>
    <s v="95"/>
    <x v="78"/>
    <x v="77"/>
    <x v="0"/>
    <x v="62"/>
    <n v="20000"/>
    <x v="0"/>
    <x v="0"/>
    <x v="0"/>
    <x v="0"/>
    <x v="62"/>
    <n v="-20000"/>
    <x v="0"/>
    <x v="0"/>
  </r>
  <r>
    <x v="9"/>
    <x v="9"/>
    <s v="2"/>
    <x v="79"/>
    <x v="78"/>
    <x v="24"/>
    <x v="71"/>
    <n v="69040"/>
    <x v="0"/>
    <x v="0"/>
    <x v="0"/>
    <x v="24"/>
    <x v="71"/>
    <n v="-69040"/>
    <x v="10"/>
    <x v="10"/>
  </r>
  <r>
    <x v="9"/>
    <x v="9"/>
    <s v="3"/>
    <x v="80"/>
    <x v="79"/>
    <x v="0"/>
    <x v="62"/>
    <n v="20000"/>
    <x v="0"/>
    <x v="0"/>
    <x v="0"/>
    <x v="0"/>
    <x v="62"/>
    <n v="-20000"/>
    <x v="0"/>
    <x v="0"/>
  </r>
  <r>
    <x v="9"/>
    <x v="9"/>
    <s v="4"/>
    <x v="81"/>
    <x v="80"/>
    <x v="0"/>
    <x v="37"/>
    <n v="25000"/>
    <x v="0"/>
    <x v="0"/>
    <x v="0"/>
    <x v="0"/>
    <x v="37"/>
    <n v="-25000"/>
    <x v="0"/>
    <x v="0"/>
  </r>
  <r>
    <x v="9"/>
    <x v="9"/>
    <s v="4"/>
    <x v="82"/>
    <x v="81"/>
    <x v="0"/>
    <x v="72"/>
    <n v="80000"/>
    <x v="0"/>
    <x v="0"/>
    <x v="0"/>
    <x v="0"/>
    <x v="72"/>
    <n v="-80000"/>
    <x v="0"/>
    <x v="0"/>
  </r>
  <r>
    <x v="9"/>
    <x v="9"/>
    <s v="4"/>
    <x v="83"/>
    <x v="82"/>
    <x v="0"/>
    <x v="37"/>
    <n v="25000"/>
    <x v="0"/>
    <x v="0"/>
    <x v="0"/>
    <x v="0"/>
    <x v="37"/>
    <n v="-25000"/>
    <x v="0"/>
    <x v="0"/>
  </r>
  <r>
    <x v="9"/>
    <x v="9"/>
    <s v="2"/>
    <x v="84"/>
    <x v="83"/>
    <x v="0"/>
    <x v="19"/>
    <n v="15000"/>
    <x v="0"/>
    <x v="0"/>
    <x v="0"/>
    <x v="0"/>
    <x v="19"/>
    <n v="-15000"/>
    <x v="0"/>
    <x v="0"/>
  </r>
  <r>
    <x v="9"/>
    <x v="9"/>
    <s v="4"/>
    <x v="85"/>
    <x v="84"/>
    <x v="0"/>
    <x v="67"/>
    <n v="5000"/>
    <x v="0"/>
    <x v="0"/>
    <x v="0"/>
    <x v="0"/>
    <x v="67"/>
    <n v="-5000"/>
    <x v="0"/>
    <x v="0"/>
  </r>
  <r>
    <x v="9"/>
    <x v="9"/>
    <s v="5"/>
    <x v="86"/>
    <x v="85"/>
    <x v="0"/>
    <x v="67"/>
    <n v="5000"/>
    <x v="0"/>
    <x v="0"/>
    <x v="0"/>
    <x v="0"/>
    <x v="67"/>
    <n v="-5000"/>
    <x v="0"/>
    <x v="0"/>
  </r>
  <r>
    <x v="9"/>
    <x v="9"/>
    <s v="2"/>
    <x v="87"/>
    <x v="86"/>
    <x v="0"/>
    <x v="37"/>
    <n v="25000"/>
    <x v="0"/>
    <x v="0"/>
    <x v="0"/>
    <x v="0"/>
    <x v="37"/>
    <n v="-25000"/>
    <x v="0"/>
    <x v="0"/>
  </r>
  <r>
    <x v="9"/>
    <x v="9"/>
    <s v="2"/>
    <x v="88"/>
    <x v="87"/>
    <x v="0"/>
    <x v="18"/>
    <n v="50000"/>
    <x v="0"/>
    <x v="0"/>
    <x v="0"/>
    <x v="0"/>
    <x v="18"/>
    <n v="-50000"/>
    <x v="0"/>
    <x v="0"/>
  </r>
  <r>
    <x v="9"/>
    <x v="9"/>
    <s v="2"/>
    <x v="89"/>
    <x v="88"/>
    <x v="0"/>
    <x v="73"/>
    <n v="75000"/>
    <x v="0"/>
    <x v="0"/>
    <x v="0"/>
    <x v="0"/>
    <x v="73"/>
    <n v="-75000"/>
    <x v="0"/>
    <x v="0"/>
  </r>
  <r>
    <x v="9"/>
    <x v="9"/>
    <s v="2"/>
    <x v="90"/>
    <x v="89"/>
    <x v="0"/>
    <x v="37"/>
    <n v="25000"/>
    <x v="0"/>
    <x v="0"/>
    <x v="0"/>
    <x v="0"/>
    <x v="37"/>
    <n v="-25000"/>
    <x v="0"/>
    <x v="0"/>
  </r>
  <r>
    <x v="9"/>
    <x v="9"/>
    <s v="2"/>
    <x v="91"/>
    <x v="90"/>
    <x v="0"/>
    <x v="37"/>
    <n v="25000"/>
    <x v="0"/>
    <x v="0"/>
    <x v="0"/>
    <x v="0"/>
    <x v="37"/>
    <n v="-25000"/>
    <x v="0"/>
    <x v="0"/>
  </r>
  <r>
    <x v="9"/>
    <x v="9"/>
    <s v="2"/>
    <x v="92"/>
    <x v="91"/>
    <x v="0"/>
    <x v="18"/>
    <n v="50000"/>
    <x v="0"/>
    <x v="0"/>
    <x v="0"/>
    <x v="0"/>
    <x v="18"/>
    <n v="-50000"/>
    <x v="0"/>
    <x v="0"/>
  </r>
  <r>
    <x v="9"/>
    <x v="9"/>
    <s v="2"/>
    <x v="93"/>
    <x v="92"/>
    <x v="0"/>
    <x v="73"/>
    <n v="75000"/>
    <x v="0"/>
    <x v="0"/>
    <x v="0"/>
    <x v="0"/>
    <x v="73"/>
    <n v="-75000"/>
    <x v="0"/>
    <x v="0"/>
  </r>
  <r>
    <x v="9"/>
    <x v="9"/>
    <s v="2"/>
    <x v="94"/>
    <x v="93"/>
    <x v="0"/>
    <x v="32"/>
    <n v="30000"/>
    <x v="0"/>
    <x v="0"/>
    <x v="0"/>
    <x v="0"/>
    <x v="32"/>
    <n v="-30000"/>
    <x v="0"/>
    <x v="0"/>
  </r>
  <r>
    <x v="9"/>
    <x v="9"/>
    <s v="2"/>
    <x v="95"/>
    <x v="94"/>
    <x v="0"/>
    <x v="73"/>
    <n v="75000"/>
    <x v="0"/>
    <x v="0"/>
    <x v="0"/>
    <x v="0"/>
    <x v="73"/>
    <n v="-75000"/>
    <x v="0"/>
    <x v="0"/>
  </r>
  <r>
    <x v="10"/>
    <x v="10"/>
    <s v="3"/>
    <x v="96"/>
    <x v="95"/>
    <x v="0"/>
    <x v="72"/>
    <n v="80000"/>
    <x v="0"/>
    <x v="0"/>
    <x v="0"/>
    <x v="0"/>
    <x v="72"/>
    <n v="-80000"/>
    <x v="0"/>
    <x v="0"/>
  </r>
  <r>
    <x v="10"/>
    <x v="10"/>
    <s v="24"/>
    <x v="97"/>
    <x v="96"/>
    <x v="0"/>
    <x v="74"/>
    <n v="170800"/>
    <x v="0"/>
    <x v="0"/>
    <x v="0"/>
    <x v="0"/>
    <x v="74"/>
    <n v="-170800"/>
    <x v="0"/>
    <x v="0"/>
  </r>
  <r>
    <x v="10"/>
    <x v="10"/>
    <s v="24"/>
    <x v="98"/>
    <x v="97"/>
    <x v="0"/>
    <x v="75"/>
    <n v="0"/>
    <x v="0"/>
    <x v="0"/>
    <x v="0"/>
    <x v="0"/>
    <x v="75"/>
    <n v="0"/>
    <x v="0"/>
    <x v="0"/>
  </r>
  <r>
    <x v="10"/>
    <x v="10"/>
    <s v="24"/>
    <x v="99"/>
    <x v="98"/>
    <x v="0"/>
    <x v="75"/>
    <n v="0"/>
    <x v="0"/>
    <x v="0"/>
    <x v="0"/>
    <x v="0"/>
    <x v="75"/>
    <n v="0"/>
    <x v="0"/>
    <x v="0"/>
  </r>
  <r>
    <x v="10"/>
    <x v="10"/>
    <s v="24"/>
    <x v="100"/>
    <x v="99"/>
    <x v="0"/>
    <x v="76"/>
    <n v="170000"/>
    <x v="0"/>
    <x v="0"/>
    <x v="0"/>
    <x v="0"/>
    <x v="76"/>
    <n v="-170000"/>
    <x v="0"/>
    <x v="0"/>
  </r>
  <r>
    <x v="10"/>
    <x v="10"/>
    <s v="2"/>
    <x v="101"/>
    <x v="100"/>
    <x v="0"/>
    <x v="77"/>
    <n v="2500"/>
    <x v="0"/>
    <x v="0"/>
    <x v="0"/>
    <x v="0"/>
    <x v="77"/>
    <n v="-2500"/>
    <x v="0"/>
    <x v="0"/>
  </r>
  <r>
    <x v="10"/>
    <x v="10"/>
    <s v="28"/>
    <x v="102"/>
    <x v="101"/>
    <x v="0"/>
    <x v="78"/>
    <n v="633500"/>
    <x v="0"/>
    <x v="0"/>
    <x v="0"/>
    <x v="0"/>
    <x v="78"/>
    <n v="-633500"/>
    <x v="0"/>
    <x v="0"/>
  </r>
  <r>
    <x v="10"/>
    <x v="10"/>
    <s v="35"/>
    <x v="103"/>
    <x v="102"/>
    <x v="0"/>
    <x v="79"/>
    <n v="27778"/>
    <x v="0"/>
    <x v="0"/>
    <x v="0"/>
    <x v="0"/>
    <x v="79"/>
    <n v="-27778"/>
    <x v="0"/>
    <x v="0"/>
  </r>
  <r>
    <x v="10"/>
    <x v="10"/>
    <s v="35"/>
    <x v="104"/>
    <x v="103"/>
    <x v="0"/>
    <x v="40"/>
    <n v="45000"/>
    <x v="0"/>
    <x v="0"/>
    <x v="0"/>
    <x v="0"/>
    <x v="40"/>
    <n v="-45000"/>
    <x v="0"/>
    <x v="0"/>
  </r>
  <r>
    <x v="10"/>
    <x v="10"/>
    <s v="44"/>
    <x v="105"/>
    <x v="104"/>
    <x v="0"/>
    <x v="80"/>
    <n v="1448800"/>
    <x v="0"/>
    <x v="0"/>
    <x v="0"/>
    <x v="0"/>
    <x v="80"/>
    <n v="-1448800"/>
    <x v="0"/>
    <x v="0"/>
  </r>
  <r>
    <x v="10"/>
    <x v="10"/>
    <s v="23"/>
    <x v="106"/>
    <x v="105"/>
    <x v="0"/>
    <x v="75"/>
    <n v="0"/>
    <x v="0"/>
    <x v="0"/>
    <x v="0"/>
    <x v="0"/>
    <x v="75"/>
    <n v="0"/>
    <x v="2"/>
    <x v="2"/>
  </r>
  <r>
    <x v="10"/>
    <x v="10"/>
    <s v="27"/>
    <x v="107"/>
    <x v="106"/>
    <x v="0"/>
    <x v="81"/>
    <n v="48500"/>
    <x v="0"/>
    <x v="0"/>
    <x v="0"/>
    <x v="0"/>
    <x v="81"/>
    <n v="-48500"/>
    <x v="0"/>
    <x v="0"/>
  </r>
  <r>
    <x v="10"/>
    <x v="10"/>
    <s v="27"/>
    <x v="108"/>
    <x v="107"/>
    <x v="0"/>
    <x v="82"/>
    <n v="88150"/>
    <x v="0"/>
    <x v="0"/>
    <x v="0"/>
    <x v="0"/>
    <x v="82"/>
    <n v="-88150"/>
    <x v="0"/>
    <x v="0"/>
  </r>
  <r>
    <x v="10"/>
    <x v="10"/>
    <s v="27"/>
    <x v="109"/>
    <x v="108"/>
    <x v="0"/>
    <x v="83"/>
    <n v="293000"/>
    <x v="0"/>
    <x v="0"/>
    <x v="0"/>
    <x v="0"/>
    <x v="83"/>
    <n v="-293000"/>
    <x v="0"/>
    <x v="0"/>
  </r>
  <r>
    <x v="10"/>
    <x v="10"/>
    <s v="40"/>
    <x v="110"/>
    <x v="109"/>
    <x v="0"/>
    <x v="84"/>
    <n v="46500"/>
    <x v="0"/>
    <x v="0"/>
    <x v="0"/>
    <x v="0"/>
    <x v="84"/>
    <n v="-46500"/>
    <x v="0"/>
    <x v="0"/>
  </r>
  <r>
    <x v="10"/>
    <x v="10"/>
    <s v="40"/>
    <x v="111"/>
    <x v="110"/>
    <x v="0"/>
    <x v="85"/>
    <n v="113300"/>
    <x v="0"/>
    <x v="0"/>
    <x v="0"/>
    <x v="0"/>
    <x v="85"/>
    <n v="-113300"/>
    <x v="0"/>
    <x v="0"/>
  </r>
  <r>
    <x v="10"/>
    <x v="10"/>
    <s v="40"/>
    <x v="112"/>
    <x v="111"/>
    <x v="0"/>
    <x v="86"/>
    <n v="7000"/>
    <x v="0"/>
    <x v="0"/>
    <x v="0"/>
    <x v="0"/>
    <x v="86"/>
    <n v="-7000"/>
    <x v="0"/>
    <x v="0"/>
  </r>
  <r>
    <x v="10"/>
    <x v="10"/>
    <s v="30"/>
    <x v="113"/>
    <x v="112"/>
    <x v="0"/>
    <x v="87"/>
    <n v="105500"/>
    <x v="0"/>
    <x v="0"/>
    <x v="0"/>
    <x v="0"/>
    <x v="87"/>
    <n v="-105500"/>
    <x v="0"/>
    <x v="0"/>
  </r>
  <r>
    <x v="10"/>
    <x v="10"/>
    <s v="30"/>
    <x v="114"/>
    <x v="113"/>
    <x v="0"/>
    <x v="88"/>
    <n v="83600"/>
    <x v="0"/>
    <x v="0"/>
    <x v="0"/>
    <x v="0"/>
    <x v="88"/>
    <n v="-83600"/>
    <x v="0"/>
    <x v="0"/>
  </r>
  <r>
    <x v="10"/>
    <x v="10"/>
    <s v="30"/>
    <x v="115"/>
    <x v="114"/>
    <x v="0"/>
    <x v="89"/>
    <n v="4500"/>
    <x v="0"/>
    <x v="0"/>
    <x v="0"/>
    <x v="0"/>
    <x v="89"/>
    <n v="-4500"/>
    <x v="0"/>
    <x v="0"/>
  </r>
  <r>
    <x v="10"/>
    <x v="10"/>
    <s v="33"/>
    <x v="116"/>
    <x v="115"/>
    <x v="0"/>
    <x v="89"/>
    <n v="4500"/>
    <x v="0"/>
    <x v="0"/>
    <x v="0"/>
    <x v="0"/>
    <x v="89"/>
    <n v="-4500"/>
    <x v="0"/>
    <x v="0"/>
  </r>
  <r>
    <x v="10"/>
    <x v="10"/>
    <s v="33"/>
    <x v="117"/>
    <x v="116"/>
    <x v="0"/>
    <x v="90"/>
    <n v="55000"/>
    <x v="0"/>
    <x v="0"/>
    <x v="0"/>
    <x v="0"/>
    <x v="90"/>
    <n v="-55000"/>
    <x v="0"/>
    <x v="0"/>
  </r>
  <r>
    <x v="11"/>
    <x v="11"/>
    <s v="1"/>
    <x v="118"/>
    <x v="117"/>
    <x v="0"/>
    <x v="91"/>
    <n v="31800"/>
    <x v="0"/>
    <x v="0"/>
    <x v="0"/>
    <x v="0"/>
    <x v="91"/>
    <n v="-31800"/>
    <x v="0"/>
    <x v="0"/>
  </r>
  <r>
    <x v="12"/>
    <x v="12"/>
    <s v="20"/>
    <x v="119"/>
    <x v="118"/>
    <x v="0"/>
    <x v="92"/>
    <n v="118985"/>
    <x v="0"/>
    <x v="0"/>
    <x v="0"/>
    <x v="0"/>
    <x v="92"/>
    <n v="-118985"/>
    <x v="0"/>
    <x v="0"/>
  </r>
  <r>
    <x v="12"/>
    <x v="12"/>
    <s v="21"/>
    <x v="120"/>
    <x v="119"/>
    <x v="0"/>
    <x v="93"/>
    <n v="43598"/>
    <x v="0"/>
    <x v="0"/>
    <x v="0"/>
    <x v="0"/>
    <x v="93"/>
    <n v="-43598"/>
    <x v="0"/>
    <x v="0"/>
  </r>
  <r>
    <x v="12"/>
    <x v="12"/>
    <s v="22"/>
    <x v="121"/>
    <x v="120"/>
    <x v="0"/>
    <x v="94"/>
    <n v="224192"/>
    <x v="0"/>
    <x v="0"/>
    <x v="0"/>
    <x v="0"/>
    <x v="94"/>
    <n v="-224192"/>
    <x v="0"/>
    <x v="0"/>
  </r>
  <r>
    <x v="12"/>
    <x v="12"/>
    <s v="23"/>
    <x v="122"/>
    <x v="121"/>
    <x v="0"/>
    <x v="95"/>
    <n v="431756"/>
    <x v="0"/>
    <x v="0"/>
    <x v="0"/>
    <x v="0"/>
    <x v="95"/>
    <n v="-431756"/>
    <x v="0"/>
    <x v="0"/>
  </r>
  <r>
    <x v="12"/>
    <x v="12"/>
    <s v="24"/>
    <x v="123"/>
    <x v="122"/>
    <x v="0"/>
    <x v="96"/>
    <n v="181431"/>
    <x v="0"/>
    <x v="0"/>
    <x v="0"/>
    <x v="0"/>
    <x v="96"/>
    <n v="-181431"/>
    <x v="0"/>
    <x v="0"/>
  </r>
  <r>
    <x v="12"/>
    <x v="12"/>
    <s v="25"/>
    <x v="124"/>
    <x v="123"/>
    <x v="0"/>
    <x v="97"/>
    <n v="74060"/>
    <x v="0"/>
    <x v="0"/>
    <x v="0"/>
    <x v="0"/>
    <x v="97"/>
    <n v="-74060"/>
    <x v="0"/>
    <x v="0"/>
  </r>
  <r>
    <x v="12"/>
    <x v="12"/>
    <s v="26"/>
    <x v="125"/>
    <x v="124"/>
    <x v="0"/>
    <x v="98"/>
    <n v="30614"/>
    <x v="0"/>
    <x v="0"/>
    <x v="0"/>
    <x v="0"/>
    <x v="98"/>
    <n v="-30614"/>
    <x v="0"/>
    <x v="0"/>
  </r>
  <r>
    <x v="12"/>
    <x v="12"/>
    <s v="27"/>
    <x v="126"/>
    <x v="125"/>
    <x v="0"/>
    <x v="99"/>
    <n v="41655"/>
    <x v="0"/>
    <x v="0"/>
    <x v="0"/>
    <x v="0"/>
    <x v="99"/>
    <n v="-41655"/>
    <x v="0"/>
    <x v="0"/>
  </r>
  <r>
    <x v="12"/>
    <x v="12"/>
    <s v="29"/>
    <x v="127"/>
    <x v="126"/>
    <x v="0"/>
    <x v="100"/>
    <n v="85997"/>
    <x v="0"/>
    <x v="0"/>
    <x v="0"/>
    <x v="0"/>
    <x v="100"/>
    <n v="-85997"/>
    <x v="0"/>
    <x v="0"/>
  </r>
  <r>
    <x v="12"/>
    <x v="12"/>
    <s v="30"/>
    <x v="128"/>
    <x v="127"/>
    <x v="0"/>
    <x v="101"/>
    <n v="202706"/>
    <x v="0"/>
    <x v="0"/>
    <x v="0"/>
    <x v="0"/>
    <x v="101"/>
    <n v="-202706"/>
    <x v="0"/>
    <x v="0"/>
  </r>
  <r>
    <x v="12"/>
    <x v="12"/>
    <s v="31"/>
    <x v="129"/>
    <x v="128"/>
    <x v="0"/>
    <x v="102"/>
    <n v="59539"/>
    <x v="0"/>
    <x v="0"/>
    <x v="0"/>
    <x v="0"/>
    <x v="102"/>
    <n v="-59539"/>
    <x v="0"/>
    <x v="0"/>
  </r>
  <r>
    <x v="12"/>
    <x v="12"/>
    <s v="32"/>
    <x v="130"/>
    <x v="129"/>
    <x v="0"/>
    <x v="103"/>
    <n v="117039"/>
    <x v="0"/>
    <x v="0"/>
    <x v="0"/>
    <x v="0"/>
    <x v="103"/>
    <n v="-117039"/>
    <x v="0"/>
    <x v="0"/>
  </r>
  <r>
    <x v="12"/>
    <x v="12"/>
    <s v="33"/>
    <x v="131"/>
    <x v="130"/>
    <x v="0"/>
    <x v="104"/>
    <n v="338064"/>
    <x v="0"/>
    <x v="0"/>
    <x v="0"/>
    <x v="0"/>
    <x v="104"/>
    <n v="-338064"/>
    <x v="0"/>
    <x v="0"/>
  </r>
  <r>
    <x v="13"/>
    <x v="13"/>
    <s v="7"/>
    <x v="132"/>
    <x v="131"/>
    <x v="0"/>
    <x v="105"/>
    <n v="100000"/>
    <x v="0"/>
    <x v="0"/>
    <x v="0"/>
    <x v="0"/>
    <x v="105"/>
    <n v="-100000"/>
    <x v="0"/>
    <x v="0"/>
  </r>
  <r>
    <x v="13"/>
    <x v="13"/>
    <s v="7"/>
    <x v="133"/>
    <x v="132"/>
    <x v="0"/>
    <x v="106"/>
    <n v="242875"/>
    <x v="0"/>
    <x v="0"/>
    <x v="0"/>
    <x v="0"/>
    <x v="106"/>
    <n v="-242875"/>
    <x v="0"/>
    <x v="0"/>
  </r>
  <r>
    <x v="13"/>
    <x v="13"/>
    <s v="7"/>
    <x v="134"/>
    <x v="133"/>
    <x v="0"/>
    <x v="107"/>
    <n v="141411"/>
    <x v="0"/>
    <x v="0"/>
    <x v="0"/>
    <x v="0"/>
    <x v="107"/>
    <n v="-14141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65CC0E-168F-402D-A589-65DF505F1789}" name="Detailed Backup Report" cacheId="0" applyNumberFormats="0" applyBorderFormats="0" applyFontFormats="0" applyPatternFormats="0" applyAlignmentFormats="0" applyWidthHeightFormats="1" dataCaption="Values" grandTotalCaption="GROUP SUBTOTAL" errorCaption="0" showError="1" missingCaption="~" updatedVersion="8" minRefreshableVersion="3" showDrill="0" createdVersion="5" indent="0" outline="1" outlineData="1" multipleFieldFilters="0" fieldListSortAscending="1">
  <location ref="B13:M301" firstHeaderRow="1" firstDataRow="1" firstDataCol="11"/>
  <pivotFields count="12">
    <pivotField axis="axisRow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subtotalCaption="Subtotal: ?" compact="0" subtotalTop="0" showAll="0" insertBlankRow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outline="0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subtotalCaption="Subtotal: ?" compact="0" subtotalTop="0" showAll="0" insertBlankRow="1">
      <items count="39">
        <item x="34"/>
        <item x="22"/>
        <item x="21"/>
        <item x="33"/>
        <item x="32"/>
        <item x="20"/>
        <item x="14"/>
        <item x="2"/>
        <item x="15"/>
        <item x="29"/>
        <item x="10"/>
        <item x="25"/>
        <item x="24"/>
        <item x="3"/>
        <item x="5"/>
        <item x="35"/>
        <item x="16"/>
        <item x="31"/>
        <item x="13"/>
        <item x="12"/>
        <item x="19"/>
        <item x="18"/>
        <item x="0"/>
        <item x="36"/>
        <item x="37"/>
        <item x="28"/>
        <item x="23"/>
        <item x="4"/>
        <item x="8"/>
        <item x="17"/>
        <item x="7"/>
        <item x="27"/>
        <item x="26"/>
        <item x="1"/>
        <item x="6"/>
        <item x="11"/>
        <item x="30"/>
        <item x="9"/>
        <item t="default"/>
      </items>
    </pivotField>
    <pivotField axis="axisRow" showAll="0">
      <items count="51">
        <item x="10"/>
        <item x="29"/>
        <item x="17"/>
        <item x="28"/>
        <item x="43"/>
        <item x="44"/>
        <item x="23"/>
        <item x="20"/>
        <item x="45"/>
        <item x="46"/>
        <item x="40"/>
        <item x="37"/>
        <item x="47"/>
        <item x="18"/>
        <item x="41"/>
        <item x="2"/>
        <item x="48"/>
        <item x="49"/>
        <item x="42"/>
        <item x="13"/>
        <item x="24"/>
        <item x="38"/>
        <item x="4"/>
        <item x="7"/>
        <item x="8"/>
        <item x="21"/>
        <item x="6"/>
        <item x="5"/>
        <item x="1"/>
        <item x="3"/>
        <item x="39"/>
        <item x="9"/>
        <item x="11"/>
        <item x="12"/>
        <item x="0"/>
        <item x="30"/>
        <item x="31"/>
        <item x="32"/>
        <item x="34"/>
        <item x="33"/>
        <item x="14"/>
        <item x="15"/>
        <item x="16"/>
        <item x="25"/>
        <item x="35"/>
        <item x="22"/>
        <item x="26"/>
        <item x="27"/>
        <item x="19"/>
        <item x="36"/>
        <item t="default"/>
      </items>
    </pivotField>
    <pivotField axis="axisRow" outline="0" showAll="0" defaultSubtotal="0">
      <items count="1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</items>
    </pivotField>
    <pivotField axis="axisRow" outline="0" showAll="0" defaultSubtotal="0">
      <items count="134">
        <item x="62"/>
        <item x="28"/>
        <item x="72"/>
        <item x="73"/>
        <item x="29"/>
        <item x="128"/>
        <item x="95"/>
        <item x="70"/>
        <item x="109"/>
        <item x="113"/>
        <item x="76"/>
        <item x="22"/>
        <item x="17"/>
        <item x="68"/>
        <item x="52"/>
        <item x="54"/>
        <item x="64"/>
        <item x="66"/>
        <item x="58"/>
        <item x="51"/>
        <item x="67"/>
        <item x="9"/>
        <item x="8"/>
        <item x="12"/>
        <item x="87"/>
        <item x="40"/>
        <item x="65"/>
        <item x="53"/>
        <item x="59"/>
        <item x="42"/>
        <item x="32"/>
        <item x="48"/>
        <item x="35"/>
        <item x="98"/>
        <item x="46"/>
        <item x="5"/>
        <item x="7"/>
        <item x="102"/>
        <item x="80"/>
        <item x="15"/>
        <item x="92"/>
        <item x="61"/>
        <item x="110"/>
        <item x="117"/>
        <item x="101"/>
        <item x="114"/>
        <item x="124"/>
        <item x="36"/>
        <item x="37"/>
        <item x="1"/>
        <item x="63"/>
        <item x="23"/>
        <item x="24"/>
        <item x="14"/>
        <item x="4"/>
        <item x="104"/>
        <item x="112"/>
        <item x="55"/>
        <item x="11"/>
        <item x="10"/>
        <item x="85"/>
        <item x="89"/>
        <item x="44"/>
        <item x="105"/>
        <item x="103"/>
        <item x="75"/>
        <item x="115"/>
        <item x="97"/>
        <item x="111"/>
        <item x="25"/>
        <item x="6"/>
        <item x="79"/>
        <item x="91"/>
        <item x="45"/>
        <item x="130"/>
        <item x="106"/>
        <item x="31"/>
        <item x="129"/>
        <item x="93"/>
        <item x="19"/>
        <item x="116"/>
        <item x="131"/>
        <item x="21"/>
        <item x="84"/>
        <item x="2"/>
        <item x="49"/>
        <item x="60"/>
        <item x="125"/>
        <item x="119"/>
        <item x="123"/>
        <item x="122"/>
        <item x="118"/>
        <item x="120"/>
        <item x="30"/>
        <item x="121"/>
        <item x="69"/>
        <item x="71"/>
        <item x="57"/>
        <item x="38"/>
        <item x="27"/>
        <item x="78"/>
        <item x="0"/>
        <item x="43"/>
        <item x="74"/>
        <item x="26"/>
        <item x="127"/>
        <item x="56"/>
        <item x="100"/>
        <item x="126"/>
        <item x="41"/>
        <item x="132"/>
        <item x="133"/>
        <item x="3"/>
        <item x="88"/>
        <item x="18"/>
        <item x="83"/>
        <item x="82"/>
        <item x="20"/>
        <item x="16"/>
        <item x="50"/>
        <item x="34"/>
        <item x="47"/>
        <item x="39"/>
        <item x="94"/>
        <item x="99"/>
        <item x="96"/>
        <item x="77"/>
        <item x="13"/>
        <item x="86"/>
        <item x="90"/>
        <item x="107"/>
        <item x="108"/>
        <item x="8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7">
        <item x="0"/>
        <item x="12"/>
        <item x="25"/>
        <item x="17"/>
        <item x="18"/>
        <item x="7"/>
        <item x="2"/>
        <item x="9"/>
        <item x="8"/>
        <item x="3"/>
        <item x="14"/>
        <item x="16"/>
        <item x="6"/>
        <item x="26"/>
        <item x="5"/>
        <item x="11"/>
        <item x="19"/>
        <item x="24"/>
        <item x="13"/>
        <item x="20"/>
        <item x="15"/>
        <item x="10"/>
        <item x="21"/>
        <item x="1"/>
        <item x="23"/>
        <item x="2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1">
        <item x="78"/>
        <item x="18"/>
        <item x="4"/>
        <item x="15"/>
        <item x="1"/>
        <item x="63"/>
        <item x="66"/>
        <item x="5"/>
        <item x="17"/>
        <item x="69"/>
        <item x="64"/>
        <item x="42"/>
        <item x="29"/>
        <item x="26"/>
        <item x="37"/>
        <item x="10"/>
        <item x="14"/>
        <item x="11"/>
        <item x="74"/>
        <item x="6"/>
        <item x="3"/>
        <item x="27"/>
        <item x="2"/>
        <item x="13"/>
        <item x="8"/>
        <item x="28"/>
        <item x="7"/>
        <item x="9"/>
        <item x="62"/>
        <item x="80"/>
        <item x="16"/>
        <item x="19"/>
        <item x="12"/>
        <item x="30"/>
        <item x="92"/>
        <item x="70"/>
        <item x="89"/>
        <item x="31"/>
        <item x="44"/>
        <item x="33"/>
        <item x="45"/>
        <item x="32"/>
        <item x="71"/>
        <item x="24"/>
        <item x="22"/>
        <item x="60"/>
        <item x="61"/>
        <item x="56"/>
        <item x="65"/>
        <item x="40"/>
        <item x="82"/>
        <item x="72"/>
        <item x="47"/>
        <item x="35"/>
        <item x="101"/>
        <item x="38"/>
        <item x="94"/>
        <item x="57"/>
        <item x="23"/>
        <item x="25"/>
        <item x="51"/>
        <item x="102"/>
        <item x="96"/>
        <item x="58"/>
        <item x="43"/>
        <item x="87"/>
        <item x="84"/>
        <item x="21"/>
        <item x="48"/>
        <item x="93"/>
        <item x="105"/>
        <item x="36"/>
        <item x="39"/>
        <item x="53"/>
        <item x="100"/>
        <item x="76"/>
        <item x="75"/>
        <item x="91"/>
        <item x="103"/>
        <item x="85"/>
        <item x="50"/>
        <item x="108"/>
        <item x="68"/>
        <item x="90"/>
        <item x="46"/>
        <item x="88"/>
        <item x="106"/>
        <item x="95"/>
        <item x="59"/>
        <item x="110"/>
        <item x="41"/>
        <item x="52"/>
        <item x="0"/>
        <item x="54"/>
        <item x="79"/>
        <item x="77"/>
        <item x="55"/>
        <item x="99"/>
        <item x="104"/>
        <item x="67"/>
        <item x="49"/>
        <item x="97"/>
        <item x="109"/>
        <item x="86"/>
        <item x="34"/>
        <item x="107"/>
        <item x="98"/>
        <item x="73"/>
        <item x="20"/>
        <item x="81"/>
        <item x="8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</pivotFields>
  <rowFields count="11">
    <field x="1"/>
    <field x="0"/>
    <field x="2"/>
    <field x="3"/>
    <field x="5"/>
    <field x="6"/>
    <field x="7"/>
    <field x="8"/>
    <field x="9"/>
    <field x="10"/>
    <field x="4"/>
  </rowFields>
  <rowItems count="288">
    <i>
      <x/>
    </i>
    <i r="1">
      <x/>
      <x/>
      <x v="22"/>
    </i>
    <i r="4">
      <x/>
      <x v="101"/>
      <x/>
      <x/>
      <x v="8"/>
      <x v="92"/>
      <x v="34"/>
    </i>
    <i t="default" r="3">
      <x v="22"/>
    </i>
    <i t="blank" r="3">
      <x v="22"/>
    </i>
    <i t="default">
      <x/>
    </i>
    <i t="blank">
      <x/>
    </i>
    <i>
      <x v="1"/>
    </i>
    <i r="1">
      <x v="1"/>
      <x v="1"/>
      <x v="33"/>
    </i>
    <i r="4">
      <x v="1"/>
      <x v="49"/>
      <x/>
      <x v="23"/>
      <x v="9"/>
      <x v="4"/>
      <x v="28"/>
    </i>
    <i r="4">
      <x v="2"/>
      <x v="84"/>
      <x/>
      <x v="6"/>
      <x v="1"/>
      <x v="22"/>
      <x v="15"/>
    </i>
    <i r="4">
      <x v="3"/>
      <x v="112"/>
      <x/>
      <x v="9"/>
      <x/>
      <x v="20"/>
      <x v="29"/>
    </i>
    <i r="4">
      <x v="4"/>
      <x v="54"/>
      <x/>
      <x v="26"/>
      <x v="6"/>
      <x v="2"/>
      <x v="22"/>
    </i>
    <i r="4">
      <x v="5"/>
      <x v="35"/>
      <x/>
      <x v="14"/>
      <x v="1"/>
      <x v="7"/>
      <x v="27"/>
    </i>
    <i r="4">
      <x v="6"/>
      <x v="70"/>
      <x/>
      <x v="12"/>
      <x/>
      <x v="19"/>
      <x v="26"/>
    </i>
    <i r="4">
      <x v="7"/>
      <x v="36"/>
      <x/>
      <x v="5"/>
      <x/>
      <x v="26"/>
      <x v="23"/>
    </i>
    <i r="4">
      <x v="8"/>
      <x v="22"/>
      <x/>
      <x v="8"/>
      <x v="1"/>
      <x v="24"/>
      <x v="24"/>
    </i>
    <i r="4">
      <x v="9"/>
      <x v="21"/>
      <x/>
      <x v="6"/>
      <x v="1"/>
      <x v="27"/>
      <x v="24"/>
    </i>
    <i r="4">
      <x v="10"/>
      <x v="59"/>
      <x/>
      <x v="8"/>
      <x v="1"/>
      <x v="15"/>
      <x v="31"/>
    </i>
    <i r="4">
      <x v="11"/>
      <x v="58"/>
      <x/>
      <x v="6"/>
      <x v="1"/>
      <x v="17"/>
      <x v="31"/>
    </i>
    <i t="default" r="3">
      <x v="33"/>
    </i>
    <i t="blank" r="3">
      <x v="33"/>
    </i>
    <i r="2">
      <x v="2"/>
      <x v="7"/>
    </i>
    <i r="4">
      <x v="12"/>
      <x v="23"/>
      <x/>
      <x v="7"/>
      <x v="1"/>
      <x v="32"/>
      <x/>
    </i>
    <i r="4">
      <x v="13"/>
      <x v="54"/>
      <x/>
      <x v="21"/>
      <x v="6"/>
      <x v="2"/>
      <x/>
    </i>
    <i r="4">
      <x v="14"/>
      <x v="22"/>
      <x/>
      <x v="7"/>
      <x v="1"/>
      <x v="23"/>
      <x v="24"/>
    </i>
    <i r="4">
      <x v="15"/>
      <x v="59"/>
      <x/>
      <x v="7"/>
      <x v="1"/>
      <x v="16"/>
      <x v="31"/>
    </i>
    <i t="default" r="3">
      <x v="7"/>
    </i>
    <i t="blank" r="3">
      <x v="7"/>
    </i>
    <i r="2">
      <x v="3"/>
      <x v="13"/>
    </i>
    <i r="4">
      <x v="16"/>
      <x v="54"/>
      <x/>
      <x v="15"/>
      <x v="6"/>
      <x v="3"/>
      <x v="32"/>
    </i>
    <i r="4">
      <x v="17"/>
      <x v="127"/>
      <x/>
      <x v="1"/>
      <x/>
      <x v="30"/>
      <x v="33"/>
    </i>
    <i t="default" r="3">
      <x v="13"/>
    </i>
    <i t="blank" r="3">
      <x v="13"/>
    </i>
    <i r="2">
      <x v="4"/>
      <x v="27"/>
    </i>
    <i r="4">
      <x v="18"/>
      <x v="53"/>
      <x/>
      <x v="18"/>
      <x v="6"/>
      <x v="3"/>
      <x v="19"/>
    </i>
    <i t="default" r="3">
      <x v="27"/>
    </i>
    <i t="blank" r="3">
      <x v="27"/>
    </i>
    <i r="2">
      <x v="5"/>
      <x v="14"/>
    </i>
    <i r="4">
      <x v="19"/>
      <x v="35"/>
      <x/>
      <x v="10"/>
      <x v="1"/>
      <x v="8"/>
      <x v="40"/>
    </i>
    <i r="4">
      <x v="20"/>
      <x v="54"/>
      <x/>
      <x v="20"/>
      <x v="6"/>
      <x v="1"/>
      <x v="41"/>
    </i>
    <i r="4">
      <x v="21"/>
      <x v="39"/>
      <x/>
      <x v="6"/>
      <x/>
      <x v="31"/>
      <x v="42"/>
    </i>
    <i t="default" r="3">
      <x v="14"/>
    </i>
    <i t="blank" r="3">
      <x v="14"/>
    </i>
    <i t="default">
      <x v="1"/>
    </i>
    <i t="blank">
      <x v="1"/>
    </i>
    <i>
      <x v="2"/>
    </i>
    <i r="1">
      <x v="2"/>
      <x v="6"/>
      <x v="34"/>
    </i>
    <i r="4">
      <x v="22"/>
      <x v="118"/>
      <x/>
      <x/>
      <x v="8"/>
      <x v="108"/>
      <x/>
    </i>
    <i r="4">
      <x v="23"/>
      <x v="12"/>
      <x/>
      <x/>
      <x v="8"/>
      <x v="67"/>
      <x/>
    </i>
    <i r="4">
      <x v="24"/>
      <x v="114"/>
      <x/>
      <x/>
      <x v="8"/>
      <x v="44"/>
      <x/>
    </i>
    <i r="4">
      <x v="25"/>
      <x v="79"/>
      <x/>
      <x/>
      <x v="8"/>
      <x v="58"/>
      <x/>
    </i>
    <i t="default" r="3">
      <x v="34"/>
    </i>
    <i t="blank" r="3">
      <x v="34"/>
    </i>
    <i t="default">
      <x v="2"/>
    </i>
    <i t="blank">
      <x v="2"/>
    </i>
    <i>
      <x v="3"/>
    </i>
    <i r="1">
      <x v="3"/>
      <x v="7"/>
      <x v="30"/>
    </i>
    <i r="4">
      <x v="26"/>
      <x v="117"/>
      <x/>
      <x/>
      <x v="8"/>
      <x v="43"/>
      <x v="2"/>
    </i>
    <i t="default" r="3">
      <x v="30"/>
    </i>
    <i t="blank" r="3">
      <x v="30"/>
    </i>
    <i t="default">
      <x v="3"/>
    </i>
    <i t="blank">
      <x v="3"/>
    </i>
    <i>
      <x v="4"/>
    </i>
    <i r="1">
      <x v="4"/>
      <x v="8"/>
      <x v="28"/>
    </i>
    <i r="4">
      <x v="27"/>
      <x v="82"/>
      <x/>
      <x/>
      <x v="8"/>
      <x v="59"/>
      <x/>
    </i>
    <i t="default" r="3">
      <x v="28"/>
    </i>
    <i t="blank" r="3">
      <x v="28"/>
    </i>
    <i t="default">
      <x v="4"/>
    </i>
    <i t="blank">
      <x v="4"/>
    </i>
    <i>
      <x v="5"/>
    </i>
    <i r="1">
      <x v="5"/>
      <x v="9"/>
      <x v="37"/>
    </i>
    <i r="4">
      <x v="28"/>
      <x v="11"/>
      <x/>
      <x v="11"/>
      <x v="7"/>
      <x v="13"/>
      <x v="2"/>
    </i>
    <i r="4">
      <x v="29"/>
      <x v="51"/>
      <x/>
      <x v="3"/>
      <x v="1"/>
      <x v="21"/>
      <x v="13"/>
    </i>
    <i r="4">
      <x v="30"/>
      <x v="52"/>
      <x/>
      <x v="4"/>
      <x v="1"/>
      <x v="25"/>
      <x v="24"/>
    </i>
    <i t="default" r="3">
      <x v="37"/>
    </i>
    <i t="blank" r="3">
      <x v="37"/>
    </i>
    <i r="2">
      <x v="10"/>
      <x v="10"/>
    </i>
    <i r="4">
      <x v="31"/>
      <x v="69"/>
      <x/>
      <x v="10"/>
      <x v="7"/>
      <x v="12"/>
      <x v="31"/>
    </i>
    <i t="default" r="3">
      <x v="10"/>
    </i>
    <i t="blank" r="3">
      <x v="10"/>
    </i>
    <i t="default">
      <x v="5"/>
    </i>
    <i t="blank">
      <x v="5"/>
    </i>
    <i>
      <x v="6"/>
    </i>
    <i r="1">
      <x v="6"/>
      <x v="11"/>
      <x v="35"/>
    </i>
    <i r="4">
      <x v="32"/>
      <x v="104"/>
      <x/>
      <x/>
      <x v="8"/>
      <x v="33"/>
      <x/>
    </i>
    <i r="4">
      <x v="33"/>
      <x v="99"/>
      <x/>
      <x/>
      <x v="8"/>
      <x v="37"/>
      <x/>
    </i>
    <i r="4">
      <x v="34"/>
      <x v="1"/>
      <x/>
      <x/>
      <x v="8"/>
      <x v="41"/>
      <x/>
    </i>
    <i r="4">
      <x v="35"/>
      <x v="4"/>
      <x/>
      <x/>
      <x v="8"/>
      <x v="39"/>
      <x/>
    </i>
    <i t="default" r="3">
      <x v="35"/>
    </i>
    <i t="blank" r="3">
      <x v="35"/>
    </i>
    <i t="default">
      <x v="6"/>
    </i>
    <i t="blank">
      <x v="6"/>
    </i>
    <i>
      <x v="7"/>
    </i>
    <i r="1">
      <x v="7"/>
      <x v="12"/>
      <x v="19"/>
    </i>
    <i r="4">
      <x v="36"/>
      <x v="93"/>
      <x/>
      <x/>
      <x v="8"/>
      <x v="104"/>
      <x/>
    </i>
    <i r="4">
      <x v="37"/>
      <x v="76"/>
      <x/>
      <x/>
      <x v="8"/>
      <x v="53"/>
      <x/>
    </i>
    <i r="4">
      <x v="38"/>
      <x v="30"/>
      <x/>
      <x/>
      <x v="8"/>
      <x v="71"/>
      <x v="48"/>
    </i>
    <i r="4">
      <x v="39"/>
      <x v="133"/>
      <x/>
      <x/>
      <x v="8"/>
      <x v="53"/>
      <x v="7"/>
    </i>
    <i r="4">
      <x v="40"/>
      <x v="120"/>
      <x/>
      <x v="16"/>
      <x v="4"/>
      <x v="14"/>
      <x v="25"/>
    </i>
    <i r="4">
      <x v="41"/>
      <x v="32"/>
      <x/>
      <x/>
      <x v="8"/>
      <x v="55"/>
      <x v="2"/>
    </i>
    <i r="4">
      <x v="42"/>
      <x v="47"/>
      <x/>
      <x/>
      <x v="8"/>
      <x v="72"/>
      <x v="13"/>
    </i>
    <i r="4">
      <x v="43"/>
      <x v="48"/>
      <x/>
      <x/>
      <x v="8"/>
      <x v="58"/>
      <x v="13"/>
    </i>
    <i r="4">
      <x v="44"/>
      <x v="98"/>
      <x/>
      <x/>
      <x v="8"/>
      <x v="44"/>
      <x v="45"/>
    </i>
    <i r="4">
      <x v="45"/>
      <x v="122"/>
      <x/>
      <x/>
      <x v="8"/>
      <x v="58"/>
      <x v="6"/>
    </i>
    <i r="4">
      <x v="46"/>
      <x v="25"/>
      <x/>
      <x/>
      <x v="8"/>
      <x v="49"/>
      <x v="6"/>
    </i>
    <i r="4">
      <x v="47"/>
      <x v="109"/>
      <x/>
      <x/>
      <x v="8"/>
      <x v="90"/>
      <x/>
    </i>
    <i r="4">
      <x v="48"/>
      <x v="29"/>
      <x/>
      <x v="19"/>
      <x v="4"/>
      <x v="11"/>
      <x v="2"/>
    </i>
    <i r="4">
      <x v="49"/>
      <x v="102"/>
      <x/>
      <x/>
      <x v="8"/>
      <x v="64"/>
      <x v="13"/>
    </i>
    <i r="4">
      <x v="50"/>
      <x v="62"/>
      <x/>
      <x/>
      <x v="8"/>
      <x v="38"/>
      <x v="24"/>
    </i>
    <i r="4">
      <x v="51"/>
      <x v="73"/>
      <x/>
      <x/>
      <x v="8"/>
      <x v="40"/>
      <x v="24"/>
    </i>
    <i r="4">
      <x v="52"/>
      <x v="34"/>
      <x/>
      <x/>
      <x v="8"/>
      <x v="84"/>
      <x v="34"/>
    </i>
    <i t="default" r="3">
      <x v="19"/>
    </i>
    <i t="blank" r="3">
      <x v="19"/>
    </i>
    <i r="2">
      <x v="13"/>
      <x v="18"/>
    </i>
    <i r="4">
      <x v="53"/>
      <x v="121"/>
      <x/>
      <x/>
      <x v="8"/>
      <x v="52"/>
      <x v="24"/>
    </i>
    <i r="4">
      <x v="54"/>
      <x v="31"/>
      <x/>
      <x/>
      <x v="8"/>
      <x v="68"/>
      <x v="24"/>
    </i>
    <i r="4">
      <x v="55"/>
      <x v="85"/>
      <x/>
      <x/>
      <x v="8"/>
      <x v="100"/>
      <x v="24"/>
    </i>
    <i r="4">
      <x v="56"/>
      <x v="119"/>
      <x/>
      <x/>
      <x v="8"/>
      <x v="80"/>
      <x v="24"/>
    </i>
    <i t="default" r="3">
      <x v="18"/>
    </i>
    <i t="blank" r="3">
      <x v="18"/>
    </i>
    <i r="2">
      <x v="14"/>
      <x v="6"/>
    </i>
    <i r="4">
      <x v="57"/>
      <x v="19"/>
      <x/>
      <x/>
      <x v="8"/>
      <x v="60"/>
      <x v="20"/>
    </i>
    <i r="4">
      <x v="58"/>
      <x v="14"/>
      <x/>
      <x/>
      <x v="8"/>
      <x v="91"/>
      <x v="20"/>
    </i>
    <i t="default" r="3">
      <x v="6"/>
    </i>
    <i t="blank" r="3">
      <x v="6"/>
    </i>
    <i r="2">
      <x v="15"/>
      <x v="8"/>
    </i>
    <i r="4">
      <x v="59"/>
      <x v="27"/>
      <x/>
      <x/>
      <x v="8"/>
      <x v="73"/>
      <x v="2"/>
    </i>
    <i r="4">
      <x v="60"/>
      <x v="15"/>
      <x/>
      <x/>
      <x v="8"/>
      <x v="93"/>
      <x v="2"/>
    </i>
    <i t="default" r="3">
      <x v="8"/>
    </i>
    <i t="blank" r="3">
      <x v="8"/>
    </i>
    <i r="2">
      <x v="16"/>
      <x v="16"/>
    </i>
    <i r="4">
      <x v="61"/>
      <x v="57"/>
      <x/>
      <x/>
      <x v="8"/>
      <x v="96"/>
      <x/>
    </i>
    <i r="4">
      <x v="62"/>
      <x v="106"/>
      <x/>
      <x/>
      <x v="8"/>
      <x v="49"/>
      <x/>
    </i>
    <i t="default" r="3">
      <x v="16"/>
    </i>
    <i t="blank" r="3">
      <x v="16"/>
    </i>
    <i r="2">
      <x v="17"/>
      <x v="29"/>
    </i>
    <i r="4">
      <x v="63"/>
      <x v="97"/>
      <x/>
      <x v="4"/>
      <x v="1"/>
      <x v="47"/>
      <x v="43"/>
    </i>
    <i r="4">
      <x v="64"/>
      <x v="18"/>
      <x/>
      <x v="1"/>
      <x v="1"/>
      <x v="57"/>
      <x v="46"/>
    </i>
    <i r="4">
      <x v="65"/>
      <x v="28"/>
      <x/>
      <x v="1"/>
      <x v="1"/>
      <x v="63"/>
      <x v="47"/>
    </i>
    <i t="default" r="3">
      <x v="29"/>
    </i>
    <i t="blank" r="3">
      <x v="29"/>
    </i>
    <i r="2">
      <x v="18"/>
      <x v="21"/>
    </i>
    <i r="4">
      <x v="66"/>
      <x v="86"/>
      <x/>
      <x/>
      <x v="8"/>
      <x v="88"/>
      <x v="3"/>
    </i>
    <i t="default" r="3">
      <x v="21"/>
    </i>
    <i t="blank" r="3">
      <x v="21"/>
    </i>
    <i r="2">
      <x v="19"/>
      <x v="20"/>
    </i>
    <i r="4">
      <x v="67"/>
      <x v="41"/>
      <x/>
      <x v="1"/>
      <x v="1"/>
      <x v="45"/>
      <x v="45"/>
    </i>
    <i r="4">
      <x v="68"/>
      <x/>
      <x/>
      <x v="1"/>
      <x v="1"/>
      <x v="46"/>
      <x v="48"/>
    </i>
    <i r="4">
      <x v="69"/>
      <x v="50"/>
      <x/>
      <x v="4"/>
      <x v="1"/>
      <x v="28"/>
      <x v="1"/>
    </i>
    <i t="default" r="3">
      <x v="20"/>
    </i>
    <i t="blank" r="3">
      <x v="20"/>
    </i>
    <i r="2">
      <x v="20"/>
      <x v="5"/>
    </i>
    <i r="4">
      <x v="70"/>
      <x v="16"/>
      <x/>
      <x v="22"/>
      <x v="10"/>
      <x v="5"/>
      <x v="35"/>
    </i>
    <i r="4">
      <x v="71"/>
      <x v="26"/>
      <x/>
      <x v="25"/>
      <x v="2"/>
      <x v="10"/>
      <x v="36"/>
    </i>
    <i r="4">
      <x v="72"/>
      <x v="17"/>
      <x/>
      <x/>
      <x v="1"/>
      <x v="48"/>
      <x v="36"/>
    </i>
    <i r="4">
      <x v="73"/>
      <x v="20"/>
      <x/>
      <x v="24"/>
      <x v="2"/>
      <x v="6"/>
      <x v="37"/>
    </i>
    <i r="4">
      <x v="74"/>
      <x v="13"/>
      <x/>
      <x v="25"/>
      <x v="2"/>
      <x v="6"/>
      <x v="39"/>
    </i>
    <i r="4">
      <x v="75"/>
      <x v="95"/>
      <x/>
      <x/>
      <x v="8"/>
      <x v="99"/>
      <x v="39"/>
    </i>
    <i r="4">
      <x v="76"/>
      <x v="7"/>
      <x/>
      <x/>
      <x v="8"/>
      <x v="82"/>
      <x v="39"/>
    </i>
    <i r="4">
      <x v="77"/>
      <x v="96"/>
      <x/>
      <x v="17"/>
      <x v="3"/>
      <x v="9"/>
      <x v="38"/>
    </i>
    <i r="4">
      <x v="78"/>
      <x v="2"/>
      <x/>
      <x/>
      <x v="8"/>
      <x v="35"/>
      <x v="44"/>
    </i>
    <i r="4">
      <x v="79"/>
      <x v="3"/>
      <x/>
      <x/>
      <x v="8"/>
      <x v="42"/>
      <x v="44"/>
    </i>
    <i r="4">
      <x v="80"/>
      <x v="103"/>
      <x/>
      <x/>
      <x v="8"/>
      <x v="67"/>
      <x v="44"/>
    </i>
    <i r="4">
      <x v="81"/>
      <x v="65"/>
      <x/>
      <x v="2"/>
      <x v="8"/>
      <x v="51"/>
      <x v="44"/>
    </i>
    <i t="default" r="3">
      <x v="5"/>
    </i>
    <i t="blank" r="3">
      <x v="5"/>
    </i>
    <i r="2">
      <x v="21"/>
      <x v="2"/>
    </i>
    <i r="4">
      <x v="82"/>
      <x v="10"/>
      <x/>
      <x/>
      <x v="8"/>
      <x v="107"/>
      <x v="34"/>
    </i>
    <i t="default" r="3">
      <x v="2"/>
    </i>
    <i t="blank" r="3">
      <x v="2"/>
    </i>
    <i r="2">
      <x v="22"/>
      <x v="1"/>
    </i>
    <i r="4">
      <x v="83"/>
      <x v="126"/>
      <x/>
      <x/>
      <x v="8"/>
      <x v="48"/>
      <x v="49"/>
    </i>
    <i t="default" r="3">
      <x v="1"/>
    </i>
    <i t="blank" r="3">
      <x v="1"/>
    </i>
    <i r="2">
      <x v="23"/>
      <x v="26"/>
    </i>
    <i r="4">
      <x v="84"/>
      <x v="100"/>
      <x/>
      <x v="13"/>
      <x v="5"/>
      <x v="18"/>
      <x v="2"/>
    </i>
    <i r="4">
      <x v="85"/>
      <x v="71"/>
      <x/>
      <x/>
      <x v="8"/>
      <x v="48"/>
      <x v="13"/>
    </i>
    <i r="4">
      <x v="86"/>
      <x v="38"/>
      <x/>
      <x/>
      <x v="8"/>
      <x v="49"/>
      <x v="24"/>
    </i>
    <i r="4">
      <x v="87"/>
      <x v="132"/>
      <x/>
      <x/>
      <x v="8"/>
      <x v="76"/>
      <x v="24"/>
    </i>
    <i r="4">
      <x v="88"/>
      <x v="116"/>
      <x/>
      <x/>
      <x v="8"/>
      <x v="49"/>
      <x v="24"/>
    </i>
    <i r="4">
      <x v="89"/>
      <x v="115"/>
      <x/>
      <x/>
      <x v="8"/>
      <x v="44"/>
      <x v="2"/>
    </i>
    <i r="4">
      <x v="90"/>
      <x v="83"/>
      <x/>
      <x/>
      <x v="8"/>
      <x v="35"/>
      <x v="24"/>
    </i>
    <i r="4">
      <x v="91"/>
      <x v="60"/>
      <x/>
      <x/>
      <x v="8"/>
      <x v="35"/>
      <x v="31"/>
    </i>
    <i r="4">
      <x v="92"/>
      <x v="128"/>
      <x/>
      <x/>
      <x v="8"/>
      <x v="49"/>
      <x v="2"/>
    </i>
    <i r="4">
      <x v="93"/>
      <x v="24"/>
      <x/>
      <x/>
      <x v="8"/>
      <x v="67"/>
      <x v="2"/>
    </i>
    <i r="4">
      <x v="94"/>
      <x v="113"/>
      <x/>
      <x/>
      <x v="8"/>
      <x v="75"/>
      <x v="2"/>
    </i>
    <i r="4">
      <x v="95"/>
      <x v="61"/>
      <x/>
      <x/>
      <x v="8"/>
      <x v="49"/>
      <x v="2"/>
    </i>
    <i r="4">
      <x v="96"/>
      <x v="129"/>
      <x/>
      <x/>
      <x v="8"/>
      <x v="49"/>
      <x v="2"/>
    </i>
    <i r="4">
      <x v="97"/>
      <x v="72"/>
      <x/>
      <x/>
      <x v="8"/>
      <x v="67"/>
      <x v="2"/>
    </i>
    <i r="4">
      <x v="98"/>
      <x v="40"/>
      <x/>
      <x/>
      <x v="8"/>
      <x v="75"/>
      <x v="2"/>
    </i>
    <i r="4">
      <x v="99"/>
      <x v="78"/>
      <x/>
      <x/>
      <x v="8"/>
      <x v="53"/>
      <x v="2"/>
    </i>
    <i r="4">
      <x v="100"/>
      <x v="123"/>
      <x/>
      <x/>
      <x v="8"/>
      <x v="75"/>
      <x v="2"/>
    </i>
    <i t="default" r="3">
      <x v="26"/>
    </i>
    <i t="blank" r="3">
      <x v="26"/>
    </i>
    <i t="default">
      <x v="7"/>
    </i>
    <i t="blank">
      <x v="7"/>
    </i>
    <i>
      <x v="8"/>
    </i>
    <i r="1">
      <x v="8"/>
      <x v="24"/>
      <x v="12"/>
    </i>
    <i r="4">
      <x v="101"/>
      <x v="6"/>
      <x/>
      <x/>
      <x v="8"/>
      <x v="76"/>
      <x v="13"/>
    </i>
    <i t="default" r="3">
      <x v="12"/>
    </i>
    <i t="blank" r="3">
      <x v="12"/>
    </i>
    <i r="2">
      <x v="25"/>
      <x v="11"/>
    </i>
    <i r="4">
      <x v="102"/>
      <x v="125"/>
      <x/>
      <x/>
      <x v="8"/>
      <x v="95"/>
      <x v="7"/>
    </i>
    <i r="4">
      <x v="103"/>
      <x v="67"/>
      <x/>
      <x/>
      <x v="8"/>
      <x/>
      <x v="7"/>
    </i>
    <i r="4">
      <x v="104"/>
      <x v="33"/>
      <x/>
      <x/>
      <x v="8"/>
      <x/>
      <x v="7"/>
    </i>
    <i r="4">
      <x v="105"/>
      <x v="124"/>
      <x/>
      <x/>
      <x v="8"/>
      <x v="94"/>
      <x v="7"/>
    </i>
    <i t="default" r="3">
      <x v="11"/>
    </i>
    <i t="blank" r="3">
      <x v="11"/>
    </i>
    <i r="2">
      <x v="26"/>
      <x v="32"/>
    </i>
    <i r="4">
      <x v="106"/>
      <x v="107"/>
      <x/>
      <x/>
      <x v="8"/>
      <x v="29"/>
      <x v="2"/>
    </i>
    <i t="default" r="3">
      <x v="32"/>
    </i>
    <i t="blank" r="3">
      <x v="32"/>
    </i>
    <i r="2">
      <x v="27"/>
      <x v="31"/>
    </i>
    <i r="4">
      <x v="107"/>
      <x v="44"/>
      <x/>
      <x/>
      <x v="8"/>
      <x v="109"/>
      <x v="11"/>
    </i>
    <i t="default" r="3">
      <x v="31"/>
    </i>
    <i t="blank" r="3">
      <x v="31"/>
    </i>
    <i r="2">
      <x v="28"/>
      <x v="25"/>
    </i>
    <i r="4">
      <x v="108"/>
      <x v="37"/>
      <x/>
      <x/>
      <x v="8"/>
      <x v="50"/>
      <x v="21"/>
    </i>
    <i r="4">
      <x v="109"/>
      <x v="64"/>
      <x/>
      <x/>
      <x v="8"/>
      <x v="64"/>
      <x v="21"/>
    </i>
    <i t="default" r="3">
      <x v="25"/>
    </i>
    <i t="blank" r="3">
      <x v="25"/>
    </i>
    <i r="2">
      <x v="29"/>
      <x v="9"/>
    </i>
    <i r="4">
      <x v="110"/>
      <x v="55"/>
      <x/>
      <x/>
      <x v="8"/>
      <x v="110"/>
      <x v="30"/>
    </i>
    <i t="default" r="3">
      <x v="9"/>
    </i>
    <i t="blank" r="3">
      <x v="9"/>
    </i>
    <i r="2">
      <x v="30"/>
      <x v="36"/>
    </i>
    <i r="4">
      <x v="111"/>
      <x v="63"/>
      <x/>
      <x/>
      <x v="1"/>
      <x/>
      <x v="6"/>
    </i>
    <i t="default" r="3">
      <x v="36"/>
    </i>
    <i t="blank" r="3">
      <x v="36"/>
    </i>
    <i r="2">
      <x v="31"/>
      <x v="17"/>
    </i>
    <i r="4">
      <x v="112"/>
      <x v="75"/>
      <x/>
      <x/>
      <x v="8"/>
      <x v="66"/>
      <x v="10"/>
    </i>
    <i r="4">
      <x v="113"/>
      <x v="130"/>
      <x/>
      <x/>
      <x v="8"/>
      <x v="79"/>
      <x v="10"/>
    </i>
    <i r="4">
      <x v="114"/>
      <x v="131"/>
      <x/>
      <x/>
      <x v="8"/>
      <x v="103"/>
      <x v="10"/>
    </i>
    <i t="default" r="3">
      <x v="17"/>
    </i>
    <i t="blank" r="3">
      <x v="17"/>
    </i>
    <i r="2">
      <x v="32"/>
      <x v="4"/>
    </i>
    <i r="4">
      <x v="115"/>
      <x v="8"/>
      <x/>
      <x/>
      <x v="8"/>
      <x v="65"/>
      <x v="25"/>
    </i>
    <i r="4">
      <x v="116"/>
      <x v="42"/>
      <x/>
      <x/>
      <x v="8"/>
      <x v="85"/>
      <x v="25"/>
    </i>
    <i r="4">
      <x v="117"/>
      <x v="68"/>
      <x/>
      <x/>
      <x v="8"/>
      <x v="36"/>
      <x v="25"/>
    </i>
    <i t="default" r="3">
      <x v="4"/>
    </i>
    <i t="blank" r="3">
      <x v="4"/>
    </i>
    <i r="2">
      <x v="33"/>
      <x v="3"/>
    </i>
    <i r="4">
      <x v="118"/>
      <x v="56"/>
      <x/>
      <x/>
      <x v="8"/>
      <x v="83"/>
      <x v="14"/>
    </i>
    <i r="4">
      <x v="119"/>
      <x v="9"/>
      <x/>
      <x/>
      <x v="8"/>
      <x v="77"/>
      <x v="14"/>
    </i>
    <i r="4">
      <x v="120"/>
      <x v="45"/>
      <x/>
      <x/>
      <x v="8"/>
      <x v="34"/>
      <x v="14"/>
    </i>
    <i t="default" r="3">
      <x v="3"/>
    </i>
    <i t="blank" r="3">
      <x v="3"/>
    </i>
    <i r="2">
      <x v="34"/>
      <x/>
    </i>
    <i r="4">
      <x v="121"/>
      <x v="66"/>
      <x/>
      <x/>
      <x v="8"/>
      <x v="34"/>
      <x v="18"/>
    </i>
    <i r="4">
      <x v="122"/>
      <x v="80"/>
      <x/>
      <x/>
      <x v="8"/>
      <x v="69"/>
      <x v="18"/>
    </i>
    <i t="default" r="3">
      <x/>
    </i>
    <i t="blank" r="3">
      <x/>
    </i>
    <i r="2">
      <x v="35"/>
      <x v="15"/>
    </i>
    <i r="4">
      <x v="123"/>
      <x v="43"/>
      <x/>
      <x/>
      <x v="8"/>
      <x v="56"/>
      <x/>
    </i>
    <i t="default" r="3">
      <x v="15"/>
    </i>
    <i t="blank" r="3">
      <x v="15"/>
    </i>
    <i t="default">
      <x v="8"/>
    </i>
    <i t="blank">
      <x v="8"/>
    </i>
    <i>
      <x v="9"/>
    </i>
    <i r="1">
      <x v="9"/>
      <x v="36"/>
      <x v="23"/>
    </i>
    <i r="4">
      <x v="124"/>
      <x v="91"/>
      <x/>
      <x/>
      <x v="8"/>
      <x v="87"/>
      <x v="3"/>
    </i>
    <i r="4">
      <x v="125"/>
      <x v="88"/>
      <x/>
      <x/>
      <x v="8"/>
      <x v="62"/>
      <x v="4"/>
    </i>
    <i r="4">
      <x v="126"/>
      <x v="92"/>
      <x/>
      <x/>
      <x v="8"/>
      <x v="101"/>
      <x v="5"/>
    </i>
    <i r="4">
      <x v="127"/>
      <x v="94"/>
      <x/>
      <x/>
      <x v="8"/>
      <x v="106"/>
      <x v="6"/>
    </i>
    <i r="4">
      <x v="128"/>
      <x v="90"/>
      <x/>
      <x/>
      <x v="8"/>
      <x v="97"/>
      <x v="7"/>
    </i>
    <i r="4">
      <x v="129"/>
      <x v="89"/>
      <x/>
      <x/>
      <x v="8"/>
      <x v="74"/>
      <x v="8"/>
    </i>
    <i r="4">
      <x v="130"/>
      <x v="46"/>
      <x/>
      <x/>
      <x v="8"/>
      <x v="54"/>
      <x v="9"/>
    </i>
    <i r="4">
      <x v="131"/>
      <x v="87"/>
      <x/>
      <x/>
      <x v="8"/>
      <x v="61"/>
      <x v="10"/>
    </i>
    <i r="4">
      <x v="132"/>
      <x v="108"/>
      <x/>
      <x/>
      <x v="8"/>
      <x v="78"/>
      <x v="12"/>
    </i>
    <i r="4">
      <x v="133"/>
      <x v="105"/>
      <x/>
      <x/>
      <x v="8"/>
      <x v="98"/>
      <x v="14"/>
    </i>
    <i r="4">
      <x v="134"/>
      <x v="5"/>
      <x/>
      <x/>
      <x v="8"/>
      <x v="70"/>
      <x v="16"/>
    </i>
    <i r="4">
      <x v="135"/>
      <x v="77"/>
      <x/>
      <x/>
      <x v="8"/>
      <x v="86"/>
      <x v="17"/>
    </i>
    <i r="4">
      <x v="136"/>
      <x v="74"/>
      <x/>
      <x/>
      <x v="8"/>
      <x v="105"/>
      <x v="18"/>
    </i>
    <i t="default" r="3">
      <x v="23"/>
    </i>
    <i t="blank" r="3">
      <x v="23"/>
    </i>
    <i t="default">
      <x v="9"/>
    </i>
    <i t="blank">
      <x v="9"/>
    </i>
    <i>
      <x v="10"/>
    </i>
    <i r="1">
      <x v="10"/>
      <x v="37"/>
      <x v="24"/>
    </i>
    <i r="4">
      <x v="137"/>
      <x v="81"/>
      <x/>
      <x/>
      <x v="8"/>
      <x v="81"/>
      <x v="43"/>
    </i>
    <i r="4">
      <x v="138"/>
      <x v="110"/>
      <x/>
      <x/>
      <x v="8"/>
      <x v="102"/>
      <x v="43"/>
    </i>
    <i r="4">
      <x v="139"/>
      <x v="111"/>
      <x/>
      <x/>
      <x v="8"/>
      <x v="89"/>
      <x v="43"/>
    </i>
    <i t="default" r="3">
      <x v="24"/>
    </i>
    <i t="blank" r="3">
      <x v="24"/>
    </i>
    <i t="default">
      <x v="10"/>
    </i>
    <i t="blank">
      <x v="10"/>
    </i>
    <i t="grand">
      <x/>
    </i>
  </rowItems>
  <colItems count="1">
    <i/>
  </colItems>
  <dataFields count="1">
    <dataField name="Sum of GrandTotal" fld="11" baseField="0" baseItem="0" numFmtId="5"/>
  </dataFields>
  <formats count="47">
    <format dxfId="118">
      <pivotArea type="all" dataOnly="0" outline="0" fieldPosition="0"/>
    </format>
    <format dxfId="117">
      <pivotArea type="all" dataOnly="0" outline="0" fieldPosition="0"/>
    </format>
    <format dxfId="116">
      <pivotArea dataOnly="0" labelOnly="1" fieldPosition="0">
        <references count="1">
          <reference field="6" count="0"/>
        </references>
      </pivotArea>
    </format>
    <format dxfId="115">
      <pivotArea dataOnly="0" labelOnly="1" fieldPosition="0">
        <references count="1">
          <reference field="6" count="0"/>
        </references>
      </pivotArea>
    </format>
    <format dxfId="114">
      <pivotArea dataOnly="0" labelOnly="1" fieldPosition="0">
        <references count="1">
          <reference field="6" count="0"/>
        </references>
      </pivotArea>
    </format>
    <format dxfId="113">
      <pivotArea dataOnly="0" labelOnly="1" fieldPosition="0">
        <references count="1">
          <reference field="7" count="0"/>
        </references>
      </pivotArea>
    </format>
    <format dxfId="112">
      <pivotArea dataOnly="0" labelOnly="1" fieldPosition="0">
        <references count="1">
          <reference field="8" count="0"/>
        </references>
      </pivotArea>
    </format>
    <format dxfId="111">
      <pivotArea dataOnly="0" labelOnly="1" fieldPosition="0">
        <references count="1">
          <reference field="8" count="0"/>
        </references>
      </pivotArea>
    </format>
    <format dxfId="110">
      <pivotArea dataOnly="0" labelOnly="1" fieldPosition="0">
        <references count="1">
          <reference field="9" count="0"/>
        </references>
      </pivotArea>
    </format>
    <format dxfId="109">
      <pivotArea dataOnly="0" labelOnly="1" fieldPosition="0">
        <references count="1">
          <reference field="10" count="0"/>
        </references>
      </pivotArea>
    </format>
    <format dxfId="108">
      <pivotArea dataOnly="0" labelOnly="1" fieldPosition="0">
        <references count="1">
          <reference field="10" count="0"/>
        </references>
      </pivotArea>
    </format>
    <format dxfId="107">
      <pivotArea outline="0" fieldPosition="0">
        <references count="1">
          <reference field="4294967294" count="1">
            <x v="0"/>
          </reference>
        </references>
      </pivotArea>
    </format>
    <format dxfId="106">
      <pivotArea dataOnly="0" fieldPosition="0">
        <references count="1">
          <reference field="1" count="0"/>
        </references>
      </pivotArea>
    </format>
    <format dxfId="105">
      <pivotArea dataOnly="0" fieldPosition="0">
        <references count="1">
          <reference field="1" count="0"/>
        </references>
      </pivotArea>
    </format>
    <format dxfId="104">
      <pivotArea dataOnly="0" fieldPosition="0">
        <references count="1">
          <reference field="1" count="0"/>
        </references>
      </pivotArea>
    </format>
    <format dxfId="103">
      <pivotArea dataOnly="0" fieldPosition="0">
        <references count="1">
          <reference field="1" count="0"/>
        </references>
      </pivotArea>
    </format>
    <format dxfId="102">
      <pivotArea dataOnly="0" fieldPosition="0">
        <references count="1">
          <reference field="1" count="0"/>
        </references>
      </pivotArea>
    </format>
    <format dxfId="101">
      <pivotArea dataOnly="0" fieldPosition="0">
        <references count="1">
          <reference field="1" count="0"/>
        </references>
      </pivotArea>
    </format>
    <format dxfId="100">
      <pivotArea dataOnly="0" fieldPosition="0">
        <references count="1">
          <reference field="1" count="0"/>
        </references>
      </pivotArea>
    </format>
    <format dxfId="99">
      <pivotArea dataOnly="0" fieldPosition="0">
        <references count="1">
          <reference field="1" count="0"/>
        </references>
      </pivotArea>
    </format>
    <format dxfId="98">
      <pivotArea dataOnly="0" fieldPosition="0">
        <references count="1">
          <reference field="1" count="0" defaultSubtotal="1"/>
        </references>
      </pivotArea>
    </format>
    <format dxfId="97">
      <pivotArea dataOnly="0" fieldPosition="0">
        <references count="1">
          <reference field="1" count="0" defaultSubtotal="1"/>
        </references>
      </pivotArea>
    </format>
    <format dxfId="96">
      <pivotArea dataOnly="0" fieldPosition="0">
        <references count="1">
          <reference field="1" count="0" defaultSubtotal="1"/>
        </references>
      </pivotArea>
    </format>
    <format dxfId="95">
      <pivotArea dataOnly="0" fieldPosition="0">
        <references count="1">
          <reference field="1" count="0" defaultSubtotal="1"/>
        </references>
      </pivotArea>
    </format>
    <format dxfId="94">
      <pivotArea dataOnly="0" fieldPosition="0">
        <references count="1">
          <reference field="1" count="0" defaultSubtotal="1"/>
        </references>
      </pivotArea>
    </format>
    <format dxfId="93">
      <pivotArea dataOnly="0" fieldPosition="0">
        <references count="1">
          <reference field="1" count="0" defaultSubtotal="1"/>
        </references>
      </pivotArea>
    </format>
    <format dxfId="92">
      <pivotArea dataOnly="0" fieldPosition="0">
        <references count="1">
          <reference field="1" count="0" defaultSubtotal="1"/>
        </references>
      </pivotArea>
    </format>
    <format dxfId="91">
      <pivotArea dataOnly="0" fieldPosition="0">
        <references count="1">
          <reference field="1" count="0" defaultSubtotal="1"/>
        </references>
      </pivotArea>
    </format>
    <format dxfId="90">
      <pivotArea dataOnly="0" fieldPosition="0">
        <references count="1">
          <reference field="1" count="0" defaultSubtotal="1"/>
        </references>
      </pivotArea>
    </format>
    <format dxfId="89">
      <pivotArea fieldPosition="0">
        <references count="1">
          <reference field="1" count="0" defaultSubtotal="1"/>
        </references>
      </pivotArea>
    </format>
    <format dxfId="88">
      <pivotArea dataOnly="0" labelOnly="1" fieldPosition="0">
        <references count="1">
          <reference field="3" count="0"/>
        </references>
      </pivotArea>
    </format>
    <format dxfId="87">
      <pivotArea dataOnly="0" labelOnly="1" fieldPosition="0">
        <references count="1">
          <reference field="3" count="0"/>
        </references>
      </pivotArea>
    </format>
    <format dxfId="86">
      <pivotArea dataOnly="0" labelOnly="1" fieldPosition="0">
        <references count="1">
          <reference field="3" count="0"/>
        </references>
      </pivotArea>
    </format>
    <format dxfId="85">
      <pivotArea dataOnly="0" labelOnly="1" fieldPosition="0">
        <references count="1">
          <reference field="3" count="0"/>
        </references>
      </pivotArea>
    </format>
    <format dxfId="84">
      <pivotArea dataOnly="0" fieldPosition="0">
        <references count="1">
          <reference field="3" count="0" defaultSubtotal="1"/>
        </references>
      </pivotArea>
    </format>
    <format dxfId="83">
      <pivotArea dataOnly="0" fieldPosition="0">
        <references count="1">
          <reference field="3" count="0" defaultSubtotal="1"/>
        </references>
      </pivotArea>
    </format>
    <format dxfId="82">
      <pivotArea dataOnly="0" fieldPosition="0">
        <references count="1">
          <reference field="3" count="0" defaultSubtotal="1"/>
        </references>
      </pivotArea>
    </format>
    <format dxfId="81">
      <pivotArea dataOnly="0" fieldPosition="0">
        <references count="1">
          <reference field="3" count="0" defaultSubtotal="1"/>
        </references>
      </pivotArea>
    </format>
    <format dxfId="80">
      <pivotArea fieldPosition="0">
        <references count="1">
          <reference field="3" count="0" defaultSubtotal="1"/>
        </references>
      </pivotArea>
    </format>
    <format dxfId="79">
      <pivotArea fieldPosition="0">
        <references count="1">
          <reference field="3" count="0" defaultSubtotal="1"/>
        </references>
      </pivotArea>
    </format>
    <format dxfId="78">
      <pivotArea fieldPosition="0">
        <references count="1">
          <reference field="3" count="0" defaultSubtotal="1"/>
        </references>
      </pivotArea>
    </format>
    <format dxfId="77">
      <pivotArea dataOnly="0" grandRow="1" fieldPosition="0"/>
    </format>
    <format dxfId="76">
      <pivotArea dataOnly="0" grandRow="1" fieldPosition="0"/>
    </format>
    <format dxfId="75">
      <pivotArea dataOnly="0" grandRow="1" fieldPosition="0"/>
    </format>
    <format dxfId="74">
      <pivotArea dataOnly="0" grandRow="1" fieldPosition="0"/>
    </format>
    <format dxfId="73">
      <pivotArea dataOnly="0" grandRow="1" fieldPosition="0"/>
    </format>
    <format dxfId="72">
      <pivotArea dataOnly="0" grandRow="1" fieldPosition="0"/>
    </format>
  </formats>
  <pivotTableStyleInfo name="DPR_Estimating_Style_0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97056-3FD2-4462-9409-A96E272C8165}" name="Variance Report - 1" cacheId="1" applyNumberFormats="0" applyBorderFormats="0" applyFontFormats="0" applyPatternFormats="0" applyAlignmentFormats="0" applyWidthHeightFormats="1" dataCaption="Values" grandTotalCaption="BID PACKAGE SUBTOTAL" errorCaption="0" showError="1" missingCaption="0" updatedVersion="7" minRefreshableVersion="3" showDrill="0" createdVersion="5" indent="0" outline="1" outlineData="1" multipleFieldFilters="0" fieldListSortAscending="1">
  <location ref="B13:P191" firstHeaderRow="0" firstDataRow="1" firstDataCol="12"/>
  <pivotFields count="16">
    <pivotField axis="axisRow" outline="0" showAll="0" defaultSubtotal="0">
      <items count="14">
        <item x="0"/>
        <item x="2"/>
        <item x="3"/>
        <item x="1"/>
        <item x="4"/>
        <item x="6"/>
        <item x="8"/>
        <item x="7"/>
        <item x="9"/>
        <item x="10"/>
        <item x="11"/>
        <item x="13"/>
        <item x="5"/>
        <item x="12"/>
      </items>
    </pivotField>
    <pivotField axis="axisRow" subtotalCaption="Subtotal: ?" compact="0" subtotalTop="0" showAll="0" insertBlankRow="1">
      <items count="15">
        <item x="0"/>
        <item x="2"/>
        <item x="3"/>
        <item x="1"/>
        <item x="4"/>
        <item x="6"/>
        <item x="8"/>
        <item x="7"/>
        <item x="9"/>
        <item x="10"/>
        <item x="11"/>
        <item x="13"/>
        <item x="5"/>
        <item x="12"/>
        <item t="default"/>
      </items>
    </pivotField>
    <pivotField showAll="0"/>
    <pivotField axis="axisRow" outline="0" showAll="0" defaultSubtotal="0">
      <items count="1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</items>
    </pivotField>
    <pivotField axis="axisRow" outline="0" showAll="0" defaultSubtotal="0">
      <items count="134">
        <item x="62"/>
        <item x="28"/>
        <item x="72"/>
        <item x="73"/>
        <item x="29"/>
        <item x="128"/>
        <item x="95"/>
        <item x="70"/>
        <item x="109"/>
        <item x="113"/>
        <item x="76"/>
        <item x="22"/>
        <item x="17"/>
        <item x="68"/>
        <item x="52"/>
        <item x="54"/>
        <item x="64"/>
        <item x="66"/>
        <item x="58"/>
        <item x="51"/>
        <item x="67"/>
        <item x="9"/>
        <item x="8"/>
        <item x="12"/>
        <item x="87"/>
        <item x="40"/>
        <item x="65"/>
        <item x="53"/>
        <item x="59"/>
        <item x="42"/>
        <item x="32"/>
        <item x="48"/>
        <item x="35"/>
        <item x="98"/>
        <item x="46"/>
        <item x="5"/>
        <item x="7"/>
        <item x="102"/>
        <item x="80"/>
        <item x="15"/>
        <item x="92"/>
        <item x="61"/>
        <item x="110"/>
        <item x="117"/>
        <item x="101"/>
        <item x="114"/>
        <item x="124"/>
        <item x="36"/>
        <item x="37"/>
        <item x="1"/>
        <item x="63"/>
        <item x="23"/>
        <item x="24"/>
        <item x="14"/>
        <item x="4"/>
        <item x="104"/>
        <item x="112"/>
        <item x="55"/>
        <item x="11"/>
        <item x="10"/>
        <item x="85"/>
        <item x="89"/>
        <item x="44"/>
        <item x="105"/>
        <item x="103"/>
        <item x="75"/>
        <item x="115"/>
        <item x="97"/>
        <item x="111"/>
        <item x="25"/>
        <item x="6"/>
        <item x="79"/>
        <item x="91"/>
        <item x="45"/>
        <item x="130"/>
        <item x="106"/>
        <item x="31"/>
        <item x="129"/>
        <item x="93"/>
        <item x="19"/>
        <item x="116"/>
        <item x="131"/>
        <item x="21"/>
        <item x="84"/>
        <item x="2"/>
        <item x="49"/>
        <item x="60"/>
        <item x="125"/>
        <item x="119"/>
        <item x="123"/>
        <item x="122"/>
        <item x="118"/>
        <item x="120"/>
        <item x="30"/>
        <item x="121"/>
        <item x="69"/>
        <item x="71"/>
        <item x="57"/>
        <item x="38"/>
        <item x="27"/>
        <item x="78"/>
        <item x="0"/>
        <item x="43"/>
        <item x="74"/>
        <item x="26"/>
        <item x="127"/>
        <item x="56"/>
        <item x="100"/>
        <item x="126"/>
        <item x="41"/>
        <item x="132"/>
        <item x="133"/>
        <item x="3"/>
        <item x="88"/>
        <item x="18"/>
        <item x="83"/>
        <item x="82"/>
        <item x="20"/>
        <item x="16"/>
        <item x="50"/>
        <item x="34"/>
        <item x="47"/>
        <item x="39"/>
        <item x="94"/>
        <item x="99"/>
        <item x="96"/>
        <item x="77"/>
        <item x="13"/>
        <item x="86"/>
        <item x="90"/>
        <item x="107"/>
        <item x="108"/>
        <item x="8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5">
        <item x="0"/>
        <item x="11"/>
        <item x="23"/>
        <item x="14"/>
        <item x="15"/>
        <item x="7"/>
        <item x="2"/>
        <item x="9"/>
        <item x="8"/>
        <item x="3"/>
        <item x="16"/>
        <item x="13"/>
        <item x="6"/>
        <item x="24"/>
        <item x="5"/>
        <item x="17"/>
        <item x="22"/>
        <item x="12"/>
        <item x="18"/>
        <item x="10"/>
        <item x="19"/>
        <item x="1"/>
        <item x="21"/>
        <item x="2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08">
        <item x="75"/>
        <item x="4"/>
        <item x="13"/>
        <item x="15"/>
        <item x="1"/>
        <item x="60"/>
        <item x="63"/>
        <item x="5"/>
        <item x="66"/>
        <item x="61"/>
        <item x="39"/>
        <item x="26"/>
        <item x="23"/>
        <item x="34"/>
        <item x="10"/>
        <item x="11"/>
        <item x="71"/>
        <item x="6"/>
        <item x="3"/>
        <item x="24"/>
        <item x="2"/>
        <item x="8"/>
        <item x="25"/>
        <item x="7"/>
        <item x="9"/>
        <item x="59"/>
        <item x="77"/>
        <item x="14"/>
        <item x="16"/>
        <item x="12"/>
        <item x="27"/>
        <item x="89"/>
        <item x="67"/>
        <item x="86"/>
        <item x="28"/>
        <item x="41"/>
        <item x="30"/>
        <item x="42"/>
        <item x="29"/>
        <item x="68"/>
        <item x="21"/>
        <item x="19"/>
        <item x="57"/>
        <item x="58"/>
        <item x="53"/>
        <item x="62"/>
        <item x="37"/>
        <item x="79"/>
        <item x="69"/>
        <item x="44"/>
        <item x="32"/>
        <item x="98"/>
        <item x="35"/>
        <item x="91"/>
        <item x="54"/>
        <item x="20"/>
        <item x="22"/>
        <item x="48"/>
        <item x="99"/>
        <item x="93"/>
        <item x="55"/>
        <item x="40"/>
        <item x="84"/>
        <item x="81"/>
        <item x="18"/>
        <item x="45"/>
        <item x="90"/>
        <item x="102"/>
        <item x="33"/>
        <item x="36"/>
        <item x="50"/>
        <item x="97"/>
        <item x="73"/>
        <item x="72"/>
        <item x="88"/>
        <item x="100"/>
        <item x="82"/>
        <item x="47"/>
        <item x="105"/>
        <item x="65"/>
        <item x="87"/>
        <item x="43"/>
        <item x="85"/>
        <item x="103"/>
        <item x="92"/>
        <item x="56"/>
        <item x="107"/>
        <item x="38"/>
        <item x="49"/>
        <item x="0"/>
        <item x="51"/>
        <item x="76"/>
        <item x="74"/>
        <item x="52"/>
        <item x="96"/>
        <item x="101"/>
        <item x="64"/>
        <item x="46"/>
        <item x="94"/>
        <item x="106"/>
        <item x="83"/>
        <item x="31"/>
        <item x="104"/>
        <item x="95"/>
        <item x="70"/>
        <item x="17"/>
        <item x="78"/>
        <item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n="-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25">
        <item x="4"/>
        <item x="20"/>
        <item x="21"/>
        <item x="1"/>
        <item x="19"/>
        <item x="10"/>
        <item x="18"/>
        <item x="12"/>
        <item x="22"/>
        <item x="17"/>
        <item x="5"/>
        <item x="24"/>
        <item x="6"/>
        <item x="13"/>
        <item x="16"/>
        <item x="3"/>
        <item x="8"/>
        <item x="9"/>
        <item x="2"/>
        <item x="7"/>
        <item x="15"/>
        <item x="14"/>
        <item x="23"/>
        <item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08">
        <item x="80"/>
        <item x="78"/>
        <item x="17"/>
        <item x="70"/>
        <item x="95"/>
        <item x="104"/>
        <item x="31"/>
        <item x="83"/>
        <item x="106"/>
        <item x="94"/>
        <item x="46"/>
        <item x="64"/>
        <item x="101"/>
        <item x="96"/>
        <item x="52"/>
        <item x="74"/>
        <item x="76"/>
        <item x="51"/>
        <item x="0"/>
        <item x="49"/>
        <item x="38"/>
        <item x="107"/>
        <item x="56"/>
        <item x="92"/>
        <item x="103"/>
        <item x="85"/>
        <item x="43"/>
        <item x="87"/>
        <item x="65"/>
        <item x="105"/>
        <item x="47"/>
        <item x="82"/>
        <item x="100"/>
        <item x="88"/>
        <item x="72"/>
        <item x="73"/>
        <item x="97"/>
        <item x="50"/>
        <item x="36"/>
        <item x="33"/>
        <item x="102"/>
        <item x="90"/>
        <item x="45"/>
        <item x="18"/>
        <item x="81"/>
        <item x="84"/>
        <item x="40"/>
        <item x="55"/>
        <item x="93"/>
        <item x="99"/>
        <item x="48"/>
        <item x="22"/>
        <item x="20"/>
        <item x="54"/>
        <item x="91"/>
        <item x="35"/>
        <item x="98"/>
        <item x="32"/>
        <item x="44"/>
        <item x="69"/>
        <item x="79"/>
        <item x="37"/>
        <item x="62"/>
        <item x="53"/>
        <item x="58"/>
        <item x="57"/>
        <item x="19"/>
        <item x="21"/>
        <item x="68"/>
        <item x="29"/>
        <item x="42"/>
        <item x="30"/>
        <item x="41"/>
        <item x="28"/>
        <item x="86"/>
        <item x="67"/>
        <item x="89"/>
        <item x="27"/>
        <item x="12"/>
        <item x="16"/>
        <item x="14"/>
        <item x="77"/>
        <item x="59"/>
        <item x="9"/>
        <item x="7"/>
        <item x="25"/>
        <item x="8"/>
        <item x="2"/>
        <item x="24"/>
        <item x="3"/>
        <item x="6"/>
        <item x="71"/>
        <item x="11"/>
        <item x="10"/>
        <item x="34"/>
        <item x="23"/>
        <item x="26"/>
        <item x="39"/>
        <item x="61"/>
        <item x="66"/>
        <item x="5"/>
        <item x="63"/>
        <item x="60"/>
        <item x="1"/>
        <item x="15"/>
        <item x="13"/>
        <item x="4"/>
        <item x="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1"/>
    <field x="3"/>
    <field x="4"/>
    <field x="5"/>
    <field x="14"/>
    <field x="6"/>
    <field x="8"/>
    <field x="15"/>
    <field x="9"/>
    <field x="11"/>
    <field x="12"/>
  </rowFields>
  <rowItems count="178">
    <i>
      <x/>
      <x/>
    </i>
    <i r="2">
      <x/>
      <x v="101"/>
      <x/>
      <x v="8"/>
      <x v="89"/>
      <x/>
      <x v="8"/>
      <x/>
      <x v="24"/>
      <x v="18"/>
    </i>
    <i t="default" r="1">
      <x/>
    </i>
    <i t="blank" r="1">
      <x/>
    </i>
    <i>
      <x v="1"/>
      <x v="1"/>
    </i>
    <i r="2">
      <x v="2"/>
      <x v="84"/>
      <x v="6"/>
      <x v="1"/>
      <x v="20"/>
      <x/>
      <x v="1"/>
      <x/>
      <x v="18"/>
      <x v="87"/>
    </i>
    <i r="2">
      <x v="7"/>
      <x v="36"/>
      <x v="5"/>
      <x/>
      <x v="23"/>
      <x/>
      <x/>
      <x/>
      <x v="19"/>
      <x v="84"/>
    </i>
    <i t="default" r="1">
      <x v="1"/>
    </i>
    <i t="blank" r="1">
      <x v="1"/>
    </i>
    <i>
      <x v="2"/>
      <x v="2"/>
    </i>
    <i r="2">
      <x v="4"/>
      <x v="54"/>
      <x v="24"/>
      <x v="6"/>
      <x v="1"/>
      <x/>
      <x v="6"/>
      <x/>
      <x/>
      <x v="106"/>
    </i>
    <i r="2">
      <x v="15"/>
      <x v="53"/>
      <x v="17"/>
      <x v="6"/>
      <x v="3"/>
      <x/>
      <x v="6"/>
      <x/>
      <x v="7"/>
      <x v="104"/>
    </i>
    <i t="default" r="1">
      <x v="2"/>
    </i>
    <i t="blank" r="1">
      <x v="2"/>
    </i>
    <i>
      <x v="3"/>
      <x v="3"/>
    </i>
    <i r="2">
      <x v="1"/>
      <x v="49"/>
      <x v="21"/>
      <x v="9"/>
      <x v="4"/>
      <x/>
      <x v="9"/>
      <x/>
      <x v="3"/>
      <x v="103"/>
    </i>
    <i r="2">
      <x v="3"/>
      <x v="112"/>
      <x v="9"/>
      <x/>
      <x v="18"/>
      <x/>
      <x/>
      <x/>
      <x v="15"/>
      <x v="89"/>
    </i>
    <i r="2">
      <x v="5"/>
      <x v="35"/>
      <x v="14"/>
      <x v="1"/>
      <x v="7"/>
      <x/>
      <x v="1"/>
      <x/>
      <x v="10"/>
      <x v="100"/>
    </i>
    <i r="2">
      <x v="6"/>
      <x v="70"/>
      <x v="12"/>
      <x/>
      <x v="17"/>
      <x/>
      <x/>
      <x/>
      <x v="12"/>
      <x v="90"/>
    </i>
    <i r="2">
      <x v="8"/>
      <x v="22"/>
      <x v="8"/>
      <x v="1"/>
      <x v="21"/>
      <x/>
      <x v="1"/>
      <x/>
      <x v="16"/>
      <x v="86"/>
    </i>
    <i r="2">
      <x v="9"/>
      <x v="21"/>
      <x v="6"/>
      <x v="1"/>
      <x v="24"/>
      <x/>
      <x v="1"/>
      <x/>
      <x v="18"/>
      <x v="83"/>
    </i>
    <i r="2">
      <x v="10"/>
      <x v="59"/>
      <x v="8"/>
      <x v="1"/>
      <x v="14"/>
      <x/>
      <x v="1"/>
      <x/>
      <x v="16"/>
      <x v="93"/>
    </i>
    <i r="2">
      <x v="11"/>
      <x v="58"/>
      <x v="6"/>
      <x v="1"/>
      <x v="15"/>
      <x/>
      <x v="1"/>
      <x/>
      <x v="18"/>
      <x v="92"/>
    </i>
    <i r="2">
      <x v="12"/>
      <x v="23"/>
      <x v="7"/>
      <x v="1"/>
      <x v="29"/>
      <x/>
      <x v="1"/>
      <x/>
      <x v="17"/>
      <x v="78"/>
    </i>
    <i r="2">
      <x v="13"/>
      <x v="54"/>
      <x v="19"/>
      <x v="6"/>
      <x v="2"/>
      <x/>
      <x v="6"/>
      <x/>
      <x v="5"/>
      <x v="105"/>
    </i>
    <i r="2">
      <x v="14"/>
      <x v="127"/>
      <x v="1"/>
      <x/>
      <x v="27"/>
      <x/>
      <x/>
      <x/>
      <x v="23"/>
      <x v="80"/>
    </i>
    <i r="2">
      <x v="16"/>
      <x v="39"/>
      <x v="6"/>
      <x/>
      <x v="28"/>
      <x/>
      <x/>
      <x/>
      <x v="18"/>
      <x v="79"/>
    </i>
    <i t="default" r="1">
      <x v="3"/>
    </i>
    <i t="blank" r="1">
      <x v="3"/>
    </i>
    <i>
      <x v="4"/>
      <x v="4"/>
    </i>
    <i r="2">
      <x v="17"/>
      <x v="118"/>
      <x/>
      <x v="8"/>
      <x v="105"/>
      <x/>
      <x v="8"/>
      <x/>
      <x v="24"/>
      <x v="2"/>
    </i>
    <i r="2">
      <x v="18"/>
      <x v="12"/>
      <x/>
      <x v="8"/>
      <x v="64"/>
      <x/>
      <x v="8"/>
      <x/>
      <x v="24"/>
      <x v="43"/>
    </i>
    <i r="2">
      <x v="19"/>
      <x v="114"/>
      <x/>
      <x v="8"/>
      <x v="41"/>
      <x/>
      <x v="8"/>
      <x/>
      <x v="24"/>
      <x v="66"/>
    </i>
    <i r="2">
      <x v="20"/>
      <x v="79"/>
      <x/>
      <x v="8"/>
      <x v="55"/>
      <x/>
      <x v="8"/>
      <x/>
      <x v="24"/>
      <x v="52"/>
    </i>
    <i t="default" r="1">
      <x v="4"/>
    </i>
    <i t="blank" r="1">
      <x v="4"/>
    </i>
    <i>
      <x v="5"/>
      <x v="5"/>
    </i>
    <i r="2">
      <x v="22"/>
      <x v="82"/>
      <x/>
      <x v="8"/>
      <x v="56"/>
      <x/>
      <x v="8"/>
      <x/>
      <x v="24"/>
      <x v="51"/>
    </i>
    <i t="default" r="1">
      <x v="5"/>
    </i>
    <i t="blank" r="1">
      <x v="5"/>
    </i>
    <i>
      <x v="6"/>
      <x v="6"/>
    </i>
    <i r="2">
      <x v="27"/>
      <x v="104"/>
      <x/>
      <x v="8"/>
      <x v="30"/>
      <x/>
      <x v="8"/>
      <x/>
      <x v="24"/>
      <x v="77"/>
    </i>
    <i r="2">
      <x v="28"/>
      <x v="99"/>
      <x/>
      <x v="8"/>
      <x v="34"/>
      <x/>
      <x v="8"/>
      <x/>
      <x v="24"/>
      <x v="73"/>
    </i>
    <i r="2">
      <x v="29"/>
      <x v="1"/>
      <x/>
      <x v="8"/>
      <x v="38"/>
      <x/>
      <x v="8"/>
      <x/>
      <x v="24"/>
      <x v="69"/>
    </i>
    <i r="2">
      <x v="30"/>
      <x v="4"/>
      <x/>
      <x v="8"/>
      <x v="36"/>
      <x/>
      <x v="8"/>
      <x/>
      <x v="24"/>
      <x v="71"/>
    </i>
    <i t="default" r="1">
      <x v="6"/>
    </i>
    <i t="blank" r="1">
      <x v="6"/>
    </i>
    <i>
      <x v="7"/>
      <x v="7"/>
    </i>
    <i r="2">
      <x v="23"/>
      <x v="11"/>
      <x v="11"/>
      <x v="7"/>
      <x v="12"/>
      <x/>
      <x v="7"/>
      <x/>
      <x v="13"/>
      <x v="95"/>
    </i>
    <i r="2">
      <x v="24"/>
      <x v="51"/>
      <x v="3"/>
      <x v="1"/>
      <x v="19"/>
      <x/>
      <x v="1"/>
      <x/>
      <x v="21"/>
      <x v="88"/>
    </i>
    <i r="2">
      <x v="25"/>
      <x v="52"/>
      <x v="4"/>
      <x v="1"/>
      <x v="22"/>
      <x/>
      <x v="1"/>
      <x/>
      <x v="20"/>
      <x v="85"/>
    </i>
    <i r="2">
      <x v="26"/>
      <x v="69"/>
      <x v="10"/>
      <x v="7"/>
      <x v="11"/>
      <x/>
      <x v="7"/>
      <x/>
      <x v="14"/>
      <x v="96"/>
    </i>
    <i t="default" r="1">
      <x v="7"/>
    </i>
    <i t="blank" r="1">
      <x v="7"/>
    </i>
    <i>
      <x v="8"/>
      <x v="8"/>
    </i>
    <i r="2">
      <x v="31"/>
      <x v="93"/>
      <x/>
      <x v="8"/>
      <x v="101"/>
      <x/>
      <x v="8"/>
      <x/>
      <x v="24"/>
      <x v="6"/>
    </i>
    <i r="2">
      <x v="32"/>
      <x v="76"/>
      <x/>
      <x v="8"/>
      <x v="50"/>
      <x/>
      <x v="8"/>
      <x/>
      <x v="24"/>
      <x v="57"/>
    </i>
    <i r="2">
      <x v="33"/>
      <x v="30"/>
      <x/>
      <x v="8"/>
      <x v="68"/>
      <x/>
      <x v="8"/>
      <x/>
      <x v="24"/>
      <x v="39"/>
    </i>
    <i r="2">
      <x v="34"/>
      <x v="133"/>
      <x/>
      <x v="8"/>
      <x v="50"/>
      <x/>
      <x v="8"/>
      <x/>
      <x v="24"/>
      <x v="57"/>
    </i>
    <i r="2">
      <x v="35"/>
      <x v="120"/>
      <x v="15"/>
      <x v="4"/>
      <x v="13"/>
      <x/>
      <x v="4"/>
      <x/>
      <x v="9"/>
      <x v="94"/>
    </i>
    <i r="2">
      <x v="36"/>
      <x v="32"/>
      <x/>
      <x v="8"/>
      <x v="52"/>
      <x/>
      <x v="8"/>
      <x/>
      <x v="24"/>
      <x v="55"/>
    </i>
    <i r="2">
      <x v="37"/>
      <x v="47"/>
      <x/>
      <x v="8"/>
      <x v="69"/>
      <x/>
      <x v="8"/>
      <x/>
      <x v="24"/>
      <x v="38"/>
    </i>
    <i r="2">
      <x v="38"/>
      <x v="48"/>
      <x/>
      <x v="8"/>
      <x v="55"/>
      <x/>
      <x v="8"/>
      <x/>
      <x v="24"/>
      <x v="52"/>
    </i>
    <i r="2">
      <x v="39"/>
      <x v="98"/>
      <x/>
      <x v="8"/>
      <x v="41"/>
      <x/>
      <x v="8"/>
      <x/>
      <x v="24"/>
      <x v="66"/>
    </i>
    <i r="2">
      <x v="40"/>
      <x v="122"/>
      <x/>
      <x v="8"/>
      <x v="55"/>
      <x/>
      <x v="8"/>
      <x/>
      <x v="24"/>
      <x v="52"/>
    </i>
    <i r="2">
      <x v="41"/>
      <x v="25"/>
      <x/>
      <x v="8"/>
      <x v="46"/>
      <x/>
      <x v="8"/>
      <x/>
      <x v="24"/>
      <x v="61"/>
    </i>
    <i r="2">
      <x v="42"/>
      <x v="109"/>
      <x/>
      <x v="8"/>
      <x v="87"/>
      <x/>
      <x v="8"/>
      <x/>
      <x v="24"/>
      <x v="20"/>
    </i>
    <i r="2">
      <x v="43"/>
      <x v="29"/>
      <x v="18"/>
      <x v="4"/>
      <x v="10"/>
      <x/>
      <x v="4"/>
      <x/>
      <x v="6"/>
      <x v="97"/>
    </i>
    <i r="2">
      <x v="44"/>
      <x v="102"/>
      <x/>
      <x v="8"/>
      <x v="61"/>
      <x/>
      <x v="8"/>
      <x/>
      <x v="24"/>
      <x v="46"/>
    </i>
    <i r="2">
      <x v="45"/>
      <x v="62"/>
      <x/>
      <x v="8"/>
      <x v="35"/>
      <x/>
      <x v="8"/>
      <x/>
      <x v="24"/>
      <x v="72"/>
    </i>
    <i r="2">
      <x v="46"/>
      <x v="73"/>
      <x/>
      <x v="8"/>
      <x v="37"/>
      <x/>
      <x v="8"/>
      <x/>
      <x v="24"/>
      <x v="70"/>
    </i>
    <i r="2">
      <x v="47"/>
      <x v="34"/>
      <x/>
      <x v="8"/>
      <x v="81"/>
      <x/>
      <x v="8"/>
      <x/>
      <x v="24"/>
      <x v="26"/>
    </i>
    <i r="2">
      <x v="48"/>
      <x v="121"/>
      <x/>
      <x v="8"/>
      <x v="49"/>
      <x/>
      <x v="8"/>
      <x/>
      <x v="24"/>
      <x v="58"/>
    </i>
    <i r="2">
      <x v="49"/>
      <x v="31"/>
      <x/>
      <x v="8"/>
      <x v="65"/>
      <x/>
      <x v="8"/>
      <x/>
      <x v="24"/>
      <x v="42"/>
    </i>
    <i r="2">
      <x v="50"/>
      <x v="85"/>
      <x/>
      <x v="8"/>
      <x v="97"/>
      <x/>
      <x v="8"/>
      <x/>
      <x v="24"/>
      <x v="10"/>
    </i>
    <i r="2">
      <x v="51"/>
      <x v="119"/>
      <x/>
      <x v="8"/>
      <x v="77"/>
      <x/>
      <x v="8"/>
      <x/>
      <x v="24"/>
      <x v="30"/>
    </i>
    <i r="2">
      <x v="52"/>
      <x v="19"/>
      <x/>
      <x v="8"/>
      <x v="57"/>
      <x/>
      <x v="8"/>
      <x/>
      <x v="24"/>
      <x v="50"/>
    </i>
    <i r="2">
      <x v="53"/>
      <x v="14"/>
      <x/>
      <x v="8"/>
      <x v="88"/>
      <x/>
      <x v="8"/>
      <x/>
      <x v="24"/>
      <x v="19"/>
    </i>
    <i r="2">
      <x v="54"/>
      <x v="27"/>
      <x/>
      <x v="8"/>
      <x v="70"/>
      <x/>
      <x v="8"/>
      <x/>
      <x v="24"/>
      <x v="37"/>
    </i>
    <i r="2">
      <x v="55"/>
      <x v="15"/>
      <x/>
      <x v="8"/>
      <x v="90"/>
      <x/>
      <x v="8"/>
      <x/>
      <x v="24"/>
      <x v="17"/>
    </i>
    <i r="2">
      <x v="56"/>
      <x v="57"/>
      <x/>
      <x v="8"/>
      <x v="93"/>
      <x/>
      <x v="8"/>
      <x/>
      <x v="24"/>
      <x v="14"/>
    </i>
    <i r="2">
      <x v="57"/>
      <x v="106"/>
      <x/>
      <x v="8"/>
      <x v="46"/>
      <x/>
      <x v="8"/>
      <x/>
      <x v="24"/>
      <x v="61"/>
    </i>
    <i r="2">
      <x v="58"/>
      <x v="97"/>
      <x v="4"/>
      <x v="1"/>
      <x v="44"/>
      <x/>
      <x v="1"/>
      <x/>
      <x v="20"/>
      <x v="63"/>
    </i>
    <i r="2">
      <x v="59"/>
      <x v="18"/>
      <x v="1"/>
      <x v="1"/>
      <x v="54"/>
      <x/>
      <x v="1"/>
      <x/>
      <x v="23"/>
      <x v="53"/>
    </i>
    <i r="2">
      <x v="60"/>
      <x v="28"/>
      <x v="1"/>
      <x v="1"/>
      <x v="60"/>
      <x/>
      <x v="1"/>
      <x/>
      <x v="23"/>
      <x v="47"/>
    </i>
    <i r="2">
      <x v="61"/>
      <x v="86"/>
      <x/>
      <x v="8"/>
      <x v="85"/>
      <x/>
      <x v="8"/>
      <x/>
      <x v="24"/>
      <x v="22"/>
    </i>
    <i r="2">
      <x v="62"/>
      <x v="41"/>
      <x v="1"/>
      <x v="1"/>
      <x v="42"/>
      <x/>
      <x v="1"/>
      <x/>
      <x v="23"/>
      <x v="65"/>
    </i>
    <i r="2">
      <x v="63"/>
      <x/>
      <x v="1"/>
      <x v="1"/>
      <x v="43"/>
      <x/>
      <x v="1"/>
      <x/>
      <x v="23"/>
      <x v="64"/>
    </i>
    <i r="2">
      <x v="64"/>
      <x v="50"/>
      <x v="4"/>
      <x v="1"/>
      <x v="25"/>
      <x/>
      <x v="1"/>
      <x/>
      <x v="20"/>
      <x v="82"/>
    </i>
    <i r="2">
      <x v="65"/>
      <x v="16"/>
      <x v="20"/>
      <x v="10"/>
      <x v="5"/>
      <x/>
      <x v="10"/>
      <x/>
      <x v="4"/>
      <x v="102"/>
    </i>
    <i r="2">
      <x v="66"/>
      <x v="26"/>
      <x v="23"/>
      <x v="2"/>
      <x v="9"/>
      <x/>
      <x v="2"/>
      <x/>
      <x v="1"/>
      <x v="98"/>
    </i>
    <i r="2">
      <x v="67"/>
      <x v="17"/>
      <x/>
      <x v="1"/>
      <x v="45"/>
      <x/>
      <x v="1"/>
      <x/>
      <x v="24"/>
      <x v="62"/>
    </i>
    <i r="2">
      <x v="68"/>
      <x v="20"/>
      <x v="22"/>
      <x v="2"/>
      <x v="6"/>
      <x/>
      <x v="2"/>
      <x/>
      <x v="2"/>
      <x v="101"/>
    </i>
    <i r="2">
      <x v="69"/>
      <x v="13"/>
      <x v="23"/>
      <x v="2"/>
      <x v="6"/>
      <x/>
      <x v="2"/>
      <x/>
      <x v="1"/>
      <x v="101"/>
    </i>
    <i r="2">
      <x v="70"/>
      <x v="95"/>
      <x/>
      <x v="8"/>
      <x v="96"/>
      <x/>
      <x v="8"/>
      <x/>
      <x v="24"/>
      <x v="11"/>
    </i>
    <i r="2">
      <x v="71"/>
      <x v="7"/>
      <x/>
      <x v="8"/>
      <x v="79"/>
      <x/>
      <x v="8"/>
      <x/>
      <x v="24"/>
      <x v="28"/>
    </i>
    <i r="2">
      <x v="72"/>
      <x v="96"/>
      <x v="16"/>
      <x v="3"/>
      <x v="8"/>
      <x/>
      <x v="3"/>
      <x/>
      <x v="8"/>
      <x v="99"/>
    </i>
    <i r="2">
      <x v="73"/>
      <x v="2"/>
      <x/>
      <x v="8"/>
      <x v="32"/>
      <x/>
      <x v="8"/>
      <x/>
      <x v="24"/>
      <x v="75"/>
    </i>
    <i r="2">
      <x v="74"/>
      <x v="3"/>
      <x/>
      <x v="8"/>
      <x v="39"/>
      <x/>
      <x v="8"/>
      <x/>
      <x v="24"/>
      <x v="68"/>
    </i>
    <i r="2">
      <x v="75"/>
      <x v="103"/>
      <x/>
      <x v="8"/>
      <x v="64"/>
      <x/>
      <x v="8"/>
      <x/>
      <x v="24"/>
      <x v="43"/>
    </i>
    <i r="2">
      <x v="76"/>
      <x v="65"/>
      <x v="2"/>
      <x v="8"/>
      <x v="48"/>
      <x/>
      <x v="8"/>
      <x/>
      <x v="22"/>
      <x v="59"/>
    </i>
    <i r="2">
      <x v="77"/>
      <x v="10"/>
      <x/>
      <x v="8"/>
      <x v="104"/>
      <x/>
      <x v="8"/>
      <x/>
      <x v="24"/>
      <x v="3"/>
    </i>
    <i r="2">
      <x v="78"/>
      <x v="126"/>
      <x/>
      <x v="8"/>
      <x v="45"/>
      <x/>
      <x v="8"/>
      <x/>
      <x v="24"/>
      <x v="62"/>
    </i>
    <i r="2">
      <x v="79"/>
      <x v="100"/>
      <x v="13"/>
      <x v="5"/>
      <x v="16"/>
      <x/>
      <x v="5"/>
      <x/>
      <x v="11"/>
      <x v="91"/>
    </i>
    <i r="2">
      <x v="80"/>
      <x v="71"/>
      <x/>
      <x v="8"/>
      <x v="45"/>
      <x/>
      <x v="8"/>
      <x/>
      <x v="24"/>
      <x v="62"/>
    </i>
    <i r="2">
      <x v="81"/>
      <x v="38"/>
      <x/>
      <x v="8"/>
      <x v="46"/>
      <x/>
      <x v="8"/>
      <x/>
      <x v="24"/>
      <x v="61"/>
    </i>
    <i r="2">
      <x v="82"/>
      <x v="132"/>
      <x/>
      <x v="8"/>
      <x v="73"/>
      <x/>
      <x v="8"/>
      <x/>
      <x v="24"/>
      <x v="34"/>
    </i>
    <i r="2">
      <x v="83"/>
      <x v="116"/>
      <x/>
      <x v="8"/>
      <x v="46"/>
      <x/>
      <x v="8"/>
      <x/>
      <x v="24"/>
      <x v="61"/>
    </i>
    <i r="2">
      <x v="84"/>
      <x v="115"/>
      <x/>
      <x v="8"/>
      <x v="41"/>
      <x/>
      <x v="8"/>
      <x/>
      <x v="24"/>
      <x v="66"/>
    </i>
    <i r="2">
      <x v="85"/>
      <x v="83"/>
      <x/>
      <x v="8"/>
      <x v="32"/>
      <x/>
      <x v="8"/>
      <x/>
      <x v="24"/>
      <x v="75"/>
    </i>
    <i r="2">
      <x v="86"/>
      <x v="60"/>
      <x/>
      <x v="8"/>
      <x v="32"/>
      <x/>
      <x v="8"/>
      <x/>
      <x v="24"/>
      <x v="75"/>
    </i>
    <i r="2">
      <x v="87"/>
      <x v="128"/>
      <x/>
      <x v="8"/>
      <x v="46"/>
      <x/>
      <x v="8"/>
      <x/>
      <x v="24"/>
      <x v="61"/>
    </i>
    <i r="2">
      <x v="88"/>
      <x v="24"/>
      <x/>
      <x v="8"/>
      <x v="64"/>
      <x/>
      <x v="8"/>
      <x/>
      <x v="24"/>
      <x v="43"/>
    </i>
    <i r="2">
      <x v="89"/>
      <x v="113"/>
      <x/>
      <x v="8"/>
      <x v="72"/>
      <x/>
      <x v="8"/>
      <x/>
      <x v="24"/>
      <x v="35"/>
    </i>
    <i r="2">
      <x v="90"/>
      <x v="61"/>
      <x/>
      <x v="8"/>
      <x v="46"/>
      <x/>
      <x v="8"/>
      <x/>
      <x v="24"/>
      <x v="61"/>
    </i>
    <i r="2">
      <x v="91"/>
      <x v="129"/>
      <x/>
      <x v="8"/>
      <x v="46"/>
      <x/>
      <x v="8"/>
      <x/>
      <x v="24"/>
      <x v="61"/>
    </i>
    <i r="2">
      <x v="92"/>
      <x v="72"/>
      <x/>
      <x v="8"/>
      <x v="64"/>
      <x/>
      <x v="8"/>
      <x/>
      <x v="24"/>
      <x v="43"/>
    </i>
    <i r="2">
      <x v="93"/>
      <x v="40"/>
      <x/>
      <x v="8"/>
      <x v="72"/>
      <x/>
      <x v="8"/>
      <x/>
      <x v="24"/>
      <x v="35"/>
    </i>
    <i r="2">
      <x v="94"/>
      <x v="78"/>
      <x/>
      <x v="8"/>
      <x v="50"/>
      <x/>
      <x v="8"/>
      <x/>
      <x v="24"/>
      <x v="57"/>
    </i>
    <i r="2">
      <x v="95"/>
      <x v="123"/>
      <x/>
      <x v="8"/>
      <x v="72"/>
      <x/>
      <x v="8"/>
      <x/>
      <x v="24"/>
      <x v="35"/>
    </i>
    <i t="default" r="1">
      <x v="8"/>
    </i>
    <i t="blank" r="1">
      <x v="8"/>
    </i>
    <i>
      <x v="9"/>
      <x v="9"/>
    </i>
    <i r="2">
      <x v="96"/>
      <x v="6"/>
      <x/>
      <x v="8"/>
      <x v="73"/>
      <x/>
      <x v="8"/>
      <x/>
      <x v="24"/>
      <x v="34"/>
    </i>
    <i r="2">
      <x v="97"/>
      <x v="125"/>
      <x/>
      <x v="8"/>
      <x v="92"/>
      <x/>
      <x v="8"/>
      <x/>
      <x v="24"/>
      <x v="15"/>
    </i>
    <i r="2">
      <x v="98"/>
      <x v="67"/>
      <x/>
      <x v="8"/>
      <x/>
      <x/>
      <x v="8"/>
      <x/>
      <x v="24"/>
      <x v="107"/>
    </i>
    <i r="2">
      <x v="99"/>
      <x v="33"/>
      <x/>
      <x v="8"/>
      <x/>
      <x/>
      <x v="8"/>
      <x/>
      <x v="24"/>
      <x v="107"/>
    </i>
    <i r="2">
      <x v="100"/>
      <x v="124"/>
      <x/>
      <x v="8"/>
      <x v="91"/>
      <x/>
      <x v="8"/>
      <x/>
      <x v="24"/>
      <x v="16"/>
    </i>
    <i r="2">
      <x v="101"/>
      <x v="107"/>
      <x/>
      <x v="8"/>
      <x v="26"/>
      <x/>
      <x v="8"/>
      <x/>
      <x v="24"/>
      <x v="81"/>
    </i>
    <i r="2">
      <x v="102"/>
      <x v="44"/>
      <x/>
      <x v="8"/>
      <x v="106"/>
      <x/>
      <x v="8"/>
      <x/>
      <x v="24"/>
      <x v="1"/>
    </i>
    <i r="2">
      <x v="103"/>
      <x v="37"/>
      <x/>
      <x v="8"/>
      <x v="47"/>
      <x/>
      <x v="8"/>
      <x/>
      <x v="24"/>
      <x v="60"/>
    </i>
    <i r="2">
      <x v="104"/>
      <x v="64"/>
      <x/>
      <x v="8"/>
      <x v="61"/>
      <x/>
      <x v="8"/>
      <x/>
      <x v="24"/>
      <x v="46"/>
    </i>
    <i r="2">
      <x v="105"/>
      <x v="55"/>
      <x/>
      <x v="8"/>
      <x v="107"/>
      <x/>
      <x v="8"/>
      <x/>
      <x v="24"/>
      <x/>
    </i>
    <i r="2">
      <x v="106"/>
      <x v="63"/>
      <x/>
      <x v="1"/>
      <x/>
      <x/>
      <x v="1"/>
      <x/>
      <x v="24"/>
      <x v="107"/>
    </i>
    <i r="2">
      <x v="107"/>
      <x v="75"/>
      <x/>
      <x v="8"/>
      <x v="63"/>
      <x/>
      <x v="8"/>
      <x/>
      <x v="24"/>
      <x v="44"/>
    </i>
    <i r="2">
      <x v="108"/>
      <x v="130"/>
      <x/>
      <x v="8"/>
      <x v="76"/>
      <x/>
      <x v="8"/>
      <x/>
      <x v="24"/>
      <x v="31"/>
    </i>
    <i r="2">
      <x v="109"/>
      <x v="131"/>
      <x/>
      <x v="8"/>
      <x v="100"/>
      <x/>
      <x v="8"/>
      <x/>
      <x v="24"/>
      <x v="7"/>
    </i>
    <i r="2">
      <x v="110"/>
      <x v="8"/>
      <x/>
      <x v="8"/>
      <x v="62"/>
      <x/>
      <x v="8"/>
      <x/>
      <x v="24"/>
      <x v="45"/>
    </i>
    <i r="2">
      <x v="111"/>
      <x v="42"/>
      <x/>
      <x v="8"/>
      <x v="82"/>
      <x/>
      <x v="8"/>
      <x/>
      <x v="24"/>
      <x v="25"/>
    </i>
    <i r="2">
      <x v="112"/>
      <x v="68"/>
      <x/>
      <x v="8"/>
      <x v="33"/>
      <x/>
      <x v="8"/>
      <x/>
      <x v="24"/>
      <x v="74"/>
    </i>
    <i r="2">
      <x v="113"/>
      <x v="56"/>
      <x/>
      <x v="8"/>
      <x v="80"/>
      <x/>
      <x v="8"/>
      <x/>
      <x v="24"/>
      <x v="27"/>
    </i>
    <i r="2">
      <x v="114"/>
      <x v="9"/>
      <x/>
      <x v="8"/>
      <x v="74"/>
      <x/>
      <x v="8"/>
      <x/>
      <x v="24"/>
      <x v="33"/>
    </i>
    <i r="2">
      <x v="115"/>
      <x v="45"/>
      <x/>
      <x v="8"/>
      <x v="31"/>
      <x/>
      <x v="8"/>
      <x/>
      <x v="24"/>
      <x v="76"/>
    </i>
    <i r="2">
      <x v="116"/>
      <x v="66"/>
      <x/>
      <x v="8"/>
      <x v="31"/>
      <x/>
      <x v="8"/>
      <x/>
      <x v="24"/>
      <x v="76"/>
    </i>
    <i r="2">
      <x v="117"/>
      <x v="80"/>
      <x/>
      <x v="8"/>
      <x v="66"/>
      <x/>
      <x v="8"/>
      <x/>
      <x v="24"/>
      <x v="41"/>
    </i>
    <i t="default" r="1">
      <x v="9"/>
    </i>
    <i t="blank" r="1">
      <x v="9"/>
    </i>
    <i>
      <x v="10"/>
      <x v="10"/>
    </i>
    <i r="2">
      <x v="118"/>
      <x v="43"/>
      <x/>
      <x v="8"/>
      <x v="53"/>
      <x/>
      <x v="8"/>
      <x/>
      <x v="24"/>
      <x v="54"/>
    </i>
    <i t="default" r="1">
      <x v="10"/>
    </i>
    <i t="blank" r="1">
      <x v="10"/>
    </i>
    <i>
      <x v="11"/>
      <x v="11"/>
    </i>
    <i r="2">
      <x v="132"/>
      <x v="81"/>
      <x/>
      <x v="8"/>
      <x v="78"/>
      <x/>
      <x v="8"/>
      <x/>
      <x v="24"/>
      <x v="29"/>
    </i>
    <i r="2">
      <x v="133"/>
      <x v="110"/>
      <x/>
      <x v="8"/>
      <x v="99"/>
      <x/>
      <x v="8"/>
      <x/>
      <x v="24"/>
      <x v="8"/>
    </i>
    <i r="2">
      <x v="134"/>
      <x v="111"/>
      <x/>
      <x v="8"/>
      <x v="86"/>
      <x/>
      <x v="8"/>
      <x/>
      <x v="24"/>
      <x v="21"/>
    </i>
    <i t="default" r="1">
      <x v="11"/>
    </i>
    <i t="blank" r="1">
      <x v="11"/>
    </i>
    <i>
      <x v="12"/>
      <x v="12"/>
    </i>
    <i r="2">
      <x v="21"/>
      <x v="117"/>
      <x/>
      <x v="8"/>
      <x v="40"/>
      <x/>
      <x v="8"/>
      <x/>
      <x v="24"/>
      <x v="67"/>
    </i>
    <i t="default" r="1">
      <x v="12"/>
    </i>
    <i t="blank" r="1">
      <x v="12"/>
    </i>
    <i>
      <x v="13"/>
      <x v="13"/>
    </i>
    <i r="2">
      <x v="119"/>
      <x v="91"/>
      <x/>
      <x v="8"/>
      <x v="84"/>
      <x/>
      <x v="8"/>
      <x/>
      <x v="24"/>
      <x v="23"/>
    </i>
    <i r="2">
      <x v="120"/>
      <x v="88"/>
      <x/>
      <x v="8"/>
      <x v="59"/>
      <x/>
      <x v="8"/>
      <x/>
      <x v="24"/>
      <x v="48"/>
    </i>
    <i r="2">
      <x v="121"/>
      <x v="92"/>
      <x/>
      <x v="8"/>
      <x v="98"/>
      <x/>
      <x v="8"/>
      <x/>
      <x v="24"/>
      <x v="9"/>
    </i>
    <i r="2">
      <x v="122"/>
      <x v="94"/>
      <x/>
      <x v="8"/>
      <x v="103"/>
      <x/>
      <x v="8"/>
      <x/>
      <x v="24"/>
      <x v="4"/>
    </i>
    <i r="2">
      <x v="123"/>
      <x v="90"/>
      <x/>
      <x v="8"/>
      <x v="94"/>
      <x/>
      <x v="8"/>
      <x/>
      <x v="24"/>
      <x v="13"/>
    </i>
    <i r="2">
      <x v="124"/>
      <x v="89"/>
      <x/>
      <x v="8"/>
      <x v="71"/>
      <x/>
      <x v="8"/>
      <x/>
      <x v="24"/>
      <x v="36"/>
    </i>
    <i r="2">
      <x v="125"/>
      <x v="46"/>
      <x/>
      <x v="8"/>
      <x v="51"/>
      <x/>
      <x v="8"/>
      <x/>
      <x v="24"/>
      <x v="56"/>
    </i>
    <i r="2">
      <x v="126"/>
      <x v="87"/>
      <x/>
      <x v="8"/>
      <x v="58"/>
      <x/>
      <x v="8"/>
      <x/>
      <x v="24"/>
      <x v="49"/>
    </i>
    <i r="2">
      <x v="127"/>
      <x v="108"/>
      <x/>
      <x v="8"/>
      <x v="75"/>
      <x/>
      <x v="8"/>
      <x/>
      <x v="24"/>
      <x v="32"/>
    </i>
    <i r="2">
      <x v="128"/>
      <x v="105"/>
      <x/>
      <x v="8"/>
      <x v="95"/>
      <x/>
      <x v="8"/>
      <x/>
      <x v="24"/>
      <x v="12"/>
    </i>
    <i r="2">
      <x v="129"/>
      <x v="5"/>
      <x/>
      <x v="8"/>
      <x v="67"/>
      <x/>
      <x v="8"/>
      <x/>
      <x v="24"/>
      <x v="40"/>
    </i>
    <i r="2">
      <x v="130"/>
      <x v="77"/>
      <x/>
      <x v="8"/>
      <x v="83"/>
      <x/>
      <x v="8"/>
      <x/>
      <x v="24"/>
      <x v="24"/>
    </i>
    <i r="2">
      <x v="131"/>
      <x v="74"/>
      <x/>
      <x v="8"/>
      <x v="102"/>
      <x/>
      <x v="8"/>
      <x/>
      <x v="24"/>
      <x v="5"/>
    </i>
    <i t="default" r="1">
      <x v="13"/>
    </i>
    <i t="blank" r="1"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1_Total" fld="7" baseField="0" baseItem="0" numFmtId="5"/>
    <dataField name="Sum of Est2_Total" fld="10" baseField="0" baseItem="0" numFmtId="5"/>
    <dataField name="Sum of VarTotal" fld="13" baseField="0" baseItem="0" numFmtId="5"/>
  </dataFields>
  <formats count="49">
    <format dxfId="71">
      <pivotArea type="all" dataOnly="0" outline="0" fieldPosition="0"/>
    </format>
    <format dxfId="70">
      <pivotArea type="all" dataOnly="0" outline="0" fieldPosition="0"/>
    </format>
    <format dxfId="69">
      <pivotArea dataOnly="0" labelOnly="1" fieldPosition="0">
        <references count="1">
          <reference field="4" count="0"/>
        </references>
      </pivotArea>
    </format>
    <format dxfId="68">
      <pivotArea dataOnly="0" labelOnly="1" fieldPosition="0">
        <references count="1">
          <reference field="4" count="0"/>
        </references>
      </pivotArea>
    </format>
    <format dxfId="67">
      <pivotArea dataOnly="0" labelOnly="1" fieldPosition="0">
        <references count="1">
          <reference field="4" count="0"/>
        </references>
      </pivotArea>
    </format>
    <format dxfId="66">
      <pivotArea dataOnly="0" labelOnly="1" fieldPosition="0">
        <references count="1">
          <reference field="5" count="0"/>
        </references>
      </pivotArea>
    </format>
    <format dxfId="65">
      <pivotArea dataOnly="0" labelOnly="1" fieldPosition="0">
        <references count="1">
          <reference field="5" count="0"/>
        </references>
      </pivotArea>
    </format>
    <format dxfId="64">
      <pivotArea dataOnly="0" labelOnly="1" fieldPosition="0">
        <references count="1">
          <reference field="14" count="0"/>
        </references>
      </pivotArea>
    </format>
    <format dxfId="63">
      <pivotArea dataOnly="0" labelOnly="1" fieldPosition="0">
        <references count="1">
          <reference field="6" count="0"/>
        </references>
      </pivotArea>
    </format>
    <format dxfId="62">
      <pivotArea dataOnly="0" labelOnly="1" fieldPosition="0">
        <references count="1">
          <reference field="6" count="0"/>
        </references>
      </pivotArea>
    </format>
    <format dxfId="61">
      <pivotArea dataOnly="0" labelOnly="1" fieldPosition="0">
        <references count="1">
          <reference field="8" count="0"/>
        </references>
      </pivotArea>
    </format>
    <format dxfId="60">
      <pivotArea dataOnly="0" labelOnly="1" fieldPosition="0">
        <references count="1">
          <reference field="8" count="0"/>
        </references>
      </pivotArea>
    </format>
    <format dxfId="59">
      <pivotArea dataOnly="0" labelOnly="1" fieldPosition="0">
        <references count="1">
          <reference field="15" count="0"/>
        </references>
      </pivotArea>
    </format>
    <format dxfId="58">
      <pivotArea dataOnly="0" labelOnly="1" fieldPosition="0">
        <references count="1">
          <reference field="9" count="0"/>
        </references>
      </pivotArea>
    </format>
    <format dxfId="57">
      <pivotArea dataOnly="0" labelOnly="1" fieldPosition="0">
        <references count="1">
          <reference field="9" count="0"/>
        </references>
      </pivotArea>
    </format>
    <format dxfId="56">
      <pivotArea dataOnly="0" labelOnly="1" fieldPosition="0">
        <references count="1">
          <reference field="11" count="0"/>
        </references>
      </pivotArea>
    </format>
    <format dxfId="55">
      <pivotArea dataOnly="0" labelOnly="1" fieldPosition="0">
        <references count="1">
          <reference field="11" count="0"/>
        </references>
      </pivotArea>
    </format>
    <format dxfId="54">
      <pivotArea dataOnly="0" labelOnly="1" fieldPosition="0">
        <references count="1">
          <reference field="12" count="0"/>
        </references>
      </pivotArea>
    </format>
    <format dxfId="53">
      <pivotArea dataOnly="0" labelOnly="1" fieldPosition="0">
        <references count="1">
          <reference field="12" count="0"/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fieldPosition="0">
        <references count="1">
          <reference field="4294967294" count="1">
            <x v="1"/>
          </reference>
        </references>
      </pivotArea>
    </format>
    <format dxfId="50">
      <pivotArea outline="0" fieldPosition="0">
        <references count="1">
          <reference field="4294967294" count="1">
            <x v="2"/>
          </reference>
        </references>
      </pivotArea>
    </format>
    <format dxfId="49">
      <pivotArea dataOnly="0" fieldPosition="0">
        <references count="1">
          <reference field="1" count="0"/>
        </references>
      </pivotArea>
    </format>
    <format dxfId="48">
      <pivotArea dataOnly="0" fieldPosition="0">
        <references count="1">
          <reference field="1" count="0"/>
        </references>
      </pivotArea>
    </format>
    <format dxfId="47">
      <pivotArea dataOnly="0" fieldPosition="0">
        <references count="1">
          <reference field="1" count="0"/>
        </references>
      </pivotArea>
    </format>
    <format dxfId="46">
      <pivotArea dataOnly="0" fieldPosition="0">
        <references count="1">
          <reference field="1" count="0"/>
        </references>
      </pivotArea>
    </format>
    <format dxfId="45">
      <pivotArea dataOnly="0" fieldPosition="0">
        <references count="1">
          <reference field="1" count="0"/>
        </references>
      </pivotArea>
    </format>
    <format dxfId="44">
      <pivotArea dataOnly="0" fieldPosition="0">
        <references count="1">
          <reference field="1" count="0"/>
        </references>
      </pivotArea>
    </format>
    <format dxfId="43">
      <pivotArea dataOnly="0" fieldPosition="0">
        <references count="1">
          <reference field="1" count="0"/>
        </references>
      </pivotArea>
    </format>
    <format dxfId="42">
      <pivotArea dataOnly="0" fieldPosition="0">
        <references count="1">
          <reference field="1" count="0"/>
        </references>
      </pivotArea>
    </format>
    <format dxfId="41">
      <pivotArea dataOnly="0" fieldPosition="0">
        <references count="1">
          <reference field="1" count="0" defaultSubtotal="1"/>
        </references>
      </pivotArea>
    </format>
    <format dxfId="40">
      <pivotArea dataOnly="0" fieldPosition="0">
        <references count="1">
          <reference field="1" count="0" defaultSubtotal="1"/>
        </references>
      </pivotArea>
    </format>
    <format dxfId="39">
      <pivotArea dataOnly="0" fieldPosition="0">
        <references count="1">
          <reference field="1" count="0" defaultSubtotal="1"/>
        </references>
      </pivotArea>
    </format>
    <format dxfId="38">
      <pivotArea dataOnly="0" fieldPosition="0">
        <references count="1">
          <reference field="1" count="0" defaultSubtotal="1"/>
        </references>
      </pivotArea>
    </format>
    <format dxfId="37">
      <pivotArea dataOnly="0" fieldPosition="0">
        <references count="1">
          <reference field="1" count="0" defaultSubtotal="1"/>
        </references>
      </pivotArea>
    </format>
    <format dxfId="36">
      <pivotArea dataOnly="0" fieldPosition="0">
        <references count="1">
          <reference field="1" count="0" defaultSubtotal="1"/>
        </references>
      </pivotArea>
    </format>
    <format dxfId="35">
      <pivotArea dataOnly="0" fieldPosition="0">
        <references count="1">
          <reference field="1" count="0" defaultSubtotal="1"/>
        </references>
      </pivotArea>
    </format>
    <format dxfId="34">
      <pivotArea dataOnly="0" fieldPosition="0">
        <references count="1">
          <reference field="1" count="0" defaultSubtotal="1"/>
        </references>
      </pivotArea>
    </format>
    <format dxfId="33">
      <pivotArea dataOnly="0" fieldPosition="0">
        <references count="1">
          <reference field="1" count="0" defaultSubtotal="1"/>
        </references>
      </pivotArea>
    </format>
    <format dxfId="32">
      <pivotArea fieldPosition="0">
        <references count="1">
          <reference field="1" count="0" defaultSubtotal="1"/>
        </references>
      </pivotArea>
    </format>
    <format dxfId="31">
      <pivotArea dataOnly="0" grandRow="1" fieldPosition="0"/>
    </format>
    <format dxfId="30">
      <pivotArea dataOnly="0" grandRow="1" fieldPosition="0"/>
    </format>
    <format dxfId="29">
      <pivotArea dataOnly="0" grandRow="1" fieldPosition="0"/>
    </format>
    <format dxfId="28">
      <pivotArea dataOnly="0" grandRow="1" fieldPosition="0"/>
    </format>
    <format dxfId="27">
      <pivotArea dataOnly="0" grandRow="1" fieldPosition="0"/>
    </format>
    <format dxfId="26">
      <pivotArea dataOnly="0" grandRow="1" fieldPosition="0"/>
    </format>
    <format dxfId="25">
      <pivotArea dataOnly="0" outline="0" fieldPosition="0">
        <references count="1">
          <reference field="4294967294" count="1">
            <x v="0"/>
          </reference>
        </references>
      </pivotArea>
    </format>
    <format dxfId="24">
      <pivotArea dataOnly="0" outline="0" fieldPosition="0">
        <references count="1">
          <reference field="4294967294" count="1">
            <x v="2"/>
          </reference>
        </references>
      </pivotArea>
    </format>
    <format dxfId="23">
      <pivotArea dataOnly="0" outline="0" fieldPosition="0">
        <references count="1">
          <reference field="4294967294" count="1">
            <x v="2"/>
          </reference>
        </references>
      </pivotArea>
    </format>
  </formats>
  <pivotTableStyleInfo name="DPR_Estimating_Style_0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181">
  <autoFilter ref="A57:C66" xr:uid="{00000000-0009-0000-0100-000006000000}"/>
  <tableColumns count="3">
    <tableColumn id="1" xr3:uid="{00000000-0010-0000-0000-000001000000}" name="Currency" dataDxfId="180"/>
    <tableColumn id="2" xr3:uid="{00000000-0010-0000-0000-000002000000}" name="Decimal 0" dataDxfId="179"/>
    <tableColumn id="3" xr3:uid="{00000000-0010-0000-0000-000003000000}" name="Decimal 2" dataDxfId="1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1000000}" name="tblWBSMaster" displayName="tblWBSMaster" ref="A1:H31" totalsRowShown="0" headerRowDxfId="177" dataDxfId="176">
  <autoFilter ref="A1:H31" xr:uid="{00000000-0009-0000-0100-00001B000000}"/>
  <tableColumns count="8">
    <tableColumn id="1" xr3:uid="{00000000-0010-0000-0100-000001000000}" name="Index" dataDxfId="175"/>
    <tableColumn id="2" xr3:uid="{00000000-0010-0000-0100-000002000000}" name="Name" dataDxfId="174"/>
    <tableColumn id="3" xr3:uid="{00000000-0010-0000-0100-000003000000}" name="sLvlCode" dataDxfId="173"/>
    <tableColumn id="4" xr3:uid="{00000000-0010-0000-0100-000004000000}" name="sLvlXnd" dataDxfId="172"/>
    <tableColumn id="5" xr3:uid="{00000000-0010-0000-0100-000005000000}" name="Xpath" dataDxfId="171"/>
    <tableColumn id="6" xr3:uid="{00000000-0010-0000-0100-000006000000}" name="sLvlItem" dataDxfId="170"/>
    <tableColumn id="7" xr3:uid="{00000000-0010-0000-0100-000007000000}" name="UnitName" dataDxfId="169"/>
    <tableColumn id="8" xr3:uid="{00000000-0010-0000-0100-000008000000}" name="HasData" dataDxfId="1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J1:AQ4" totalsRowShown="0" headerRowDxfId="167" dataDxfId="166">
  <autoFilter ref="J1:AQ4" xr:uid="{00000000-0009-0000-0100-000002000000}"/>
  <tableColumns count="34">
    <tableColumn id="1" xr3:uid="{00000000-0010-0000-0200-000001000000}" name="PivotName" dataDxfId="165"/>
    <tableColumn id="2" xr3:uid="{00000000-0010-0000-0200-000002000000}" name="xmlLevel" dataDxfId="164"/>
    <tableColumn id="24" xr3:uid="{00000000-0010-0000-0200-000018000000}" name="bCkbAll" dataDxfId="163"/>
    <tableColumn id="34" xr3:uid="{00000000-0010-0000-0200-000022000000}" name="bCkbSub" dataDxfId="162"/>
    <tableColumn id="29" xr3:uid="{00000000-0010-0000-0200-00001D000000}" name="sXpath0" dataDxfId="161"/>
    <tableColumn id="30" xr3:uid="{00000000-0010-0000-0200-00001E000000}" name="bCkb0" dataDxfId="160"/>
    <tableColumn id="31" xr3:uid="{00000000-0010-0000-0200-00001F000000}" name="sLvl0xNd" dataDxfId="159"/>
    <tableColumn id="32" xr3:uid="{00000000-0010-0000-0200-000020000000}" name="sLvl0Code" dataDxfId="158"/>
    <tableColumn id="33" xr3:uid="{00000000-0010-0000-0200-000021000000}" name="sLvl0Item" dataDxfId="157"/>
    <tableColumn id="3" xr3:uid="{00000000-0010-0000-0200-000003000000}" name="sXpath1" dataDxfId="156"/>
    <tableColumn id="23" xr3:uid="{00000000-0010-0000-0200-000017000000}" name="bCkb1" dataDxfId="155"/>
    <tableColumn id="4" xr3:uid="{00000000-0010-0000-0200-000004000000}" name="sLvl1xNd4" dataDxfId="154"/>
    <tableColumn id="5" xr3:uid="{00000000-0010-0000-0200-000005000000}" name="sLvl1Code5" dataDxfId="153"/>
    <tableColumn id="6" xr3:uid="{00000000-0010-0000-0200-000006000000}" name="sLvl1Item6" dataDxfId="152"/>
    <tableColumn id="7" xr3:uid="{00000000-0010-0000-0200-000007000000}" name="sXpath2" dataDxfId="151"/>
    <tableColumn id="25" xr3:uid="{00000000-0010-0000-0200-000019000000}" name="bCkb2" dataDxfId="150"/>
    <tableColumn id="8" xr3:uid="{00000000-0010-0000-0200-000008000000}" name="sLvl2xNd" dataDxfId="149"/>
    <tableColumn id="9" xr3:uid="{00000000-0010-0000-0200-000009000000}" name="sLvl2Code" dataDxfId="148"/>
    <tableColumn id="10" xr3:uid="{00000000-0010-0000-0200-00000A000000}" name="sLvl2Item" dataDxfId="147"/>
    <tableColumn id="11" xr3:uid="{00000000-0010-0000-0200-00000B000000}" name="sXpath3" dataDxfId="146"/>
    <tableColumn id="26" xr3:uid="{00000000-0010-0000-0200-00001A000000}" name="bCkb3" dataDxfId="145"/>
    <tableColumn id="12" xr3:uid="{00000000-0010-0000-0200-00000C000000}" name="sLvl3xNd" dataDxfId="144"/>
    <tableColumn id="13" xr3:uid="{00000000-0010-0000-0200-00000D000000}" name="sLvl3Code" dataDxfId="143"/>
    <tableColumn id="14" xr3:uid="{00000000-0010-0000-0200-00000E000000}" name="sLvl3Item" dataDxfId="142"/>
    <tableColumn id="15" xr3:uid="{00000000-0010-0000-0200-00000F000000}" name="sXpath4" dataDxfId="141"/>
    <tableColumn id="27" xr3:uid="{00000000-0010-0000-0200-00001B000000}" name="bCkb4" dataDxfId="140"/>
    <tableColumn id="16" xr3:uid="{00000000-0010-0000-0200-000010000000}" name="sLvl4xNd" dataDxfId="139"/>
    <tableColumn id="17" xr3:uid="{00000000-0010-0000-0200-000011000000}" name="sLvl4Code" dataDxfId="138"/>
    <tableColumn id="18" xr3:uid="{00000000-0010-0000-0200-000012000000}" name="sLvl4Item" dataDxfId="137"/>
    <tableColumn id="19" xr3:uid="{00000000-0010-0000-0200-000013000000}" name="sXpath5" dataDxfId="136"/>
    <tableColumn id="28" xr3:uid="{00000000-0010-0000-0200-00001C000000}" name="bCkb5" dataDxfId="135"/>
    <tableColumn id="20" xr3:uid="{00000000-0010-0000-0200-000014000000}" name="sLvl5xNd" dataDxfId="134"/>
    <tableColumn id="21" xr3:uid="{00000000-0010-0000-0200-000015000000}" name="sLvl5Code" dataDxfId="133"/>
    <tableColumn id="22" xr3:uid="{00000000-0010-0000-0200-000016000000}" name="sLvl5Item" dataDxfId="1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37:E139" totalsRowShown="0" headerRowDxfId="131" dataDxfId="130">
  <autoFilter ref="A37:E139" xr:uid="{00000000-0009-0000-0100-000004000000}"/>
  <tableColumns count="5">
    <tableColumn id="1" xr3:uid="{00000000-0010-0000-0400-000001000000}" name="Code" dataDxfId="129"/>
    <tableColumn id="6" xr3:uid="{00000000-0010-0000-0400-000006000000}" name="Description" dataDxfId="128"/>
    <tableColumn id="2" xr3:uid="{00000000-0010-0000-0400-000002000000}" name="% Labor2" dataDxfId="127"/>
    <tableColumn id="3" xr3:uid="{00000000-0010-0000-0400-000003000000}" name="% Material3" dataDxfId="126"/>
    <tableColumn id="7" xr3:uid="{00000000-0010-0000-0400-000007000000}" name="LMH Code" dataDxfId="1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TotalsARCHIVE" displayName="tblTotalsARCHIVE" ref="AS1:BF10" insertRowShift="1" totalsRowShown="0">
  <autoFilter ref="AS1:BF10" xr:uid="{00000000-0009-0000-0100-000001000000}"/>
  <sortState xmlns:xlrd2="http://schemas.microsoft.com/office/spreadsheetml/2017/richdata2" ref="AS2:BF10">
    <sortCondition ref="AZ2:AZ10"/>
    <sortCondition ref="AT2:AT10"/>
  </sortState>
  <tableColumns count="14">
    <tableColumn id="1" xr3:uid="{00000000-0010-0000-0300-000001000000}" name="Identity" dataDxfId="124"/>
    <tableColumn id="2" xr3:uid="{00000000-0010-0000-0300-000002000000}" name="SortOrder" dataDxfId="123"/>
    <tableColumn id="3" xr3:uid="{00000000-0010-0000-0300-000003000000}" name="Class"/>
    <tableColumn id="4" xr3:uid="{00000000-0010-0000-0300-000004000000}" name="Name"/>
    <tableColumn id="5" xr3:uid="{00000000-0010-0000-0300-000005000000}" name="Percent" dataDxfId="122" dataCellStyle="Percent"/>
    <tableColumn id="6" xr3:uid="{00000000-0010-0000-0300-000006000000}" name="Amount" dataDxfId="121"/>
    <tableColumn id="7" xr3:uid="{00000000-0010-0000-0300-000007000000}" name="Allocate"/>
    <tableColumn id="8" xr3:uid="{00000000-0010-0000-0300-000008000000}" name="PrimarySort" dataDxfId="120"/>
    <tableColumn id="9" xr3:uid="{00000000-0010-0000-0300-000009000000}" name="JobCostCategory"/>
    <tableColumn id="10" xr3:uid="{00000000-0010-0000-0300-00000A000000}" name="JobCost"/>
    <tableColumn id="11" xr3:uid="{00000000-0010-0000-0300-00000B000000}" name="JobCostName"/>
    <tableColumn id="14" xr3:uid="{F0617713-D7AB-466B-B550-AE929D5A1562}" name="Updated"/>
    <tableColumn id="12" xr3:uid="{00000000-0010-0000-0300-00000C000000}" name="est2Amount"/>
    <tableColumn id="13" xr3:uid="{00000000-0010-0000-0300-00000D000000}" name="Variance" dataDxfId="119">
      <calculatedColumnFormula>tblTotalsARCHIVE[[#This Row],[est2Amount]]-tblTotalsARCHIVE[[#This Row],[Amount]]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25" totalsRowCount="1" headerRowDxfId="20" dataDxfId="19" totalsRowDxfId="17" tableBorderDxfId="18" totalsRowBorderDxfId="16">
  <autoFilter ref="B8:I24" xr:uid="{00000000-0009-0000-0100-000003000000}"/>
  <tableColumns count="8">
    <tableColumn id="2" xr3:uid="{00000000-0010-0000-0500-000002000000}" name="Item Description" dataDxfId="15" totalsRowDxfId="14"/>
    <tableColumn id="5" xr3:uid="{00000000-0010-0000-0500-000005000000}" name="Value" totalsRowFunction="sum" dataDxfId="13" totalsRowDxfId="12"/>
    <tableColumn id="4" xr3:uid="{00000000-0010-0000-0500-000004000000}" name="Avg $ /hr" dataDxfId="11" totalsRowDxfId="10" dataCellStyle="Currency"/>
    <tableColumn id="6" xr3:uid="{00000000-0010-0000-0500-000006000000}" name="Labor %" dataDxfId="9" totalsRowDxfId="8" dataCellStyle="Percent"/>
    <tableColumn id="7" xr3:uid="{00000000-0010-0000-0500-000007000000}" name="Labor Amount" totalsRowFunction="sum" dataDxfId="7" totalsRowDxfId="6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5" totalsRowDxfId="4" dataCellStyle="Percent">
      <calculatedColumnFormula>IF(NOT(ISBLANK(E9)),SUM(1-E9),"")</calculatedColumnFormula>
    </tableColumn>
    <tableColumn id="9" xr3:uid="{00000000-0010-0000-0500-000009000000}" name="Material Amount" totalsRowFunction="sum" dataDxfId="3" totalsRowDxfId="2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1" totalsRowDxfId="0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_ThemeDark">
  <a:themeElements>
    <a:clrScheme name="DPR_CustomDark">
      <a:dk1>
        <a:srgbClr val="2D2D2D"/>
      </a:dk1>
      <a:lt1>
        <a:srgbClr val="FFFFFF"/>
      </a:lt1>
      <a:dk2>
        <a:srgbClr val="1F497D"/>
      </a:dk2>
      <a:lt2>
        <a:srgbClr val="BDBDBD"/>
      </a:lt2>
      <a:accent1>
        <a:srgbClr val="17365D"/>
      </a:accent1>
      <a:accent2>
        <a:srgbClr val="F59A4E"/>
      </a:accent2>
      <a:accent3>
        <a:srgbClr val="BFD4EF"/>
      </a:accent3>
      <a:accent4>
        <a:srgbClr val="8064A2"/>
      </a:accent4>
      <a:accent5>
        <a:srgbClr val="4BACC6"/>
      </a:accent5>
      <a:accent6>
        <a:srgbClr val="969696"/>
      </a:accent6>
      <a:hlink>
        <a:srgbClr val="0000FF"/>
      </a:hlink>
      <a:folHlink>
        <a:srgbClr val="800080"/>
      </a:folHlink>
    </a:clrScheme>
    <a:fontScheme name="DPR PPT 2">
      <a:majorFont>
        <a:latin typeface="FrnkGothITC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 sz="900" dirty="0" smtClean="0">
            <a:solidFill>
              <a:schemeClr val="bg1"/>
            </a:solidFill>
            <a:latin typeface="+mj-lt"/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ln>
          <a:noFill/>
        </a:ln>
      </a:spPr>
      <a:bodyPr/>
      <a:lstStyle>
        <a:defPPr marL="342900" indent="-342900">
          <a:buClr>
            <a:schemeClr val="accent1"/>
          </a:buClr>
          <a:buFont typeface="Arial"/>
          <a:buChar char="•"/>
          <a:defRPr sz="2000" dirty="0" smtClean="0">
            <a:solidFill>
              <a:schemeClr val="bg2"/>
            </a:solidFill>
            <a:cs typeface="Franklin Gothic Book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4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topLeftCell="A23" zoomScaleNormal="100" workbookViewId="0">
      <selection activeCell="B32" sqref="B32"/>
    </sheetView>
  </sheetViews>
  <sheetFormatPr defaultColWidth="9.19921875" defaultRowHeight="13.8"/>
  <cols>
    <col min="1" max="1" width="21.3984375" style="4" customWidth="1"/>
    <col min="2" max="2" width="96.5" style="14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2" t="s">
        <v>42</v>
      </c>
      <c r="B1" s="245"/>
      <c r="C1" s="2" t="b">
        <v>1</v>
      </c>
      <c r="D1" s="1" t="b">
        <v>1</v>
      </c>
      <c r="E1" s="3">
        <v>2</v>
      </c>
      <c r="F1" s="1" t="b">
        <v>0</v>
      </c>
    </row>
    <row r="2" spans="1:9">
      <c r="A2" s="12" t="s">
        <v>43</v>
      </c>
      <c r="B2" s="246"/>
    </row>
    <row r="3" spans="1:9">
      <c r="A3" s="10"/>
      <c r="B3" s="247"/>
    </row>
    <row r="4" spans="1:9" ht="31.5" customHeight="1">
      <c r="A4" s="12" t="s">
        <v>121</v>
      </c>
      <c r="B4" s="248"/>
      <c r="C4" s="17">
        <v>45231</v>
      </c>
      <c r="D4" s="36">
        <v>0.65719907407407407</v>
      </c>
      <c r="I4" s="3"/>
    </row>
    <row r="5" spans="1:9">
      <c r="A5" s="12" t="s">
        <v>19</v>
      </c>
      <c r="B5" s="248"/>
      <c r="I5" s="3"/>
    </row>
    <row r="6" spans="1:9">
      <c r="A6" s="11" t="s">
        <v>6</v>
      </c>
      <c r="B6" s="249"/>
      <c r="C6" s="67" t="str">
        <f xml:space="preserve"> "Estimate 1: " &amp; rngEstimateID</f>
        <v xml:space="preserve">Estimate 1: </v>
      </c>
      <c r="I6" s="3"/>
    </row>
    <row r="7" spans="1:9">
      <c r="A7" s="11" t="s">
        <v>212</v>
      </c>
      <c r="B7" s="250"/>
      <c r="F7"/>
      <c r="I7" s="3"/>
    </row>
    <row r="8" spans="1:9">
      <c r="A8" s="12" t="s">
        <v>501</v>
      </c>
      <c r="B8" s="247"/>
      <c r="F8"/>
      <c r="I8" s="3"/>
    </row>
    <row r="9" spans="1:9">
      <c r="A9" s="12" t="s">
        <v>503</v>
      </c>
      <c r="B9" s="247"/>
      <c r="F9"/>
      <c r="I9" s="3"/>
    </row>
    <row r="10" spans="1:9" ht="14.4" customHeight="1">
      <c r="A10" s="11" t="s">
        <v>495</v>
      </c>
      <c r="B10" s="247"/>
      <c r="C10" s="67" t="str">
        <f xml:space="preserve"> "Estimate 2: " &amp; rngVarEstID</f>
        <v xml:space="preserve">Estimate 2: </v>
      </c>
      <c r="F10"/>
      <c r="I10" s="3"/>
    </row>
    <row r="11" spans="1:9">
      <c r="A11" s="11" t="s">
        <v>492</v>
      </c>
      <c r="B11" s="247"/>
      <c r="F11"/>
      <c r="I11" s="3"/>
    </row>
    <row r="12" spans="1:9" ht="14.4" thickBot="1">
      <c r="A12" s="11" t="s">
        <v>502</v>
      </c>
      <c r="B12" s="247"/>
      <c r="F12"/>
      <c r="G12" s="60"/>
      <c r="H12" s="60"/>
      <c r="I12" s="3"/>
    </row>
    <row r="13" spans="1:9" ht="14.4" thickBot="1">
      <c r="A13" s="11" t="s">
        <v>20</v>
      </c>
      <c r="B13" s="251" t="s">
        <v>1125</v>
      </c>
      <c r="C13" s="1" t="s">
        <v>73</v>
      </c>
      <c r="G13" s="60"/>
      <c r="H13" s="60"/>
      <c r="I13" s="3"/>
    </row>
    <row r="14" spans="1:9" ht="14.4" thickBot="1">
      <c r="A14" s="11" t="s">
        <v>21</v>
      </c>
      <c r="B14" s="247"/>
      <c r="C14" s="1" t="s">
        <v>74</v>
      </c>
      <c r="G14" s="60"/>
      <c r="H14" s="60"/>
      <c r="I14" s="3"/>
    </row>
    <row r="15" spans="1:9" ht="14.4" thickBot="1">
      <c r="A15" s="11" t="s">
        <v>22</v>
      </c>
      <c r="B15" s="251" t="s">
        <v>1126</v>
      </c>
      <c r="C15" s="1" t="s">
        <v>77</v>
      </c>
      <c r="G15" s="60"/>
      <c r="H15" s="60"/>
      <c r="I15" s="3"/>
    </row>
    <row r="16" spans="1:9">
      <c r="A16" s="11" t="s">
        <v>51</v>
      </c>
      <c r="B16" s="15" t="s">
        <v>1129</v>
      </c>
      <c r="C16" s="1" t="s">
        <v>52</v>
      </c>
      <c r="G16" s="60"/>
      <c r="H16" s="60"/>
      <c r="I16" s="3"/>
    </row>
    <row r="17" spans="1:9">
      <c r="A17" s="11" t="s">
        <v>53</v>
      </c>
      <c r="B17" s="15" t="s">
        <v>1130</v>
      </c>
      <c r="C17" s="1" t="s">
        <v>54</v>
      </c>
      <c r="G17" s="60"/>
      <c r="H17" s="60"/>
      <c r="I17" s="3"/>
    </row>
    <row r="18" spans="1:9" ht="14.4" thickBot="1">
      <c r="A18" s="2"/>
      <c r="C18" s="1"/>
      <c r="I18" s="3"/>
    </row>
    <row r="19" spans="1:9" ht="14.4" thickBot="1">
      <c r="A19" s="12" t="s">
        <v>1</v>
      </c>
      <c r="B19" s="251" t="s">
        <v>1127</v>
      </c>
      <c r="C19" s="1" t="s">
        <v>44</v>
      </c>
      <c r="I19" s="3"/>
    </row>
    <row r="20" spans="1:9">
      <c r="A20" s="12" t="s">
        <v>2</v>
      </c>
      <c r="B20" s="15" t="s">
        <v>1141</v>
      </c>
      <c r="C20" s="1" t="s">
        <v>78</v>
      </c>
      <c r="I20" s="3"/>
    </row>
    <row r="21" spans="1:9">
      <c r="A21" s="12" t="s">
        <v>80</v>
      </c>
      <c r="B21" s="15" t="s">
        <v>1131</v>
      </c>
      <c r="C21" s="1" t="s">
        <v>79</v>
      </c>
      <c r="H21"/>
      <c r="I21" s="3"/>
    </row>
    <row r="22" spans="1:9">
      <c r="A22" s="12" t="s">
        <v>3</v>
      </c>
      <c r="B22" s="247" t="s">
        <v>1140</v>
      </c>
      <c r="C22" s="1" t="s">
        <v>85</v>
      </c>
    </row>
    <row r="23" spans="1:9">
      <c r="A23" s="12" t="s">
        <v>4</v>
      </c>
      <c r="B23" s="247" t="s">
        <v>1132</v>
      </c>
      <c r="C23" s="1" t="s">
        <v>70</v>
      </c>
      <c r="H23"/>
    </row>
    <row r="24" spans="1:9">
      <c r="A24" s="12" t="s">
        <v>5</v>
      </c>
      <c r="B24" s="247" t="s">
        <v>1132</v>
      </c>
      <c r="C24" s="1"/>
      <c r="H24"/>
    </row>
    <row r="25" spans="1:9">
      <c r="A25" s="12" t="s">
        <v>72</v>
      </c>
      <c r="B25" s="247" t="s">
        <v>1132</v>
      </c>
      <c r="C25" s="1" t="s">
        <v>71</v>
      </c>
      <c r="H25"/>
    </row>
    <row r="26" spans="1:9">
      <c r="A26" s="12" t="s">
        <v>227</v>
      </c>
      <c r="B26" s="247" t="s">
        <v>1132</v>
      </c>
      <c r="C26" s="1"/>
      <c r="H26"/>
    </row>
    <row r="27" spans="1:9">
      <c r="A27" s="12" t="s">
        <v>228</v>
      </c>
      <c r="B27" s="247" t="s">
        <v>1132</v>
      </c>
      <c r="C27" s="1"/>
      <c r="H27"/>
    </row>
    <row r="28" spans="1:9">
      <c r="A28" s="12" t="s">
        <v>230</v>
      </c>
      <c r="B28" s="247" t="s">
        <v>1132</v>
      </c>
      <c r="C28" s="1"/>
      <c r="H28"/>
    </row>
    <row r="29" spans="1:9">
      <c r="A29" s="12" t="s">
        <v>229</v>
      </c>
      <c r="B29" s="247" t="s">
        <v>1132</v>
      </c>
      <c r="C29" s="1"/>
      <c r="H29"/>
    </row>
    <row r="30" spans="1:9">
      <c r="C30" s="1"/>
      <c r="H30"/>
    </row>
    <row r="31" spans="1:9">
      <c r="A31" s="37" t="s">
        <v>14</v>
      </c>
      <c r="B31" s="15" t="s">
        <v>1127</v>
      </c>
      <c r="C31" s="1" t="s">
        <v>44</v>
      </c>
      <c r="D31" s="38" t="s">
        <v>504</v>
      </c>
      <c r="H31"/>
    </row>
    <row r="32" spans="1:9">
      <c r="A32" s="37" t="s">
        <v>15</v>
      </c>
      <c r="B32" s="15"/>
      <c r="C32" s="1" t="s">
        <v>73</v>
      </c>
      <c r="D32" s="38" t="s">
        <v>504</v>
      </c>
      <c r="H32"/>
    </row>
    <row r="33" spans="1:8">
      <c r="A33" s="37" t="s">
        <v>16</v>
      </c>
      <c r="B33" s="15"/>
      <c r="C33" s="1" t="s">
        <v>84</v>
      </c>
      <c r="D33" s="38" t="s">
        <v>504</v>
      </c>
      <c r="H33"/>
    </row>
    <row r="34" spans="1:8" ht="14.4" thickBot="1">
      <c r="A34" s="4" t="s">
        <v>7</v>
      </c>
      <c r="C34" s="1"/>
      <c r="H34"/>
    </row>
    <row r="35" spans="1:8" ht="14.4" thickBot="1">
      <c r="A35" s="12" t="s">
        <v>8</v>
      </c>
      <c r="B35" s="251" t="s">
        <v>1128</v>
      </c>
      <c r="C35" s="1" t="s">
        <v>55</v>
      </c>
    </row>
    <row r="36" spans="1:8">
      <c r="A36" s="12" t="s">
        <v>9</v>
      </c>
      <c r="B36" s="15" t="s">
        <v>1133</v>
      </c>
      <c r="C36" s="1" t="s">
        <v>45</v>
      </c>
      <c r="H36"/>
    </row>
    <row r="37" spans="1:8">
      <c r="A37" s="12" t="s">
        <v>10</v>
      </c>
      <c r="B37" s="15" t="s">
        <v>512</v>
      </c>
      <c r="C37" s="1" t="s">
        <v>48</v>
      </c>
      <c r="H37"/>
    </row>
    <row r="38" spans="1:8">
      <c r="A38" s="12" t="s">
        <v>46</v>
      </c>
      <c r="B38" s="15" t="s">
        <v>1135</v>
      </c>
      <c r="C38" s="1" t="s">
        <v>47</v>
      </c>
      <c r="H38"/>
    </row>
    <row r="39" spans="1:8">
      <c r="A39" s="12" t="s">
        <v>11</v>
      </c>
      <c r="B39" s="15" t="s">
        <v>1134</v>
      </c>
      <c r="C39" s="1" t="s">
        <v>49</v>
      </c>
      <c r="H39"/>
    </row>
    <row r="40" spans="1:8">
      <c r="A40" s="12" t="s">
        <v>12</v>
      </c>
      <c r="B40" s="247" t="s">
        <v>1139</v>
      </c>
      <c r="C40" s="1" t="s">
        <v>49</v>
      </c>
      <c r="H40"/>
    </row>
    <row r="41" spans="1:8">
      <c r="A41" s="4" t="s">
        <v>13</v>
      </c>
      <c r="B41" s="247"/>
      <c r="C41" s="1"/>
      <c r="H41"/>
    </row>
    <row r="42" spans="1:8">
      <c r="A42" s="12" t="s">
        <v>17</v>
      </c>
      <c r="B42" s="15" t="s">
        <v>1138</v>
      </c>
      <c r="C42" s="1" t="s">
        <v>50</v>
      </c>
      <c r="H42"/>
    </row>
    <row r="43" spans="1:8">
      <c r="A43" s="12" t="s">
        <v>75</v>
      </c>
      <c r="B43" s="15" t="s">
        <v>1137</v>
      </c>
      <c r="C43" s="1" t="s">
        <v>82</v>
      </c>
      <c r="H43"/>
    </row>
    <row r="44" spans="1:8">
      <c r="A44" s="12" t="s">
        <v>76</v>
      </c>
      <c r="B44" s="15" t="s">
        <v>1136</v>
      </c>
      <c r="C44" s="1" t="s">
        <v>81</v>
      </c>
      <c r="H44"/>
    </row>
    <row r="45" spans="1:8">
      <c r="A45" s="39" t="s">
        <v>24</v>
      </c>
      <c r="B45" s="247"/>
      <c r="D45" s="40" t="s">
        <v>505</v>
      </c>
      <c r="H45"/>
    </row>
    <row r="46" spans="1:8">
      <c r="A46" s="39" t="s">
        <v>25</v>
      </c>
      <c r="B46" s="247"/>
      <c r="D46" s="40" t="s">
        <v>505</v>
      </c>
      <c r="H46"/>
    </row>
    <row r="47" spans="1:8">
      <c r="A47" s="41" t="s">
        <v>26</v>
      </c>
      <c r="B47" s="247"/>
      <c r="D47" s="42" t="s">
        <v>506</v>
      </c>
      <c r="H47"/>
    </row>
    <row r="48" spans="1:8">
      <c r="A48" s="41" t="s">
        <v>27</v>
      </c>
      <c r="B48" s="247"/>
      <c r="D48" s="42" t="s">
        <v>506</v>
      </c>
      <c r="H48"/>
    </row>
    <row r="49" spans="1:8">
      <c r="A49" s="41" t="s">
        <v>28</v>
      </c>
      <c r="B49" s="247"/>
      <c r="D49" s="42" t="s">
        <v>506</v>
      </c>
      <c r="H49"/>
    </row>
    <row r="50" spans="1:8">
      <c r="A50" s="4" t="s">
        <v>240</v>
      </c>
      <c r="B50" s="59" t="s">
        <v>241</v>
      </c>
    </row>
    <row r="51" spans="1:8">
      <c r="B51" s="21"/>
    </row>
    <row r="52" spans="1:8">
      <c r="A52" s="1"/>
      <c r="B52" s="1" t="s">
        <v>478</v>
      </c>
      <c r="C52" s="1" t="s">
        <v>479</v>
      </c>
    </row>
    <row r="53" spans="1:8">
      <c r="A53" s="4" t="s">
        <v>480</v>
      </c>
      <c r="B53" s="71">
        <v>0</v>
      </c>
      <c r="C53" s="72">
        <v>0</v>
      </c>
    </row>
    <row r="54" spans="1:8">
      <c r="A54" s="4" t="s">
        <v>481</v>
      </c>
      <c r="B54" s="183">
        <v>0</v>
      </c>
      <c r="C54" s="72">
        <v>0</v>
      </c>
    </row>
    <row r="55" spans="1:8">
      <c r="A55" s="1"/>
      <c r="B55" s="1"/>
    </row>
    <row r="57" spans="1:8">
      <c r="A57" s="28" t="s">
        <v>482</v>
      </c>
      <c r="B57" s="29" t="s">
        <v>478</v>
      </c>
      <c r="C57" s="30" t="s">
        <v>483</v>
      </c>
    </row>
    <row r="58" spans="1:8">
      <c r="A58" s="4" t="s">
        <v>484</v>
      </c>
      <c r="B58" s="43">
        <v>0</v>
      </c>
      <c r="C58" s="51">
        <v>0</v>
      </c>
    </row>
    <row r="59" spans="1:8">
      <c r="A59" s="4" t="s">
        <v>485</v>
      </c>
      <c r="B59" s="44">
        <v>0</v>
      </c>
      <c r="C59" s="52">
        <v>0</v>
      </c>
    </row>
    <row r="60" spans="1:8">
      <c r="A60" s="4" t="s">
        <v>486</v>
      </c>
      <c r="B60" s="45">
        <v>0</v>
      </c>
      <c r="C60" s="53">
        <v>0</v>
      </c>
    </row>
    <row r="61" spans="1:8">
      <c r="A61" s="4" t="s">
        <v>487</v>
      </c>
      <c r="B61" s="46">
        <v>0</v>
      </c>
      <c r="C61" s="54">
        <v>0</v>
      </c>
    </row>
    <row r="62" spans="1:8">
      <c r="A62" s="4" t="s">
        <v>488</v>
      </c>
      <c r="B62" s="47">
        <v>0</v>
      </c>
      <c r="C62" s="55">
        <v>0</v>
      </c>
    </row>
    <row r="63" spans="1:8">
      <c r="A63" s="4" t="s">
        <v>489</v>
      </c>
      <c r="B63" s="48">
        <v>0</v>
      </c>
      <c r="C63" s="56">
        <v>0</v>
      </c>
    </row>
    <row r="64" spans="1:8">
      <c r="A64" s="4" t="s">
        <v>490</v>
      </c>
      <c r="B64" s="49">
        <v>0</v>
      </c>
      <c r="C64" s="57">
        <v>0</v>
      </c>
    </row>
    <row r="65" spans="1:3" ht="14.4">
      <c r="A65" s="32" t="s">
        <v>491</v>
      </c>
      <c r="B65" s="50">
        <v>0</v>
      </c>
      <c r="C65" s="58">
        <v>0</v>
      </c>
    </row>
    <row r="66" spans="1:3">
      <c r="A66" s="68" t="s">
        <v>508</v>
      </c>
      <c r="B66" s="69" t="s">
        <v>509</v>
      </c>
      <c r="C66" s="70" t="s">
        <v>510</v>
      </c>
    </row>
    <row r="71" spans="1:3">
      <c r="B71" s="31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BF139"/>
  <sheetViews>
    <sheetView topLeftCell="AT1" zoomScale="114" zoomScaleNormal="114" workbookViewId="0">
      <selection activeCell="AS1" sqref="AS1:BF1"/>
    </sheetView>
  </sheetViews>
  <sheetFormatPr defaultRowHeight="13.8"/>
  <cols>
    <col min="1" max="1" width="23.09765625" style="74" customWidth="1"/>
    <col min="2" max="2" width="24.5" style="74" bestFit="1" customWidth="1"/>
    <col min="3" max="3" width="11.19921875" style="74" customWidth="1"/>
    <col min="4" max="4" width="10.09765625" style="74" customWidth="1"/>
    <col min="5" max="5" width="31.8984375" style="74" customWidth="1"/>
    <col min="6" max="6" width="24.5" style="74" bestFit="1" customWidth="1"/>
    <col min="7" max="7" width="19.69921875" style="74" customWidth="1"/>
    <col min="8" max="8" width="10.19921875" style="74" customWidth="1"/>
    <col min="9" max="9" width="7.19921875" style="74" customWidth="1"/>
    <col min="10" max="10" width="24.69921875" style="74" customWidth="1"/>
    <col min="11" max="11" width="9.69921875" style="74" customWidth="1"/>
    <col min="12" max="13" width="6.3984375" style="74" customWidth="1"/>
    <col min="14" max="14" width="10.3984375" style="74" customWidth="1"/>
    <col min="15" max="15" width="11.8984375" style="74" customWidth="1"/>
    <col min="16" max="16" width="13.19921875" style="74" customWidth="1"/>
    <col min="17" max="17" width="14.3984375" style="74" customWidth="1"/>
    <col min="18" max="18" width="9.3984375" style="74" customWidth="1"/>
    <col min="19" max="19" width="31.59765625" style="74" bestFit="1" customWidth="1"/>
    <col min="20" max="20" width="6" style="74" customWidth="1"/>
    <col min="21" max="22" width="10.59765625" style="74" customWidth="1"/>
    <col min="23" max="23" width="6.19921875" style="74" customWidth="1"/>
    <col min="24" max="24" width="7.3984375" style="74" customWidth="1"/>
    <col min="25" max="25" width="12.19921875" style="74" customWidth="1"/>
    <col min="26" max="26" width="7.59765625" style="74" customWidth="1"/>
    <col min="27" max="27" width="9.59765625" style="74" customWidth="1"/>
    <col min="28" max="28" width="9.19921875" style="74" customWidth="1"/>
    <col min="29" max="29" width="8.19921875" style="74" customWidth="1"/>
    <col min="30" max="30" width="7.69921875" style="74" customWidth="1"/>
    <col min="31" max="31" width="11" style="74" customWidth="1"/>
    <col min="32" max="33" width="6.69921875" style="74" customWidth="1"/>
    <col min="34" max="34" width="6.3984375" style="74" customWidth="1"/>
    <col min="35" max="35" width="10.8984375" style="74" customWidth="1"/>
    <col min="36" max="36" width="11.3984375" style="74" customWidth="1"/>
    <col min="37" max="37" width="8.19921875" style="74" customWidth="1"/>
    <col min="38" max="38" width="11" style="74" bestFit="1" customWidth="1"/>
    <col min="39" max="40" width="9.19921875" style="74" customWidth="1"/>
    <col min="41" max="41" width="7.3984375" style="74" customWidth="1"/>
    <col min="42" max="42" width="11.59765625" style="74" customWidth="1"/>
    <col min="43" max="43" width="10.69921875" style="74" customWidth="1"/>
    <col min="44" max="44" width="8.796875" style="74"/>
    <col min="45" max="45" width="10.19921875" bestFit="1" customWidth="1"/>
    <col min="47" max="47" width="8.796875" style="74"/>
    <col min="48" max="48" width="19.19921875" style="74" bestFit="1" customWidth="1"/>
    <col min="49" max="49" width="8.796875" style="74"/>
    <col min="50" max="50" width="16.19921875" customWidth="1"/>
    <col min="51" max="51" width="8.796875" style="74"/>
    <col min="52" max="52" width="17.796875" customWidth="1"/>
    <col min="53" max="54" width="8.796875" style="74"/>
    <col min="55" max="55" width="13.8984375" style="74" bestFit="1" customWidth="1"/>
    <col min="56" max="56" width="8.796875" style="74"/>
    <col min="57" max="57" width="12.59765625" style="74" bestFit="1" customWidth="1"/>
    <col min="58" max="16384" width="8.796875" style="74"/>
  </cols>
  <sheetData>
    <row r="1" spans="1:58">
      <c r="A1" s="73" t="s">
        <v>56</v>
      </c>
      <c r="B1" s="73" t="s">
        <v>58</v>
      </c>
      <c r="C1" s="73" t="s">
        <v>172</v>
      </c>
      <c r="D1" s="73" t="s">
        <v>171</v>
      </c>
      <c r="E1" s="73" t="s">
        <v>92</v>
      </c>
      <c r="F1" s="73" t="s">
        <v>173</v>
      </c>
      <c r="G1" s="73" t="s">
        <v>95</v>
      </c>
      <c r="H1" s="73" t="s">
        <v>219</v>
      </c>
      <c r="I1" s="73"/>
      <c r="J1" s="73" t="s">
        <v>152</v>
      </c>
      <c r="K1" s="73" t="s">
        <v>162</v>
      </c>
      <c r="L1" s="73" t="s">
        <v>199</v>
      </c>
      <c r="M1" s="73" t="s">
        <v>213</v>
      </c>
      <c r="N1" s="73" t="s">
        <v>207</v>
      </c>
      <c r="O1" s="73" t="s">
        <v>208</v>
      </c>
      <c r="P1" s="73" t="s">
        <v>209</v>
      </c>
      <c r="Q1" s="73" t="s">
        <v>210</v>
      </c>
      <c r="R1" s="73" t="s">
        <v>211</v>
      </c>
      <c r="S1" s="73" t="s">
        <v>153</v>
      </c>
      <c r="T1" s="73" t="s">
        <v>198</v>
      </c>
      <c r="U1" s="73" t="s">
        <v>204</v>
      </c>
      <c r="V1" s="73" t="s">
        <v>205</v>
      </c>
      <c r="W1" s="73" t="s">
        <v>206</v>
      </c>
      <c r="X1" s="73" t="s">
        <v>154</v>
      </c>
      <c r="Y1" s="73" t="s">
        <v>200</v>
      </c>
      <c r="Z1" s="73" t="s">
        <v>155</v>
      </c>
      <c r="AA1" s="73" t="s">
        <v>156</v>
      </c>
      <c r="AB1" s="73" t="s">
        <v>157</v>
      </c>
      <c r="AC1" s="73" t="s">
        <v>158</v>
      </c>
      <c r="AD1" s="73" t="s">
        <v>201</v>
      </c>
      <c r="AE1" s="73" t="s">
        <v>159</v>
      </c>
      <c r="AF1" s="73" t="s">
        <v>160</v>
      </c>
      <c r="AG1" s="73" t="s">
        <v>161</v>
      </c>
      <c r="AH1" s="73" t="s">
        <v>163</v>
      </c>
      <c r="AI1" s="73" t="s">
        <v>202</v>
      </c>
      <c r="AJ1" s="73" t="s">
        <v>164</v>
      </c>
      <c r="AK1" s="73" t="s">
        <v>165</v>
      </c>
      <c r="AL1" s="73" t="s">
        <v>166</v>
      </c>
      <c r="AM1" s="73" t="s">
        <v>167</v>
      </c>
      <c r="AN1" s="73" t="s">
        <v>203</v>
      </c>
      <c r="AO1" s="73" t="s">
        <v>168</v>
      </c>
      <c r="AP1" s="73" t="s">
        <v>169</v>
      </c>
      <c r="AQ1" s="73" t="s">
        <v>170</v>
      </c>
      <c r="AS1" t="s">
        <v>231</v>
      </c>
      <c r="AT1" t="s">
        <v>232</v>
      </c>
      <c r="AU1" s="74" t="s">
        <v>233</v>
      </c>
      <c r="AV1" s="74" t="s">
        <v>58</v>
      </c>
      <c r="AW1" s="74" t="s">
        <v>234</v>
      </c>
      <c r="AX1" t="s">
        <v>235</v>
      </c>
      <c r="AY1" s="74" t="s">
        <v>236</v>
      </c>
      <c r="AZ1" t="s">
        <v>237</v>
      </c>
      <c r="BA1" s="74" t="s">
        <v>238</v>
      </c>
      <c r="BB1" s="74" t="s">
        <v>195</v>
      </c>
      <c r="BC1" s="74" t="s">
        <v>239</v>
      </c>
      <c r="BD1" s="74" t="s">
        <v>507</v>
      </c>
      <c r="BE1" s="74" t="s">
        <v>493</v>
      </c>
      <c r="BF1" s="74" t="s">
        <v>494</v>
      </c>
    </row>
    <row r="2" spans="1:58">
      <c r="A2" s="1"/>
      <c r="B2" s="73" t="s">
        <v>62</v>
      </c>
      <c r="C2" s="73" t="s">
        <v>196</v>
      </c>
      <c r="D2" s="73" t="s">
        <v>86</v>
      </c>
      <c r="E2" s="73" t="s">
        <v>124</v>
      </c>
      <c r="F2" s="73" t="s">
        <v>86</v>
      </c>
      <c r="G2" s="73" t="s">
        <v>119</v>
      </c>
      <c r="H2" s="73" t="b">
        <v>1</v>
      </c>
      <c r="I2" s="73"/>
      <c r="J2" s="73" t="s">
        <v>558</v>
      </c>
      <c r="K2" s="1">
        <v>2</v>
      </c>
      <c r="L2" s="73" t="b">
        <v>0</v>
      </c>
      <c r="M2" s="73" t="b">
        <v>0</v>
      </c>
      <c r="N2" s="73"/>
      <c r="O2" s="73" t="b">
        <v>0</v>
      </c>
      <c r="P2" s="73"/>
      <c r="Q2" s="73"/>
      <c r="R2" s="73"/>
      <c r="S2" s="73" t="s">
        <v>124</v>
      </c>
      <c r="T2" s="73" t="b">
        <v>1</v>
      </c>
      <c r="U2" s="73" t="s">
        <v>86</v>
      </c>
      <c r="V2" s="73" t="s">
        <v>196</v>
      </c>
      <c r="W2" s="73" t="s">
        <v>86</v>
      </c>
      <c r="X2" s="73" t="s">
        <v>125</v>
      </c>
      <c r="Y2" s="73" t="b">
        <v>0</v>
      </c>
      <c r="Z2" s="73" t="s">
        <v>87</v>
      </c>
      <c r="AA2" s="73" t="s">
        <v>196</v>
      </c>
      <c r="AB2" s="73" t="s">
        <v>63</v>
      </c>
      <c r="AC2" s="73"/>
      <c r="AD2" s="73" t="b">
        <v>0</v>
      </c>
      <c r="AE2" s="73"/>
      <c r="AF2" s="73"/>
      <c r="AG2" s="73"/>
      <c r="AH2" s="73"/>
      <c r="AI2" s="73" t="b">
        <v>0</v>
      </c>
      <c r="AJ2" s="73"/>
      <c r="AK2" s="73"/>
      <c r="AL2" s="73"/>
      <c r="AM2" s="73"/>
      <c r="AN2" s="73" t="b">
        <v>0</v>
      </c>
      <c r="AO2" s="73"/>
      <c r="AP2" s="73"/>
      <c r="AQ2" s="73"/>
      <c r="AS2">
        <v>1049635</v>
      </c>
      <c r="AT2">
        <v>1.625</v>
      </c>
      <c r="AU2" s="74" t="s">
        <v>513</v>
      </c>
      <c r="AV2" s="74" t="s">
        <v>514</v>
      </c>
      <c r="AW2" s="185">
        <v>0</v>
      </c>
      <c r="AX2">
        <v>0</v>
      </c>
      <c r="AY2" s="74" t="s">
        <v>515</v>
      </c>
      <c r="AZ2">
        <v>2</v>
      </c>
      <c r="BA2" s="74">
        <v>40</v>
      </c>
      <c r="BB2" s="74" t="s">
        <v>516</v>
      </c>
      <c r="BC2" s="74" t="s">
        <v>517</v>
      </c>
      <c r="BF2">
        <f>tblTotalsARCHIVE[[#This Row],[est2Amount]]-tblTotalsARCHIVE[[#This Row],[Amount]]</f>
        <v>0</v>
      </c>
    </row>
    <row r="3" spans="1:58">
      <c r="A3" s="1"/>
      <c r="B3" s="73" t="s">
        <v>63</v>
      </c>
      <c r="C3" s="73" t="s">
        <v>196</v>
      </c>
      <c r="D3" s="73" t="s">
        <v>87</v>
      </c>
      <c r="E3" s="73" t="s">
        <v>125</v>
      </c>
      <c r="F3" s="73" t="s">
        <v>63</v>
      </c>
      <c r="G3" s="73" t="s">
        <v>120</v>
      </c>
      <c r="H3" s="73" t="b">
        <v>1</v>
      </c>
      <c r="I3" s="73"/>
      <c r="J3" s="73" t="s">
        <v>1005</v>
      </c>
      <c r="K3" s="1">
        <v>1</v>
      </c>
      <c r="L3" s="73" t="b">
        <v>0</v>
      </c>
      <c r="M3" s="73" t="b">
        <v>0</v>
      </c>
      <c r="N3" s="73"/>
      <c r="O3" s="73" t="b">
        <v>0</v>
      </c>
      <c r="P3" s="73"/>
      <c r="Q3" s="73"/>
      <c r="R3" s="73"/>
      <c r="S3" s="73" t="s">
        <v>128</v>
      </c>
      <c r="T3" s="73" t="b">
        <v>1</v>
      </c>
      <c r="U3" s="73" t="s">
        <v>88</v>
      </c>
      <c r="V3" s="73" t="s">
        <v>196</v>
      </c>
      <c r="W3" s="73" t="s">
        <v>88</v>
      </c>
      <c r="X3" s="73"/>
      <c r="Y3" s="73" t="b">
        <v>0</v>
      </c>
      <c r="Z3" s="73"/>
      <c r="AA3" s="73"/>
      <c r="AB3" s="73"/>
      <c r="AC3" s="73"/>
      <c r="AD3" s="73" t="b">
        <v>0</v>
      </c>
      <c r="AE3" s="73"/>
      <c r="AF3" s="73"/>
      <c r="AG3" s="73"/>
      <c r="AH3" s="73"/>
      <c r="AI3" s="73" t="b">
        <v>0</v>
      </c>
      <c r="AJ3" s="73"/>
      <c r="AK3" s="73"/>
      <c r="AL3" s="73"/>
      <c r="AM3" s="73"/>
      <c r="AN3" s="73" t="b">
        <v>0</v>
      </c>
      <c r="AO3" s="73"/>
      <c r="AP3" s="73"/>
      <c r="AQ3" s="73"/>
      <c r="AS3">
        <v>1049646</v>
      </c>
      <c r="AT3">
        <v>1.75</v>
      </c>
      <c r="AU3" s="74" t="s">
        <v>513</v>
      </c>
      <c r="AV3" s="74" t="s">
        <v>530</v>
      </c>
      <c r="AW3" s="185">
        <v>0</v>
      </c>
      <c r="AX3">
        <v>0</v>
      </c>
      <c r="AY3" s="74" t="s">
        <v>515</v>
      </c>
      <c r="AZ3">
        <v>2</v>
      </c>
      <c r="BA3" s="74">
        <v>40</v>
      </c>
      <c r="BB3" s="74" t="s">
        <v>531</v>
      </c>
      <c r="BC3" s="74" t="s">
        <v>532</v>
      </c>
      <c r="BF3">
        <f>tblTotalsARCHIVE[[#This Row],[est2Amount]]-tblTotalsARCHIVE[[#This Row],[Amount]]</f>
        <v>0</v>
      </c>
    </row>
    <row r="4" spans="1:58">
      <c r="A4" s="1">
        <v>0</v>
      </c>
      <c r="B4" s="13" t="s">
        <v>57</v>
      </c>
      <c r="C4" s="73" t="s">
        <v>58</v>
      </c>
      <c r="D4" s="73" t="s">
        <v>57</v>
      </c>
      <c r="E4" s="73" t="s">
        <v>126</v>
      </c>
      <c r="F4" s="73" t="s">
        <v>57</v>
      </c>
      <c r="G4" s="73" t="s">
        <v>93</v>
      </c>
      <c r="H4" s="73" t="b">
        <v>1</v>
      </c>
      <c r="I4" s="73"/>
      <c r="J4" s="73" t="s">
        <v>1072</v>
      </c>
      <c r="K4" s="1">
        <v>5</v>
      </c>
      <c r="L4" s="73" t="b">
        <v>0</v>
      </c>
      <c r="M4" s="73" t="b">
        <v>0</v>
      </c>
      <c r="N4" s="73"/>
      <c r="O4" s="73" t="b">
        <v>0</v>
      </c>
      <c r="P4" s="73"/>
      <c r="Q4" s="73"/>
      <c r="R4" s="73"/>
      <c r="S4" s="73" t="s">
        <v>127</v>
      </c>
      <c r="T4" s="73" t="b">
        <v>0</v>
      </c>
      <c r="U4" s="73" t="s">
        <v>175</v>
      </c>
      <c r="V4" s="73" t="s">
        <v>58</v>
      </c>
      <c r="W4" s="73" t="s">
        <v>174</v>
      </c>
      <c r="X4" s="73" t="s">
        <v>128</v>
      </c>
      <c r="Y4" s="73" t="b">
        <v>0</v>
      </c>
      <c r="Z4" s="73" t="s">
        <v>88</v>
      </c>
      <c r="AA4" s="73" t="s">
        <v>196</v>
      </c>
      <c r="AB4" s="73" t="s">
        <v>88</v>
      </c>
      <c r="AC4" s="73" t="s">
        <v>126</v>
      </c>
      <c r="AD4" s="73" t="b">
        <v>0</v>
      </c>
      <c r="AE4" s="73" t="s">
        <v>57</v>
      </c>
      <c r="AF4" s="73" t="s">
        <v>58</v>
      </c>
      <c r="AG4" s="73" t="s">
        <v>57</v>
      </c>
      <c r="AH4" s="73" t="s">
        <v>130</v>
      </c>
      <c r="AI4" s="73" t="b">
        <v>0</v>
      </c>
      <c r="AJ4" s="73" t="s">
        <v>176</v>
      </c>
      <c r="AK4" s="73" t="s">
        <v>58</v>
      </c>
      <c r="AL4" s="73" t="s">
        <v>496</v>
      </c>
      <c r="AM4" s="73" t="s">
        <v>138</v>
      </c>
      <c r="AN4" s="73" t="b">
        <v>0</v>
      </c>
      <c r="AO4" s="73" t="s">
        <v>184</v>
      </c>
      <c r="AP4" s="73" t="s">
        <v>197</v>
      </c>
      <c r="AQ4" s="73" t="s">
        <v>539</v>
      </c>
      <c r="AS4">
        <v>1049637</v>
      </c>
      <c r="AT4">
        <v>3.125</v>
      </c>
      <c r="AU4" s="74" t="s">
        <v>513</v>
      </c>
      <c r="AV4" s="74" t="s">
        <v>518</v>
      </c>
      <c r="AW4" s="185">
        <v>1.25</v>
      </c>
      <c r="AX4">
        <v>181788.66735027896</v>
      </c>
      <c r="AY4" s="74" t="s">
        <v>1073</v>
      </c>
      <c r="AZ4">
        <v>2</v>
      </c>
      <c r="BA4" s="74">
        <v>40</v>
      </c>
      <c r="BB4" s="74" t="s">
        <v>519</v>
      </c>
      <c r="BC4" s="74" t="s">
        <v>520</v>
      </c>
      <c r="BF4">
        <f>tblTotalsARCHIVE[[#This Row],[est2Amount]]-tblTotalsARCHIVE[[#This Row],[Amount]]</f>
        <v>-181788.66735027896</v>
      </c>
    </row>
    <row r="5" spans="1:58">
      <c r="A5" s="1">
        <v>1</v>
      </c>
      <c r="B5" s="13" t="s">
        <v>537</v>
      </c>
      <c r="C5" s="73" t="s">
        <v>58</v>
      </c>
      <c r="D5" s="73" t="s">
        <v>175</v>
      </c>
      <c r="E5" s="73" t="s">
        <v>127</v>
      </c>
      <c r="F5" s="73" t="s">
        <v>174</v>
      </c>
      <c r="G5" s="73" t="s">
        <v>94</v>
      </c>
      <c r="H5" s="73" t="b">
        <v>1</v>
      </c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S5">
        <v>1049648</v>
      </c>
      <c r="AT5">
        <v>3.25</v>
      </c>
      <c r="AU5" s="74" t="s">
        <v>513</v>
      </c>
      <c r="AV5" s="74" t="s">
        <v>534</v>
      </c>
      <c r="AW5" s="185">
        <v>0</v>
      </c>
      <c r="AX5">
        <v>0</v>
      </c>
      <c r="AY5" s="74" t="s">
        <v>1073</v>
      </c>
      <c r="AZ5">
        <v>2</v>
      </c>
      <c r="BA5" s="74">
        <v>40</v>
      </c>
      <c r="BB5" s="74" t="s">
        <v>535</v>
      </c>
      <c r="BC5" s="74" t="s">
        <v>536</v>
      </c>
      <c r="BF5">
        <f>tblTotalsARCHIVE[[#This Row],[est2Amount]]-tblTotalsARCHIVE[[#This Row],[Amount]]</f>
        <v>0</v>
      </c>
    </row>
    <row r="6" spans="1:58">
      <c r="A6" s="1"/>
      <c r="B6" s="13" t="s">
        <v>220</v>
      </c>
      <c r="C6" s="73" t="s">
        <v>196</v>
      </c>
      <c r="D6" s="73" t="s">
        <v>88</v>
      </c>
      <c r="E6" s="73" t="s">
        <v>128</v>
      </c>
      <c r="F6" s="73" t="s">
        <v>88</v>
      </c>
      <c r="G6" s="73" t="s">
        <v>96</v>
      </c>
      <c r="H6" s="73" t="b">
        <v>1</v>
      </c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S6">
        <v>1049640</v>
      </c>
      <c r="AT6">
        <v>4</v>
      </c>
      <c r="AU6" s="74" t="s">
        <v>513</v>
      </c>
      <c r="AV6" s="74" t="s">
        <v>521</v>
      </c>
      <c r="AW6" s="185">
        <v>3</v>
      </c>
      <c r="AX6">
        <v>387003.77068467403</v>
      </c>
      <c r="AY6" s="74" t="s">
        <v>515</v>
      </c>
      <c r="AZ6">
        <v>2</v>
      </c>
      <c r="BA6" s="74">
        <v>70</v>
      </c>
      <c r="BB6" s="74" t="s">
        <v>522</v>
      </c>
      <c r="BC6" s="74" t="s">
        <v>521</v>
      </c>
      <c r="BF6">
        <f>tblTotalsARCHIVE[[#This Row],[est2Amount]]-tblTotalsARCHIVE[[#This Row],[Amount]]</f>
        <v>-387003.77068467403</v>
      </c>
    </row>
    <row r="7" spans="1:58">
      <c r="A7" s="1"/>
      <c r="B7" s="13" t="s">
        <v>83</v>
      </c>
      <c r="C7" s="73" t="s">
        <v>196</v>
      </c>
      <c r="D7" s="73" t="s">
        <v>83</v>
      </c>
      <c r="E7" s="73" t="s">
        <v>129</v>
      </c>
      <c r="F7" s="73" t="s">
        <v>83</v>
      </c>
      <c r="G7" s="73" t="s">
        <v>97</v>
      </c>
      <c r="H7" s="73" t="b">
        <v>1</v>
      </c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S7">
        <v>1049647</v>
      </c>
      <c r="AT7">
        <v>11</v>
      </c>
      <c r="AU7" s="74" t="s">
        <v>513</v>
      </c>
      <c r="AV7" s="74" t="s">
        <v>533</v>
      </c>
      <c r="AW7" s="185">
        <v>-0.57200096107999998</v>
      </c>
      <c r="AX7">
        <v>-72749.009999999995</v>
      </c>
      <c r="AY7" s="74" t="s">
        <v>515</v>
      </c>
      <c r="AZ7">
        <v>2</v>
      </c>
      <c r="BA7" s="74">
        <v>60</v>
      </c>
      <c r="BB7" s="74" t="s">
        <v>522</v>
      </c>
      <c r="BC7" s="74" t="s">
        <v>521</v>
      </c>
      <c r="BF7">
        <f>tblTotalsARCHIVE[[#This Row],[est2Amount]]-tblTotalsARCHIVE[[#This Row],[Amount]]</f>
        <v>72749.009999999995</v>
      </c>
    </row>
    <row r="8" spans="1:58">
      <c r="A8" s="1">
        <v>2</v>
      </c>
      <c r="B8" s="13" t="s">
        <v>496</v>
      </c>
      <c r="C8" s="73" t="s">
        <v>58</v>
      </c>
      <c r="D8" s="73" t="s">
        <v>176</v>
      </c>
      <c r="E8" s="73" t="s">
        <v>130</v>
      </c>
      <c r="F8" s="73" t="str">
        <f>tblWBSMaster[[#This Row],[Name]]</f>
        <v>Wbs 3</v>
      </c>
      <c r="G8" s="73" t="s">
        <v>98</v>
      </c>
      <c r="H8" s="73" t="b">
        <v>1</v>
      </c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S8">
        <v>1049642</v>
      </c>
      <c r="AT8">
        <v>12</v>
      </c>
      <c r="AU8" s="74" t="s">
        <v>513</v>
      </c>
      <c r="AV8" s="74" t="s">
        <v>523</v>
      </c>
      <c r="AW8" s="185">
        <v>7</v>
      </c>
      <c r="AX8">
        <v>930099.06221216649</v>
      </c>
      <c r="AY8" s="74" t="s">
        <v>515</v>
      </c>
      <c r="AZ8">
        <v>2</v>
      </c>
      <c r="BA8" s="74">
        <v>62</v>
      </c>
      <c r="BB8" s="74" t="s">
        <v>524</v>
      </c>
      <c r="BC8" s="74" t="s">
        <v>525</v>
      </c>
      <c r="BF8">
        <f>tblTotalsARCHIVE[[#This Row],[est2Amount]]-tblTotalsARCHIVE[[#This Row],[Amount]]</f>
        <v>-930099.06221216649</v>
      </c>
    </row>
    <row r="9" spans="1:58">
      <c r="A9" s="1">
        <v>3</v>
      </c>
      <c r="B9" s="13" t="s">
        <v>497</v>
      </c>
      <c r="C9" s="73" t="s">
        <v>58</v>
      </c>
      <c r="D9" s="73" t="s">
        <v>177</v>
      </c>
      <c r="E9" s="73" t="s">
        <v>131</v>
      </c>
      <c r="F9" s="73" t="str">
        <f>tblWBSMaster[[#This Row],[Name]]</f>
        <v>Wbs 4</v>
      </c>
      <c r="G9" s="73" t="s">
        <v>99</v>
      </c>
      <c r="H9" s="73" t="b">
        <v>0</v>
      </c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S9">
        <v>1049643</v>
      </c>
      <c r="AT9">
        <v>13</v>
      </c>
      <c r="AU9" s="74" t="s">
        <v>513</v>
      </c>
      <c r="AV9" s="74" t="s">
        <v>526</v>
      </c>
      <c r="AW9" s="185">
        <v>3</v>
      </c>
      <c r="AX9">
        <v>398613.88380521414</v>
      </c>
      <c r="AY9" s="74" t="s">
        <v>515</v>
      </c>
      <c r="AZ9">
        <v>2</v>
      </c>
      <c r="BA9" s="74">
        <v>61</v>
      </c>
      <c r="BB9" s="74" t="s">
        <v>524</v>
      </c>
      <c r="BC9" s="74" t="s">
        <v>525</v>
      </c>
      <c r="BF9">
        <f>tblTotalsARCHIVE[[#This Row],[est2Amount]]-tblTotalsARCHIVE[[#This Row],[Amount]]</f>
        <v>-398613.88380521414</v>
      </c>
    </row>
    <row r="10" spans="1:58">
      <c r="A10" s="1">
        <v>4</v>
      </c>
      <c r="B10" s="13" t="s">
        <v>498</v>
      </c>
      <c r="C10" s="73" t="s">
        <v>58</v>
      </c>
      <c r="D10" s="73" t="s">
        <v>178</v>
      </c>
      <c r="E10" s="73" t="s">
        <v>132</v>
      </c>
      <c r="F10" s="73" t="str">
        <f>tblWBSMaster[[#This Row],[Name]]</f>
        <v>Scope</v>
      </c>
      <c r="G10" s="73" t="s">
        <v>100</v>
      </c>
      <c r="H10" s="73" t="b">
        <v>0</v>
      </c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S10">
        <v>1049645</v>
      </c>
      <c r="AT10">
        <v>1</v>
      </c>
      <c r="AU10" s="74" t="s">
        <v>527</v>
      </c>
      <c r="AV10" s="74" t="s">
        <v>528</v>
      </c>
      <c r="AW10" s="185">
        <v>0</v>
      </c>
      <c r="AX10">
        <v>0</v>
      </c>
      <c r="AY10" s="74" t="s">
        <v>515</v>
      </c>
      <c r="AZ10">
        <v>3</v>
      </c>
      <c r="BC10" s="74" t="s">
        <v>529</v>
      </c>
      <c r="BF10">
        <f>tblTotalsARCHIVE[[#This Row],[est2Amount]]-tblTotalsARCHIVE[[#This Row],[Amount]]</f>
        <v>0</v>
      </c>
    </row>
    <row r="11" spans="1:58">
      <c r="A11" s="1">
        <v>5</v>
      </c>
      <c r="B11" s="16" t="s">
        <v>59</v>
      </c>
      <c r="C11" s="73" t="s">
        <v>58</v>
      </c>
      <c r="D11" s="73" t="s">
        <v>179</v>
      </c>
      <c r="E11" s="73" t="s">
        <v>133</v>
      </c>
      <c r="F11" s="73" t="str">
        <f>tblWBSMaster[[#This Row],[Name]]</f>
        <v>Cluster</v>
      </c>
      <c r="G11" s="73" t="s">
        <v>101</v>
      </c>
      <c r="H11" s="73" t="b">
        <v>0</v>
      </c>
      <c r="I11" s="73"/>
      <c r="J11" s="19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</row>
    <row r="12" spans="1:58">
      <c r="A12" s="1">
        <v>6</v>
      </c>
      <c r="B12" s="13" t="s">
        <v>60</v>
      </c>
      <c r="C12" s="73" t="s">
        <v>58</v>
      </c>
      <c r="D12" s="73" t="s">
        <v>180</v>
      </c>
      <c r="E12" s="73" t="s">
        <v>134</v>
      </c>
      <c r="F12" s="73" t="str">
        <f>tblWBSMaster[[#This Row],[Name]]</f>
        <v>Procurement Method</v>
      </c>
      <c r="G12" s="73" t="s">
        <v>102</v>
      </c>
      <c r="H12" s="73" t="b">
        <v>0</v>
      </c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</row>
    <row r="13" spans="1:58">
      <c r="A13" s="1">
        <v>7</v>
      </c>
      <c r="B13" s="13" t="s">
        <v>538</v>
      </c>
      <c r="C13" s="73" t="s">
        <v>197</v>
      </c>
      <c r="D13" s="73" t="s">
        <v>181</v>
      </c>
      <c r="E13" s="73" t="s">
        <v>135</v>
      </c>
      <c r="F13" s="73" t="str">
        <f>tblWBSMaster[[#This Row],[Name]]</f>
        <v>Core Market Sort</v>
      </c>
      <c r="G13" s="73" t="s">
        <v>103</v>
      </c>
      <c r="H13" s="73" t="b">
        <v>0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</row>
    <row r="14" spans="1:58">
      <c r="A14" s="1">
        <v>8</v>
      </c>
      <c r="B14" s="16" t="s">
        <v>61</v>
      </c>
      <c r="C14" s="73" t="s">
        <v>197</v>
      </c>
      <c r="D14" s="73" t="s">
        <v>182</v>
      </c>
      <c r="E14" s="73" t="s">
        <v>136</v>
      </c>
      <c r="F14" s="73" t="str">
        <f>tblWBSMaster[[#This Row],[Name]]</f>
        <v>Programming</v>
      </c>
      <c r="G14" s="73" t="s">
        <v>104</v>
      </c>
      <c r="H14" s="73" t="b">
        <v>0</v>
      </c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</row>
    <row r="15" spans="1:58">
      <c r="A15" s="1">
        <v>9</v>
      </c>
      <c r="B15" s="13" t="s">
        <v>499</v>
      </c>
      <c r="C15" s="73" t="s">
        <v>197</v>
      </c>
      <c r="D15" s="73" t="s">
        <v>183</v>
      </c>
      <c r="E15" s="73" t="s">
        <v>137</v>
      </c>
      <c r="F15" s="73" t="str">
        <f>tblWBSMaster[[#This Row],[Name]]</f>
        <v>Element</v>
      </c>
      <c r="G15" s="73" t="s">
        <v>105</v>
      </c>
      <c r="H15" s="73" t="b">
        <v>0</v>
      </c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</row>
    <row r="16" spans="1:58">
      <c r="A16" s="1">
        <v>10</v>
      </c>
      <c r="B16" s="13" t="s">
        <v>539</v>
      </c>
      <c r="C16" s="73" t="s">
        <v>197</v>
      </c>
      <c r="D16" s="73" t="s">
        <v>184</v>
      </c>
      <c r="E16" s="73" t="s">
        <v>138</v>
      </c>
      <c r="F16" s="73" t="str">
        <f>tblWBSMaster[[#This Row],[Name]]</f>
        <v>Owner Sort</v>
      </c>
      <c r="G16" s="73" t="s">
        <v>106</v>
      </c>
      <c r="H16" s="73" t="b">
        <v>1</v>
      </c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</row>
    <row r="17" spans="1:37">
      <c r="A17" s="1">
        <v>11</v>
      </c>
      <c r="B17" s="13" t="s">
        <v>500</v>
      </c>
      <c r="C17" s="73" t="s">
        <v>197</v>
      </c>
      <c r="D17" s="73" t="s">
        <v>185</v>
      </c>
      <c r="E17" s="73" t="s">
        <v>139</v>
      </c>
      <c r="F17" s="73" t="str">
        <f>tblWBSMaster[[#This Row],[Name]]</f>
        <v>1995 CSI</v>
      </c>
      <c r="G17" s="73" t="s">
        <v>107</v>
      </c>
      <c r="H17" s="73" t="b">
        <v>0</v>
      </c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13"/>
      <c r="AA17" s="13"/>
      <c r="AC17" s="18"/>
      <c r="AD17" s="18"/>
      <c r="AE17" s="18"/>
      <c r="AJ17" s="18"/>
      <c r="AK17" s="18"/>
    </row>
    <row r="18" spans="1:37">
      <c r="A18" s="1">
        <v>12</v>
      </c>
      <c r="B18" s="13" t="s">
        <v>540</v>
      </c>
      <c r="C18" s="73" t="s">
        <v>197</v>
      </c>
      <c r="D18" s="73" t="s">
        <v>186</v>
      </c>
      <c r="E18" s="73" t="s">
        <v>140</v>
      </c>
      <c r="F18" s="73" t="str">
        <f>tblWBSMaster[[#This Row],[Name]]</f>
        <v>Wbs 13</v>
      </c>
      <c r="G18" s="73" t="s">
        <v>108</v>
      </c>
      <c r="H18" s="73" t="b">
        <v>1</v>
      </c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13"/>
      <c r="AA18" s="13"/>
      <c r="AC18" s="18"/>
      <c r="AD18" s="18"/>
      <c r="AE18" s="18"/>
      <c r="AJ18" s="18"/>
      <c r="AK18" s="18"/>
    </row>
    <row r="19" spans="1:37">
      <c r="A19" s="1">
        <v>13</v>
      </c>
      <c r="B19" s="13" t="s">
        <v>541</v>
      </c>
      <c r="C19" s="73" t="s">
        <v>197</v>
      </c>
      <c r="D19" s="73" t="s">
        <v>187</v>
      </c>
      <c r="E19" s="73" t="s">
        <v>141</v>
      </c>
      <c r="F19" s="73" t="str">
        <f>tblWBSMaster[[#This Row],[Name]]</f>
        <v>Wbs 14</v>
      </c>
      <c r="G19" s="73" t="s">
        <v>109</v>
      </c>
      <c r="H19" s="73" t="b">
        <v>1</v>
      </c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13"/>
      <c r="AA19" s="13"/>
      <c r="AC19" s="18"/>
      <c r="AD19" s="18"/>
      <c r="AE19" s="18"/>
      <c r="AJ19" s="18"/>
      <c r="AK19" s="18"/>
    </row>
    <row r="20" spans="1:37">
      <c r="A20" s="1"/>
      <c r="B20" s="13" t="s">
        <v>216</v>
      </c>
      <c r="C20" s="73" t="s">
        <v>214</v>
      </c>
      <c r="D20" s="73" t="s">
        <v>215</v>
      </c>
      <c r="E20" s="73" t="s">
        <v>217</v>
      </c>
      <c r="F20" s="73" t="s">
        <v>215</v>
      </c>
      <c r="G20" s="73" t="s">
        <v>218</v>
      </c>
      <c r="H20" s="73" t="b">
        <v>1</v>
      </c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13"/>
      <c r="AA20" s="13"/>
      <c r="AC20" s="18"/>
      <c r="AD20" s="18"/>
      <c r="AE20" s="18"/>
      <c r="AJ20" s="18"/>
      <c r="AK20" s="18"/>
    </row>
    <row r="21" spans="1:37">
      <c r="A21" s="1"/>
      <c r="B21" s="13" t="s">
        <v>122</v>
      </c>
      <c r="C21" s="73" t="s">
        <v>196</v>
      </c>
      <c r="D21" s="73" t="s">
        <v>195</v>
      </c>
      <c r="E21" s="73" t="s">
        <v>142</v>
      </c>
      <c r="F21" s="73" t="str">
        <f>tblWBSMaster[[#This Row],[Name]]</f>
        <v>Job Cost</v>
      </c>
      <c r="G21" s="73" t="s">
        <v>123</v>
      </c>
      <c r="H21" s="73" t="b">
        <v>1</v>
      </c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13"/>
      <c r="AA21" s="13"/>
      <c r="AC21" s="18"/>
      <c r="AD21" s="18"/>
      <c r="AE21" s="18"/>
      <c r="AJ21" s="18"/>
      <c r="AK21" s="18"/>
    </row>
    <row r="22" spans="1:37">
      <c r="A22" s="1"/>
      <c r="B22" s="13" t="s">
        <v>64</v>
      </c>
      <c r="C22" s="73" t="s">
        <v>196</v>
      </c>
      <c r="D22" s="73" t="s">
        <v>188</v>
      </c>
      <c r="E22" s="73" t="s">
        <v>143</v>
      </c>
      <c r="F22" s="73" t="str">
        <f>tblWBSMaster[[#This Row],[Name]]</f>
        <v>Masterformat 1</v>
      </c>
      <c r="G22" s="73" t="s">
        <v>110</v>
      </c>
      <c r="H22" s="73" t="b">
        <v>1</v>
      </c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13"/>
      <c r="AA22" s="13"/>
      <c r="AC22" s="18"/>
      <c r="AD22" s="18"/>
      <c r="AE22" s="18"/>
      <c r="AJ22" s="18"/>
      <c r="AK22" s="18"/>
    </row>
    <row r="23" spans="1:37">
      <c r="A23" s="1"/>
      <c r="B23" s="13" t="s">
        <v>65</v>
      </c>
      <c r="C23" s="73" t="s">
        <v>196</v>
      </c>
      <c r="D23" s="73" t="s">
        <v>189</v>
      </c>
      <c r="E23" s="73" t="s">
        <v>144</v>
      </c>
      <c r="F23" s="73" t="str">
        <f>tblWBSMaster[[#This Row],[Name]]</f>
        <v>Masterformat 2</v>
      </c>
      <c r="G23" s="73" t="s">
        <v>111</v>
      </c>
      <c r="H23" s="73" t="b">
        <v>1</v>
      </c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13"/>
      <c r="AA23" s="13"/>
      <c r="AC23" s="18"/>
      <c r="AD23" s="18"/>
      <c r="AE23" s="18"/>
      <c r="AJ23" s="18"/>
      <c r="AK23" s="18"/>
    </row>
    <row r="24" spans="1:37">
      <c r="A24" s="1"/>
      <c r="B24" s="13" t="s">
        <v>66</v>
      </c>
      <c r="C24" s="73" t="s">
        <v>196</v>
      </c>
      <c r="D24" s="73" t="s">
        <v>190</v>
      </c>
      <c r="E24" s="73" t="s">
        <v>145</v>
      </c>
      <c r="F24" s="73" t="str">
        <f>tblWBSMaster[[#This Row],[Name]]</f>
        <v>Masterformat 3</v>
      </c>
      <c r="G24" s="73" t="s">
        <v>112</v>
      </c>
      <c r="H24" s="73" t="b">
        <v>1</v>
      </c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13"/>
      <c r="AA24" s="13"/>
      <c r="AC24" s="18"/>
      <c r="AD24" s="18"/>
      <c r="AE24" s="18"/>
      <c r="AJ24" s="18"/>
      <c r="AK24" s="18"/>
    </row>
    <row r="25" spans="1:37">
      <c r="A25" s="1"/>
      <c r="B25" s="73" t="s">
        <v>67</v>
      </c>
      <c r="C25" s="73" t="s">
        <v>196</v>
      </c>
      <c r="D25" s="73" t="s">
        <v>191</v>
      </c>
      <c r="E25" s="73" t="s">
        <v>146</v>
      </c>
      <c r="F25" s="73" t="str">
        <f>tblWBSMaster[[#This Row],[Name]]</f>
        <v>Uniformat 1</v>
      </c>
      <c r="G25" s="74" t="s">
        <v>113</v>
      </c>
      <c r="H25" s="73" t="b">
        <v>1</v>
      </c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13"/>
      <c r="AA25" s="13"/>
      <c r="AC25" s="18"/>
      <c r="AD25" s="18"/>
      <c r="AE25" s="18"/>
      <c r="AJ25" s="18"/>
      <c r="AK25" s="18"/>
    </row>
    <row r="26" spans="1:37">
      <c r="A26" s="1"/>
      <c r="B26" s="73" t="s">
        <v>68</v>
      </c>
      <c r="C26" s="73" t="s">
        <v>196</v>
      </c>
      <c r="D26" s="73" t="s">
        <v>192</v>
      </c>
      <c r="E26" s="73" t="s">
        <v>148</v>
      </c>
      <c r="F26" s="73" t="str">
        <f>tblWBSMaster[[#This Row],[Name]]</f>
        <v>Uniformat 2</v>
      </c>
      <c r="G26" s="74" t="s">
        <v>114</v>
      </c>
      <c r="H26" s="73" t="b">
        <v>1</v>
      </c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13"/>
      <c r="AA26" s="13"/>
      <c r="AC26" s="18"/>
      <c r="AD26" s="18"/>
      <c r="AE26" s="18"/>
      <c r="AJ26" s="18"/>
      <c r="AK26" s="18"/>
    </row>
    <row r="27" spans="1:37">
      <c r="A27" s="1"/>
      <c r="B27" s="73" t="s">
        <v>69</v>
      </c>
      <c r="C27" s="73" t="s">
        <v>196</v>
      </c>
      <c r="D27" s="73" t="s">
        <v>193</v>
      </c>
      <c r="E27" s="73" t="s">
        <v>147</v>
      </c>
      <c r="F27" s="73" t="str">
        <f>tblWBSMaster[[#This Row],[Name]]</f>
        <v>Uniformat 3</v>
      </c>
      <c r="G27" s="74" t="s">
        <v>115</v>
      </c>
      <c r="H27" s="73" t="b">
        <v>1</v>
      </c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13"/>
      <c r="AA27" s="13"/>
      <c r="AC27" s="18"/>
      <c r="AD27" s="18"/>
      <c r="AE27" s="18"/>
      <c r="AJ27" s="18"/>
      <c r="AK27" s="18"/>
    </row>
    <row r="28" spans="1:37">
      <c r="A28" s="1"/>
      <c r="B28" s="73" t="s">
        <v>89</v>
      </c>
      <c r="C28" s="73" t="s">
        <v>196</v>
      </c>
      <c r="D28" s="73" t="s">
        <v>194</v>
      </c>
      <c r="E28" s="73" t="s">
        <v>149</v>
      </c>
      <c r="F28" s="73" t="str">
        <f>tblWBSMaster[[#This Row],[Name]]</f>
        <v>Uniformat 4</v>
      </c>
      <c r="G28" s="74" t="s">
        <v>116</v>
      </c>
      <c r="H28" s="73" t="b">
        <v>1</v>
      </c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13"/>
      <c r="AA28" s="13"/>
      <c r="AC28" s="18"/>
      <c r="AD28" s="18"/>
      <c r="AE28" s="18"/>
      <c r="AJ28" s="18"/>
      <c r="AK28" s="18"/>
    </row>
    <row r="29" spans="1:37">
      <c r="A29" s="2"/>
      <c r="B29" s="13" t="s">
        <v>221</v>
      </c>
      <c r="C29" s="73" t="s">
        <v>196</v>
      </c>
      <c r="D29" s="73" t="s">
        <v>90</v>
      </c>
      <c r="E29" s="73" t="s">
        <v>150</v>
      </c>
      <c r="F29" s="73" t="s">
        <v>90</v>
      </c>
      <c r="G29" s="73" t="s">
        <v>117</v>
      </c>
      <c r="H29" s="73" t="b">
        <v>1</v>
      </c>
      <c r="I29" s="73"/>
    </row>
    <row r="30" spans="1:37">
      <c r="A30" s="2"/>
      <c r="B30" s="13" t="s">
        <v>222</v>
      </c>
      <c r="C30" s="73" t="s">
        <v>196</v>
      </c>
      <c r="D30" s="73" t="s">
        <v>91</v>
      </c>
      <c r="E30" s="73" t="s">
        <v>151</v>
      </c>
      <c r="F30" s="73" t="s">
        <v>91</v>
      </c>
      <c r="G30" s="73" t="s">
        <v>118</v>
      </c>
      <c r="H30" s="73" t="b">
        <v>1</v>
      </c>
    </row>
    <row r="31" spans="1:37">
      <c r="A31" s="1"/>
      <c r="B31" s="13" t="s">
        <v>223</v>
      </c>
      <c r="C31" s="73" t="s">
        <v>196</v>
      </c>
      <c r="D31" s="73" t="s">
        <v>224</v>
      </c>
      <c r="E31" s="73" t="s">
        <v>225</v>
      </c>
      <c r="F31" s="73" t="s">
        <v>224</v>
      </c>
      <c r="G31" s="73" t="s">
        <v>226</v>
      </c>
      <c r="H31" s="73" t="b">
        <v>0</v>
      </c>
    </row>
    <row r="33" spans="1:38">
      <c r="I33" s="18"/>
    </row>
    <row r="34" spans="1:38">
      <c r="I34" s="18"/>
    </row>
    <row r="35" spans="1:38">
      <c r="I35" s="18"/>
      <c r="J35" s="18"/>
      <c r="L35" s="18"/>
      <c r="M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I35" s="18"/>
      <c r="AJ35" s="18"/>
      <c r="AK35" s="18"/>
      <c r="AL35" s="18"/>
    </row>
    <row r="36" spans="1:38">
      <c r="I36" s="18"/>
      <c r="J36" s="18"/>
      <c r="L36" s="18"/>
      <c r="M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I36" s="18"/>
      <c r="AJ36" s="18"/>
      <c r="AK36" s="18"/>
      <c r="AL36" s="18"/>
    </row>
    <row r="37" spans="1:38">
      <c r="A37" s="76" t="s">
        <v>196</v>
      </c>
      <c r="B37" s="76" t="s">
        <v>0</v>
      </c>
      <c r="C37" s="76" t="s">
        <v>251</v>
      </c>
      <c r="D37" s="76" t="s">
        <v>252</v>
      </c>
      <c r="E37" s="76" t="s">
        <v>477</v>
      </c>
      <c r="I37" s="18"/>
      <c r="J37" s="18"/>
      <c r="L37" s="18"/>
      <c r="M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I37" s="18"/>
      <c r="AJ37" s="18"/>
      <c r="AK37" s="18"/>
      <c r="AL37" s="18"/>
    </row>
    <row r="38" spans="1:38">
      <c r="A38" s="23" t="s">
        <v>253</v>
      </c>
      <c r="B38" s="76" t="s">
        <v>254</v>
      </c>
      <c r="C38" s="27">
        <v>0.90833333333333333</v>
      </c>
      <c r="D38" s="27">
        <v>9.1666666666666674E-2</v>
      </c>
      <c r="E38" s="76" t="s">
        <v>459</v>
      </c>
      <c r="I38" s="18"/>
      <c r="J38" s="18"/>
      <c r="L38" s="18"/>
      <c r="M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I38" s="18"/>
      <c r="AJ38" s="18"/>
      <c r="AK38" s="18"/>
      <c r="AL38" s="18"/>
    </row>
    <row r="39" spans="1:38">
      <c r="A39" s="23" t="s">
        <v>255</v>
      </c>
      <c r="B39" s="76" t="s">
        <v>256</v>
      </c>
      <c r="C39" s="27">
        <v>0.91500000000000004</v>
      </c>
      <c r="D39" s="27">
        <v>8.4999999999999964E-2</v>
      </c>
      <c r="E39" s="76" t="s">
        <v>461</v>
      </c>
      <c r="I39" s="18"/>
      <c r="J39" s="18"/>
      <c r="L39" s="18"/>
      <c r="M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I39" s="18"/>
      <c r="AJ39" s="18"/>
      <c r="AK39" s="18"/>
      <c r="AL39" s="18"/>
    </row>
    <row r="40" spans="1:38">
      <c r="A40" s="23" t="s">
        <v>257</v>
      </c>
      <c r="B40" s="76" t="s">
        <v>258</v>
      </c>
      <c r="C40" s="27">
        <v>0.76666666666666661</v>
      </c>
      <c r="D40" s="27">
        <v>0.23333333333333339</v>
      </c>
      <c r="E40" s="76" t="s">
        <v>458</v>
      </c>
      <c r="I40" s="18"/>
      <c r="J40" s="18"/>
      <c r="L40" s="18"/>
      <c r="M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I40" s="18"/>
      <c r="AJ40" s="18"/>
      <c r="AK40" s="18"/>
      <c r="AL40" s="18"/>
    </row>
    <row r="41" spans="1:38">
      <c r="A41" s="23" t="s">
        <v>259</v>
      </c>
      <c r="B41" s="76" t="s">
        <v>260</v>
      </c>
      <c r="C41" s="27">
        <v>0.78333333333333321</v>
      </c>
      <c r="D41" s="27">
        <v>0.21666666666666679</v>
      </c>
      <c r="E41" s="76" t="s">
        <v>459</v>
      </c>
      <c r="I41" s="18"/>
      <c r="J41" s="18"/>
      <c r="L41" s="18"/>
      <c r="M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I41" s="18"/>
      <c r="AJ41" s="18"/>
      <c r="AK41" s="18"/>
      <c r="AL41" s="18"/>
    </row>
    <row r="42" spans="1:38">
      <c r="A42" s="23" t="s">
        <v>261</v>
      </c>
      <c r="B42" s="76" t="s">
        <v>262</v>
      </c>
      <c r="C42" s="27">
        <v>0.58666666666666678</v>
      </c>
      <c r="D42" s="27">
        <v>0.41333333333333322</v>
      </c>
      <c r="E42" s="76" t="s">
        <v>465</v>
      </c>
      <c r="I42" s="18"/>
      <c r="J42" s="18"/>
      <c r="L42" s="18"/>
      <c r="M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I42" s="18"/>
      <c r="AJ42" s="18"/>
      <c r="AK42" s="18"/>
      <c r="AL42" s="18"/>
    </row>
    <row r="43" spans="1:38">
      <c r="A43" s="23" t="s">
        <v>263</v>
      </c>
      <c r="B43" s="76" t="s">
        <v>264</v>
      </c>
      <c r="C43" s="27">
        <v>0.6</v>
      </c>
      <c r="D43" s="27">
        <v>0.4</v>
      </c>
      <c r="E43" s="76" t="s">
        <v>467</v>
      </c>
      <c r="J43" s="18"/>
      <c r="L43" s="18"/>
      <c r="M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I43" s="18"/>
      <c r="AJ43" s="18"/>
      <c r="AK43" s="18"/>
      <c r="AL43" s="18"/>
    </row>
    <row r="44" spans="1:38">
      <c r="A44" s="23" t="s">
        <v>265</v>
      </c>
      <c r="B44" s="76" t="s">
        <v>266</v>
      </c>
      <c r="C44" s="27">
        <v>0.59166666666666667</v>
      </c>
      <c r="D44" s="27">
        <v>0.40833333333333333</v>
      </c>
      <c r="E44" s="76" t="s">
        <v>467</v>
      </c>
      <c r="J44" s="18"/>
      <c r="L44" s="18"/>
      <c r="M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I44" s="18"/>
      <c r="AJ44" s="18"/>
      <c r="AK44" s="18"/>
      <c r="AL44" s="18"/>
    </row>
    <row r="45" spans="1:38">
      <c r="A45" s="23" t="s">
        <v>267</v>
      </c>
      <c r="B45" s="76" t="s">
        <v>268</v>
      </c>
      <c r="C45" s="27">
        <v>0.26333333333333336</v>
      </c>
      <c r="D45" s="27">
        <v>0.73666666666666658</v>
      </c>
      <c r="E45" s="76" t="s">
        <v>459</v>
      </c>
    </row>
    <row r="46" spans="1:38">
      <c r="A46" s="23" t="s">
        <v>269</v>
      </c>
      <c r="B46" s="76" t="s">
        <v>270</v>
      </c>
      <c r="C46" s="27">
        <v>0.26333333333333336</v>
      </c>
      <c r="D46" s="27">
        <v>0.73666666666666658</v>
      </c>
      <c r="E46" s="76" t="s">
        <v>459</v>
      </c>
    </row>
    <row r="47" spans="1:38">
      <c r="A47" s="23" t="s">
        <v>271</v>
      </c>
      <c r="B47" s="76" t="s">
        <v>272</v>
      </c>
      <c r="C47" s="27">
        <v>0.57500000000000007</v>
      </c>
      <c r="D47" s="27">
        <v>0.42499999999999993</v>
      </c>
      <c r="E47" s="76" t="s">
        <v>467</v>
      </c>
    </row>
    <row r="48" spans="1:38">
      <c r="A48" s="23" t="s">
        <v>273</v>
      </c>
      <c r="B48" s="76" t="s">
        <v>274</v>
      </c>
      <c r="C48" s="27">
        <v>0.5</v>
      </c>
      <c r="D48" s="27">
        <v>0.5</v>
      </c>
      <c r="E48" s="76" t="s">
        <v>459</v>
      </c>
    </row>
    <row r="49" spans="1:5">
      <c r="A49" s="23" t="s">
        <v>275</v>
      </c>
      <c r="B49" s="76" t="s">
        <v>276</v>
      </c>
      <c r="C49" s="27">
        <v>0.6166666666666667</v>
      </c>
      <c r="D49" s="27">
        <v>0.3833333333333333</v>
      </c>
      <c r="E49" s="76" t="s">
        <v>467</v>
      </c>
    </row>
    <row r="50" spans="1:5">
      <c r="A50" s="23" t="s">
        <v>277</v>
      </c>
      <c r="B50" s="76" t="s">
        <v>278</v>
      </c>
      <c r="C50" s="27">
        <v>0.5</v>
      </c>
      <c r="D50" s="27">
        <v>0.5</v>
      </c>
      <c r="E50" s="76" t="s">
        <v>457</v>
      </c>
    </row>
    <row r="51" spans="1:5">
      <c r="A51" s="23" t="s">
        <v>279</v>
      </c>
      <c r="B51" s="76" t="s">
        <v>280</v>
      </c>
      <c r="C51" s="27">
        <v>0.54166666666666663</v>
      </c>
      <c r="D51" s="27">
        <v>0.45833333333333337</v>
      </c>
      <c r="E51" s="76" t="s">
        <v>468</v>
      </c>
    </row>
    <row r="52" spans="1:5">
      <c r="A52" s="23" t="s">
        <v>281</v>
      </c>
      <c r="B52" s="76" t="s">
        <v>282</v>
      </c>
      <c r="C52" s="27">
        <v>0.45</v>
      </c>
      <c r="D52" s="27">
        <v>0.55000000000000004</v>
      </c>
      <c r="E52" s="76" t="s">
        <v>465</v>
      </c>
    </row>
    <row r="53" spans="1:5">
      <c r="A53" s="23" t="s">
        <v>283</v>
      </c>
      <c r="B53" s="76" t="s">
        <v>284</v>
      </c>
      <c r="C53" s="27">
        <v>0.44166666666666665</v>
      </c>
      <c r="D53" s="27">
        <v>0.55833333333333335</v>
      </c>
      <c r="E53" s="76" t="s">
        <v>465</v>
      </c>
    </row>
    <row r="54" spans="1:5">
      <c r="A54" s="23" t="s">
        <v>285</v>
      </c>
      <c r="B54" s="76" t="s">
        <v>286</v>
      </c>
      <c r="C54" s="27">
        <v>0.5</v>
      </c>
      <c r="D54" s="27">
        <v>0.5</v>
      </c>
      <c r="E54" s="76" t="s">
        <v>459</v>
      </c>
    </row>
    <row r="55" spans="1:5">
      <c r="A55" s="23" t="s">
        <v>287</v>
      </c>
      <c r="B55" s="76" t="s">
        <v>288</v>
      </c>
      <c r="C55" s="27">
        <v>0.31666666666666671</v>
      </c>
      <c r="D55" s="27">
        <v>0.68333333333333335</v>
      </c>
      <c r="E55" s="76" t="s">
        <v>465</v>
      </c>
    </row>
    <row r="56" spans="1:5">
      <c r="A56" s="23" t="s">
        <v>289</v>
      </c>
      <c r="B56" s="76" t="s">
        <v>290</v>
      </c>
      <c r="C56" s="27">
        <v>0.56666666666666676</v>
      </c>
      <c r="D56" s="27">
        <v>0.43333333333333324</v>
      </c>
      <c r="E56" s="76" t="s">
        <v>465</v>
      </c>
    </row>
    <row r="57" spans="1:5">
      <c r="A57" s="23" t="s">
        <v>291</v>
      </c>
      <c r="B57" s="76" t="s">
        <v>292</v>
      </c>
      <c r="C57" s="27">
        <v>0.375</v>
      </c>
      <c r="D57" s="27">
        <v>0.625</v>
      </c>
      <c r="E57" s="76" t="s">
        <v>465</v>
      </c>
    </row>
    <row r="58" spans="1:5">
      <c r="A58" s="23" t="s">
        <v>293</v>
      </c>
      <c r="B58" s="76" t="s">
        <v>294</v>
      </c>
      <c r="C58" s="27">
        <v>0.67499999999999993</v>
      </c>
      <c r="D58" s="27">
        <v>0.32500000000000007</v>
      </c>
      <c r="E58" s="76" t="s">
        <v>467</v>
      </c>
    </row>
    <row r="59" spans="1:5">
      <c r="A59" s="23" t="s">
        <v>295</v>
      </c>
      <c r="B59" s="76" t="s">
        <v>296</v>
      </c>
      <c r="C59" s="27">
        <v>0.36666666666666664</v>
      </c>
      <c r="D59" s="27">
        <v>0.6333333333333333</v>
      </c>
      <c r="E59" s="76" t="s">
        <v>459</v>
      </c>
    </row>
    <row r="60" spans="1:5">
      <c r="A60" s="23" t="s">
        <v>297</v>
      </c>
      <c r="B60" s="76" t="s">
        <v>298</v>
      </c>
      <c r="C60" s="27">
        <v>0.4916666666666667</v>
      </c>
      <c r="D60" s="27">
        <v>0.5083333333333333</v>
      </c>
      <c r="E60" s="76" t="s">
        <v>474</v>
      </c>
    </row>
    <row r="61" spans="1:5">
      <c r="A61" s="23" t="s">
        <v>299</v>
      </c>
      <c r="B61" s="76" t="s">
        <v>300</v>
      </c>
      <c r="C61" s="27">
        <v>0.66666666666666663</v>
      </c>
      <c r="D61" s="27">
        <v>0.33333333333333337</v>
      </c>
      <c r="E61" s="76" t="s">
        <v>459</v>
      </c>
    </row>
    <row r="62" spans="1:5">
      <c r="A62" s="23" t="s">
        <v>301</v>
      </c>
      <c r="B62" s="76" t="s">
        <v>302</v>
      </c>
      <c r="C62" s="27">
        <v>0.6</v>
      </c>
      <c r="D62" s="27">
        <v>0.4</v>
      </c>
      <c r="E62" s="76" t="s">
        <v>459</v>
      </c>
    </row>
    <row r="63" spans="1:5">
      <c r="A63" s="23" t="s">
        <v>303</v>
      </c>
      <c r="B63" s="76" t="s">
        <v>304</v>
      </c>
      <c r="C63" s="27">
        <v>0.375</v>
      </c>
      <c r="D63" s="27">
        <v>0.625</v>
      </c>
      <c r="E63" s="76" t="s">
        <v>464</v>
      </c>
    </row>
    <row r="64" spans="1:5">
      <c r="A64" s="23" t="s">
        <v>305</v>
      </c>
      <c r="B64" s="76" t="s">
        <v>306</v>
      </c>
      <c r="C64" s="27">
        <v>0.55500000000000005</v>
      </c>
      <c r="D64" s="27">
        <v>0.44499999999999995</v>
      </c>
      <c r="E64" s="76" t="s">
        <v>474</v>
      </c>
    </row>
    <row r="65" spans="1:5">
      <c r="A65" s="23" t="s">
        <v>307</v>
      </c>
      <c r="B65" s="76" t="s">
        <v>308</v>
      </c>
      <c r="C65" s="27">
        <v>0.60833333333333339</v>
      </c>
      <c r="D65" s="27">
        <v>0.39166666666666661</v>
      </c>
      <c r="E65" s="76" t="s">
        <v>464</v>
      </c>
    </row>
    <row r="66" spans="1:5">
      <c r="A66" s="23" t="s">
        <v>309</v>
      </c>
      <c r="B66" s="76" t="s">
        <v>310</v>
      </c>
      <c r="C66" s="27">
        <v>0.65</v>
      </c>
      <c r="D66" s="27">
        <v>0.35</v>
      </c>
      <c r="E66" s="76" t="s">
        <v>472</v>
      </c>
    </row>
    <row r="67" spans="1:5">
      <c r="A67" s="23" t="s">
        <v>311</v>
      </c>
      <c r="B67" s="76" t="s">
        <v>312</v>
      </c>
      <c r="C67" s="27">
        <v>0.70833333333333337</v>
      </c>
      <c r="D67" s="27">
        <v>0.29166666666666663</v>
      </c>
      <c r="E67" s="76" t="s">
        <v>459</v>
      </c>
    </row>
    <row r="68" spans="1:5">
      <c r="A68" s="23" t="s">
        <v>313</v>
      </c>
      <c r="B68" s="76" t="s">
        <v>314</v>
      </c>
      <c r="C68" s="27">
        <v>0.70833333333333337</v>
      </c>
      <c r="D68" s="27">
        <v>0.29166666666666663</v>
      </c>
      <c r="E68" s="76" t="s">
        <v>459</v>
      </c>
    </row>
    <row r="69" spans="1:5">
      <c r="A69" s="23" t="s">
        <v>315</v>
      </c>
      <c r="B69" s="76" t="s">
        <v>316</v>
      </c>
      <c r="C69" s="27">
        <v>0.44166666666666665</v>
      </c>
      <c r="D69" s="27">
        <v>0.55833333333333335</v>
      </c>
      <c r="E69" s="76" t="s">
        <v>459</v>
      </c>
    </row>
    <row r="70" spans="1:5">
      <c r="A70" s="23" t="s">
        <v>317</v>
      </c>
      <c r="B70" s="76" t="s">
        <v>318</v>
      </c>
      <c r="C70" s="27">
        <v>0.40333333333333332</v>
      </c>
      <c r="D70" s="27">
        <v>0.59666666666666668</v>
      </c>
      <c r="E70" s="76" t="s">
        <v>467</v>
      </c>
    </row>
    <row r="71" spans="1:5">
      <c r="A71" s="23" t="s">
        <v>319</v>
      </c>
      <c r="B71" s="76" t="s">
        <v>320</v>
      </c>
      <c r="C71" s="27">
        <v>0.43333333333333335</v>
      </c>
      <c r="D71" s="27">
        <v>0.56666666666666665</v>
      </c>
      <c r="E71" s="76" t="s">
        <v>459</v>
      </c>
    </row>
    <row r="72" spans="1:5">
      <c r="A72" s="23" t="s">
        <v>321</v>
      </c>
      <c r="B72" s="76" t="s">
        <v>322</v>
      </c>
      <c r="C72" s="27">
        <v>0.36666666666666664</v>
      </c>
      <c r="D72" s="27">
        <v>0.6333333333333333</v>
      </c>
      <c r="E72" s="76" t="s">
        <v>459</v>
      </c>
    </row>
    <row r="73" spans="1:5">
      <c r="A73" s="23" t="s">
        <v>323</v>
      </c>
      <c r="B73" s="76" t="s">
        <v>324</v>
      </c>
      <c r="C73" s="27">
        <v>0.36666666666666664</v>
      </c>
      <c r="D73" s="27">
        <v>0.6333333333333333</v>
      </c>
      <c r="E73" s="76" t="s">
        <v>459</v>
      </c>
    </row>
    <row r="74" spans="1:5">
      <c r="A74" s="23" t="s">
        <v>325</v>
      </c>
      <c r="B74" s="76" t="s">
        <v>326</v>
      </c>
      <c r="C74" s="27">
        <v>0.36666666666666664</v>
      </c>
      <c r="D74" s="27">
        <v>0.6333333333333333</v>
      </c>
      <c r="E74" s="76" t="s">
        <v>469</v>
      </c>
    </row>
    <row r="75" spans="1:5">
      <c r="A75" s="23" t="s">
        <v>327</v>
      </c>
      <c r="B75" s="76" t="s">
        <v>328</v>
      </c>
      <c r="C75" s="27">
        <v>0.36666666666666664</v>
      </c>
      <c r="D75" s="27">
        <v>0.6333333333333333</v>
      </c>
      <c r="E75" s="76" t="s">
        <v>469</v>
      </c>
    </row>
    <row r="76" spans="1:5">
      <c r="A76" s="23" t="s">
        <v>329</v>
      </c>
      <c r="B76" s="76" t="s">
        <v>330</v>
      </c>
      <c r="C76" s="27">
        <v>0.6</v>
      </c>
      <c r="D76" s="27">
        <v>0.4</v>
      </c>
      <c r="E76" s="76" t="s">
        <v>467</v>
      </c>
    </row>
    <row r="77" spans="1:5">
      <c r="A77" s="23" t="s">
        <v>331</v>
      </c>
      <c r="B77" s="76" t="s">
        <v>332</v>
      </c>
      <c r="C77" s="27">
        <v>0.59166666666666667</v>
      </c>
      <c r="D77" s="27">
        <v>0.40833333333333333</v>
      </c>
      <c r="E77" s="76" t="s">
        <v>459</v>
      </c>
    </row>
    <row r="78" spans="1:5">
      <c r="A78" s="23" t="s">
        <v>333</v>
      </c>
      <c r="B78" s="76" t="s">
        <v>334</v>
      </c>
      <c r="C78" s="27">
        <v>0.53333333333333333</v>
      </c>
      <c r="D78" s="27">
        <v>0.46666666666666667</v>
      </c>
      <c r="E78" s="76" t="s">
        <v>468</v>
      </c>
    </row>
    <row r="79" spans="1:5">
      <c r="A79" s="23" t="s">
        <v>335</v>
      </c>
      <c r="B79" s="76" t="s">
        <v>336</v>
      </c>
      <c r="C79" s="27">
        <v>0.55000000000000004</v>
      </c>
      <c r="D79" s="27">
        <v>0.44999999999999996</v>
      </c>
      <c r="E79" s="76" t="s">
        <v>459</v>
      </c>
    </row>
    <row r="80" spans="1:5">
      <c r="A80" s="23" t="s">
        <v>337</v>
      </c>
      <c r="B80" s="76" t="s">
        <v>338</v>
      </c>
      <c r="C80" s="27">
        <v>0.55000000000000004</v>
      </c>
      <c r="D80" s="27">
        <v>0.44999999999999996</v>
      </c>
      <c r="E80" s="76" t="s">
        <v>468</v>
      </c>
    </row>
    <row r="81" spans="1:5">
      <c r="A81" s="23" t="s">
        <v>339</v>
      </c>
      <c r="B81" s="76" t="s">
        <v>340</v>
      </c>
      <c r="C81" s="27">
        <v>0.46666666666666662</v>
      </c>
      <c r="D81" s="27">
        <v>0.53333333333333344</v>
      </c>
      <c r="E81" s="76" t="s">
        <v>468</v>
      </c>
    </row>
    <row r="82" spans="1:5">
      <c r="A82" s="23" t="s">
        <v>341</v>
      </c>
      <c r="B82" s="76" t="s">
        <v>342</v>
      </c>
      <c r="C82" s="27">
        <v>0.4916666666666667</v>
      </c>
      <c r="D82" s="27">
        <v>0.5083333333333333</v>
      </c>
      <c r="E82" s="76" t="s">
        <v>459</v>
      </c>
    </row>
    <row r="83" spans="1:5">
      <c r="A83" s="23" t="s">
        <v>343</v>
      </c>
      <c r="B83" s="76" t="s">
        <v>344</v>
      </c>
      <c r="C83" s="27">
        <v>0.70000000000000007</v>
      </c>
      <c r="D83" s="27">
        <v>0.29999999999999993</v>
      </c>
      <c r="E83" s="76" t="s">
        <v>470</v>
      </c>
    </row>
    <row r="84" spans="1:5">
      <c r="A84" s="23" t="s">
        <v>345</v>
      </c>
      <c r="B84" s="76" t="s">
        <v>346</v>
      </c>
      <c r="C84" s="27">
        <v>0.70000000000000007</v>
      </c>
      <c r="D84" s="27">
        <v>0.29999999999999993</v>
      </c>
      <c r="E84" s="76" t="s">
        <v>470</v>
      </c>
    </row>
    <row r="85" spans="1:5">
      <c r="A85" s="23" t="s">
        <v>347</v>
      </c>
      <c r="B85" s="76" t="s">
        <v>348</v>
      </c>
      <c r="C85" s="27">
        <v>0.56666666666666676</v>
      </c>
      <c r="D85" s="27">
        <v>0.43333333333333324</v>
      </c>
      <c r="E85" s="76" t="s">
        <v>459</v>
      </c>
    </row>
    <row r="86" spans="1:5">
      <c r="A86" s="23" t="s">
        <v>349</v>
      </c>
      <c r="B86" s="76" t="s">
        <v>350</v>
      </c>
      <c r="C86" s="27">
        <v>0.51666666666666672</v>
      </c>
      <c r="D86" s="27">
        <v>0.48333333333333328</v>
      </c>
      <c r="E86" s="76" t="s">
        <v>459</v>
      </c>
    </row>
    <row r="87" spans="1:5">
      <c r="A87" s="23" t="s">
        <v>351</v>
      </c>
      <c r="B87" s="76" t="s">
        <v>352</v>
      </c>
      <c r="C87" s="27">
        <v>0.43333333333333335</v>
      </c>
      <c r="D87" s="27">
        <v>0.56666666666666665</v>
      </c>
      <c r="E87" s="76" t="s">
        <v>459</v>
      </c>
    </row>
    <row r="88" spans="1:5">
      <c r="A88" s="23" t="s">
        <v>353</v>
      </c>
      <c r="B88" s="76" t="s">
        <v>354</v>
      </c>
      <c r="C88" s="27">
        <v>0.3833333333333333</v>
      </c>
      <c r="D88" s="27">
        <v>0.6166666666666667</v>
      </c>
      <c r="E88" s="76" t="s">
        <v>459</v>
      </c>
    </row>
    <row r="89" spans="1:5">
      <c r="A89" s="23" t="s">
        <v>355</v>
      </c>
      <c r="B89" s="76" t="s">
        <v>356</v>
      </c>
      <c r="C89" s="27">
        <v>0.39999999999999997</v>
      </c>
      <c r="D89" s="27">
        <v>0.60000000000000009</v>
      </c>
      <c r="E89" s="76" t="s">
        <v>459</v>
      </c>
    </row>
    <row r="90" spans="1:5">
      <c r="A90" s="23" t="s">
        <v>357</v>
      </c>
      <c r="B90" s="76" t="s">
        <v>358</v>
      </c>
      <c r="C90" s="27">
        <v>0.39999999999999997</v>
      </c>
      <c r="D90" s="27">
        <v>0.60000000000000009</v>
      </c>
      <c r="E90" s="76" t="s">
        <v>465</v>
      </c>
    </row>
    <row r="91" spans="1:5">
      <c r="A91" s="23" t="s">
        <v>359</v>
      </c>
      <c r="B91" s="76" t="s">
        <v>360</v>
      </c>
      <c r="C91" s="27">
        <v>0.38333333333333336</v>
      </c>
      <c r="D91" s="27">
        <v>0.6166666666666667</v>
      </c>
      <c r="E91" s="76" t="s">
        <v>465</v>
      </c>
    </row>
    <row r="92" spans="1:5">
      <c r="A92" s="23" t="s">
        <v>361</v>
      </c>
      <c r="B92" s="76" t="s">
        <v>362</v>
      </c>
      <c r="C92" s="27">
        <v>0.19999999999999998</v>
      </c>
      <c r="D92" s="27">
        <v>0.8</v>
      </c>
      <c r="E92" s="76" t="s">
        <v>459</v>
      </c>
    </row>
    <row r="93" spans="1:5">
      <c r="A93" s="23" t="s">
        <v>363</v>
      </c>
      <c r="B93" s="76" t="s">
        <v>364</v>
      </c>
      <c r="C93" s="27">
        <v>0.3666666666666667</v>
      </c>
      <c r="D93" s="27">
        <v>0.6333333333333333</v>
      </c>
      <c r="E93" s="76" t="s">
        <v>460</v>
      </c>
    </row>
    <row r="94" spans="1:5">
      <c r="A94" s="23" t="s">
        <v>365</v>
      </c>
      <c r="B94" s="76" t="s">
        <v>366</v>
      </c>
      <c r="C94" s="27">
        <v>0.3666666666666667</v>
      </c>
      <c r="D94" s="27">
        <v>0.6333333333333333</v>
      </c>
      <c r="E94" s="76" t="s">
        <v>459</v>
      </c>
    </row>
    <row r="95" spans="1:5">
      <c r="A95" s="23" t="s">
        <v>367</v>
      </c>
      <c r="B95" s="76" t="s">
        <v>368</v>
      </c>
      <c r="C95" s="27">
        <v>0.35000000000000003</v>
      </c>
      <c r="D95" s="27">
        <v>0.64999999999999991</v>
      </c>
      <c r="E95" s="76" t="s">
        <v>459</v>
      </c>
    </row>
    <row r="96" spans="1:5">
      <c r="A96" s="23" t="s">
        <v>369</v>
      </c>
      <c r="B96" s="76" t="s">
        <v>370</v>
      </c>
      <c r="C96" s="27">
        <v>0.38333333333333336</v>
      </c>
      <c r="D96" s="27">
        <v>0.6166666666666667</v>
      </c>
      <c r="E96" s="76" t="s">
        <v>469</v>
      </c>
    </row>
    <row r="97" spans="1:5">
      <c r="A97" s="23" t="s">
        <v>371</v>
      </c>
      <c r="B97" s="76" t="s">
        <v>372</v>
      </c>
      <c r="C97" s="27">
        <v>0.35833333333333334</v>
      </c>
      <c r="D97" s="27">
        <v>0.64166666666666661</v>
      </c>
      <c r="E97" s="76" t="s">
        <v>459</v>
      </c>
    </row>
    <row r="98" spans="1:5">
      <c r="A98" s="23" t="s">
        <v>373</v>
      </c>
      <c r="B98" s="76" t="s">
        <v>374</v>
      </c>
      <c r="C98" s="27">
        <v>0.35833333333333334</v>
      </c>
      <c r="D98" s="27">
        <v>0.64166666666666661</v>
      </c>
      <c r="E98" s="76" t="s">
        <v>459</v>
      </c>
    </row>
    <row r="99" spans="1:5">
      <c r="A99" s="23" t="s">
        <v>375</v>
      </c>
      <c r="B99" s="76" t="s">
        <v>376</v>
      </c>
      <c r="C99" s="27">
        <v>0.3666666666666667</v>
      </c>
      <c r="D99" s="27">
        <v>0.6333333333333333</v>
      </c>
      <c r="E99" s="76" t="s">
        <v>459</v>
      </c>
    </row>
    <row r="100" spans="1:5">
      <c r="A100" s="23" t="s">
        <v>377</v>
      </c>
      <c r="B100" s="76" t="s">
        <v>378</v>
      </c>
      <c r="C100" s="27">
        <v>0.35000000000000003</v>
      </c>
      <c r="D100" s="27">
        <v>0.64999999999999991</v>
      </c>
      <c r="E100" s="76" t="s">
        <v>459</v>
      </c>
    </row>
    <row r="101" spans="1:5">
      <c r="A101" s="23" t="s">
        <v>379</v>
      </c>
      <c r="B101" s="76" t="s">
        <v>380</v>
      </c>
      <c r="C101" s="27">
        <v>0.19999999999999998</v>
      </c>
      <c r="D101" s="27">
        <v>0.8</v>
      </c>
      <c r="E101" s="76" t="s">
        <v>467</v>
      </c>
    </row>
    <row r="102" spans="1:5">
      <c r="A102" s="23" t="s">
        <v>381</v>
      </c>
      <c r="B102" s="76" t="s">
        <v>382</v>
      </c>
      <c r="C102" s="27">
        <v>0.4916666666666667</v>
      </c>
      <c r="D102" s="27">
        <v>0.5083333333333333</v>
      </c>
      <c r="E102" s="76" t="s">
        <v>459</v>
      </c>
    </row>
    <row r="103" spans="1:5">
      <c r="A103" s="23" t="s">
        <v>383</v>
      </c>
      <c r="B103" s="76" t="s">
        <v>384</v>
      </c>
      <c r="C103" s="27">
        <v>0.57500000000000007</v>
      </c>
      <c r="D103" s="27">
        <v>0.42499999999999993</v>
      </c>
      <c r="E103" s="76" t="s">
        <v>458</v>
      </c>
    </row>
    <row r="104" spans="1:5" ht="27.6">
      <c r="A104" s="23" t="s">
        <v>385</v>
      </c>
      <c r="B104" s="76" t="s">
        <v>386</v>
      </c>
      <c r="C104" s="27">
        <v>0.26666666666666666</v>
      </c>
      <c r="D104" s="27">
        <v>0.73333333333333339</v>
      </c>
      <c r="E104" s="76" t="s">
        <v>459</v>
      </c>
    </row>
    <row r="105" spans="1:5">
      <c r="A105" s="23" t="s">
        <v>387</v>
      </c>
      <c r="B105" s="76" t="s">
        <v>388</v>
      </c>
      <c r="C105" s="27">
        <v>0.3</v>
      </c>
      <c r="D105" s="27">
        <v>0.7</v>
      </c>
      <c r="E105" s="76" t="s">
        <v>459</v>
      </c>
    </row>
    <row r="106" spans="1:5">
      <c r="A106" s="23" t="s">
        <v>389</v>
      </c>
      <c r="B106" s="76" t="s">
        <v>390</v>
      </c>
      <c r="C106" s="27">
        <v>0.39166666666666661</v>
      </c>
      <c r="D106" s="27">
        <v>0.60833333333333339</v>
      </c>
      <c r="E106" s="76" t="s">
        <v>465</v>
      </c>
    </row>
    <row r="107" spans="1:5" ht="27.6">
      <c r="A107" s="23" t="s">
        <v>391</v>
      </c>
      <c r="B107" s="76" t="s">
        <v>392</v>
      </c>
      <c r="C107" s="27">
        <v>0.46666666666666662</v>
      </c>
      <c r="D107" s="27">
        <v>0.53333333333333344</v>
      </c>
      <c r="E107" s="76" t="s">
        <v>459</v>
      </c>
    </row>
    <row r="108" spans="1:5">
      <c r="A108" s="23" t="s">
        <v>393</v>
      </c>
      <c r="B108" s="76" t="s">
        <v>394</v>
      </c>
      <c r="C108" s="27">
        <v>0.40833333333333338</v>
      </c>
      <c r="D108" s="27">
        <v>0.59166666666666656</v>
      </c>
      <c r="E108" s="76" t="s">
        <v>462</v>
      </c>
    </row>
    <row r="109" spans="1:5">
      <c r="A109" s="23" t="s">
        <v>395</v>
      </c>
      <c r="B109" s="76" t="s">
        <v>396</v>
      </c>
      <c r="C109" s="27">
        <v>0.19999999999999998</v>
      </c>
      <c r="D109" s="27">
        <v>0.8</v>
      </c>
      <c r="E109" s="76" t="s">
        <v>459</v>
      </c>
    </row>
    <row r="110" spans="1:5">
      <c r="A110" s="23" t="s">
        <v>397</v>
      </c>
      <c r="B110" s="76" t="s">
        <v>398</v>
      </c>
      <c r="C110" s="27">
        <v>0.19999999999999998</v>
      </c>
      <c r="D110" s="27">
        <v>0.8</v>
      </c>
      <c r="E110" s="76" t="s">
        <v>459</v>
      </c>
    </row>
    <row r="111" spans="1:5">
      <c r="A111" s="23" t="s">
        <v>399</v>
      </c>
      <c r="B111" s="76" t="s">
        <v>400</v>
      </c>
      <c r="C111" s="27">
        <v>0.47500000000000003</v>
      </c>
      <c r="D111" s="27">
        <v>0.52499999999999991</v>
      </c>
      <c r="E111" s="76" t="s">
        <v>471</v>
      </c>
    </row>
    <row r="112" spans="1:5">
      <c r="A112" s="23" t="s">
        <v>401</v>
      </c>
      <c r="B112" s="76" t="s">
        <v>402</v>
      </c>
      <c r="C112" s="27">
        <v>0.57500000000000007</v>
      </c>
      <c r="D112" s="27">
        <v>0.42499999999999993</v>
      </c>
      <c r="E112" s="76" t="s">
        <v>466</v>
      </c>
    </row>
    <row r="113" spans="1:5">
      <c r="A113" s="23" t="s">
        <v>403</v>
      </c>
      <c r="B113" s="76" t="s">
        <v>404</v>
      </c>
      <c r="C113" s="27">
        <v>0.56166666666666665</v>
      </c>
      <c r="D113" s="27">
        <v>0.43833333333333335</v>
      </c>
      <c r="E113" s="76" t="s">
        <v>473</v>
      </c>
    </row>
    <row r="114" spans="1:5">
      <c r="A114" s="23" t="s">
        <v>405</v>
      </c>
      <c r="B114" s="76" t="s">
        <v>406</v>
      </c>
      <c r="C114" s="27">
        <v>0.57333333333333336</v>
      </c>
      <c r="D114" s="27">
        <v>0.42666666666666664</v>
      </c>
      <c r="E114" s="76" t="s">
        <v>471</v>
      </c>
    </row>
    <row r="115" spans="1:5">
      <c r="A115" s="23" t="s">
        <v>407</v>
      </c>
      <c r="B115" s="76" t="s">
        <v>408</v>
      </c>
      <c r="C115" s="27">
        <v>0.49</v>
      </c>
      <c r="D115" s="27">
        <v>0.51</v>
      </c>
      <c r="E115" s="76" t="s">
        <v>460</v>
      </c>
    </row>
    <row r="116" spans="1:5">
      <c r="A116" s="23" t="s">
        <v>409</v>
      </c>
      <c r="B116" s="76" t="s">
        <v>410</v>
      </c>
      <c r="C116" s="27">
        <v>0.4916666666666667</v>
      </c>
      <c r="D116" s="27">
        <v>0.5083333333333333</v>
      </c>
      <c r="E116" s="76" t="s">
        <v>475</v>
      </c>
    </row>
    <row r="117" spans="1:5">
      <c r="A117" s="23" t="s">
        <v>411</v>
      </c>
      <c r="B117" s="76" t="s">
        <v>412</v>
      </c>
      <c r="C117" s="27">
        <v>0.46666666666666662</v>
      </c>
      <c r="D117" s="27">
        <v>0.53333333333333344</v>
      </c>
      <c r="E117" s="76" t="s">
        <v>475</v>
      </c>
    </row>
    <row r="118" spans="1:5">
      <c r="A118" s="23" t="s">
        <v>413</v>
      </c>
      <c r="B118" s="76" t="s">
        <v>414</v>
      </c>
      <c r="C118" s="27">
        <v>0.48333333333333334</v>
      </c>
      <c r="D118" s="27">
        <v>0.51666666666666661</v>
      </c>
      <c r="E118" s="76" t="s">
        <v>475</v>
      </c>
    </row>
    <row r="119" spans="1:5">
      <c r="A119" s="23" t="s">
        <v>415</v>
      </c>
      <c r="B119" s="76" t="s">
        <v>416</v>
      </c>
      <c r="C119" s="27">
        <v>0.48333333333333334</v>
      </c>
      <c r="D119" s="27">
        <v>0.51666666666666661</v>
      </c>
      <c r="E119" s="76" t="s">
        <v>475</v>
      </c>
    </row>
    <row r="120" spans="1:5">
      <c r="A120" s="23" t="s">
        <v>417</v>
      </c>
      <c r="B120" s="76" t="s">
        <v>418</v>
      </c>
      <c r="C120" s="27">
        <v>0.48333333333333334</v>
      </c>
      <c r="D120" s="27">
        <v>0.51666666666666661</v>
      </c>
      <c r="E120" s="76" t="s">
        <v>460</v>
      </c>
    </row>
    <row r="121" spans="1:5">
      <c r="A121" s="23" t="s">
        <v>419</v>
      </c>
      <c r="B121" s="76" t="s">
        <v>420</v>
      </c>
      <c r="C121" s="27">
        <v>0.56666666666666676</v>
      </c>
      <c r="D121" s="27">
        <v>0.43333333333333324</v>
      </c>
      <c r="E121" s="76" t="s">
        <v>460</v>
      </c>
    </row>
    <row r="122" spans="1:5">
      <c r="A122" s="23" t="s">
        <v>421</v>
      </c>
      <c r="B122" s="76" t="s">
        <v>422</v>
      </c>
      <c r="C122" s="27">
        <v>0.73499999999999988</v>
      </c>
      <c r="D122" s="27">
        <v>0.26500000000000012</v>
      </c>
      <c r="E122" s="76" t="s">
        <v>463</v>
      </c>
    </row>
    <row r="123" spans="1:5">
      <c r="A123" s="23" t="s">
        <v>423</v>
      </c>
      <c r="B123" s="76" t="s">
        <v>424</v>
      </c>
      <c r="C123" s="27">
        <v>0.67499999999999993</v>
      </c>
      <c r="D123" s="27">
        <v>0.32500000000000007</v>
      </c>
      <c r="E123" s="76" t="s">
        <v>458</v>
      </c>
    </row>
    <row r="124" spans="1:5">
      <c r="A124" s="23" t="s">
        <v>425</v>
      </c>
      <c r="B124" s="76" t="s">
        <v>426</v>
      </c>
      <c r="C124" s="27">
        <v>0.69166666666666676</v>
      </c>
      <c r="D124" s="27">
        <v>0.30833333333333324</v>
      </c>
      <c r="E124" s="76" t="s">
        <v>459</v>
      </c>
    </row>
    <row r="125" spans="1:5">
      <c r="A125" s="23" t="s">
        <v>427</v>
      </c>
      <c r="B125" s="76" t="s">
        <v>428</v>
      </c>
      <c r="C125" s="27">
        <v>0.66666666666666663</v>
      </c>
      <c r="D125" s="27">
        <v>0.33333333333333337</v>
      </c>
      <c r="E125" s="76" t="s">
        <v>467</v>
      </c>
    </row>
    <row r="126" spans="1:5">
      <c r="A126" s="23" t="s">
        <v>429</v>
      </c>
      <c r="B126" s="76" t="s">
        <v>430</v>
      </c>
      <c r="C126" s="27">
        <v>0.60000000000000009</v>
      </c>
      <c r="D126" s="27">
        <v>0.39999999999999991</v>
      </c>
      <c r="E126" s="76" t="s">
        <v>463</v>
      </c>
    </row>
    <row r="127" spans="1:5">
      <c r="A127" s="23" t="s">
        <v>431</v>
      </c>
      <c r="B127" s="76" t="s">
        <v>432</v>
      </c>
      <c r="C127" s="27">
        <v>0.57500000000000007</v>
      </c>
      <c r="D127" s="27">
        <v>0.42499999999999993</v>
      </c>
      <c r="E127" s="76" t="s">
        <v>467</v>
      </c>
    </row>
    <row r="128" spans="1:5">
      <c r="A128" s="23" t="s">
        <v>433</v>
      </c>
      <c r="B128" s="76" t="s">
        <v>434</v>
      </c>
      <c r="C128" s="27">
        <v>0.52500000000000002</v>
      </c>
      <c r="D128" s="27">
        <v>0.47499999999999998</v>
      </c>
      <c r="E128" s="76" t="s">
        <v>457</v>
      </c>
    </row>
    <row r="129" spans="1:5">
      <c r="A129" s="23" t="s">
        <v>435</v>
      </c>
      <c r="B129" s="76" t="s">
        <v>436</v>
      </c>
      <c r="C129" s="27">
        <v>0.57500000000000007</v>
      </c>
      <c r="D129" s="27">
        <v>0.42499999999999993</v>
      </c>
      <c r="E129" s="76" t="s">
        <v>476</v>
      </c>
    </row>
    <row r="130" spans="1:5">
      <c r="A130" s="23" t="s">
        <v>437</v>
      </c>
      <c r="B130" s="76" t="s">
        <v>438</v>
      </c>
      <c r="C130" s="27">
        <v>0.58333333333333337</v>
      </c>
      <c r="D130" s="27">
        <v>0.41666666666666663</v>
      </c>
      <c r="E130" s="76" t="s">
        <v>459</v>
      </c>
    </row>
    <row r="131" spans="1:5">
      <c r="A131" s="23" t="s">
        <v>439</v>
      </c>
      <c r="B131" s="76" t="s">
        <v>440</v>
      </c>
      <c r="C131" s="27">
        <v>0.69166666666666676</v>
      </c>
      <c r="D131" s="27">
        <v>0.30833333333333324</v>
      </c>
      <c r="E131" s="76" t="s">
        <v>458</v>
      </c>
    </row>
    <row r="132" spans="1:5">
      <c r="A132" s="23" t="s">
        <v>441</v>
      </c>
      <c r="B132" s="76" t="s">
        <v>442</v>
      </c>
      <c r="C132" s="27">
        <v>0.47833333333333333</v>
      </c>
      <c r="D132" s="27">
        <v>0.52166666666666672</v>
      </c>
      <c r="E132" s="76" t="s">
        <v>458</v>
      </c>
    </row>
    <row r="133" spans="1:5">
      <c r="A133" s="23" t="s">
        <v>443</v>
      </c>
      <c r="B133" s="76" t="s">
        <v>444</v>
      </c>
      <c r="C133" s="27">
        <v>0.59166666666666667</v>
      </c>
      <c r="D133" s="27">
        <v>0.40833333333333333</v>
      </c>
      <c r="E133" s="76" t="s">
        <v>458</v>
      </c>
    </row>
    <row r="134" spans="1:5">
      <c r="A134" s="23" t="s">
        <v>445</v>
      </c>
      <c r="B134" s="76" t="s">
        <v>446</v>
      </c>
      <c r="C134" s="27">
        <v>0.49</v>
      </c>
      <c r="D134" s="27">
        <v>0.51</v>
      </c>
      <c r="E134" s="76" t="s">
        <v>459</v>
      </c>
    </row>
    <row r="135" spans="1:5">
      <c r="A135" s="23" t="s">
        <v>447</v>
      </c>
      <c r="B135" s="76" t="s">
        <v>448</v>
      </c>
      <c r="C135" s="27">
        <v>0.46166666666666667</v>
      </c>
      <c r="D135" s="27">
        <v>0.53833333333333333</v>
      </c>
      <c r="E135" s="76" t="s">
        <v>473</v>
      </c>
    </row>
    <row r="136" spans="1:5">
      <c r="A136" s="23" t="s">
        <v>449</v>
      </c>
      <c r="B136" s="76" t="s">
        <v>450</v>
      </c>
      <c r="C136" s="27">
        <v>0.34166666666666662</v>
      </c>
      <c r="D136" s="27">
        <v>0.65833333333333344</v>
      </c>
      <c r="E136" s="76" t="s">
        <v>473</v>
      </c>
    </row>
    <row r="137" spans="1:5">
      <c r="A137" s="23" t="s">
        <v>451</v>
      </c>
      <c r="B137" s="76" t="s">
        <v>452</v>
      </c>
      <c r="C137" s="27">
        <v>0.63333333333333341</v>
      </c>
      <c r="D137" s="27">
        <v>0.36666666666666659</v>
      </c>
      <c r="E137" s="76" t="s">
        <v>460</v>
      </c>
    </row>
    <row r="138" spans="1:5">
      <c r="A138" s="23" t="s">
        <v>453</v>
      </c>
      <c r="B138" s="76" t="s">
        <v>454</v>
      </c>
      <c r="C138" s="27">
        <v>0.35000000000000003</v>
      </c>
      <c r="D138" s="27">
        <v>0.64999999999999991</v>
      </c>
      <c r="E138" s="76" t="s">
        <v>459</v>
      </c>
    </row>
    <row r="139" spans="1:5">
      <c r="A139" s="23" t="s">
        <v>455</v>
      </c>
      <c r="B139" s="76" t="s">
        <v>456</v>
      </c>
      <c r="C139" s="27">
        <v>0.3</v>
      </c>
      <c r="D139" s="27">
        <v>0.7</v>
      </c>
      <c r="E139" s="76" t="s">
        <v>467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EC67-638B-42C9-A316-7145A8324836}">
  <sheetPr codeName="Sheet10"/>
  <dimension ref="A1"/>
  <sheetViews>
    <sheetView showGridLines="0" showRowColHeaders="0" tabSelected="1" workbookViewId="0">
      <selection activeCell="K10" sqref="K10"/>
    </sheetView>
  </sheetViews>
  <sheetFormatPr defaultRowHeight="13.8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owColHeaders="0" showRuler="0" showWhiteSpace="0" topLeftCell="A5" zoomScaleNormal="100" workbookViewId="0">
      <selection activeCell="C11" sqref="C11"/>
    </sheetView>
  </sheetViews>
  <sheetFormatPr defaultColWidth="9.3984375" defaultRowHeight="14.25" customHeight="1"/>
  <cols>
    <col min="1" max="1" width="2.3984375" style="73" customWidth="1"/>
    <col min="2" max="2" width="18.19921875" style="73" customWidth="1"/>
    <col min="3" max="3" width="22.59765625" style="73" customWidth="1"/>
    <col min="4" max="4" width="8.69921875" style="73" customWidth="1"/>
    <col min="5" max="5" width="17.59765625" style="142" customWidth="1"/>
    <col min="6" max="6" width="4" style="142" customWidth="1"/>
    <col min="7" max="7" width="17.59765625" style="142" customWidth="1"/>
    <col min="8" max="8" width="12.69921875" style="142" customWidth="1"/>
    <col min="9" max="11" width="12.3984375" style="73" customWidth="1"/>
    <col min="12" max="16384" width="9.3984375" style="73"/>
  </cols>
  <sheetData>
    <row r="1" spans="1:15" s="82" customFormat="1" ht="35.4" thickBot="1">
      <c r="A1" s="77"/>
      <c r="B1" s="78" t="str">
        <f>UPPER("Executive Summary")</f>
        <v>EXECUTIVE SUMMARY</v>
      </c>
      <c r="C1" s="79"/>
      <c r="D1" s="79"/>
      <c r="E1" s="80"/>
      <c r="F1" s="80"/>
      <c r="G1" s="80"/>
      <c r="H1" s="80"/>
      <c r="I1" s="80"/>
      <c r="J1" s="80"/>
      <c r="K1" s="80"/>
      <c r="L1" s="81"/>
    </row>
    <row r="2" spans="1:15" s="83" customFormat="1" ht="7.8">
      <c r="B2" s="84"/>
      <c r="C2" s="85"/>
      <c r="D2" s="85"/>
      <c r="E2" s="86"/>
      <c r="F2" s="86"/>
      <c r="G2" s="86"/>
      <c r="H2" s="86"/>
      <c r="I2" s="86"/>
      <c r="J2" s="86"/>
      <c r="K2" s="86"/>
    </row>
    <row r="3" spans="1:15" s="83" customFormat="1" ht="35.25" customHeight="1">
      <c r="B3" s="87" t="str">
        <f>IF(rngHeading1="","",rngHeading1)</f>
        <v>Project Name</v>
      </c>
      <c r="C3" s="85"/>
      <c r="D3" s="85"/>
      <c r="E3" s="86"/>
      <c r="F3" s="86"/>
      <c r="G3" s="86"/>
      <c r="H3" s="86"/>
      <c r="I3" s="86"/>
      <c r="J3" s="86"/>
      <c r="K3" s="86"/>
    </row>
    <row r="4" spans="1:15" s="83" customFormat="1" ht="17.399999999999999">
      <c r="B4" s="88" t="str">
        <f>IF(rngHeading2="","",rngHeading2)</f>
        <v/>
      </c>
      <c r="C4" s="85"/>
      <c r="D4" s="85"/>
      <c r="E4" s="86"/>
      <c r="F4" s="86"/>
      <c r="G4" s="86"/>
      <c r="H4" s="86"/>
      <c r="I4" s="86"/>
      <c r="J4" s="86"/>
      <c r="K4" s="86"/>
    </row>
    <row r="5" spans="1:15" s="83" customFormat="1" ht="15">
      <c r="B5" s="89" t="str">
        <f>IF(rngHeading3="","",rngHeading3)</f>
        <v/>
      </c>
      <c r="C5" s="85"/>
      <c r="D5" s="85"/>
      <c r="E5" s="86"/>
      <c r="F5" s="86"/>
      <c r="G5" s="86"/>
      <c r="H5" s="86"/>
      <c r="I5" s="86"/>
      <c r="J5" s="86"/>
      <c r="K5" s="86"/>
    </row>
    <row r="6" spans="1:15" s="83" customFormat="1" ht="24" customHeight="1">
      <c r="B6" s="90" t="s">
        <v>29</v>
      </c>
      <c r="C6" s="91"/>
      <c r="D6" s="91"/>
      <c r="E6" s="91"/>
      <c r="F6" s="91"/>
      <c r="G6" s="91"/>
      <c r="H6" s="91"/>
      <c r="I6" s="91"/>
      <c r="J6" s="91"/>
      <c r="K6" s="91"/>
    </row>
    <row r="7" spans="1:15" s="83" customFormat="1" ht="12.75" customHeight="1">
      <c r="B7" s="92"/>
      <c r="C7" s="93"/>
      <c r="D7" s="93"/>
      <c r="E7" s="93"/>
      <c r="F7" s="93"/>
      <c r="G7" s="93"/>
      <c r="H7" s="93"/>
      <c r="I7" s="93"/>
      <c r="J7" s="93"/>
      <c r="K7" s="93"/>
      <c r="O7" s="94"/>
    </row>
    <row r="8" spans="1:15" s="74" customFormat="1" ht="29.25" customHeight="1">
      <c r="B8" s="95" t="s">
        <v>37</v>
      </c>
      <c r="C8" s="96" t="str">
        <f>IF(rngProjectClient= "","",rngProjectClient)</f>
        <v>api.estimate.project.opportunity.client.name</v>
      </c>
      <c r="D8" s="97"/>
      <c r="E8" s="97"/>
      <c r="F8" s="98"/>
      <c r="G8" s="99"/>
      <c r="H8" s="100"/>
      <c r="I8" s="100"/>
      <c r="J8" s="100"/>
      <c r="K8" s="101"/>
    </row>
    <row r="9" spans="1:15" s="94" customFormat="1" ht="20.25" customHeight="1">
      <c r="A9" s="74"/>
      <c r="B9" s="95" t="s">
        <v>38</v>
      </c>
      <c r="C9" s="102" t="str">
        <f>IF(rngProjectName="","",rngProjectName)</f>
        <v>Project Name</v>
      </c>
      <c r="D9" s="103"/>
      <c r="E9" s="103"/>
      <c r="F9" s="98"/>
      <c r="G9" s="104"/>
      <c r="H9" s="105"/>
      <c r="I9" s="105"/>
      <c r="J9" s="105"/>
      <c r="K9" s="106"/>
    </row>
    <row r="10" spans="1:15" s="94" customFormat="1" ht="16.2">
      <c r="A10" s="74"/>
      <c r="B10" s="95"/>
      <c r="C10" s="107" t="str">
        <f>IF(rngProjectCityStateZip="","",rngProjectCityStateZip)</f>
        <v>api.estimate.city &amp; .state &amp; .zip</v>
      </c>
      <c r="D10" s="108"/>
      <c r="E10" s="108"/>
      <c r="G10" s="109"/>
      <c r="H10" s="110"/>
      <c r="I10" s="110"/>
      <c r="J10" s="110"/>
      <c r="K10" s="111"/>
    </row>
    <row r="11" spans="1:15" s="75" customFormat="1" ht="20.25" customHeight="1">
      <c r="A11" s="73"/>
      <c r="B11" s="95"/>
      <c r="C11" s="107" t="str">
        <f>IF(rngHeading2 = "","",rngHeading2)</f>
        <v/>
      </c>
      <c r="D11" s="108"/>
      <c r="E11" s="108"/>
      <c r="F11" s="94"/>
      <c r="G11" s="109"/>
      <c r="H11" s="112"/>
      <c r="I11" s="113"/>
      <c r="J11" s="112"/>
      <c r="K11" s="114"/>
    </row>
    <row r="12" spans="1:15" s="75" customFormat="1" ht="20.25" customHeight="1">
      <c r="A12" s="73"/>
      <c r="B12" s="95"/>
      <c r="C12" s="107" t="str">
        <f>IF(rngHeading3 = "","",rngHeading3)</f>
        <v/>
      </c>
      <c r="D12" s="115"/>
      <c r="E12" s="108"/>
      <c r="F12" s="94"/>
      <c r="G12" s="109"/>
      <c r="H12" s="112"/>
      <c r="I12" s="113"/>
      <c r="J12" s="112"/>
      <c r="K12" s="114"/>
    </row>
    <row r="13" spans="1:15" s="116" customFormat="1" ht="18.600000000000001">
      <c r="B13" s="95"/>
      <c r="C13" s="117"/>
      <c r="D13" s="117"/>
      <c r="E13" s="117"/>
      <c r="F13" s="117"/>
      <c r="G13" s="104"/>
      <c r="H13" s="112"/>
      <c r="I13" s="113"/>
      <c r="J13" s="112"/>
      <c r="K13" s="114"/>
    </row>
    <row r="14" spans="1:15" s="118" customFormat="1" ht="14.25" customHeight="1">
      <c r="B14" s="95" t="s">
        <v>30</v>
      </c>
      <c r="C14" s="119" t="str">
        <f>IF(rngProjectArchitect = "","",rngProjectArchitect)</f>
        <v>from CRM?</v>
      </c>
      <c r="D14" s="120"/>
      <c r="E14" s="120"/>
      <c r="F14" s="117"/>
      <c r="G14" s="121"/>
      <c r="K14" s="122"/>
    </row>
    <row r="15" spans="1:15" s="118" customFormat="1" ht="16.2">
      <c r="A15" s="123"/>
      <c r="B15" s="112"/>
      <c r="C15" s="112" t="s">
        <v>31</v>
      </c>
      <c r="D15" s="112"/>
      <c r="E15" s="94"/>
      <c r="F15" s="94"/>
      <c r="G15" s="109"/>
      <c r="K15" s="122"/>
    </row>
    <row r="16" spans="1:15" s="113" customFormat="1" ht="16.2">
      <c r="A16" s="73"/>
      <c r="B16" s="95" t="s">
        <v>32</v>
      </c>
      <c r="C16" s="119" t="str">
        <f>IF(rngEstimator = "","",rngEstimator)</f>
        <v>Application.username</v>
      </c>
      <c r="D16" s="124"/>
      <c r="E16" s="125"/>
      <c r="F16" s="126"/>
      <c r="G16" s="109"/>
      <c r="H16" s="75"/>
      <c r="K16" s="127"/>
    </row>
    <row r="17" spans="1:11" s="75" customFormat="1" ht="16.2">
      <c r="A17" s="73"/>
      <c r="B17" s="95" t="s">
        <v>33</v>
      </c>
      <c r="C17" s="107" t="str">
        <f>IF(rngEstNum = "","",rngEstNum)</f>
        <v/>
      </c>
      <c r="D17" s="108"/>
      <c r="E17" s="128"/>
      <c r="F17" s="94"/>
      <c r="G17" s="109"/>
      <c r="J17" s="5"/>
      <c r="K17" s="8"/>
    </row>
    <row r="18" spans="1:11" s="75" customFormat="1" ht="20.25" customHeight="1">
      <c r="A18" s="73"/>
      <c r="B18" s="95" t="s">
        <v>34</v>
      </c>
      <c r="C18" s="102" t="str">
        <f>rngProjectDuration &amp; " " &amp; rngDurationUnit</f>
        <v>api.estimate.project.constructionDuration days</v>
      </c>
      <c r="D18" s="108"/>
      <c r="E18" s="128"/>
      <c r="F18" s="94"/>
      <c r="G18" s="109"/>
      <c r="J18" s="113"/>
      <c r="K18" s="127"/>
    </row>
    <row r="19" spans="1:11" s="75" customFormat="1" ht="20.25" customHeight="1">
      <c r="A19" s="73"/>
      <c r="B19" s="95" t="s">
        <v>35</v>
      </c>
      <c r="C19" s="102" t="str">
        <f>IF(rngEstDate = "","", TEXT(rngEstDate, "mmmm dd, yyyy"))</f>
        <v>May 01, 2024</v>
      </c>
      <c r="D19" s="108"/>
      <c r="E19" s="128"/>
      <c r="F19" s="94"/>
      <c r="G19" s="109"/>
      <c r="J19" s="113"/>
      <c r="K19" s="127"/>
    </row>
    <row r="20" spans="1:11" s="75" customFormat="1" ht="20.25" customHeight="1">
      <c r="A20" s="73"/>
      <c r="B20" s="95"/>
      <c r="C20" s="94"/>
      <c r="D20" s="94"/>
      <c r="F20" s="94"/>
      <c r="G20" s="109"/>
      <c r="J20" s="113"/>
      <c r="K20" s="127"/>
    </row>
    <row r="21" spans="1:11" s="75" customFormat="1" ht="16.2">
      <c r="A21" s="73"/>
      <c r="B21" s="95"/>
      <c r="C21" s="94"/>
      <c r="D21" s="94"/>
      <c r="F21" s="94"/>
      <c r="G21" s="109"/>
      <c r="J21" s="113"/>
      <c r="K21" s="127"/>
    </row>
    <row r="22" spans="1:11" s="75" customFormat="1" ht="16.5" customHeight="1">
      <c r="A22" s="73"/>
      <c r="G22" s="129"/>
      <c r="H22" s="130"/>
      <c r="I22" s="131"/>
      <c r="J22" s="132"/>
      <c r="K22" s="133"/>
    </row>
    <row r="23" spans="1:11" s="75" customFormat="1" ht="26.25" customHeight="1">
      <c r="A23" s="73"/>
      <c r="B23" s="95" t="s">
        <v>36</v>
      </c>
      <c r="C23" s="119" t="str">
        <f>IF(rngProjectType = "","",rngProjectType)</f>
        <v>api.estimate.project.type</v>
      </c>
      <c r="D23" s="134"/>
      <c r="E23" s="135"/>
      <c r="F23" s="94"/>
      <c r="G23" s="252" t="str">
        <f>"Construction Area   " &amp; TEXT(rngJobSize,"0,000") &amp; " " &amp; rngJobUnitName</f>
        <v>Construction Area   api.estimate.stats.grossArea SF</v>
      </c>
      <c r="H23" s="253"/>
      <c r="I23" s="253"/>
      <c r="J23" s="253"/>
      <c r="K23" s="253"/>
    </row>
    <row r="24" spans="1:11" s="75" customFormat="1" ht="22.5" customHeight="1">
      <c r="B24" s="136"/>
      <c r="E24" s="94"/>
      <c r="F24" s="94"/>
      <c r="G24" s="94"/>
    </row>
    <row r="25" spans="1:11" s="74" customFormat="1" ht="24" customHeight="1">
      <c r="B25" s="90" t="s">
        <v>41</v>
      </c>
      <c r="C25" s="91"/>
      <c r="D25" s="91"/>
      <c r="E25" s="91"/>
      <c r="F25" s="91"/>
      <c r="G25" s="91"/>
      <c r="H25" s="91"/>
      <c r="I25" s="91"/>
      <c r="J25" s="91"/>
      <c r="K25" s="91"/>
    </row>
    <row r="26" spans="1:11" s="137" customFormat="1" ht="16.2">
      <c r="B26" s="138"/>
      <c r="C26" s="139"/>
      <c r="D26" s="139"/>
      <c r="E26" s="139"/>
      <c r="F26" s="139"/>
      <c r="G26" s="139"/>
      <c r="H26" s="139"/>
      <c r="I26" s="139"/>
      <c r="J26" s="139"/>
      <c r="K26" s="139"/>
    </row>
    <row r="27" spans="1:11" ht="16.2">
      <c r="B27" s="140" t="s">
        <v>39</v>
      </c>
      <c r="C27" s="141"/>
      <c r="D27" s="141"/>
      <c r="E27" s="184">
        <f>IFERROR(G27/rngJobSize,0)</f>
        <v>0</v>
      </c>
      <c r="F27" s="9" t="str">
        <f>"/" &amp; rngJobUnitName</f>
        <v>/SF</v>
      </c>
      <c r="G27" s="141">
        <v>14361304.728802055</v>
      </c>
    </row>
    <row r="28" spans="1:11" ht="16.2">
      <c r="B28" s="143"/>
      <c r="C28" s="74"/>
      <c r="D28" s="74"/>
      <c r="E28" s="74"/>
      <c r="F28" s="74"/>
      <c r="G28" s="144"/>
    </row>
    <row r="29" spans="1:11" ht="16.2">
      <c r="B29" s="242" t="s">
        <v>518</v>
      </c>
      <c r="C29" s="74"/>
      <c r="D29" s="217">
        <v>1.2500000000000001E-2</v>
      </c>
      <c r="E29" s="218">
        <f>IFERROR(G29/rngJobSize,0)</f>
        <v>0</v>
      </c>
      <c r="F29" s="74"/>
      <c r="G29" s="144">
        <v>181788.66735027896</v>
      </c>
    </row>
    <row r="30" spans="1:11" ht="16.2">
      <c r="B30" s="242" t="s">
        <v>534</v>
      </c>
      <c r="C30" s="74"/>
      <c r="D30" s="217">
        <v>0</v>
      </c>
      <c r="E30" s="218">
        <f>IFERROR(G30/rngJobSize,0)</f>
        <v>0</v>
      </c>
      <c r="F30" s="74"/>
      <c r="G30" s="144">
        <v>0</v>
      </c>
    </row>
    <row r="31" spans="1:11" ht="16.2">
      <c r="B31" s="145" t="s">
        <v>40</v>
      </c>
      <c r="C31" s="146"/>
      <c r="D31" s="146"/>
      <c r="E31" s="184">
        <f>IFERROR(G31/rngJobSize,0)</f>
        <v>0</v>
      </c>
      <c r="F31" s="9" t="str">
        <f>"/" &amp; rngJobUnitName</f>
        <v>/SF</v>
      </c>
      <c r="G31" s="141">
        <f>SUM(G27:G30)</f>
        <v>14543093.396152334</v>
      </c>
    </row>
    <row r="32" spans="1:11" ht="16.2">
      <c r="B32" s="147"/>
      <c r="C32" s="147"/>
      <c r="D32" s="147"/>
      <c r="E32" s="148"/>
      <c r="F32" s="148"/>
      <c r="G32" s="148"/>
    </row>
    <row r="33" spans="2:7" ht="16.2">
      <c r="B33" s="147"/>
      <c r="C33" s="147"/>
      <c r="D33" s="147"/>
      <c r="E33" s="148"/>
      <c r="F33" s="148"/>
      <c r="G33" s="148"/>
    </row>
    <row r="34" spans="2:7" ht="16.2">
      <c r="B34" s="147"/>
      <c r="C34" s="147"/>
      <c r="D34" s="147"/>
      <c r="E34" s="148"/>
      <c r="F34" s="148"/>
      <c r="G34" s="148"/>
    </row>
    <row r="35" spans="2:7" ht="16.2">
      <c r="B35" s="147"/>
      <c r="C35" s="147"/>
      <c r="D35" s="147"/>
      <c r="E35" s="148"/>
      <c r="F35" s="148"/>
      <c r="G35" s="148"/>
    </row>
    <row r="36" spans="2:7" ht="16.2">
      <c r="B36" s="147"/>
      <c r="C36" s="147"/>
      <c r="D36" s="147"/>
      <c r="E36" s="148"/>
      <c r="F36" s="148"/>
      <c r="G36" s="148"/>
    </row>
    <row r="37" spans="2:7" ht="16.2">
      <c r="B37" s="147"/>
      <c r="C37" s="147"/>
      <c r="D37" s="147"/>
      <c r="E37" s="148"/>
      <c r="F37" s="148"/>
      <c r="G37" s="148"/>
    </row>
    <row r="38" spans="2:7" ht="16.2">
      <c r="B38" s="147"/>
      <c r="C38" s="147"/>
      <c r="D38" s="147"/>
      <c r="E38" s="148"/>
      <c r="F38" s="148"/>
      <c r="G38" s="148"/>
    </row>
    <row r="39" spans="2:7" ht="16.2">
      <c r="B39" s="147"/>
      <c r="C39" s="147"/>
      <c r="D39" s="147"/>
      <c r="E39" s="147"/>
      <c r="F39" s="147"/>
      <c r="G39" s="147"/>
    </row>
    <row r="40" spans="2:7" ht="16.2">
      <c r="B40" s="113"/>
      <c r="C40" s="113"/>
      <c r="D40" s="113"/>
      <c r="E40" s="149"/>
      <c r="F40" s="149"/>
      <c r="G40" s="149"/>
    </row>
    <row r="41" spans="2:7" ht="16.2">
      <c r="B41" s="113"/>
      <c r="C41" s="113"/>
      <c r="D41" s="113"/>
      <c r="E41" s="149"/>
      <c r="F41" s="149"/>
      <c r="G41" s="149"/>
    </row>
    <row r="42" spans="2:7" ht="16.2">
      <c r="B42" s="113"/>
      <c r="C42" s="113"/>
      <c r="D42" s="113"/>
      <c r="E42" s="113"/>
      <c r="F42" s="113"/>
      <c r="G42" s="113"/>
    </row>
    <row r="43" spans="2:7" ht="16.2">
      <c r="B43" s="113"/>
      <c r="C43" s="113"/>
      <c r="D43" s="113"/>
      <c r="E43" s="113"/>
      <c r="F43" s="113"/>
      <c r="G43" s="113"/>
    </row>
    <row r="44" spans="2:7" ht="16.2">
      <c r="B44" s="150"/>
      <c r="C44" s="150"/>
      <c r="D44" s="150"/>
      <c r="E44" s="151"/>
      <c r="F44" s="151"/>
      <c r="G44" s="151"/>
    </row>
    <row r="45" spans="2:7" ht="16.2">
      <c r="B45" s="150"/>
      <c r="C45" s="150"/>
      <c r="D45" s="150"/>
      <c r="E45" s="151"/>
      <c r="F45" s="151"/>
      <c r="G45" s="151"/>
    </row>
    <row r="46" spans="2:7" ht="16.2">
      <c r="B46" s="150"/>
      <c r="C46" s="150"/>
      <c r="D46" s="150"/>
      <c r="E46" s="151"/>
      <c r="F46" s="151"/>
      <c r="G46" s="151"/>
    </row>
    <row r="47" spans="2:7" ht="16.2">
      <c r="B47" s="150"/>
      <c r="C47" s="150"/>
      <c r="D47" s="150"/>
      <c r="E47" s="151"/>
      <c r="F47" s="151"/>
      <c r="G47" s="151"/>
    </row>
    <row r="48" spans="2:7" ht="16.2">
      <c r="B48" s="150"/>
      <c r="C48" s="150"/>
      <c r="D48" s="150"/>
      <c r="E48" s="151"/>
      <c r="F48" s="151"/>
      <c r="G48" s="151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39"/>
  <sheetViews>
    <sheetView showGridLines="0" showRowColHeaders="0" zoomScaleNormal="100" workbookViewId="0">
      <selection activeCell="C10" sqref="C10"/>
    </sheetView>
  </sheetViews>
  <sheetFormatPr defaultColWidth="8.69921875" defaultRowHeight="13.8"/>
  <cols>
    <col min="1" max="1" width="3.3984375" style="168" customWidth="1"/>
    <col min="2" max="2" width="14.59765625" style="168" customWidth="1"/>
    <col min="3" max="3" width="40.59765625" style="166" customWidth="1"/>
    <col min="4" max="4" width="22.19921875" style="166" customWidth="1"/>
    <col min="5" max="6" width="11.59765625" style="166" customWidth="1"/>
    <col min="7" max="7" width="16.59765625" style="74" customWidth="1"/>
    <col min="8" max="8" width="20.59765625" style="74" customWidth="1"/>
    <col min="9" max="9" width="8.69921875" style="168"/>
    <col min="10" max="10" width="14.59765625" style="168" customWidth="1"/>
    <col min="11" max="11" width="9.69921875" style="168" customWidth="1"/>
    <col min="12" max="12" width="9.8984375" style="168" customWidth="1"/>
    <col min="13" max="13" width="12" style="168" customWidth="1"/>
    <col min="14" max="14" width="10" style="168" customWidth="1"/>
    <col min="15" max="15" width="13.8984375" style="168" customWidth="1"/>
    <col min="16" max="16" width="9.8984375" style="168" customWidth="1"/>
    <col min="17" max="17" width="14.19921875" style="168" customWidth="1"/>
    <col min="18" max="18" width="10.59765625" style="168" customWidth="1"/>
    <col min="19" max="19" width="11.8984375" style="168" customWidth="1"/>
    <col min="20" max="20" width="9.3984375" style="168" customWidth="1"/>
    <col min="21" max="21" width="15" style="168" customWidth="1"/>
    <col min="22" max="22" width="12.59765625" style="168" customWidth="1"/>
    <col min="23" max="23" width="14" style="168" customWidth="1"/>
    <col min="24" max="24" width="12.8984375" style="168" customWidth="1"/>
    <col min="25" max="25" width="8.69921875" style="168" customWidth="1"/>
    <col min="26" max="26" width="13.19921875" style="168" customWidth="1"/>
    <col min="27" max="16384" width="8.69921875" style="168"/>
  </cols>
  <sheetData>
    <row r="1" spans="1:8" s="155" customFormat="1" ht="35.25" customHeight="1" thickBot="1">
      <c r="A1" s="152"/>
      <c r="B1" s="153" t="s">
        <v>23</v>
      </c>
      <c r="C1" s="154"/>
      <c r="D1" s="154"/>
      <c r="E1" s="154"/>
      <c r="F1" s="154"/>
      <c r="G1" s="154"/>
      <c r="H1" s="154"/>
    </row>
    <row r="2" spans="1:8" s="155" customFormat="1" ht="7.8">
      <c r="B2" s="156"/>
      <c r="C2" s="157"/>
      <c r="D2" s="157"/>
      <c r="E2" s="157"/>
      <c r="F2" s="157"/>
      <c r="G2" s="158"/>
      <c r="H2" s="158"/>
    </row>
    <row r="3" spans="1:8" s="155" customFormat="1" ht="35.25" customHeight="1">
      <c r="B3" s="159"/>
      <c r="C3" s="157"/>
      <c r="D3" s="157"/>
      <c r="E3" s="157"/>
      <c r="F3" s="157"/>
      <c r="G3" s="158"/>
      <c r="H3" s="158"/>
    </row>
    <row r="4" spans="1:8" s="155" customFormat="1" ht="18.600000000000001">
      <c r="B4" s="160"/>
      <c r="C4" s="157"/>
      <c r="D4" s="157"/>
      <c r="E4" s="157"/>
      <c r="F4" s="157"/>
      <c r="G4" s="158"/>
      <c r="H4" s="158"/>
    </row>
    <row r="5" spans="1:8" s="155" customFormat="1" ht="16.2">
      <c r="B5" s="161"/>
      <c r="C5" s="157"/>
      <c r="D5" s="157"/>
      <c r="E5" s="157"/>
      <c r="F5" s="157"/>
      <c r="G5" s="158"/>
      <c r="H5" s="158"/>
    </row>
    <row r="6" spans="1:8" s="155" customFormat="1" ht="7.8">
      <c r="B6" s="162"/>
      <c r="C6" s="157"/>
      <c r="D6" s="157"/>
      <c r="E6" s="157"/>
      <c r="F6" s="157"/>
      <c r="G6" s="158"/>
      <c r="H6" s="158"/>
    </row>
    <row r="7" spans="1:8" s="163" customFormat="1" ht="40.5" customHeight="1" thickBot="1">
      <c r="B7" s="164" t="s">
        <v>196</v>
      </c>
      <c r="C7" s="164" t="s">
        <v>0</v>
      </c>
      <c r="D7" s="164"/>
      <c r="E7" s="164"/>
      <c r="F7" s="164"/>
      <c r="G7" s="164" t="str">
        <f xml:space="preserve"> "Cost / " &amp; rngJobUnitName</f>
        <v>Cost / SF</v>
      </c>
      <c r="H7" s="6" t="s">
        <v>18</v>
      </c>
    </row>
    <row r="8" spans="1:8" ht="16.2">
      <c r="A8" s="165"/>
      <c r="B8" s="7">
        <v>1</v>
      </c>
      <c r="C8" s="144" t="s">
        <v>563</v>
      </c>
      <c r="D8" s="112"/>
      <c r="F8" s="20"/>
      <c r="G8" s="181">
        <f t="shared" ref="G8:G18" si="0">IFERROR(H8/rngJobSize,0)</f>
        <v>0</v>
      </c>
      <c r="H8" s="167">
        <v>162547</v>
      </c>
    </row>
    <row r="9" spans="1:8" ht="16.2">
      <c r="A9" s="165"/>
      <c r="B9" s="7">
        <v>4</v>
      </c>
      <c r="C9" s="144" t="s">
        <v>572</v>
      </c>
      <c r="D9" s="112"/>
      <c r="F9" s="20"/>
      <c r="G9" s="181">
        <f t="shared" si="0"/>
        <v>0</v>
      </c>
      <c r="H9" s="167">
        <v>333920.48285684886</v>
      </c>
    </row>
    <row r="10" spans="1:8" ht="16.2">
      <c r="A10" s="165"/>
      <c r="B10" s="7">
        <v>5</v>
      </c>
      <c r="C10" s="144" t="s">
        <v>630</v>
      </c>
      <c r="D10" s="112"/>
      <c r="F10" s="20"/>
      <c r="G10" s="181">
        <f t="shared" si="0"/>
        <v>0</v>
      </c>
      <c r="H10" s="167">
        <v>620000</v>
      </c>
    </row>
    <row r="11" spans="1:8" ht="16.2">
      <c r="A11" s="165"/>
      <c r="B11" s="7">
        <v>6</v>
      </c>
      <c r="C11" s="144" t="s">
        <v>643</v>
      </c>
      <c r="D11" s="112"/>
      <c r="F11" s="20"/>
      <c r="G11" s="181">
        <f t="shared" si="0"/>
        <v>0</v>
      </c>
      <c r="H11" s="167">
        <v>11481</v>
      </c>
    </row>
    <row r="12" spans="1:8" ht="16.2">
      <c r="A12" s="165"/>
      <c r="B12" s="7">
        <v>8</v>
      </c>
      <c r="C12" s="144" t="s">
        <v>651</v>
      </c>
      <c r="D12" s="112"/>
      <c r="F12" s="20"/>
      <c r="G12" s="181">
        <f t="shared" si="0"/>
        <v>0</v>
      </c>
      <c r="H12" s="167">
        <v>40000</v>
      </c>
    </row>
    <row r="13" spans="1:8" ht="16.2">
      <c r="A13" s="165"/>
      <c r="B13" s="7">
        <v>11</v>
      </c>
      <c r="C13" s="144" t="s">
        <v>658</v>
      </c>
      <c r="D13" s="112"/>
      <c r="F13" s="20"/>
      <c r="G13" s="181">
        <f t="shared" si="0"/>
        <v>0</v>
      </c>
      <c r="H13" s="167">
        <v>38061.15</v>
      </c>
    </row>
    <row r="14" spans="1:8" ht="16.2">
      <c r="A14" s="165"/>
      <c r="B14" s="7">
        <v>12</v>
      </c>
      <c r="C14" s="144" t="s">
        <v>676</v>
      </c>
      <c r="D14" s="112"/>
      <c r="F14" s="20"/>
      <c r="G14" s="181">
        <f t="shared" si="0"/>
        <v>0</v>
      </c>
      <c r="H14" s="167">
        <v>30082</v>
      </c>
    </row>
    <row r="15" spans="1:8" ht="16.2">
      <c r="A15" s="165"/>
      <c r="B15" s="7">
        <v>13</v>
      </c>
      <c r="C15" s="144" t="s">
        <v>690</v>
      </c>
      <c r="D15" s="112"/>
      <c r="F15" s="20"/>
      <c r="G15" s="181">
        <f t="shared" si="0"/>
        <v>0</v>
      </c>
      <c r="H15" s="167">
        <v>5588595.389282004</v>
      </c>
    </row>
    <row r="16" spans="1:8" ht="16.2">
      <c r="A16" s="165"/>
      <c r="B16" s="7">
        <v>14</v>
      </c>
      <c r="C16" s="144" t="s">
        <v>863</v>
      </c>
      <c r="D16" s="112"/>
      <c r="F16" s="20"/>
      <c r="G16" s="181">
        <f t="shared" si="0"/>
        <v>0</v>
      </c>
      <c r="H16" s="167">
        <v>3459728</v>
      </c>
    </row>
    <row r="17" spans="1:8" ht="16.2">
      <c r="A17" s="165"/>
      <c r="B17" s="7">
        <v>15</v>
      </c>
      <c r="C17" s="144" t="s">
        <v>948</v>
      </c>
      <c r="D17" s="112"/>
      <c r="F17" s="20"/>
      <c r="G17" s="181">
        <f t="shared" si="0"/>
        <v>0</v>
      </c>
      <c r="H17" s="167">
        <v>1949636</v>
      </c>
    </row>
    <row r="18" spans="1:8" ht="16.2">
      <c r="A18" s="165"/>
      <c r="B18" s="7">
        <v>16</v>
      </c>
      <c r="C18" s="144" t="s">
        <v>980</v>
      </c>
      <c r="D18" s="112"/>
      <c r="F18" s="20"/>
      <c r="G18" s="181">
        <f t="shared" si="0"/>
        <v>0</v>
      </c>
      <c r="H18" s="167">
        <v>484286</v>
      </c>
    </row>
    <row r="19" spans="1:8" ht="16.2">
      <c r="A19" s="165"/>
      <c r="B19" s="7"/>
      <c r="C19" s="144"/>
      <c r="D19" s="112"/>
      <c r="F19" s="20"/>
      <c r="G19" s="181"/>
      <c r="H19" s="167"/>
    </row>
    <row r="20" spans="1:8" ht="16.2">
      <c r="A20" s="165"/>
      <c r="B20" s="169" t="s">
        <v>40</v>
      </c>
      <c r="C20" s="170"/>
      <c r="D20" s="170"/>
      <c r="E20" s="170"/>
      <c r="F20" s="170"/>
      <c r="G20" s="182">
        <f>IFERROR(H20/rngJobSize,0)</f>
        <v>0</v>
      </c>
      <c r="H20" s="171">
        <f>SUM(H7:H19)</f>
        <v>12718337.022138853</v>
      </c>
    </row>
    <row r="21" spans="1:8" ht="16.2">
      <c r="A21" s="165"/>
    </row>
    <row r="22" spans="1:8" ht="16.2">
      <c r="A22" s="165"/>
      <c r="C22" s="227" t="s">
        <v>514</v>
      </c>
      <c r="E22" s="228">
        <v>0</v>
      </c>
      <c r="G22" s="218">
        <f t="shared" ref="G22:G29" si="1">IFERROR(H22/rngJobSize,0)</f>
        <v>0</v>
      </c>
      <c r="H22" s="144">
        <v>0</v>
      </c>
    </row>
    <row r="23" spans="1:8" ht="16.2">
      <c r="A23" s="165"/>
      <c r="C23" s="227" t="s">
        <v>530</v>
      </c>
      <c r="E23" s="228">
        <v>0</v>
      </c>
      <c r="G23" s="218">
        <f t="shared" si="1"/>
        <v>0</v>
      </c>
      <c r="H23" s="144">
        <v>0</v>
      </c>
    </row>
    <row r="24" spans="1:8" ht="16.2">
      <c r="A24" s="165"/>
      <c r="C24" s="227" t="s">
        <v>521</v>
      </c>
      <c r="E24" s="228">
        <v>0.03</v>
      </c>
      <c r="G24" s="218">
        <f t="shared" si="1"/>
        <v>0</v>
      </c>
      <c r="H24" s="144">
        <v>387003.77068467403</v>
      </c>
    </row>
    <row r="25" spans="1:8" ht="16.2">
      <c r="A25" s="165"/>
      <c r="C25" s="227" t="s">
        <v>533</v>
      </c>
      <c r="E25" s="228">
        <v>-5.7200096107999998E-3</v>
      </c>
      <c r="G25" s="218">
        <f t="shared" si="1"/>
        <v>0</v>
      </c>
      <c r="H25" s="144">
        <v>-72749.009999999995</v>
      </c>
    </row>
    <row r="26" spans="1:8" ht="16.2">
      <c r="A26" s="165"/>
      <c r="C26" s="227" t="s">
        <v>523</v>
      </c>
      <c r="E26" s="228">
        <v>7.0000000000000007E-2</v>
      </c>
      <c r="G26" s="218">
        <f t="shared" si="1"/>
        <v>0</v>
      </c>
      <c r="H26" s="144">
        <v>930099.06221216649</v>
      </c>
    </row>
    <row r="27" spans="1:8" ht="16.2">
      <c r="A27" s="165"/>
      <c r="C27" s="227" t="s">
        <v>526</v>
      </c>
      <c r="E27" s="228">
        <v>0.03</v>
      </c>
      <c r="G27" s="218">
        <f t="shared" si="1"/>
        <v>0</v>
      </c>
      <c r="H27" s="144">
        <v>398613.88380521414</v>
      </c>
    </row>
    <row r="28" spans="1:8" ht="16.2">
      <c r="A28" s="165"/>
      <c r="C28" s="227" t="s">
        <v>528</v>
      </c>
      <c r="E28" s="228">
        <v>0</v>
      </c>
      <c r="G28" s="218">
        <f t="shared" si="1"/>
        <v>0</v>
      </c>
      <c r="H28" s="144">
        <v>0</v>
      </c>
    </row>
    <row r="29" spans="1:8" ht="16.2">
      <c r="A29" s="165"/>
      <c r="B29" s="146" t="s">
        <v>39</v>
      </c>
      <c r="C29" s="229"/>
      <c r="D29" s="229"/>
      <c r="E29" s="229"/>
      <c r="F29" s="229"/>
      <c r="G29" s="221">
        <f t="shared" si="1"/>
        <v>0</v>
      </c>
      <c r="H29" s="146">
        <f>SUM(H20:H28)</f>
        <v>14361304.728840908</v>
      </c>
    </row>
    <row r="30" spans="1:8" ht="16.2">
      <c r="A30" s="165"/>
    </row>
    <row r="31" spans="1:8" ht="16.2">
      <c r="A31" s="165"/>
      <c r="C31" s="227" t="s">
        <v>518</v>
      </c>
      <c r="E31" s="228">
        <v>1.2500000000000001E-2</v>
      </c>
      <c r="G31" s="218">
        <f>IFERROR(H31/rngJobSize,0)</f>
        <v>0</v>
      </c>
      <c r="H31" s="144">
        <v>181788.66735027896</v>
      </c>
    </row>
    <row r="32" spans="1:8" ht="16.2">
      <c r="A32" s="165"/>
      <c r="C32" s="227" t="s">
        <v>534</v>
      </c>
      <c r="E32" s="228">
        <v>0</v>
      </c>
      <c r="G32" s="218">
        <f>IFERROR(H32/rngJobSize,0)</f>
        <v>0</v>
      </c>
      <c r="H32" s="144">
        <v>0</v>
      </c>
    </row>
    <row r="33" spans="1:8" ht="16.2">
      <c r="A33" s="165"/>
      <c r="B33" s="146" t="s">
        <v>40</v>
      </c>
      <c r="C33" s="229"/>
      <c r="D33" s="229"/>
      <c r="E33" s="229"/>
      <c r="F33" s="229"/>
      <c r="G33" s="221">
        <f>IFERROR(H33/rngJobSize,0)</f>
        <v>0</v>
      </c>
      <c r="H33" s="146">
        <f>SUM(H29:H32)</f>
        <v>14543093.396191187</v>
      </c>
    </row>
    <row r="34" spans="1:8" ht="16.2">
      <c r="A34" s="165"/>
    </row>
    <row r="35" spans="1:8" ht="16.2">
      <c r="A35" s="165"/>
    </row>
    <row r="36" spans="1:8" ht="16.2">
      <c r="A36" s="165"/>
    </row>
    <row r="37" spans="1:8" ht="16.2">
      <c r="A37" s="165"/>
    </row>
    <row r="38" spans="1:8" ht="16.2">
      <c r="A38" s="165"/>
    </row>
    <row r="39" spans="1:8" ht="16.2">
      <c r="A39" s="165"/>
    </row>
  </sheetData>
  <sheetProtection autoFilter="0" pivotTables="0"/>
  <sortState xmlns:xlrd2="http://schemas.microsoft.com/office/spreadsheetml/2017/richdata2" ref="B8:H18">
    <sortCondition ref="B8:B18"/>
    <sortCondition ref="C8:C18"/>
  </sortState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95EC-B4D2-42CE-BB99-4B71C5DBDE8D}">
  <sheetPr codeName="Sheet6">
    <pageSetUpPr fitToPage="1"/>
  </sheetPr>
  <dimension ref="B1:M301"/>
  <sheetViews>
    <sheetView showGridLines="0" showRowColHeaders="0" topLeftCell="A17" workbookViewId="0">
      <selection activeCell="I16" sqref="I16"/>
    </sheetView>
  </sheetViews>
  <sheetFormatPr defaultRowHeight="13.8"/>
  <cols>
    <col min="2" max="2" width="9.765625E-2" customWidth="1"/>
    <col min="3" max="3" width="3.69921875" customWidth="1"/>
    <col min="4" max="4" width="0" hidden="1" customWidth="1"/>
    <col min="5" max="5" width="3.69921875" customWidth="1"/>
    <col min="6" max="6" width="0" hidden="1" customWidth="1"/>
    <col min="7" max="7" width="40.69921875" customWidth="1"/>
    <col min="8" max="8" width="30.69921875" customWidth="1"/>
    <col min="9" max="10" width="11.69921875" customWidth="1"/>
    <col min="11" max="11" width="16.69921875" customWidth="1"/>
    <col min="12" max="12" width="20.69921875" customWidth="1"/>
  </cols>
  <sheetData>
    <row r="1" spans="2:13" ht="35.25" customHeight="1">
      <c r="B1" s="222" t="s">
        <v>997</v>
      </c>
      <c r="C1" s="223"/>
      <c r="D1" s="223"/>
      <c r="E1" s="223"/>
      <c r="F1" s="223"/>
      <c r="G1" s="223"/>
      <c r="H1" s="223"/>
      <c r="I1" s="223"/>
      <c r="J1" s="223"/>
      <c r="K1" s="223"/>
      <c r="L1" s="223"/>
    </row>
    <row r="2" spans="2:13" ht="17.55" customHeight="1"/>
    <row r="3" spans="2:13" ht="17.55" customHeight="1"/>
    <row r="4" spans="2:13" ht="17.55" customHeight="1"/>
    <row r="5" spans="2:13" ht="17.55" customHeight="1"/>
    <row r="6" spans="2:13" ht="17.55" customHeight="1"/>
    <row r="7" spans="2:13" ht="15.6">
      <c r="B7" s="224"/>
      <c r="C7" s="225" t="s">
        <v>998</v>
      </c>
      <c r="D7" s="224"/>
      <c r="E7" s="224"/>
      <c r="F7" s="224"/>
      <c r="G7" s="224"/>
      <c r="H7" s="224"/>
      <c r="I7" s="224"/>
      <c r="J7" s="224"/>
      <c r="K7" s="224"/>
      <c r="L7" s="224"/>
    </row>
    <row r="8" spans="2:13" ht="15.6">
      <c r="B8" s="224"/>
      <c r="C8" s="224"/>
      <c r="D8" s="224"/>
      <c r="E8" s="225" t="s">
        <v>999</v>
      </c>
      <c r="F8" s="224"/>
      <c r="G8" s="224"/>
      <c r="H8" s="224"/>
      <c r="I8" s="224"/>
      <c r="J8" s="224"/>
      <c r="K8" s="224"/>
      <c r="L8" s="224"/>
    </row>
    <row r="9" spans="2:13" ht="18" customHeight="1">
      <c r="B9" s="224"/>
      <c r="C9" s="224"/>
      <c r="D9" s="224"/>
      <c r="E9" s="224"/>
      <c r="F9" s="224"/>
      <c r="G9" s="226" t="s">
        <v>1000</v>
      </c>
      <c r="H9" s="226" t="s">
        <v>1001</v>
      </c>
      <c r="I9" s="226" t="s">
        <v>1002</v>
      </c>
      <c r="J9" s="226" t="s">
        <v>1003</v>
      </c>
      <c r="K9" s="226" t="s">
        <v>1004</v>
      </c>
      <c r="L9" s="226" t="s">
        <v>40</v>
      </c>
    </row>
    <row r="10" spans="2:13" hidden="1"/>
    <row r="11" spans="2:13" hidden="1"/>
    <row r="12" spans="2:13" hidden="1"/>
    <row r="13" spans="2:13" ht="16.2" hidden="1">
      <c r="B13" s="198" t="s">
        <v>559</v>
      </c>
      <c r="C13" s="198" t="s">
        <v>1124</v>
      </c>
      <c r="D13" s="198" t="s">
        <v>560</v>
      </c>
      <c r="E13" s="198" t="s">
        <v>63</v>
      </c>
      <c r="F13" s="198" t="s">
        <v>561</v>
      </c>
      <c r="G13" s="198" t="s">
        <v>0</v>
      </c>
      <c r="H13" s="198" t="s">
        <v>991</v>
      </c>
      <c r="I13" s="198" t="s">
        <v>992</v>
      </c>
      <c r="J13" s="198" t="s">
        <v>993</v>
      </c>
      <c r="K13" s="198" t="s">
        <v>994</v>
      </c>
      <c r="L13" s="198" t="s">
        <v>232</v>
      </c>
      <c r="M13" s="200" t="s">
        <v>995</v>
      </c>
    </row>
    <row r="14" spans="2:13" ht="16.2">
      <c r="B14" s="208" t="s">
        <v>563</v>
      </c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9"/>
    </row>
    <row r="15" spans="2:13" ht="16.2">
      <c r="B15" s="200"/>
      <c r="C15" s="199" t="s">
        <v>562</v>
      </c>
      <c r="D15" s="199" t="s">
        <v>564</v>
      </c>
      <c r="E15" s="207" t="s">
        <v>565</v>
      </c>
      <c r="F15" s="207"/>
      <c r="G15" s="207"/>
      <c r="H15" s="207"/>
      <c r="I15" s="207"/>
      <c r="J15" s="207"/>
      <c r="K15" s="207"/>
      <c r="L15" s="207"/>
      <c r="M15" s="206"/>
    </row>
    <row r="16" spans="2:13" ht="33" thickBot="1">
      <c r="B16" s="200"/>
      <c r="C16" s="200"/>
      <c r="D16" s="200"/>
      <c r="E16" s="200"/>
      <c r="F16" s="199" t="s">
        <v>566</v>
      </c>
      <c r="G16" s="202" t="s">
        <v>567</v>
      </c>
      <c r="H16" s="201"/>
      <c r="I16" s="203">
        <v>1</v>
      </c>
      <c r="J16" s="204" t="s">
        <v>568</v>
      </c>
      <c r="K16" s="205">
        <v>162547</v>
      </c>
      <c r="L16" s="199" t="s">
        <v>1074</v>
      </c>
      <c r="M16" s="206">
        <v>162547</v>
      </c>
    </row>
    <row r="17" spans="2:13" ht="16.8" thickTop="1">
      <c r="B17" s="200"/>
      <c r="C17" s="200"/>
      <c r="D17" s="200"/>
      <c r="E17" s="207" t="s">
        <v>569</v>
      </c>
      <c r="F17" s="207"/>
      <c r="G17" s="207"/>
      <c r="H17" s="207"/>
      <c r="I17" s="207"/>
      <c r="J17" s="207"/>
      <c r="K17" s="207"/>
      <c r="L17" s="207"/>
      <c r="M17" s="212">
        <v>162547</v>
      </c>
    </row>
    <row r="18" spans="2:13" ht="16.2">
      <c r="B18" s="200"/>
      <c r="C18" s="200"/>
      <c r="D18" s="200"/>
      <c r="E18" s="199"/>
      <c r="F18" s="200"/>
      <c r="G18" s="200"/>
      <c r="H18" s="200"/>
      <c r="I18" s="200"/>
      <c r="J18" s="200"/>
      <c r="K18" s="200"/>
      <c r="L18" s="200"/>
      <c r="M18" s="206"/>
    </row>
    <row r="19" spans="2:13" ht="16.2">
      <c r="B19" s="243" t="s">
        <v>570</v>
      </c>
      <c r="C19" s="243"/>
      <c r="D19" s="243"/>
      <c r="E19" s="243"/>
      <c r="F19" s="243"/>
      <c r="G19" s="243"/>
      <c r="H19" s="243"/>
      <c r="I19" s="243"/>
      <c r="J19" s="243"/>
      <c r="K19" s="243"/>
      <c r="L19" s="243"/>
      <c r="M19" s="244">
        <v>162547</v>
      </c>
    </row>
    <row r="20" spans="2:13" ht="16.2">
      <c r="B20" s="199"/>
      <c r="C20" s="200"/>
      <c r="D20" s="200"/>
      <c r="E20" s="200"/>
      <c r="F20" s="200"/>
      <c r="G20" s="200"/>
      <c r="H20" s="200"/>
      <c r="I20" s="200"/>
      <c r="J20" s="200"/>
      <c r="K20" s="200"/>
      <c r="L20" s="200"/>
      <c r="M20" s="206"/>
    </row>
    <row r="21" spans="2:13" ht="16.2">
      <c r="B21" s="208" t="s">
        <v>572</v>
      </c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9"/>
    </row>
    <row r="22" spans="2:13" ht="16.2">
      <c r="B22" s="200"/>
      <c r="C22" s="199" t="s">
        <v>571</v>
      </c>
      <c r="D22" s="199" t="s">
        <v>573</v>
      </c>
      <c r="E22" s="207" t="s">
        <v>574</v>
      </c>
      <c r="F22" s="207"/>
      <c r="G22" s="207"/>
      <c r="H22" s="207"/>
      <c r="I22" s="207"/>
      <c r="J22" s="207"/>
      <c r="K22" s="207"/>
      <c r="L22" s="207"/>
      <c r="M22" s="206"/>
    </row>
    <row r="23" spans="2:13" ht="16.2">
      <c r="B23" s="200"/>
      <c r="C23" s="200"/>
      <c r="D23" s="200"/>
      <c r="E23" s="200"/>
      <c r="F23" s="199" t="s">
        <v>575</v>
      </c>
      <c r="G23" s="202" t="s">
        <v>576</v>
      </c>
      <c r="H23" s="201"/>
      <c r="I23" s="203">
        <v>3684</v>
      </c>
      <c r="J23" s="204" t="s">
        <v>577</v>
      </c>
      <c r="K23" s="205">
        <v>3.4956779587404996</v>
      </c>
      <c r="L23" s="199" t="s">
        <v>1075</v>
      </c>
      <c r="M23" s="206">
        <v>12878.077600000001</v>
      </c>
    </row>
    <row r="24" spans="2:13" ht="16.2">
      <c r="B24" s="200"/>
      <c r="C24" s="200"/>
      <c r="D24" s="200"/>
      <c r="E24" s="200"/>
      <c r="F24" s="199" t="s">
        <v>578</v>
      </c>
      <c r="G24" s="202" t="s">
        <v>579</v>
      </c>
      <c r="H24" s="201"/>
      <c r="I24" s="203">
        <v>8</v>
      </c>
      <c r="J24" s="204" t="s">
        <v>580</v>
      </c>
      <c r="K24" s="205">
        <v>787.33313750000002</v>
      </c>
      <c r="L24" s="199" t="s">
        <v>1076</v>
      </c>
      <c r="M24" s="206">
        <v>6298.6651000000002</v>
      </c>
    </row>
    <row r="25" spans="2:13" ht="16.2">
      <c r="B25" s="200"/>
      <c r="C25" s="200"/>
      <c r="D25" s="200"/>
      <c r="E25" s="200"/>
      <c r="F25" s="199" t="s">
        <v>581</v>
      </c>
      <c r="G25" s="202" t="s">
        <v>582</v>
      </c>
      <c r="H25" s="201"/>
      <c r="I25" s="203">
        <v>88</v>
      </c>
      <c r="J25" s="204" t="s">
        <v>583</v>
      </c>
      <c r="K25" s="205">
        <v>555.33420113636362</v>
      </c>
      <c r="L25" s="199" t="s">
        <v>1077</v>
      </c>
      <c r="M25" s="206">
        <v>48869.409699999997</v>
      </c>
    </row>
    <row r="26" spans="2:13" ht="16.2">
      <c r="B26" s="200"/>
      <c r="C26" s="200"/>
      <c r="D26" s="200"/>
      <c r="E26" s="200"/>
      <c r="F26" s="199" t="s">
        <v>584</v>
      </c>
      <c r="G26" s="202" t="s">
        <v>585</v>
      </c>
      <c r="H26" s="201"/>
      <c r="I26" s="203">
        <v>18500</v>
      </c>
      <c r="J26" s="204" t="s">
        <v>586</v>
      </c>
      <c r="K26" s="205">
        <v>2.6462927022739566</v>
      </c>
      <c r="L26" s="199" t="s">
        <v>1078</v>
      </c>
      <c r="M26" s="206">
        <v>48956.414992068196</v>
      </c>
    </row>
    <row r="27" spans="2:13" ht="16.2">
      <c r="B27" s="200"/>
      <c r="C27" s="200"/>
      <c r="D27" s="200"/>
      <c r="E27" s="200"/>
      <c r="F27" s="199" t="s">
        <v>587</v>
      </c>
      <c r="G27" s="202" t="s">
        <v>588</v>
      </c>
      <c r="H27" s="201"/>
      <c r="I27" s="203">
        <v>400</v>
      </c>
      <c r="J27" s="204" t="s">
        <v>580</v>
      </c>
      <c r="K27" s="205">
        <v>36.296550750000002</v>
      </c>
      <c r="L27" s="199" t="s">
        <v>1079</v>
      </c>
      <c r="M27" s="206">
        <v>14518.6203</v>
      </c>
    </row>
    <row r="28" spans="2:13" ht="16.2">
      <c r="B28" s="200"/>
      <c r="C28" s="200"/>
      <c r="D28" s="200"/>
      <c r="E28" s="200"/>
      <c r="F28" s="199" t="s">
        <v>589</v>
      </c>
      <c r="G28" s="202" t="s">
        <v>590</v>
      </c>
      <c r="H28" s="201"/>
      <c r="I28" s="203">
        <v>159</v>
      </c>
      <c r="J28" s="204" t="s">
        <v>583</v>
      </c>
      <c r="K28" s="205">
        <v>348.42321320754718</v>
      </c>
      <c r="L28" s="199" t="s">
        <v>1080</v>
      </c>
      <c r="M28" s="206">
        <v>55399.2909</v>
      </c>
    </row>
    <row r="29" spans="2:13" ht="16.2">
      <c r="B29" s="200"/>
      <c r="C29" s="200"/>
      <c r="D29" s="200"/>
      <c r="E29" s="200"/>
      <c r="F29" s="199" t="s">
        <v>591</v>
      </c>
      <c r="G29" s="202" t="s">
        <v>592</v>
      </c>
      <c r="H29" s="201"/>
      <c r="I29" s="203">
        <v>7</v>
      </c>
      <c r="J29" s="204" t="s">
        <v>583</v>
      </c>
      <c r="K29" s="205">
        <v>1468.8058571428571</v>
      </c>
      <c r="L29" s="199" t="s">
        <v>1081</v>
      </c>
      <c r="M29" s="206">
        <v>10281.641</v>
      </c>
    </row>
    <row r="30" spans="2:13" ht="16.2">
      <c r="B30" s="200"/>
      <c r="C30" s="200"/>
      <c r="D30" s="200"/>
      <c r="E30" s="200"/>
      <c r="F30" s="199" t="s">
        <v>593</v>
      </c>
      <c r="G30" s="202" t="s">
        <v>594</v>
      </c>
      <c r="H30" s="201"/>
      <c r="I30" s="203">
        <v>16</v>
      </c>
      <c r="J30" s="204" t="s">
        <v>580</v>
      </c>
      <c r="K30" s="205">
        <v>861.36827500000004</v>
      </c>
      <c r="L30" s="199" t="s">
        <v>1082</v>
      </c>
      <c r="M30" s="206">
        <v>13781.892400000001</v>
      </c>
    </row>
    <row r="31" spans="2:13" ht="16.2">
      <c r="B31" s="200"/>
      <c r="C31" s="200"/>
      <c r="D31" s="200"/>
      <c r="E31" s="200"/>
      <c r="F31" s="199" t="s">
        <v>595</v>
      </c>
      <c r="G31" s="202" t="s">
        <v>596</v>
      </c>
      <c r="H31" s="201"/>
      <c r="I31" s="203">
        <v>8</v>
      </c>
      <c r="J31" s="204" t="s">
        <v>580</v>
      </c>
      <c r="K31" s="205">
        <v>1656.5792375000001</v>
      </c>
      <c r="L31" s="199" t="s">
        <v>1082</v>
      </c>
      <c r="M31" s="206">
        <v>13252.633900000001</v>
      </c>
    </row>
    <row r="32" spans="2:13" ht="16.2">
      <c r="B32" s="200"/>
      <c r="C32" s="200"/>
      <c r="D32" s="200"/>
      <c r="E32" s="200"/>
      <c r="F32" s="199" t="s">
        <v>597</v>
      </c>
      <c r="G32" s="202" t="s">
        <v>598</v>
      </c>
      <c r="H32" s="201"/>
      <c r="I32" s="203">
        <v>16</v>
      </c>
      <c r="J32" s="204" t="s">
        <v>580</v>
      </c>
      <c r="K32" s="205">
        <v>230.2274625</v>
      </c>
      <c r="L32" s="199" t="s">
        <v>1083</v>
      </c>
      <c r="M32" s="206">
        <v>3683.6394</v>
      </c>
    </row>
    <row r="33" spans="2:13" ht="16.8" thickBot="1">
      <c r="B33" s="200"/>
      <c r="C33" s="200"/>
      <c r="D33" s="200"/>
      <c r="E33" s="200"/>
      <c r="F33" s="199" t="s">
        <v>599</v>
      </c>
      <c r="G33" s="202" t="s">
        <v>600</v>
      </c>
      <c r="H33" s="201"/>
      <c r="I33" s="203">
        <v>8</v>
      </c>
      <c r="J33" s="204" t="s">
        <v>580</v>
      </c>
      <c r="K33" s="205">
        <v>320.2014125</v>
      </c>
      <c r="L33" s="199" t="s">
        <v>1083</v>
      </c>
      <c r="M33" s="206">
        <v>2561.6113</v>
      </c>
    </row>
    <row r="34" spans="2:13" ht="16.8" thickTop="1">
      <c r="B34" s="200"/>
      <c r="C34" s="200"/>
      <c r="D34" s="200"/>
      <c r="E34" s="207" t="s">
        <v>601</v>
      </c>
      <c r="F34" s="207"/>
      <c r="G34" s="207"/>
      <c r="H34" s="207"/>
      <c r="I34" s="207"/>
      <c r="J34" s="207"/>
      <c r="K34" s="207"/>
      <c r="L34" s="207"/>
      <c r="M34" s="212">
        <v>230481.89659206819</v>
      </c>
    </row>
    <row r="35" spans="2:13" ht="16.2">
      <c r="B35" s="200"/>
      <c r="C35" s="200"/>
      <c r="D35" s="200"/>
      <c r="E35" s="199"/>
      <c r="F35" s="200"/>
      <c r="G35" s="200"/>
      <c r="H35" s="200"/>
      <c r="I35" s="200"/>
      <c r="J35" s="200"/>
      <c r="K35" s="200"/>
      <c r="L35" s="200"/>
      <c r="M35" s="206"/>
    </row>
    <row r="36" spans="2:13" ht="16.2">
      <c r="B36" s="200"/>
      <c r="C36" s="200"/>
      <c r="D36" s="199" t="s">
        <v>602</v>
      </c>
      <c r="E36" s="207" t="s">
        <v>603</v>
      </c>
      <c r="F36" s="207"/>
      <c r="G36" s="207"/>
      <c r="H36" s="207"/>
      <c r="I36" s="207"/>
      <c r="J36" s="207"/>
      <c r="K36" s="207"/>
      <c r="L36" s="207"/>
      <c r="M36" s="206"/>
    </row>
    <row r="37" spans="2:13" ht="16.2">
      <c r="B37" s="200"/>
      <c r="C37" s="200"/>
      <c r="D37" s="200"/>
      <c r="E37" s="200"/>
      <c r="F37" s="199" t="s">
        <v>604</v>
      </c>
      <c r="G37" s="202" t="s">
        <v>605</v>
      </c>
      <c r="H37" s="201"/>
      <c r="I37" s="203">
        <v>10</v>
      </c>
      <c r="J37" s="204" t="s">
        <v>580</v>
      </c>
      <c r="K37" s="205">
        <v>3941.0680999999995</v>
      </c>
      <c r="L37" s="199" t="s">
        <v>1084</v>
      </c>
      <c r="M37" s="206">
        <v>39410.680999999997</v>
      </c>
    </row>
    <row r="38" spans="2:13" ht="16.2">
      <c r="B38" s="200"/>
      <c r="C38" s="200"/>
      <c r="D38" s="200"/>
      <c r="E38" s="200"/>
      <c r="F38" s="199" t="s">
        <v>606</v>
      </c>
      <c r="G38" s="202" t="s">
        <v>585</v>
      </c>
      <c r="H38" s="201"/>
      <c r="I38" s="203">
        <v>3000</v>
      </c>
      <c r="J38" s="204" t="s">
        <v>586</v>
      </c>
      <c r="K38" s="205">
        <v>2.6462927022739566</v>
      </c>
      <c r="L38" s="199" t="s">
        <v>1084</v>
      </c>
      <c r="M38" s="206">
        <v>7938.8781068218696</v>
      </c>
    </row>
    <row r="39" spans="2:13" ht="16.2">
      <c r="B39" s="200"/>
      <c r="C39" s="200"/>
      <c r="D39" s="200"/>
      <c r="E39" s="200"/>
      <c r="F39" s="199" t="s">
        <v>607</v>
      </c>
      <c r="G39" s="202" t="s">
        <v>594</v>
      </c>
      <c r="H39" s="201"/>
      <c r="I39" s="203">
        <v>10</v>
      </c>
      <c r="J39" s="204" t="s">
        <v>580</v>
      </c>
      <c r="K39" s="205">
        <v>861.36826999999994</v>
      </c>
      <c r="L39" s="199" t="s">
        <v>1082</v>
      </c>
      <c r="M39" s="206">
        <v>8613.6826999999994</v>
      </c>
    </row>
    <row r="40" spans="2:13" ht="16.8" thickBot="1">
      <c r="B40" s="200"/>
      <c r="C40" s="200"/>
      <c r="D40" s="200"/>
      <c r="E40" s="200"/>
      <c r="F40" s="199" t="s">
        <v>608</v>
      </c>
      <c r="G40" s="202" t="s">
        <v>598</v>
      </c>
      <c r="H40" s="201"/>
      <c r="I40" s="203">
        <v>10</v>
      </c>
      <c r="J40" s="204" t="s">
        <v>580</v>
      </c>
      <c r="K40" s="205">
        <v>230.22746999999998</v>
      </c>
      <c r="L40" s="199" t="s">
        <v>1083</v>
      </c>
      <c r="M40" s="206">
        <v>2302.2746999999999</v>
      </c>
    </row>
    <row r="41" spans="2:13" ht="16.8" thickTop="1">
      <c r="B41" s="200"/>
      <c r="C41" s="200"/>
      <c r="D41" s="200"/>
      <c r="E41" s="207" t="s">
        <v>609</v>
      </c>
      <c r="F41" s="207"/>
      <c r="G41" s="207"/>
      <c r="H41" s="207"/>
      <c r="I41" s="207"/>
      <c r="J41" s="207"/>
      <c r="K41" s="207"/>
      <c r="L41" s="207"/>
      <c r="M41" s="212">
        <v>58265.516506821863</v>
      </c>
    </row>
    <row r="42" spans="2:13" ht="16.2">
      <c r="B42" s="200"/>
      <c r="C42" s="200"/>
      <c r="D42" s="200"/>
      <c r="E42" s="199"/>
      <c r="F42" s="200"/>
      <c r="G42" s="200"/>
      <c r="H42" s="200"/>
      <c r="I42" s="200"/>
      <c r="J42" s="200"/>
      <c r="K42" s="200"/>
      <c r="L42" s="200"/>
      <c r="M42" s="206"/>
    </row>
    <row r="43" spans="2:13" ht="16.2">
      <c r="B43" s="200"/>
      <c r="C43" s="200"/>
      <c r="D43" s="199" t="s">
        <v>610</v>
      </c>
      <c r="E43" s="207" t="s">
        <v>611</v>
      </c>
      <c r="F43" s="207"/>
      <c r="G43" s="207"/>
      <c r="H43" s="207"/>
      <c r="I43" s="207"/>
      <c r="J43" s="207"/>
      <c r="K43" s="207"/>
      <c r="L43" s="207"/>
      <c r="M43" s="206"/>
    </row>
    <row r="44" spans="2:13" ht="16.2">
      <c r="B44" s="200"/>
      <c r="C44" s="200"/>
      <c r="D44" s="200"/>
      <c r="E44" s="200"/>
      <c r="F44" s="199" t="s">
        <v>612</v>
      </c>
      <c r="G44" s="202" t="s">
        <v>585</v>
      </c>
      <c r="H44" s="201"/>
      <c r="I44" s="203">
        <v>500</v>
      </c>
      <c r="J44" s="204" t="s">
        <v>586</v>
      </c>
      <c r="K44" s="205">
        <v>2.6462927022739602</v>
      </c>
      <c r="L44" s="199" t="s">
        <v>1085</v>
      </c>
      <c r="M44" s="206">
        <v>1323.14635113698</v>
      </c>
    </row>
    <row r="45" spans="2:13" ht="16.8" thickBot="1">
      <c r="B45" s="200"/>
      <c r="C45" s="200"/>
      <c r="D45" s="200"/>
      <c r="E45" s="200"/>
      <c r="F45" s="199" t="s">
        <v>613</v>
      </c>
      <c r="G45" s="202" t="s">
        <v>614</v>
      </c>
      <c r="H45" s="201"/>
      <c r="I45" s="203">
        <v>2</v>
      </c>
      <c r="J45" s="204" t="s">
        <v>583</v>
      </c>
      <c r="K45" s="205">
        <v>2832.3485999999998</v>
      </c>
      <c r="L45" s="199" t="s">
        <v>1086</v>
      </c>
      <c r="M45" s="206">
        <v>5664.6971999999996</v>
      </c>
    </row>
    <row r="46" spans="2:13" ht="16.8" thickTop="1">
      <c r="B46" s="200"/>
      <c r="C46" s="200"/>
      <c r="D46" s="200"/>
      <c r="E46" s="207" t="s">
        <v>615</v>
      </c>
      <c r="F46" s="207"/>
      <c r="G46" s="207"/>
      <c r="H46" s="207"/>
      <c r="I46" s="207"/>
      <c r="J46" s="207"/>
      <c r="K46" s="207"/>
      <c r="L46" s="207"/>
      <c r="M46" s="212">
        <v>6987.8435511369798</v>
      </c>
    </row>
    <row r="47" spans="2:13" ht="16.2">
      <c r="B47" s="200"/>
      <c r="C47" s="200"/>
      <c r="D47" s="200"/>
      <c r="E47" s="199"/>
      <c r="F47" s="200"/>
      <c r="G47" s="200"/>
      <c r="H47" s="200"/>
      <c r="I47" s="200"/>
      <c r="J47" s="200"/>
      <c r="K47" s="200"/>
      <c r="L47" s="200"/>
      <c r="M47" s="206"/>
    </row>
    <row r="48" spans="2:13" ht="16.2">
      <c r="B48" s="200"/>
      <c r="C48" s="200"/>
      <c r="D48" s="199" t="s">
        <v>616</v>
      </c>
      <c r="E48" s="207" t="s">
        <v>617</v>
      </c>
      <c r="F48" s="207"/>
      <c r="G48" s="207"/>
      <c r="H48" s="207"/>
      <c r="I48" s="207"/>
      <c r="J48" s="207"/>
      <c r="K48" s="207"/>
      <c r="L48" s="207"/>
      <c r="M48" s="206"/>
    </row>
    <row r="49" spans="2:13" ht="16.8" thickBot="1">
      <c r="B49" s="200"/>
      <c r="C49" s="200"/>
      <c r="D49" s="200"/>
      <c r="E49" s="200"/>
      <c r="F49" s="199" t="s">
        <v>618</v>
      </c>
      <c r="G49" s="202" t="s">
        <v>619</v>
      </c>
      <c r="H49" s="201"/>
      <c r="I49" s="203">
        <v>1000</v>
      </c>
      <c r="J49" s="204" t="s">
        <v>586</v>
      </c>
      <c r="K49" s="205">
        <v>2.6462927022739602</v>
      </c>
      <c r="L49" s="199" t="s">
        <v>1087</v>
      </c>
      <c r="M49" s="206">
        <v>2646.29270227396</v>
      </c>
    </row>
    <row r="50" spans="2:13" ht="16.8" thickTop="1">
      <c r="B50" s="200"/>
      <c r="C50" s="200"/>
      <c r="D50" s="200"/>
      <c r="E50" s="207" t="s">
        <v>620</v>
      </c>
      <c r="F50" s="207"/>
      <c r="G50" s="207"/>
      <c r="H50" s="207"/>
      <c r="I50" s="207"/>
      <c r="J50" s="207"/>
      <c r="K50" s="207"/>
      <c r="L50" s="207"/>
      <c r="M50" s="212">
        <v>2646.29270227396</v>
      </c>
    </row>
    <row r="51" spans="2:13" ht="16.2">
      <c r="B51" s="200"/>
      <c r="C51" s="200"/>
      <c r="D51" s="200"/>
      <c r="E51" s="199"/>
      <c r="F51" s="200"/>
      <c r="G51" s="200"/>
      <c r="H51" s="200"/>
      <c r="I51" s="200"/>
      <c r="J51" s="200"/>
      <c r="K51" s="200"/>
      <c r="L51" s="200"/>
      <c r="M51" s="206"/>
    </row>
    <row r="52" spans="2:13" ht="16.2">
      <c r="B52" s="200"/>
      <c r="C52" s="200"/>
      <c r="D52" s="199" t="s">
        <v>621</v>
      </c>
      <c r="E52" s="207" t="s">
        <v>622</v>
      </c>
      <c r="F52" s="207"/>
      <c r="G52" s="207"/>
      <c r="H52" s="207"/>
      <c r="I52" s="207"/>
      <c r="J52" s="207"/>
      <c r="K52" s="207"/>
      <c r="L52" s="207"/>
      <c r="M52" s="206"/>
    </row>
    <row r="53" spans="2:13" ht="16.2">
      <c r="B53" s="200"/>
      <c r="C53" s="200"/>
      <c r="D53" s="200"/>
      <c r="E53" s="200"/>
      <c r="F53" s="199" t="s">
        <v>623</v>
      </c>
      <c r="G53" s="202" t="s">
        <v>588</v>
      </c>
      <c r="H53" s="201"/>
      <c r="I53" s="203">
        <v>100</v>
      </c>
      <c r="J53" s="204" t="s">
        <v>580</v>
      </c>
      <c r="K53" s="205">
        <v>36.296551000000001</v>
      </c>
      <c r="L53" s="199" t="s">
        <v>1088</v>
      </c>
      <c r="M53" s="206">
        <v>3629.6550999999999</v>
      </c>
    </row>
    <row r="54" spans="2:13" ht="16.2">
      <c r="B54" s="200"/>
      <c r="C54" s="200"/>
      <c r="D54" s="200"/>
      <c r="E54" s="200"/>
      <c r="F54" s="199" t="s">
        <v>624</v>
      </c>
      <c r="G54" s="202" t="s">
        <v>585</v>
      </c>
      <c r="H54" s="201"/>
      <c r="I54" s="203">
        <v>2000</v>
      </c>
      <c r="J54" s="204" t="s">
        <v>586</v>
      </c>
      <c r="K54" s="205">
        <v>2.6462927022739549</v>
      </c>
      <c r="L54" s="199" t="s">
        <v>1089</v>
      </c>
      <c r="M54" s="206">
        <v>5292.58540454791</v>
      </c>
    </row>
    <row r="55" spans="2:13" ht="16.8" thickBot="1">
      <c r="B55" s="200"/>
      <c r="C55" s="200"/>
      <c r="D55" s="200"/>
      <c r="E55" s="200"/>
      <c r="F55" s="199" t="s">
        <v>625</v>
      </c>
      <c r="G55" s="202" t="s">
        <v>626</v>
      </c>
      <c r="H55" s="201"/>
      <c r="I55" s="203">
        <v>8</v>
      </c>
      <c r="J55" s="204" t="s">
        <v>583</v>
      </c>
      <c r="K55" s="205">
        <v>3327.0866249999999</v>
      </c>
      <c r="L55" s="199" t="s">
        <v>1090</v>
      </c>
      <c r="M55" s="206">
        <v>26616.692999999999</v>
      </c>
    </row>
    <row r="56" spans="2:13" ht="16.8" thickTop="1">
      <c r="B56" s="200"/>
      <c r="C56" s="200"/>
      <c r="D56" s="200"/>
      <c r="E56" s="207" t="s">
        <v>627</v>
      </c>
      <c r="F56" s="207"/>
      <c r="G56" s="207"/>
      <c r="H56" s="207"/>
      <c r="I56" s="207"/>
      <c r="J56" s="207"/>
      <c r="K56" s="207"/>
      <c r="L56" s="207"/>
      <c r="M56" s="212">
        <v>35538.933504547909</v>
      </c>
    </row>
    <row r="57" spans="2:13" ht="16.2">
      <c r="B57" s="200"/>
      <c r="C57" s="200"/>
      <c r="D57" s="200"/>
      <c r="E57" s="199"/>
      <c r="F57" s="200"/>
      <c r="G57" s="200"/>
      <c r="H57" s="200"/>
      <c r="I57" s="200"/>
      <c r="J57" s="200"/>
      <c r="K57" s="200"/>
      <c r="L57" s="200"/>
      <c r="M57" s="206"/>
    </row>
    <row r="58" spans="2:13" ht="16.2">
      <c r="B58" s="243" t="s">
        <v>628</v>
      </c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4">
        <v>333920.48285684886</v>
      </c>
    </row>
    <row r="59" spans="2:13" ht="16.2">
      <c r="B59" s="199"/>
      <c r="C59" s="200"/>
      <c r="D59" s="200"/>
      <c r="E59" s="200"/>
      <c r="F59" s="200"/>
      <c r="G59" s="200"/>
      <c r="H59" s="200"/>
      <c r="I59" s="200"/>
      <c r="J59" s="200"/>
      <c r="K59" s="200"/>
      <c r="L59" s="200"/>
      <c r="M59" s="206"/>
    </row>
    <row r="60" spans="2:13" ht="16.2">
      <c r="B60" s="208" t="s">
        <v>630</v>
      </c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9"/>
    </row>
    <row r="61" spans="2:13" ht="16.2">
      <c r="B61" s="200"/>
      <c r="C61" s="199" t="s">
        <v>629</v>
      </c>
      <c r="D61" s="199" t="s">
        <v>631</v>
      </c>
      <c r="E61" s="207" t="s">
        <v>282</v>
      </c>
      <c r="F61" s="207"/>
      <c r="G61" s="207"/>
      <c r="H61" s="207"/>
      <c r="I61" s="207"/>
      <c r="J61" s="207"/>
      <c r="K61" s="207"/>
      <c r="L61" s="207"/>
      <c r="M61" s="206"/>
    </row>
    <row r="62" spans="2:13" ht="16.2">
      <c r="B62" s="200"/>
      <c r="C62" s="200"/>
      <c r="D62" s="200"/>
      <c r="E62" s="200"/>
      <c r="F62" s="199" t="s">
        <v>632</v>
      </c>
      <c r="G62" s="202" t="s">
        <v>633</v>
      </c>
      <c r="H62" s="201"/>
      <c r="I62" s="203">
        <v>1</v>
      </c>
      <c r="J62" s="204" t="s">
        <v>568</v>
      </c>
      <c r="K62" s="205">
        <v>520000</v>
      </c>
      <c r="L62" s="199" t="s">
        <v>1084</v>
      </c>
      <c r="M62" s="206">
        <v>520000</v>
      </c>
    </row>
    <row r="63" spans="2:13" ht="16.2">
      <c r="B63" s="200"/>
      <c r="C63" s="200"/>
      <c r="D63" s="200"/>
      <c r="E63" s="200"/>
      <c r="F63" s="199" t="s">
        <v>634</v>
      </c>
      <c r="G63" s="202" t="s">
        <v>635</v>
      </c>
      <c r="H63" s="201"/>
      <c r="I63" s="203">
        <v>1</v>
      </c>
      <c r="J63" s="204" t="s">
        <v>568</v>
      </c>
      <c r="K63" s="205">
        <v>50000</v>
      </c>
      <c r="L63" s="199" t="s">
        <v>1084</v>
      </c>
      <c r="M63" s="206">
        <v>50000</v>
      </c>
    </row>
    <row r="64" spans="2:13" ht="16.2">
      <c r="B64" s="200"/>
      <c r="C64" s="200"/>
      <c r="D64" s="200"/>
      <c r="E64" s="200"/>
      <c r="F64" s="199" t="s">
        <v>636</v>
      </c>
      <c r="G64" s="202" t="s">
        <v>637</v>
      </c>
      <c r="H64" s="201"/>
      <c r="I64" s="203">
        <v>1</v>
      </c>
      <c r="J64" s="204" t="s">
        <v>568</v>
      </c>
      <c r="K64" s="205">
        <v>15000</v>
      </c>
      <c r="L64" s="199" t="s">
        <v>1084</v>
      </c>
      <c r="M64" s="206">
        <v>15000</v>
      </c>
    </row>
    <row r="65" spans="2:13" ht="16.8" thickBot="1">
      <c r="B65" s="200"/>
      <c r="C65" s="200"/>
      <c r="D65" s="200"/>
      <c r="E65" s="200"/>
      <c r="F65" s="199" t="s">
        <v>638</v>
      </c>
      <c r="G65" s="202" t="s">
        <v>639</v>
      </c>
      <c r="H65" s="201"/>
      <c r="I65" s="203">
        <v>1</v>
      </c>
      <c r="J65" s="204" t="s">
        <v>568</v>
      </c>
      <c r="K65" s="205">
        <v>35000</v>
      </c>
      <c r="L65" s="199" t="s">
        <v>1084</v>
      </c>
      <c r="M65" s="206">
        <v>35000</v>
      </c>
    </row>
    <row r="66" spans="2:13" ht="16.8" thickTop="1">
      <c r="B66" s="200"/>
      <c r="C66" s="200"/>
      <c r="D66" s="200"/>
      <c r="E66" s="207" t="s">
        <v>640</v>
      </c>
      <c r="F66" s="207"/>
      <c r="G66" s="207"/>
      <c r="H66" s="207"/>
      <c r="I66" s="207"/>
      <c r="J66" s="207"/>
      <c r="K66" s="207"/>
      <c r="L66" s="207"/>
      <c r="M66" s="212">
        <v>620000</v>
      </c>
    </row>
    <row r="67" spans="2:13" ht="16.2">
      <c r="B67" s="200"/>
      <c r="C67" s="200"/>
      <c r="D67" s="200"/>
      <c r="E67" s="199"/>
      <c r="F67" s="200"/>
      <c r="G67" s="200"/>
      <c r="H67" s="200"/>
      <c r="I67" s="200"/>
      <c r="J67" s="200"/>
      <c r="K67" s="200"/>
      <c r="L67" s="200"/>
      <c r="M67" s="206"/>
    </row>
    <row r="68" spans="2:13" ht="16.2">
      <c r="B68" s="243" t="s">
        <v>641</v>
      </c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4">
        <v>620000</v>
      </c>
    </row>
    <row r="69" spans="2:13" ht="16.2">
      <c r="B69" s="199"/>
      <c r="C69" s="200"/>
      <c r="D69" s="200"/>
      <c r="E69" s="200"/>
      <c r="F69" s="200"/>
      <c r="G69" s="200"/>
      <c r="H69" s="200"/>
      <c r="I69" s="200"/>
      <c r="J69" s="200"/>
      <c r="K69" s="200"/>
      <c r="L69" s="200"/>
      <c r="M69" s="206"/>
    </row>
    <row r="70" spans="2:13" ht="16.2">
      <c r="B70" s="208" t="s">
        <v>643</v>
      </c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9"/>
    </row>
    <row r="71" spans="2:13" ht="16.2">
      <c r="B71" s="200"/>
      <c r="C71" s="199" t="s">
        <v>642</v>
      </c>
      <c r="D71" s="199" t="s">
        <v>644</v>
      </c>
      <c r="E71" s="207" t="s">
        <v>645</v>
      </c>
      <c r="F71" s="207"/>
      <c r="G71" s="207"/>
      <c r="H71" s="207"/>
      <c r="I71" s="207"/>
      <c r="J71" s="207"/>
      <c r="K71" s="207"/>
      <c r="L71" s="207"/>
      <c r="M71" s="206"/>
    </row>
    <row r="72" spans="2:13" ht="16.8" thickBot="1">
      <c r="B72" s="200"/>
      <c r="C72" s="200"/>
      <c r="D72" s="200"/>
      <c r="E72" s="200"/>
      <c r="F72" s="199" t="s">
        <v>646</v>
      </c>
      <c r="G72" s="202" t="s">
        <v>647</v>
      </c>
      <c r="H72" s="201"/>
      <c r="I72" s="203">
        <v>1</v>
      </c>
      <c r="J72" s="204" t="s">
        <v>568</v>
      </c>
      <c r="K72" s="205">
        <v>11481</v>
      </c>
      <c r="L72" s="199" t="s">
        <v>1091</v>
      </c>
      <c r="M72" s="206">
        <v>11481</v>
      </c>
    </row>
    <row r="73" spans="2:13" ht="16.8" thickTop="1">
      <c r="B73" s="200"/>
      <c r="C73" s="200"/>
      <c r="D73" s="200"/>
      <c r="E73" s="207" t="s">
        <v>648</v>
      </c>
      <c r="F73" s="207"/>
      <c r="G73" s="207"/>
      <c r="H73" s="207"/>
      <c r="I73" s="207"/>
      <c r="J73" s="207"/>
      <c r="K73" s="207"/>
      <c r="L73" s="207"/>
      <c r="M73" s="212">
        <v>11481</v>
      </c>
    </row>
    <row r="74" spans="2:13" ht="16.2">
      <c r="B74" s="200"/>
      <c r="C74" s="200"/>
      <c r="D74" s="200"/>
      <c r="E74" s="199"/>
      <c r="F74" s="200"/>
      <c r="G74" s="200"/>
      <c r="H74" s="200"/>
      <c r="I74" s="200"/>
      <c r="J74" s="200"/>
      <c r="K74" s="200"/>
      <c r="L74" s="200"/>
      <c r="M74" s="206"/>
    </row>
    <row r="75" spans="2:13" ht="16.2">
      <c r="B75" s="243" t="s">
        <v>649</v>
      </c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4">
        <v>11481</v>
      </c>
    </row>
    <row r="76" spans="2:13" ht="16.2">
      <c r="B76" s="199"/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6"/>
    </row>
    <row r="77" spans="2:13" ht="16.2">
      <c r="B77" s="208" t="s">
        <v>651</v>
      </c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9"/>
    </row>
    <row r="78" spans="2:13" ht="16.2">
      <c r="B78" s="200"/>
      <c r="C78" s="199" t="s">
        <v>650</v>
      </c>
      <c r="D78" s="199" t="s">
        <v>652</v>
      </c>
      <c r="E78" s="207" t="s">
        <v>653</v>
      </c>
      <c r="F78" s="207"/>
      <c r="G78" s="207"/>
      <c r="H78" s="207"/>
      <c r="I78" s="207"/>
      <c r="J78" s="207"/>
      <c r="K78" s="207"/>
      <c r="L78" s="207"/>
      <c r="M78" s="206"/>
    </row>
    <row r="79" spans="2:13" ht="16.8" thickBot="1">
      <c r="B79" s="200"/>
      <c r="C79" s="200"/>
      <c r="D79" s="200"/>
      <c r="E79" s="200"/>
      <c r="F79" s="199" t="s">
        <v>654</v>
      </c>
      <c r="G79" s="202" t="s">
        <v>344</v>
      </c>
      <c r="H79" s="201"/>
      <c r="I79" s="203">
        <v>1</v>
      </c>
      <c r="J79" s="204" t="s">
        <v>568</v>
      </c>
      <c r="K79" s="205">
        <v>40000</v>
      </c>
      <c r="L79" s="199" t="s">
        <v>1084</v>
      </c>
      <c r="M79" s="206">
        <v>40000</v>
      </c>
    </row>
    <row r="80" spans="2:13" ht="16.8" thickTop="1">
      <c r="B80" s="200"/>
      <c r="C80" s="200"/>
      <c r="D80" s="200"/>
      <c r="E80" s="207" t="s">
        <v>655</v>
      </c>
      <c r="F80" s="207"/>
      <c r="G80" s="207"/>
      <c r="H80" s="207"/>
      <c r="I80" s="207"/>
      <c r="J80" s="207"/>
      <c r="K80" s="207"/>
      <c r="L80" s="207"/>
      <c r="M80" s="212">
        <v>40000</v>
      </c>
    </row>
    <row r="81" spans="2:13" ht="16.2">
      <c r="B81" s="200"/>
      <c r="C81" s="200"/>
      <c r="D81" s="200"/>
      <c r="E81" s="199"/>
      <c r="F81" s="200"/>
      <c r="G81" s="200"/>
      <c r="H81" s="200"/>
      <c r="I81" s="200"/>
      <c r="J81" s="200"/>
      <c r="K81" s="200"/>
      <c r="L81" s="200"/>
      <c r="M81" s="206"/>
    </row>
    <row r="82" spans="2:13" ht="16.2">
      <c r="B82" s="243" t="s">
        <v>656</v>
      </c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4">
        <v>40000</v>
      </c>
    </row>
    <row r="83" spans="2:13" ht="16.2">
      <c r="B83" s="199"/>
      <c r="C83" s="200"/>
      <c r="D83" s="200"/>
      <c r="E83" s="200"/>
      <c r="F83" s="200"/>
      <c r="G83" s="200"/>
      <c r="H83" s="200"/>
      <c r="I83" s="200"/>
      <c r="J83" s="200"/>
      <c r="K83" s="200"/>
      <c r="L83" s="200"/>
      <c r="M83" s="206"/>
    </row>
    <row r="84" spans="2:13" ht="16.2">
      <c r="B84" s="208" t="s">
        <v>658</v>
      </c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9"/>
    </row>
    <row r="85" spans="2:13" ht="16.2">
      <c r="B85" s="200"/>
      <c r="C85" s="199" t="s">
        <v>657</v>
      </c>
      <c r="D85" s="199" t="s">
        <v>659</v>
      </c>
      <c r="E85" s="207" t="s">
        <v>660</v>
      </c>
      <c r="F85" s="207"/>
      <c r="G85" s="207"/>
      <c r="H85" s="207"/>
      <c r="I85" s="207"/>
      <c r="J85" s="207"/>
      <c r="K85" s="207"/>
      <c r="L85" s="207"/>
      <c r="M85" s="206"/>
    </row>
    <row r="86" spans="2:13" ht="16.2">
      <c r="B86" s="200"/>
      <c r="C86" s="200"/>
      <c r="D86" s="200"/>
      <c r="E86" s="200"/>
      <c r="F86" s="199" t="s">
        <v>661</v>
      </c>
      <c r="G86" s="202" t="s">
        <v>662</v>
      </c>
      <c r="H86" s="201"/>
      <c r="I86" s="203">
        <v>150</v>
      </c>
      <c r="J86" s="204" t="s">
        <v>663</v>
      </c>
      <c r="K86" s="205">
        <v>126.88</v>
      </c>
      <c r="L86" s="199" t="s">
        <v>1091</v>
      </c>
      <c r="M86" s="206">
        <v>19032</v>
      </c>
    </row>
    <row r="87" spans="2:13" ht="16.2">
      <c r="B87" s="200"/>
      <c r="C87" s="200"/>
      <c r="D87" s="200"/>
      <c r="E87" s="200"/>
      <c r="F87" s="199" t="s">
        <v>664</v>
      </c>
      <c r="G87" s="202" t="s">
        <v>665</v>
      </c>
      <c r="H87" s="201"/>
      <c r="I87" s="203">
        <v>4</v>
      </c>
      <c r="J87" s="204" t="s">
        <v>580</v>
      </c>
      <c r="K87" s="205">
        <v>684.28750000000002</v>
      </c>
      <c r="L87" s="199" t="s">
        <v>1092</v>
      </c>
      <c r="M87" s="206">
        <v>2737.15</v>
      </c>
    </row>
    <row r="88" spans="2:13" ht="16.8" thickBot="1">
      <c r="B88" s="200"/>
      <c r="C88" s="200"/>
      <c r="D88" s="200"/>
      <c r="E88" s="200"/>
      <c r="F88" s="199" t="s">
        <v>666</v>
      </c>
      <c r="G88" s="202" t="s">
        <v>667</v>
      </c>
      <c r="H88" s="201"/>
      <c r="I88" s="203">
        <v>6</v>
      </c>
      <c r="J88" s="204" t="s">
        <v>580</v>
      </c>
      <c r="K88" s="205">
        <v>1029</v>
      </c>
      <c r="L88" s="199" t="s">
        <v>1082</v>
      </c>
      <c r="M88" s="206">
        <v>6174</v>
      </c>
    </row>
    <row r="89" spans="2:13" ht="16.8" thickTop="1">
      <c r="B89" s="200"/>
      <c r="C89" s="200"/>
      <c r="D89" s="200"/>
      <c r="E89" s="207" t="s">
        <v>668</v>
      </c>
      <c r="F89" s="207"/>
      <c r="G89" s="207"/>
      <c r="H89" s="207"/>
      <c r="I89" s="207"/>
      <c r="J89" s="207"/>
      <c r="K89" s="207"/>
      <c r="L89" s="207"/>
      <c r="M89" s="212">
        <v>27943.15</v>
      </c>
    </row>
    <row r="90" spans="2:13" ht="16.2">
      <c r="B90" s="200"/>
      <c r="C90" s="200"/>
      <c r="D90" s="200"/>
      <c r="E90" s="199"/>
      <c r="F90" s="200"/>
      <c r="G90" s="200"/>
      <c r="H90" s="200"/>
      <c r="I90" s="200"/>
      <c r="J90" s="200"/>
      <c r="K90" s="200"/>
      <c r="L90" s="200"/>
      <c r="M90" s="206"/>
    </row>
    <row r="91" spans="2:13" ht="16.2">
      <c r="B91" s="200"/>
      <c r="C91" s="200"/>
      <c r="D91" s="199" t="s">
        <v>669</v>
      </c>
      <c r="E91" s="207" t="s">
        <v>670</v>
      </c>
      <c r="F91" s="207"/>
      <c r="G91" s="207"/>
      <c r="H91" s="207"/>
      <c r="I91" s="207"/>
      <c r="J91" s="207"/>
      <c r="K91" s="207"/>
      <c r="L91" s="207"/>
      <c r="M91" s="206"/>
    </row>
    <row r="92" spans="2:13" ht="16.8" thickBot="1">
      <c r="B92" s="200"/>
      <c r="C92" s="200"/>
      <c r="D92" s="200"/>
      <c r="E92" s="200"/>
      <c r="F92" s="199" t="s">
        <v>671</v>
      </c>
      <c r="G92" s="202" t="s">
        <v>672</v>
      </c>
      <c r="H92" s="201"/>
      <c r="I92" s="203">
        <v>100</v>
      </c>
      <c r="J92" s="204" t="s">
        <v>663</v>
      </c>
      <c r="K92" s="205">
        <v>101.18</v>
      </c>
      <c r="L92" s="199" t="s">
        <v>1083</v>
      </c>
      <c r="M92" s="206">
        <v>10118</v>
      </c>
    </row>
    <row r="93" spans="2:13" ht="16.8" thickTop="1">
      <c r="B93" s="200"/>
      <c r="C93" s="200"/>
      <c r="D93" s="200"/>
      <c r="E93" s="207" t="s">
        <v>673</v>
      </c>
      <c r="F93" s="207"/>
      <c r="G93" s="207"/>
      <c r="H93" s="207"/>
      <c r="I93" s="207"/>
      <c r="J93" s="207"/>
      <c r="K93" s="207"/>
      <c r="L93" s="207"/>
      <c r="M93" s="212">
        <v>10118</v>
      </c>
    </row>
    <row r="94" spans="2:13" ht="16.2">
      <c r="B94" s="200"/>
      <c r="C94" s="200"/>
      <c r="D94" s="200"/>
      <c r="E94" s="199"/>
      <c r="F94" s="200"/>
      <c r="G94" s="200"/>
      <c r="H94" s="200"/>
      <c r="I94" s="200"/>
      <c r="J94" s="200"/>
      <c r="K94" s="200"/>
      <c r="L94" s="200"/>
      <c r="M94" s="206"/>
    </row>
    <row r="95" spans="2:13" ht="16.2">
      <c r="B95" s="243" t="s">
        <v>674</v>
      </c>
      <c r="C95" s="243"/>
      <c r="D95" s="243"/>
      <c r="E95" s="243"/>
      <c r="F95" s="243"/>
      <c r="G95" s="243"/>
      <c r="H95" s="243"/>
      <c r="I95" s="243"/>
      <c r="J95" s="243"/>
      <c r="K95" s="243"/>
      <c r="L95" s="243"/>
      <c r="M95" s="244">
        <v>38061.15</v>
      </c>
    </row>
    <row r="96" spans="2:13" ht="16.2">
      <c r="B96" s="199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6"/>
    </row>
    <row r="97" spans="2:13" ht="16.2">
      <c r="B97" s="208" t="s">
        <v>676</v>
      </c>
      <c r="C97" s="208"/>
      <c r="D97" s="208"/>
      <c r="E97" s="208"/>
      <c r="F97" s="208"/>
      <c r="G97" s="208"/>
      <c r="H97" s="208"/>
      <c r="I97" s="208"/>
      <c r="J97" s="208"/>
      <c r="K97" s="208"/>
      <c r="L97" s="208"/>
      <c r="M97" s="209"/>
    </row>
    <row r="98" spans="2:13" ht="16.2">
      <c r="B98" s="200"/>
      <c r="C98" s="199" t="s">
        <v>675</v>
      </c>
      <c r="D98" s="199" t="s">
        <v>677</v>
      </c>
      <c r="E98" s="207" t="s">
        <v>678</v>
      </c>
      <c r="F98" s="207"/>
      <c r="G98" s="207"/>
      <c r="H98" s="207"/>
      <c r="I98" s="207"/>
      <c r="J98" s="207"/>
      <c r="K98" s="207"/>
      <c r="L98" s="207"/>
      <c r="M98" s="206"/>
    </row>
    <row r="99" spans="2:13" ht="16.2">
      <c r="B99" s="200"/>
      <c r="C99" s="200"/>
      <c r="D99" s="200"/>
      <c r="E99" s="200"/>
      <c r="F99" s="199" t="s">
        <v>679</v>
      </c>
      <c r="G99" s="202" t="s">
        <v>680</v>
      </c>
      <c r="H99" s="201"/>
      <c r="I99" s="203">
        <v>1</v>
      </c>
      <c r="J99" s="204" t="s">
        <v>568</v>
      </c>
      <c r="K99" s="205">
        <v>4012</v>
      </c>
      <c r="L99" s="199" t="s">
        <v>1084</v>
      </c>
      <c r="M99" s="206">
        <v>4012</v>
      </c>
    </row>
    <row r="100" spans="2:13" ht="16.2">
      <c r="B100" s="200"/>
      <c r="C100" s="200"/>
      <c r="D100" s="200"/>
      <c r="E100" s="200"/>
      <c r="F100" s="199" t="s">
        <v>681</v>
      </c>
      <c r="G100" s="202" t="s">
        <v>682</v>
      </c>
      <c r="H100" s="201"/>
      <c r="I100" s="203">
        <v>1</v>
      </c>
      <c r="J100" s="204" t="s">
        <v>568</v>
      </c>
      <c r="K100" s="205">
        <v>8174</v>
      </c>
      <c r="L100" s="199" t="s">
        <v>1084</v>
      </c>
      <c r="M100" s="206">
        <v>8174</v>
      </c>
    </row>
    <row r="101" spans="2:13" ht="16.2">
      <c r="B101" s="200"/>
      <c r="C101" s="200"/>
      <c r="D101" s="200"/>
      <c r="E101" s="200"/>
      <c r="F101" s="199" t="s">
        <v>683</v>
      </c>
      <c r="G101" s="202" t="s">
        <v>684</v>
      </c>
      <c r="H101" s="201"/>
      <c r="I101" s="203">
        <v>1</v>
      </c>
      <c r="J101" s="204" t="s">
        <v>568</v>
      </c>
      <c r="K101" s="205">
        <v>9336</v>
      </c>
      <c r="L101" s="199" t="s">
        <v>1084</v>
      </c>
      <c r="M101" s="206">
        <v>9336</v>
      </c>
    </row>
    <row r="102" spans="2:13" ht="16.8" thickBot="1">
      <c r="B102" s="200"/>
      <c r="C102" s="200"/>
      <c r="D102" s="200"/>
      <c r="E102" s="200"/>
      <c r="F102" s="199" t="s">
        <v>685</v>
      </c>
      <c r="G102" s="202" t="s">
        <v>686</v>
      </c>
      <c r="H102" s="201"/>
      <c r="I102" s="203">
        <v>1</v>
      </c>
      <c r="J102" s="204" t="s">
        <v>568</v>
      </c>
      <c r="K102" s="205">
        <v>8560</v>
      </c>
      <c r="L102" s="199" t="s">
        <v>1084</v>
      </c>
      <c r="M102" s="206">
        <v>8560</v>
      </c>
    </row>
    <row r="103" spans="2:13" ht="16.8" thickTop="1">
      <c r="B103" s="200"/>
      <c r="C103" s="200"/>
      <c r="D103" s="200"/>
      <c r="E103" s="207" t="s">
        <v>687</v>
      </c>
      <c r="F103" s="207"/>
      <c r="G103" s="207"/>
      <c r="H103" s="207"/>
      <c r="I103" s="207"/>
      <c r="J103" s="207"/>
      <c r="K103" s="207"/>
      <c r="L103" s="207"/>
      <c r="M103" s="212">
        <v>30082</v>
      </c>
    </row>
    <row r="104" spans="2:13" ht="16.2">
      <c r="B104" s="200"/>
      <c r="C104" s="200"/>
      <c r="D104" s="200"/>
      <c r="E104" s="199"/>
      <c r="F104" s="200"/>
      <c r="G104" s="200"/>
      <c r="H104" s="200"/>
      <c r="I104" s="200"/>
      <c r="J104" s="200"/>
      <c r="K104" s="200"/>
      <c r="L104" s="200"/>
      <c r="M104" s="206"/>
    </row>
    <row r="105" spans="2:13" ht="16.2">
      <c r="B105" s="243" t="s">
        <v>688</v>
      </c>
      <c r="C105" s="243"/>
      <c r="D105" s="243"/>
      <c r="E105" s="243"/>
      <c r="F105" s="243"/>
      <c r="G105" s="243"/>
      <c r="H105" s="243"/>
      <c r="I105" s="243"/>
      <c r="J105" s="243"/>
      <c r="K105" s="243"/>
      <c r="L105" s="243"/>
      <c r="M105" s="244">
        <v>30082</v>
      </c>
    </row>
    <row r="106" spans="2:13" ht="16.2">
      <c r="B106" s="199"/>
      <c r="C106" s="200"/>
      <c r="D106" s="200"/>
      <c r="E106" s="200"/>
      <c r="F106" s="200"/>
      <c r="G106" s="200"/>
      <c r="H106" s="200"/>
      <c r="I106" s="200"/>
      <c r="J106" s="200"/>
      <c r="K106" s="200"/>
      <c r="L106" s="200"/>
      <c r="M106" s="206"/>
    </row>
    <row r="107" spans="2:13" ht="16.2">
      <c r="B107" s="208" t="s">
        <v>690</v>
      </c>
      <c r="C107" s="208"/>
      <c r="D107" s="208"/>
      <c r="E107" s="208"/>
      <c r="F107" s="208"/>
      <c r="G107" s="208"/>
      <c r="H107" s="208"/>
      <c r="I107" s="208"/>
      <c r="J107" s="208"/>
      <c r="K107" s="208"/>
      <c r="L107" s="208"/>
      <c r="M107" s="209"/>
    </row>
    <row r="108" spans="2:13" ht="16.2">
      <c r="B108" s="200"/>
      <c r="C108" s="199" t="s">
        <v>689</v>
      </c>
      <c r="D108" s="199" t="s">
        <v>691</v>
      </c>
      <c r="E108" s="207" t="s">
        <v>692</v>
      </c>
      <c r="F108" s="207"/>
      <c r="G108" s="207"/>
      <c r="H108" s="207"/>
      <c r="I108" s="207"/>
      <c r="J108" s="207"/>
      <c r="K108" s="207"/>
      <c r="L108" s="207"/>
      <c r="M108" s="206"/>
    </row>
    <row r="109" spans="2:13" ht="16.2">
      <c r="B109" s="200"/>
      <c r="C109" s="200"/>
      <c r="D109" s="200"/>
      <c r="E109" s="200"/>
      <c r="F109" s="199" t="s">
        <v>693</v>
      </c>
      <c r="G109" s="202" t="s">
        <v>694</v>
      </c>
      <c r="H109" s="201"/>
      <c r="I109" s="203">
        <v>1</v>
      </c>
      <c r="J109" s="204" t="s">
        <v>568</v>
      </c>
      <c r="K109" s="205">
        <v>300000</v>
      </c>
      <c r="L109" s="199" t="s">
        <v>1084</v>
      </c>
      <c r="M109" s="206">
        <v>300000</v>
      </c>
    </row>
    <row r="110" spans="2:13" ht="16.2">
      <c r="B110" s="200"/>
      <c r="C110" s="200"/>
      <c r="D110" s="200"/>
      <c r="E110" s="200"/>
      <c r="F110" s="199" t="s">
        <v>695</v>
      </c>
      <c r="G110" s="202" t="s">
        <v>696</v>
      </c>
      <c r="H110" s="201"/>
      <c r="I110" s="203">
        <v>1</v>
      </c>
      <c r="J110" s="204" t="s">
        <v>568</v>
      </c>
      <c r="K110" s="205">
        <v>30000</v>
      </c>
      <c r="L110" s="199" t="s">
        <v>1084</v>
      </c>
      <c r="M110" s="206">
        <v>30000</v>
      </c>
    </row>
    <row r="111" spans="2:13" ht="16.2">
      <c r="B111" s="200"/>
      <c r="C111" s="200"/>
      <c r="D111" s="200"/>
      <c r="E111" s="200"/>
      <c r="F111" s="199" t="s">
        <v>697</v>
      </c>
      <c r="G111" s="202" t="s">
        <v>698</v>
      </c>
      <c r="H111" s="201"/>
      <c r="I111" s="203">
        <v>1</v>
      </c>
      <c r="J111" s="204" t="s">
        <v>568</v>
      </c>
      <c r="K111" s="205">
        <v>60000</v>
      </c>
      <c r="L111" s="199" t="s">
        <v>1093</v>
      </c>
      <c r="M111" s="206">
        <v>60000</v>
      </c>
    </row>
    <row r="112" spans="2:13" ht="16.2">
      <c r="B112" s="200"/>
      <c r="C112" s="200"/>
      <c r="D112" s="200"/>
      <c r="E112" s="200"/>
      <c r="F112" s="199" t="s">
        <v>699</v>
      </c>
      <c r="G112" s="202" t="s">
        <v>700</v>
      </c>
      <c r="H112" s="201"/>
      <c r="I112" s="203">
        <v>1</v>
      </c>
      <c r="J112" s="204" t="s">
        <v>568</v>
      </c>
      <c r="K112" s="205">
        <v>30000</v>
      </c>
      <c r="L112" s="199" t="s">
        <v>1094</v>
      </c>
      <c r="M112" s="206">
        <v>30000</v>
      </c>
    </row>
    <row r="113" spans="2:13" ht="16.2">
      <c r="B113" s="200"/>
      <c r="C113" s="200"/>
      <c r="D113" s="200"/>
      <c r="E113" s="200"/>
      <c r="F113" s="199" t="s">
        <v>701</v>
      </c>
      <c r="G113" s="202" t="s">
        <v>702</v>
      </c>
      <c r="H113" s="201"/>
      <c r="I113" s="203">
        <v>750</v>
      </c>
      <c r="J113" s="204" t="s">
        <v>703</v>
      </c>
      <c r="K113" s="205">
        <v>131</v>
      </c>
      <c r="L113" s="199" t="s">
        <v>1095</v>
      </c>
      <c r="M113" s="206">
        <v>98250</v>
      </c>
    </row>
    <row r="114" spans="2:13" ht="32.4">
      <c r="B114" s="200"/>
      <c r="C114" s="200"/>
      <c r="D114" s="200"/>
      <c r="E114" s="200"/>
      <c r="F114" s="199" t="s">
        <v>704</v>
      </c>
      <c r="G114" s="202" t="s">
        <v>705</v>
      </c>
      <c r="H114" s="201"/>
      <c r="I114" s="203">
        <v>1</v>
      </c>
      <c r="J114" s="204" t="s">
        <v>568</v>
      </c>
      <c r="K114" s="205">
        <v>31000</v>
      </c>
      <c r="L114" s="199" t="s">
        <v>1091</v>
      </c>
      <c r="M114" s="206">
        <v>31000</v>
      </c>
    </row>
    <row r="115" spans="2:13" ht="16.2">
      <c r="B115" s="200"/>
      <c r="C115" s="200"/>
      <c r="D115" s="200"/>
      <c r="E115" s="200"/>
      <c r="F115" s="199" t="s">
        <v>706</v>
      </c>
      <c r="G115" s="202" t="s">
        <v>707</v>
      </c>
      <c r="H115" s="201"/>
      <c r="I115" s="203">
        <v>1</v>
      </c>
      <c r="J115" s="204" t="s">
        <v>568</v>
      </c>
      <c r="K115" s="205">
        <v>70000</v>
      </c>
      <c r="L115" s="199" t="s">
        <v>1092</v>
      </c>
      <c r="M115" s="206">
        <v>70000</v>
      </c>
    </row>
    <row r="116" spans="2:13" ht="16.2">
      <c r="B116" s="200"/>
      <c r="C116" s="200"/>
      <c r="D116" s="200"/>
      <c r="E116" s="200"/>
      <c r="F116" s="199" t="s">
        <v>708</v>
      </c>
      <c r="G116" s="202" t="s">
        <v>709</v>
      </c>
      <c r="H116" s="201"/>
      <c r="I116" s="203">
        <v>1</v>
      </c>
      <c r="J116" s="204" t="s">
        <v>568</v>
      </c>
      <c r="K116" s="205">
        <v>35000</v>
      </c>
      <c r="L116" s="199" t="s">
        <v>1092</v>
      </c>
      <c r="M116" s="206">
        <v>35000</v>
      </c>
    </row>
    <row r="117" spans="2:13" ht="16.2">
      <c r="B117" s="200"/>
      <c r="C117" s="200"/>
      <c r="D117" s="200"/>
      <c r="E117" s="200"/>
      <c r="F117" s="199" t="s">
        <v>710</v>
      </c>
      <c r="G117" s="202" t="s">
        <v>711</v>
      </c>
      <c r="H117" s="201"/>
      <c r="I117" s="203">
        <v>1</v>
      </c>
      <c r="J117" s="204" t="s">
        <v>568</v>
      </c>
      <c r="K117" s="205">
        <v>15000</v>
      </c>
      <c r="L117" s="199" t="s">
        <v>1096</v>
      </c>
      <c r="M117" s="206">
        <v>15000</v>
      </c>
    </row>
    <row r="118" spans="2:13" ht="16.2">
      <c r="B118" s="200"/>
      <c r="C118" s="200"/>
      <c r="D118" s="200"/>
      <c r="E118" s="200"/>
      <c r="F118" s="199" t="s">
        <v>712</v>
      </c>
      <c r="G118" s="202" t="s">
        <v>713</v>
      </c>
      <c r="H118" s="201"/>
      <c r="I118" s="203">
        <v>1</v>
      </c>
      <c r="J118" s="204" t="s">
        <v>568</v>
      </c>
      <c r="K118" s="205">
        <v>35000</v>
      </c>
      <c r="L118" s="199" t="s">
        <v>1097</v>
      </c>
      <c r="M118" s="206">
        <v>35000</v>
      </c>
    </row>
    <row r="119" spans="2:13" ht="16.2">
      <c r="B119" s="200"/>
      <c r="C119" s="200"/>
      <c r="D119" s="200"/>
      <c r="E119" s="200"/>
      <c r="F119" s="199" t="s">
        <v>714</v>
      </c>
      <c r="G119" s="202" t="s">
        <v>715</v>
      </c>
      <c r="H119" s="201"/>
      <c r="I119" s="203">
        <v>1</v>
      </c>
      <c r="J119" s="204" t="s">
        <v>568</v>
      </c>
      <c r="K119" s="205">
        <v>25000</v>
      </c>
      <c r="L119" s="199" t="s">
        <v>1097</v>
      </c>
      <c r="M119" s="206">
        <v>25000</v>
      </c>
    </row>
    <row r="120" spans="2:13" ht="16.2">
      <c r="B120" s="200"/>
      <c r="C120" s="200"/>
      <c r="D120" s="200"/>
      <c r="E120" s="200"/>
      <c r="F120" s="199" t="s">
        <v>716</v>
      </c>
      <c r="G120" s="202" t="s">
        <v>717</v>
      </c>
      <c r="H120" s="201"/>
      <c r="I120" s="203">
        <v>1</v>
      </c>
      <c r="J120" s="204" t="s">
        <v>568</v>
      </c>
      <c r="K120" s="205">
        <v>154498</v>
      </c>
      <c r="L120" s="199" t="s">
        <v>1084</v>
      </c>
      <c r="M120" s="206">
        <v>154498</v>
      </c>
    </row>
    <row r="121" spans="2:13" ht="16.2">
      <c r="B121" s="200"/>
      <c r="C121" s="200"/>
      <c r="D121" s="200"/>
      <c r="E121" s="200"/>
      <c r="F121" s="199" t="s">
        <v>718</v>
      </c>
      <c r="G121" s="202" t="s">
        <v>719</v>
      </c>
      <c r="H121" s="201"/>
      <c r="I121" s="203">
        <v>1150</v>
      </c>
      <c r="J121" s="204" t="s">
        <v>703</v>
      </c>
      <c r="K121" s="205">
        <v>96.8</v>
      </c>
      <c r="L121" s="199" t="s">
        <v>1091</v>
      </c>
      <c r="M121" s="206">
        <v>111320</v>
      </c>
    </row>
    <row r="122" spans="2:13" ht="16.2">
      <c r="B122" s="200"/>
      <c r="C122" s="200"/>
      <c r="D122" s="200"/>
      <c r="E122" s="200"/>
      <c r="F122" s="199" t="s">
        <v>720</v>
      </c>
      <c r="G122" s="202" t="s">
        <v>721</v>
      </c>
      <c r="H122" s="201"/>
      <c r="I122" s="203">
        <v>1</v>
      </c>
      <c r="J122" s="204" t="s">
        <v>568</v>
      </c>
      <c r="K122" s="205">
        <v>45000</v>
      </c>
      <c r="L122" s="199" t="s">
        <v>1092</v>
      </c>
      <c r="M122" s="206">
        <v>45000</v>
      </c>
    </row>
    <row r="123" spans="2:13" ht="16.2">
      <c r="B123" s="200"/>
      <c r="C123" s="200"/>
      <c r="D123" s="200"/>
      <c r="E123" s="200"/>
      <c r="F123" s="199" t="s">
        <v>722</v>
      </c>
      <c r="G123" s="202" t="s">
        <v>723</v>
      </c>
      <c r="H123" s="201"/>
      <c r="I123" s="203">
        <v>1</v>
      </c>
      <c r="J123" s="204" t="s">
        <v>568</v>
      </c>
      <c r="K123" s="205">
        <v>8500</v>
      </c>
      <c r="L123" s="199" t="s">
        <v>1082</v>
      </c>
      <c r="M123" s="206">
        <v>8500</v>
      </c>
    </row>
    <row r="124" spans="2:13" ht="16.2">
      <c r="B124" s="200"/>
      <c r="C124" s="200"/>
      <c r="D124" s="200"/>
      <c r="E124" s="200"/>
      <c r="F124" s="199" t="s">
        <v>724</v>
      </c>
      <c r="G124" s="202" t="s">
        <v>725</v>
      </c>
      <c r="H124" s="201"/>
      <c r="I124" s="203">
        <v>1</v>
      </c>
      <c r="J124" s="204" t="s">
        <v>568</v>
      </c>
      <c r="K124" s="205">
        <v>8778</v>
      </c>
      <c r="L124" s="199" t="s">
        <v>1082</v>
      </c>
      <c r="M124" s="206">
        <v>8778</v>
      </c>
    </row>
    <row r="125" spans="2:13" ht="16.8" thickBot="1">
      <c r="B125" s="200"/>
      <c r="C125" s="200"/>
      <c r="D125" s="200"/>
      <c r="E125" s="200"/>
      <c r="F125" s="199" t="s">
        <v>726</v>
      </c>
      <c r="G125" s="202" t="s">
        <v>727</v>
      </c>
      <c r="H125" s="201"/>
      <c r="I125" s="203">
        <v>1</v>
      </c>
      <c r="J125" s="204" t="s">
        <v>568</v>
      </c>
      <c r="K125" s="205">
        <v>110970</v>
      </c>
      <c r="L125" s="199" t="s">
        <v>1074</v>
      </c>
      <c r="M125" s="206">
        <v>110970</v>
      </c>
    </row>
    <row r="126" spans="2:13" ht="16.8" thickTop="1">
      <c r="B126" s="200"/>
      <c r="C126" s="200"/>
      <c r="D126" s="200"/>
      <c r="E126" s="207" t="s">
        <v>728</v>
      </c>
      <c r="F126" s="207"/>
      <c r="G126" s="207"/>
      <c r="H126" s="207"/>
      <c r="I126" s="207"/>
      <c r="J126" s="207"/>
      <c r="K126" s="207"/>
      <c r="L126" s="207"/>
      <c r="M126" s="212">
        <v>1168316</v>
      </c>
    </row>
    <row r="127" spans="2:13" ht="16.2">
      <c r="B127" s="200"/>
      <c r="C127" s="200"/>
      <c r="D127" s="200"/>
      <c r="E127" s="199"/>
      <c r="F127" s="200"/>
      <c r="G127" s="200"/>
      <c r="H127" s="200"/>
      <c r="I127" s="200"/>
      <c r="J127" s="200"/>
      <c r="K127" s="200"/>
      <c r="L127" s="200"/>
      <c r="M127" s="206"/>
    </row>
    <row r="128" spans="2:13" ht="16.2">
      <c r="B128" s="200"/>
      <c r="C128" s="200"/>
      <c r="D128" s="199" t="s">
        <v>729</v>
      </c>
      <c r="E128" s="207" t="s">
        <v>730</v>
      </c>
      <c r="F128" s="207"/>
      <c r="G128" s="207"/>
      <c r="H128" s="207"/>
      <c r="I128" s="207"/>
      <c r="J128" s="207"/>
      <c r="K128" s="207"/>
      <c r="L128" s="207"/>
      <c r="M128" s="206"/>
    </row>
    <row r="129" spans="2:13" ht="16.2">
      <c r="B129" s="200"/>
      <c r="C129" s="200"/>
      <c r="D129" s="200"/>
      <c r="E129" s="200"/>
      <c r="F129" s="199" t="s">
        <v>731</v>
      </c>
      <c r="G129" s="202" t="s">
        <v>732</v>
      </c>
      <c r="H129" s="201"/>
      <c r="I129" s="203">
        <v>1</v>
      </c>
      <c r="J129" s="204" t="s">
        <v>568</v>
      </c>
      <c r="K129" s="205">
        <v>28705</v>
      </c>
      <c r="L129" s="199" t="s">
        <v>1082</v>
      </c>
      <c r="M129" s="206">
        <v>28705</v>
      </c>
    </row>
    <row r="130" spans="2:13" ht="16.2">
      <c r="B130" s="200"/>
      <c r="C130" s="200"/>
      <c r="D130" s="200"/>
      <c r="E130" s="200"/>
      <c r="F130" s="199" t="s">
        <v>733</v>
      </c>
      <c r="G130" s="202" t="s">
        <v>734</v>
      </c>
      <c r="H130" s="201"/>
      <c r="I130" s="203">
        <v>1</v>
      </c>
      <c r="J130" s="204" t="s">
        <v>568</v>
      </c>
      <c r="K130" s="205">
        <v>51872</v>
      </c>
      <c r="L130" s="199" t="s">
        <v>1082</v>
      </c>
      <c r="M130" s="206">
        <v>51872</v>
      </c>
    </row>
    <row r="131" spans="2:13" ht="16.2">
      <c r="B131" s="200"/>
      <c r="C131" s="200"/>
      <c r="D131" s="200"/>
      <c r="E131" s="200"/>
      <c r="F131" s="199" t="s">
        <v>735</v>
      </c>
      <c r="G131" s="202" t="s">
        <v>736</v>
      </c>
      <c r="H131" s="201"/>
      <c r="I131" s="203">
        <v>1</v>
      </c>
      <c r="J131" s="204" t="s">
        <v>568</v>
      </c>
      <c r="K131" s="205">
        <v>213696</v>
      </c>
      <c r="L131" s="199" t="s">
        <v>1082</v>
      </c>
      <c r="M131" s="206">
        <v>213696</v>
      </c>
    </row>
    <row r="132" spans="2:13" ht="16.8" thickBot="1">
      <c r="B132" s="200"/>
      <c r="C132" s="200"/>
      <c r="D132" s="200"/>
      <c r="E132" s="200"/>
      <c r="F132" s="199" t="s">
        <v>737</v>
      </c>
      <c r="G132" s="202" t="s">
        <v>738</v>
      </c>
      <c r="H132" s="201"/>
      <c r="I132" s="203">
        <v>1</v>
      </c>
      <c r="J132" s="204" t="s">
        <v>568</v>
      </c>
      <c r="K132" s="205">
        <v>93072</v>
      </c>
      <c r="L132" s="199" t="s">
        <v>1082</v>
      </c>
      <c r="M132" s="206">
        <v>93072</v>
      </c>
    </row>
    <row r="133" spans="2:13" ht="16.8" thickTop="1">
      <c r="B133" s="200"/>
      <c r="C133" s="200"/>
      <c r="D133" s="200"/>
      <c r="E133" s="207" t="s">
        <v>739</v>
      </c>
      <c r="F133" s="207"/>
      <c r="G133" s="207"/>
      <c r="H133" s="207"/>
      <c r="I133" s="207"/>
      <c r="J133" s="207"/>
      <c r="K133" s="207"/>
      <c r="L133" s="207"/>
      <c r="M133" s="212">
        <v>387345</v>
      </c>
    </row>
    <row r="134" spans="2:13" ht="16.2">
      <c r="B134" s="200"/>
      <c r="C134" s="200"/>
      <c r="D134" s="200"/>
      <c r="E134" s="199"/>
      <c r="F134" s="200"/>
      <c r="G134" s="200"/>
      <c r="H134" s="200"/>
      <c r="I134" s="200"/>
      <c r="J134" s="200"/>
      <c r="K134" s="200"/>
      <c r="L134" s="200"/>
      <c r="M134" s="206"/>
    </row>
    <row r="135" spans="2:13" ht="16.2">
      <c r="B135" s="200"/>
      <c r="C135" s="200"/>
      <c r="D135" s="199" t="s">
        <v>740</v>
      </c>
      <c r="E135" s="207" t="s">
        <v>741</v>
      </c>
      <c r="F135" s="207"/>
      <c r="G135" s="207"/>
      <c r="H135" s="207"/>
      <c r="I135" s="207"/>
      <c r="J135" s="207"/>
      <c r="K135" s="207"/>
      <c r="L135" s="207"/>
      <c r="M135" s="206"/>
    </row>
    <row r="136" spans="2:13" ht="16.2">
      <c r="B136" s="200"/>
      <c r="C136" s="200"/>
      <c r="D136" s="200"/>
      <c r="E136" s="200"/>
      <c r="F136" s="199" t="s">
        <v>742</v>
      </c>
      <c r="G136" s="202" t="s">
        <v>743</v>
      </c>
      <c r="H136" s="201"/>
      <c r="I136" s="203">
        <v>1</v>
      </c>
      <c r="J136" s="204" t="s">
        <v>568</v>
      </c>
      <c r="K136" s="205">
        <v>40652</v>
      </c>
      <c r="L136" s="199" t="s">
        <v>1098</v>
      </c>
      <c r="M136" s="206">
        <v>40652</v>
      </c>
    </row>
    <row r="137" spans="2:13" ht="16.8" thickBot="1">
      <c r="B137" s="200"/>
      <c r="C137" s="200"/>
      <c r="D137" s="200"/>
      <c r="E137" s="200"/>
      <c r="F137" s="199" t="s">
        <v>744</v>
      </c>
      <c r="G137" s="202" t="s">
        <v>745</v>
      </c>
      <c r="H137" s="201"/>
      <c r="I137" s="203">
        <v>1</v>
      </c>
      <c r="J137" s="204" t="s">
        <v>568</v>
      </c>
      <c r="K137" s="205">
        <v>156312</v>
      </c>
      <c r="L137" s="199" t="s">
        <v>1098</v>
      </c>
      <c r="M137" s="206">
        <v>156312</v>
      </c>
    </row>
    <row r="138" spans="2:13" ht="16.8" thickTop="1">
      <c r="B138" s="200"/>
      <c r="C138" s="200"/>
      <c r="D138" s="200"/>
      <c r="E138" s="207" t="s">
        <v>746</v>
      </c>
      <c r="F138" s="207"/>
      <c r="G138" s="207"/>
      <c r="H138" s="207"/>
      <c r="I138" s="207"/>
      <c r="J138" s="207"/>
      <c r="K138" s="207"/>
      <c r="L138" s="207"/>
      <c r="M138" s="212">
        <v>196964</v>
      </c>
    </row>
    <row r="139" spans="2:13" ht="16.2">
      <c r="B139" s="200"/>
      <c r="C139" s="200"/>
      <c r="D139" s="200"/>
      <c r="E139" s="199"/>
      <c r="F139" s="200"/>
      <c r="G139" s="200"/>
      <c r="H139" s="200"/>
      <c r="I139" s="200"/>
      <c r="J139" s="200"/>
      <c r="K139" s="200"/>
      <c r="L139" s="200"/>
      <c r="M139" s="206"/>
    </row>
    <row r="140" spans="2:13" ht="16.2">
      <c r="B140" s="200"/>
      <c r="C140" s="200"/>
      <c r="D140" s="199" t="s">
        <v>747</v>
      </c>
      <c r="E140" s="207" t="s">
        <v>748</v>
      </c>
      <c r="F140" s="207"/>
      <c r="G140" s="207"/>
      <c r="H140" s="207"/>
      <c r="I140" s="207"/>
      <c r="J140" s="207"/>
      <c r="K140" s="207"/>
      <c r="L140" s="207"/>
      <c r="M140" s="206"/>
    </row>
    <row r="141" spans="2:13" ht="16.2">
      <c r="B141" s="200"/>
      <c r="C141" s="200"/>
      <c r="D141" s="200"/>
      <c r="E141" s="200"/>
      <c r="F141" s="199" t="s">
        <v>749</v>
      </c>
      <c r="G141" s="202" t="s">
        <v>750</v>
      </c>
      <c r="H141" s="201"/>
      <c r="I141" s="203">
        <v>1</v>
      </c>
      <c r="J141" s="204" t="s">
        <v>568</v>
      </c>
      <c r="K141" s="205">
        <v>71851.199999999997</v>
      </c>
      <c r="L141" s="199" t="s">
        <v>1091</v>
      </c>
      <c r="M141" s="206">
        <v>71851.199999999997</v>
      </c>
    </row>
    <row r="142" spans="2:13" ht="16.8" thickBot="1">
      <c r="B142" s="200"/>
      <c r="C142" s="200"/>
      <c r="D142" s="200"/>
      <c r="E142" s="200"/>
      <c r="F142" s="199" t="s">
        <v>751</v>
      </c>
      <c r="G142" s="202" t="s">
        <v>752</v>
      </c>
      <c r="H142" s="201"/>
      <c r="I142" s="203">
        <v>1</v>
      </c>
      <c r="J142" s="204" t="s">
        <v>568</v>
      </c>
      <c r="K142" s="205">
        <v>166312</v>
      </c>
      <c r="L142" s="199" t="s">
        <v>1091</v>
      </c>
      <c r="M142" s="206">
        <v>166312</v>
      </c>
    </row>
    <row r="143" spans="2:13" ht="16.8" thickTop="1">
      <c r="B143" s="200"/>
      <c r="C143" s="200"/>
      <c r="D143" s="200"/>
      <c r="E143" s="207" t="s">
        <v>753</v>
      </c>
      <c r="F143" s="207"/>
      <c r="G143" s="207"/>
      <c r="H143" s="207"/>
      <c r="I143" s="207"/>
      <c r="J143" s="207"/>
      <c r="K143" s="207"/>
      <c r="L143" s="207"/>
      <c r="M143" s="212">
        <v>238163.20000000001</v>
      </c>
    </row>
    <row r="144" spans="2:13" ht="16.2">
      <c r="B144" s="200"/>
      <c r="C144" s="200"/>
      <c r="D144" s="200"/>
      <c r="E144" s="199"/>
      <c r="F144" s="200"/>
      <c r="G144" s="200"/>
      <c r="H144" s="200"/>
      <c r="I144" s="200"/>
      <c r="J144" s="200"/>
      <c r="K144" s="200"/>
      <c r="L144" s="200"/>
      <c r="M144" s="206"/>
    </row>
    <row r="145" spans="2:13" ht="16.2">
      <c r="B145" s="200"/>
      <c r="C145" s="200"/>
      <c r="D145" s="199" t="s">
        <v>754</v>
      </c>
      <c r="E145" s="207" t="s">
        <v>755</v>
      </c>
      <c r="F145" s="207"/>
      <c r="G145" s="207"/>
      <c r="H145" s="207"/>
      <c r="I145" s="207"/>
      <c r="J145" s="207"/>
      <c r="K145" s="207"/>
      <c r="L145" s="207"/>
      <c r="M145" s="206"/>
    </row>
    <row r="146" spans="2:13" ht="16.2">
      <c r="B146" s="200"/>
      <c r="C146" s="200"/>
      <c r="D146" s="200"/>
      <c r="E146" s="200"/>
      <c r="F146" s="199" t="s">
        <v>756</v>
      </c>
      <c r="G146" s="202" t="s">
        <v>757</v>
      </c>
      <c r="H146" s="201"/>
      <c r="I146" s="203">
        <v>1</v>
      </c>
      <c r="J146" s="204" t="s">
        <v>568</v>
      </c>
      <c r="K146" s="205">
        <v>174462</v>
      </c>
      <c r="L146" s="199" t="s">
        <v>1084</v>
      </c>
      <c r="M146" s="206">
        <v>174462</v>
      </c>
    </row>
    <row r="147" spans="2:13" ht="16.8" thickBot="1">
      <c r="B147" s="200"/>
      <c r="C147" s="200"/>
      <c r="D147" s="200"/>
      <c r="E147" s="200"/>
      <c r="F147" s="199" t="s">
        <v>758</v>
      </c>
      <c r="G147" s="202" t="s">
        <v>759</v>
      </c>
      <c r="H147" s="201"/>
      <c r="I147" s="203">
        <v>1</v>
      </c>
      <c r="J147" s="204" t="s">
        <v>568</v>
      </c>
      <c r="K147" s="205">
        <v>25000</v>
      </c>
      <c r="L147" s="199" t="s">
        <v>1084</v>
      </c>
      <c r="M147" s="206">
        <v>25000</v>
      </c>
    </row>
    <row r="148" spans="2:13" ht="16.8" thickTop="1">
      <c r="B148" s="200"/>
      <c r="C148" s="200"/>
      <c r="D148" s="200"/>
      <c r="E148" s="207" t="s">
        <v>760</v>
      </c>
      <c r="F148" s="207"/>
      <c r="G148" s="207"/>
      <c r="H148" s="207"/>
      <c r="I148" s="207"/>
      <c r="J148" s="207"/>
      <c r="K148" s="207"/>
      <c r="L148" s="207"/>
      <c r="M148" s="212">
        <v>199462</v>
      </c>
    </row>
    <row r="149" spans="2:13" ht="16.2">
      <c r="B149" s="200"/>
      <c r="C149" s="200"/>
      <c r="D149" s="200"/>
      <c r="E149" s="199"/>
      <c r="F149" s="200"/>
      <c r="G149" s="200"/>
      <c r="H149" s="200"/>
      <c r="I149" s="200"/>
      <c r="J149" s="200"/>
      <c r="K149" s="200"/>
      <c r="L149" s="200"/>
      <c r="M149" s="206"/>
    </row>
    <row r="150" spans="2:13" ht="16.2">
      <c r="B150" s="200"/>
      <c r="C150" s="200"/>
      <c r="D150" s="199" t="s">
        <v>761</v>
      </c>
      <c r="E150" s="207" t="s">
        <v>762</v>
      </c>
      <c r="F150" s="207"/>
      <c r="G150" s="207"/>
      <c r="H150" s="207"/>
      <c r="I150" s="207"/>
      <c r="J150" s="207"/>
      <c r="K150" s="207"/>
      <c r="L150" s="207"/>
      <c r="M150" s="206"/>
    </row>
    <row r="151" spans="2:13" ht="32.4">
      <c r="B151" s="200"/>
      <c r="C151" s="200"/>
      <c r="D151" s="200"/>
      <c r="E151" s="200"/>
      <c r="F151" s="199" t="s">
        <v>763</v>
      </c>
      <c r="G151" s="202" t="s">
        <v>764</v>
      </c>
      <c r="H151" s="201"/>
      <c r="I151" s="203">
        <v>6</v>
      </c>
      <c r="J151" s="204" t="s">
        <v>580</v>
      </c>
      <c r="K151" s="205">
        <v>19462.791987036333</v>
      </c>
      <c r="L151" s="199" t="s">
        <v>1099</v>
      </c>
      <c r="M151" s="206">
        <v>116776.751922218</v>
      </c>
    </row>
    <row r="152" spans="2:13" ht="32.4">
      <c r="B152" s="200"/>
      <c r="C152" s="200"/>
      <c r="D152" s="200"/>
      <c r="E152" s="200"/>
      <c r="F152" s="199" t="s">
        <v>765</v>
      </c>
      <c r="G152" s="202" t="s">
        <v>766</v>
      </c>
      <c r="H152" s="201"/>
      <c r="I152" s="203">
        <v>2</v>
      </c>
      <c r="J152" s="204" t="s">
        <v>580</v>
      </c>
      <c r="K152" s="205">
        <v>33255.750930660899</v>
      </c>
      <c r="L152" s="199" t="s">
        <v>1100</v>
      </c>
      <c r="M152" s="206">
        <v>66511.501861321798</v>
      </c>
    </row>
    <row r="153" spans="2:13" ht="16.8" thickBot="1">
      <c r="B153" s="200"/>
      <c r="C153" s="200"/>
      <c r="D153" s="200"/>
      <c r="E153" s="200"/>
      <c r="F153" s="199" t="s">
        <v>767</v>
      </c>
      <c r="G153" s="202" t="s">
        <v>768</v>
      </c>
      <c r="H153" s="201"/>
      <c r="I153" s="203">
        <v>2</v>
      </c>
      <c r="J153" s="204" t="s">
        <v>580</v>
      </c>
      <c r="K153" s="205">
        <v>44075.626395991298</v>
      </c>
      <c r="L153" s="199" t="s">
        <v>1101</v>
      </c>
      <c r="M153" s="206">
        <v>88151.252791982595</v>
      </c>
    </row>
    <row r="154" spans="2:13" ht="16.8" thickTop="1">
      <c r="B154" s="200"/>
      <c r="C154" s="200"/>
      <c r="D154" s="200"/>
      <c r="E154" s="207" t="s">
        <v>769</v>
      </c>
      <c r="F154" s="207"/>
      <c r="G154" s="207"/>
      <c r="H154" s="207"/>
      <c r="I154" s="207"/>
      <c r="J154" s="207"/>
      <c r="K154" s="207"/>
      <c r="L154" s="207"/>
      <c r="M154" s="212">
        <v>271439.50657552242</v>
      </c>
    </row>
    <row r="155" spans="2:13" ht="16.2">
      <c r="B155" s="200"/>
      <c r="C155" s="200"/>
      <c r="D155" s="200"/>
      <c r="E155" s="199"/>
      <c r="F155" s="200"/>
      <c r="G155" s="200"/>
      <c r="H155" s="200"/>
      <c r="I155" s="200"/>
      <c r="J155" s="200"/>
      <c r="K155" s="200"/>
      <c r="L155" s="200"/>
      <c r="M155" s="206"/>
    </row>
    <row r="156" spans="2:13" ht="16.2">
      <c r="B156" s="200"/>
      <c r="C156" s="200"/>
      <c r="D156" s="199" t="s">
        <v>770</v>
      </c>
      <c r="E156" s="207" t="s">
        <v>300</v>
      </c>
      <c r="F156" s="207"/>
      <c r="G156" s="207"/>
      <c r="H156" s="207"/>
      <c r="I156" s="207"/>
      <c r="J156" s="207"/>
      <c r="K156" s="207"/>
      <c r="L156" s="207"/>
      <c r="M156" s="206"/>
    </row>
    <row r="157" spans="2:13" ht="16.8" thickBot="1">
      <c r="B157" s="200"/>
      <c r="C157" s="200"/>
      <c r="D157" s="200"/>
      <c r="E157" s="200"/>
      <c r="F157" s="199" t="s">
        <v>771</v>
      </c>
      <c r="G157" s="202" t="s">
        <v>772</v>
      </c>
      <c r="H157" s="201"/>
      <c r="I157" s="203">
        <v>1</v>
      </c>
      <c r="J157" s="204" t="s">
        <v>568</v>
      </c>
      <c r="K157" s="205">
        <v>140000</v>
      </c>
      <c r="L157" s="199" t="s">
        <v>1102</v>
      </c>
      <c r="M157" s="206">
        <v>140000</v>
      </c>
    </row>
    <row r="158" spans="2:13" ht="16.8" thickTop="1">
      <c r="B158" s="200"/>
      <c r="C158" s="200"/>
      <c r="D158" s="200"/>
      <c r="E158" s="207" t="s">
        <v>773</v>
      </c>
      <c r="F158" s="207"/>
      <c r="G158" s="207"/>
      <c r="H158" s="207"/>
      <c r="I158" s="207"/>
      <c r="J158" s="207"/>
      <c r="K158" s="207"/>
      <c r="L158" s="207"/>
      <c r="M158" s="212">
        <v>140000</v>
      </c>
    </row>
    <row r="159" spans="2:13" ht="16.2">
      <c r="B159" s="200"/>
      <c r="C159" s="200"/>
      <c r="D159" s="200"/>
      <c r="E159" s="199"/>
      <c r="F159" s="200"/>
      <c r="G159" s="200"/>
      <c r="H159" s="200"/>
      <c r="I159" s="200"/>
      <c r="J159" s="200"/>
      <c r="K159" s="200"/>
      <c r="L159" s="200"/>
      <c r="M159" s="206"/>
    </row>
    <row r="160" spans="2:13" ht="16.2">
      <c r="B160" s="200"/>
      <c r="C160" s="200"/>
      <c r="D160" s="199" t="s">
        <v>774</v>
      </c>
      <c r="E160" s="207" t="s">
        <v>775</v>
      </c>
      <c r="F160" s="207"/>
      <c r="G160" s="207"/>
      <c r="H160" s="207"/>
      <c r="I160" s="207"/>
      <c r="J160" s="207"/>
      <c r="K160" s="207"/>
      <c r="L160" s="207"/>
      <c r="M160" s="206"/>
    </row>
    <row r="161" spans="2:13" ht="16.2">
      <c r="B161" s="200"/>
      <c r="C161" s="200"/>
      <c r="D161" s="200"/>
      <c r="E161" s="200"/>
      <c r="F161" s="199" t="s">
        <v>776</v>
      </c>
      <c r="G161" s="202" t="s">
        <v>777</v>
      </c>
      <c r="H161" s="201"/>
      <c r="I161" s="203">
        <v>2</v>
      </c>
      <c r="J161" s="204" t="s">
        <v>580</v>
      </c>
      <c r="K161" s="205">
        <v>16838.149812159249</v>
      </c>
      <c r="L161" s="199" t="s">
        <v>1096</v>
      </c>
      <c r="M161" s="206">
        <v>33676.299624318497</v>
      </c>
    </row>
    <row r="162" spans="2:13" ht="16.2">
      <c r="B162" s="200"/>
      <c r="C162" s="200"/>
      <c r="D162" s="200"/>
      <c r="E162" s="200"/>
      <c r="F162" s="199" t="s">
        <v>778</v>
      </c>
      <c r="G162" s="202" t="s">
        <v>779</v>
      </c>
      <c r="H162" s="201"/>
      <c r="I162" s="203">
        <v>2</v>
      </c>
      <c r="J162" s="204" t="s">
        <v>580</v>
      </c>
      <c r="K162" s="205">
        <v>16987.534952603299</v>
      </c>
      <c r="L162" s="199" t="s">
        <v>1093</v>
      </c>
      <c r="M162" s="206">
        <v>33975.069905206597</v>
      </c>
    </row>
    <row r="163" spans="2:13" ht="33" thickBot="1">
      <c r="B163" s="200"/>
      <c r="C163" s="200"/>
      <c r="D163" s="200"/>
      <c r="E163" s="200"/>
      <c r="F163" s="199" t="s">
        <v>780</v>
      </c>
      <c r="G163" s="202" t="s">
        <v>781</v>
      </c>
      <c r="H163" s="201"/>
      <c r="I163" s="203">
        <v>6</v>
      </c>
      <c r="J163" s="204" t="s">
        <v>580</v>
      </c>
      <c r="K163" s="205">
        <v>1889.5188628260501</v>
      </c>
      <c r="L163" s="199" t="s">
        <v>1103</v>
      </c>
      <c r="M163" s="206">
        <v>11337.1131769563</v>
      </c>
    </row>
    <row r="164" spans="2:13" ht="16.8" thickTop="1">
      <c r="B164" s="200"/>
      <c r="C164" s="200"/>
      <c r="D164" s="200"/>
      <c r="E164" s="207" t="s">
        <v>782</v>
      </c>
      <c r="F164" s="207"/>
      <c r="G164" s="207"/>
      <c r="H164" s="207"/>
      <c r="I164" s="207"/>
      <c r="J164" s="207"/>
      <c r="K164" s="207"/>
      <c r="L164" s="207"/>
      <c r="M164" s="212">
        <v>78988.482706481387</v>
      </c>
    </row>
    <row r="165" spans="2:13" ht="16.2">
      <c r="B165" s="200"/>
      <c r="C165" s="200"/>
      <c r="D165" s="200"/>
      <c r="E165" s="199"/>
      <c r="F165" s="200"/>
      <c r="G165" s="200"/>
      <c r="H165" s="200"/>
      <c r="I165" s="200"/>
      <c r="J165" s="200"/>
      <c r="K165" s="200"/>
      <c r="L165" s="200"/>
      <c r="M165" s="206"/>
    </row>
    <row r="166" spans="2:13" ht="16.2">
      <c r="B166" s="200"/>
      <c r="C166" s="200"/>
      <c r="D166" s="199" t="s">
        <v>783</v>
      </c>
      <c r="E166" s="207" t="s">
        <v>784</v>
      </c>
      <c r="F166" s="207"/>
      <c r="G166" s="207"/>
      <c r="H166" s="207"/>
      <c r="I166" s="207"/>
      <c r="J166" s="207"/>
      <c r="K166" s="207"/>
      <c r="L166" s="207"/>
      <c r="M166" s="206"/>
    </row>
    <row r="167" spans="2:13" ht="32.4">
      <c r="B167" s="200"/>
      <c r="C167" s="200"/>
      <c r="D167" s="200"/>
      <c r="E167" s="200"/>
      <c r="F167" s="199" t="s">
        <v>785</v>
      </c>
      <c r="G167" s="202" t="s">
        <v>786</v>
      </c>
      <c r="H167" s="201"/>
      <c r="I167" s="203">
        <v>3200</v>
      </c>
      <c r="J167" s="204" t="s">
        <v>787</v>
      </c>
      <c r="K167" s="205">
        <v>4.84</v>
      </c>
      <c r="L167" s="199" t="s">
        <v>1104</v>
      </c>
      <c r="M167" s="206">
        <v>15488</v>
      </c>
    </row>
    <row r="168" spans="2:13" ht="16.2">
      <c r="B168" s="200"/>
      <c r="C168" s="200"/>
      <c r="D168" s="200"/>
      <c r="E168" s="200"/>
      <c r="F168" s="199" t="s">
        <v>788</v>
      </c>
      <c r="G168" s="202" t="s">
        <v>789</v>
      </c>
      <c r="H168" s="201"/>
      <c r="I168" s="203">
        <v>9600</v>
      </c>
      <c r="J168" s="204" t="s">
        <v>790</v>
      </c>
      <c r="K168" s="205">
        <v>93.903999999999996</v>
      </c>
      <c r="L168" s="199" t="s">
        <v>1105</v>
      </c>
      <c r="M168" s="206">
        <v>901478.40000000002</v>
      </c>
    </row>
    <row r="169" spans="2:13" ht="16.2">
      <c r="B169" s="200"/>
      <c r="C169" s="200"/>
      <c r="D169" s="200"/>
      <c r="E169" s="200"/>
      <c r="F169" s="199" t="s">
        <v>791</v>
      </c>
      <c r="G169" s="202" t="s">
        <v>792</v>
      </c>
      <c r="H169" s="201"/>
      <c r="I169" s="203">
        <v>1</v>
      </c>
      <c r="J169" s="204" t="s">
        <v>580</v>
      </c>
      <c r="K169" s="205">
        <v>20000</v>
      </c>
      <c r="L169" s="199" t="s">
        <v>1105</v>
      </c>
      <c r="M169" s="206">
        <v>20000</v>
      </c>
    </row>
    <row r="170" spans="2:13" ht="16.2">
      <c r="B170" s="200"/>
      <c r="C170" s="200"/>
      <c r="D170" s="200"/>
      <c r="E170" s="200"/>
      <c r="F170" s="199" t="s">
        <v>793</v>
      </c>
      <c r="G170" s="202" t="s">
        <v>794</v>
      </c>
      <c r="H170" s="201"/>
      <c r="I170" s="203">
        <v>6400</v>
      </c>
      <c r="J170" s="204" t="s">
        <v>790</v>
      </c>
      <c r="K170" s="205">
        <v>18.0976</v>
      </c>
      <c r="L170" s="199" t="s">
        <v>1106</v>
      </c>
      <c r="M170" s="206">
        <v>115824.64</v>
      </c>
    </row>
    <row r="171" spans="2:13" ht="16.2">
      <c r="B171" s="200"/>
      <c r="C171" s="200"/>
      <c r="D171" s="200"/>
      <c r="E171" s="200"/>
      <c r="F171" s="199" t="s">
        <v>795</v>
      </c>
      <c r="G171" s="202" t="s">
        <v>796</v>
      </c>
      <c r="H171" s="201"/>
      <c r="I171" s="203">
        <v>9600</v>
      </c>
      <c r="J171" s="204" t="s">
        <v>790</v>
      </c>
      <c r="K171" s="205">
        <v>18.0976</v>
      </c>
      <c r="L171" s="199" t="s">
        <v>1107</v>
      </c>
      <c r="M171" s="206">
        <v>173736.95999999999</v>
      </c>
    </row>
    <row r="172" spans="2:13" ht="16.2">
      <c r="B172" s="200"/>
      <c r="C172" s="200"/>
      <c r="D172" s="200"/>
      <c r="E172" s="200"/>
      <c r="F172" s="199" t="s">
        <v>797</v>
      </c>
      <c r="G172" s="202" t="s">
        <v>798</v>
      </c>
      <c r="H172" s="201"/>
      <c r="I172" s="203">
        <v>1</v>
      </c>
      <c r="J172" s="204" t="s">
        <v>568</v>
      </c>
      <c r="K172" s="205">
        <v>205720</v>
      </c>
      <c r="L172" s="199" t="s">
        <v>1107</v>
      </c>
      <c r="M172" s="206">
        <v>205720</v>
      </c>
    </row>
    <row r="173" spans="2:13" ht="16.2">
      <c r="B173" s="200"/>
      <c r="C173" s="200"/>
      <c r="D173" s="200"/>
      <c r="E173" s="200"/>
      <c r="F173" s="199" t="s">
        <v>799</v>
      </c>
      <c r="G173" s="202" t="s">
        <v>800</v>
      </c>
      <c r="H173" s="201"/>
      <c r="I173" s="203">
        <v>1</v>
      </c>
      <c r="J173" s="204" t="s">
        <v>568</v>
      </c>
      <c r="K173" s="205">
        <v>103080</v>
      </c>
      <c r="L173" s="199" t="s">
        <v>1107</v>
      </c>
      <c r="M173" s="206">
        <v>103080</v>
      </c>
    </row>
    <row r="174" spans="2:13" ht="16.2">
      <c r="B174" s="200"/>
      <c r="C174" s="200"/>
      <c r="D174" s="200"/>
      <c r="E174" s="200"/>
      <c r="F174" s="199" t="s">
        <v>801</v>
      </c>
      <c r="G174" s="202" t="s">
        <v>802</v>
      </c>
      <c r="H174" s="201"/>
      <c r="I174" s="203">
        <v>900</v>
      </c>
      <c r="J174" s="204" t="s">
        <v>803</v>
      </c>
      <c r="K174" s="205">
        <v>88.387999999999991</v>
      </c>
      <c r="L174" s="199" t="s">
        <v>1108</v>
      </c>
      <c r="M174" s="206">
        <v>79549.2</v>
      </c>
    </row>
    <row r="175" spans="2:13" ht="16.2">
      <c r="B175" s="200"/>
      <c r="C175" s="200"/>
      <c r="D175" s="200"/>
      <c r="E175" s="200"/>
      <c r="F175" s="199" t="s">
        <v>804</v>
      </c>
      <c r="G175" s="202" t="s">
        <v>805</v>
      </c>
      <c r="H175" s="201"/>
      <c r="I175" s="203">
        <v>1</v>
      </c>
      <c r="J175" s="204" t="s">
        <v>568</v>
      </c>
      <c r="K175" s="205">
        <v>5000</v>
      </c>
      <c r="L175" s="199" t="s">
        <v>1109</v>
      </c>
      <c r="M175" s="206">
        <v>5000</v>
      </c>
    </row>
    <row r="176" spans="2:13" ht="16.2">
      <c r="B176" s="200"/>
      <c r="C176" s="200"/>
      <c r="D176" s="200"/>
      <c r="E176" s="200"/>
      <c r="F176" s="199" t="s">
        <v>806</v>
      </c>
      <c r="G176" s="202" t="s">
        <v>807</v>
      </c>
      <c r="H176" s="201"/>
      <c r="I176" s="203">
        <v>1</v>
      </c>
      <c r="J176" s="204" t="s">
        <v>568</v>
      </c>
      <c r="K176" s="205">
        <v>10000</v>
      </c>
      <c r="L176" s="199" t="s">
        <v>1109</v>
      </c>
      <c r="M176" s="206">
        <v>10000</v>
      </c>
    </row>
    <row r="177" spans="2:13" ht="16.2">
      <c r="B177" s="200"/>
      <c r="C177" s="200"/>
      <c r="D177" s="200"/>
      <c r="E177" s="200"/>
      <c r="F177" s="199" t="s">
        <v>808</v>
      </c>
      <c r="G177" s="202" t="s">
        <v>809</v>
      </c>
      <c r="H177" s="201"/>
      <c r="I177" s="203">
        <v>1</v>
      </c>
      <c r="J177" s="204" t="s">
        <v>568</v>
      </c>
      <c r="K177" s="205">
        <v>50000</v>
      </c>
      <c r="L177" s="199" t="s">
        <v>1109</v>
      </c>
      <c r="M177" s="206">
        <v>50000</v>
      </c>
    </row>
    <row r="178" spans="2:13" ht="16.8" thickBot="1">
      <c r="B178" s="200"/>
      <c r="C178" s="200"/>
      <c r="D178" s="200"/>
      <c r="E178" s="200"/>
      <c r="F178" s="199" t="s">
        <v>810</v>
      </c>
      <c r="G178" s="202" t="s">
        <v>811</v>
      </c>
      <c r="H178" s="201"/>
      <c r="I178" s="203">
        <v>3</v>
      </c>
      <c r="J178" s="204" t="s">
        <v>568</v>
      </c>
      <c r="K178" s="205">
        <v>28000</v>
      </c>
      <c r="L178" s="199" t="s">
        <v>1109</v>
      </c>
      <c r="M178" s="206">
        <v>84000</v>
      </c>
    </row>
    <row r="179" spans="2:13" ht="16.8" thickTop="1">
      <c r="B179" s="200"/>
      <c r="C179" s="200"/>
      <c r="D179" s="200"/>
      <c r="E179" s="207" t="s">
        <v>812</v>
      </c>
      <c r="F179" s="207"/>
      <c r="G179" s="207"/>
      <c r="H179" s="207"/>
      <c r="I179" s="207"/>
      <c r="J179" s="207"/>
      <c r="K179" s="207"/>
      <c r="L179" s="207"/>
      <c r="M179" s="212">
        <v>1763877.2</v>
      </c>
    </row>
    <row r="180" spans="2:13" ht="16.2">
      <c r="B180" s="200"/>
      <c r="C180" s="200"/>
      <c r="D180" s="200"/>
      <c r="E180" s="199"/>
      <c r="F180" s="200"/>
      <c r="G180" s="200"/>
      <c r="H180" s="200"/>
      <c r="I180" s="200"/>
      <c r="J180" s="200"/>
      <c r="K180" s="200"/>
      <c r="L180" s="200"/>
      <c r="M180" s="206"/>
    </row>
    <row r="181" spans="2:13" ht="16.2">
      <c r="B181" s="200"/>
      <c r="C181" s="200"/>
      <c r="D181" s="199" t="s">
        <v>813</v>
      </c>
      <c r="E181" s="207" t="s">
        <v>814</v>
      </c>
      <c r="F181" s="207"/>
      <c r="G181" s="207"/>
      <c r="H181" s="207"/>
      <c r="I181" s="207"/>
      <c r="J181" s="207"/>
      <c r="K181" s="207"/>
      <c r="L181" s="207"/>
      <c r="M181" s="206"/>
    </row>
    <row r="182" spans="2:13" ht="33" thickBot="1">
      <c r="B182" s="200"/>
      <c r="C182" s="200"/>
      <c r="D182" s="200"/>
      <c r="E182" s="200"/>
      <c r="F182" s="199" t="s">
        <v>815</v>
      </c>
      <c r="G182" s="202" t="s">
        <v>816</v>
      </c>
      <c r="H182" s="201"/>
      <c r="I182" s="203">
        <v>1</v>
      </c>
      <c r="J182" s="204" t="s">
        <v>568</v>
      </c>
      <c r="K182" s="205">
        <v>450000</v>
      </c>
      <c r="L182" s="199" t="s">
        <v>1074</v>
      </c>
      <c r="M182" s="206">
        <v>450000</v>
      </c>
    </row>
    <row r="183" spans="2:13" ht="16.8" thickTop="1">
      <c r="B183" s="200"/>
      <c r="C183" s="200"/>
      <c r="D183" s="200"/>
      <c r="E183" s="207" t="s">
        <v>817</v>
      </c>
      <c r="F183" s="207"/>
      <c r="G183" s="207"/>
      <c r="H183" s="207"/>
      <c r="I183" s="207"/>
      <c r="J183" s="207"/>
      <c r="K183" s="207"/>
      <c r="L183" s="207"/>
      <c r="M183" s="212">
        <v>450000</v>
      </c>
    </row>
    <row r="184" spans="2:13" ht="16.2">
      <c r="B184" s="200"/>
      <c r="C184" s="200"/>
      <c r="D184" s="200"/>
      <c r="E184" s="199"/>
      <c r="F184" s="200"/>
      <c r="G184" s="200"/>
      <c r="H184" s="200"/>
      <c r="I184" s="200"/>
      <c r="J184" s="200"/>
      <c r="K184" s="200"/>
      <c r="L184" s="200"/>
      <c r="M184" s="206"/>
    </row>
    <row r="185" spans="2:13" ht="16.2">
      <c r="B185" s="200"/>
      <c r="C185" s="200"/>
      <c r="D185" s="199" t="s">
        <v>818</v>
      </c>
      <c r="E185" s="207" t="s">
        <v>819</v>
      </c>
      <c r="F185" s="207"/>
      <c r="G185" s="207"/>
      <c r="H185" s="207"/>
      <c r="I185" s="207"/>
      <c r="J185" s="207"/>
      <c r="K185" s="207"/>
      <c r="L185" s="207"/>
      <c r="M185" s="206"/>
    </row>
    <row r="186" spans="2:13" ht="16.8" thickBot="1">
      <c r="B186" s="200"/>
      <c r="C186" s="200"/>
      <c r="D186" s="200"/>
      <c r="E186" s="200"/>
      <c r="F186" s="199" t="s">
        <v>820</v>
      </c>
      <c r="G186" s="202" t="s">
        <v>821</v>
      </c>
      <c r="H186" s="201"/>
      <c r="I186" s="203">
        <v>1</v>
      </c>
      <c r="J186" s="204" t="s">
        <v>568</v>
      </c>
      <c r="K186" s="205">
        <v>20000</v>
      </c>
      <c r="L186" s="199" t="s">
        <v>1110</v>
      </c>
      <c r="M186" s="206">
        <v>20000</v>
      </c>
    </row>
    <row r="187" spans="2:13" ht="16.8" thickTop="1">
      <c r="B187" s="200"/>
      <c r="C187" s="200"/>
      <c r="D187" s="200"/>
      <c r="E187" s="207" t="s">
        <v>822</v>
      </c>
      <c r="F187" s="207"/>
      <c r="G187" s="207"/>
      <c r="H187" s="207"/>
      <c r="I187" s="207"/>
      <c r="J187" s="207"/>
      <c r="K187" s="207"/>
      <c r="L187" s="207"/>
      <c r="M187" s="212">
        <v>20000</v>
      </c>
    </row>
    <row r="188" spans="2:13" ht="16.2">
      <c r="B188" s="200"/>
      <c r="C188" s="200"/>
      <c r="D188" s="200"/>
      <c r="E188" s="199"/>
      <c r="F188" s="200"/>
      <c r="G188" s="200"/>
      <c r="H188" s="200"/>
      <c r="I188" s="200"/>
      <c r="J188" s="200"/>
      <c r="K188" s="200"/>
      <c r="L188" s="200"/>
      <c r="M188" s="206"/>
    </row>
    <row r="189" spans="2:13" ht="16.2">
      <c r="B189" s="200"/>
      <c r="C189" s="200"/>
      <c r="D189" s="199" t="s">
        <v>823</v>
      </c>
      <c r="E189" s="207" t="s">
        <v>824</v>
      </c>
      <c r="F189" s="207"/>
      <c r="G189" s="207"/>
      <c r="H189" s="207"/>
      <c r="I189" s="207"/>
      <c r="J189" s="207"/>
      <c r="K189" s="207"/>
      <c r="L189" s="207"/>
      <c r="M189" s="206"/>
    </row>
    <row r="190" spans="2:13" ht="16.2">
      <c r="B190" s="200"/>
      <c r="C190" s="200"/>
      <c r="D190" s="200"/>
      <c r="E190" s="200"/>
      <c r="F190" s="199" t="s">
        <v>825</v>
      </c>
      <c r="G190" s="202" t="s">
        <v>826</v>
      </c>
      <c r="H190" s="201"/>
      <c r="I190" s="203">
        <v>200</v>
      </c>
      <c r="J190" s="204" t="s">
        <v>827</v>
      </c>
      <c r="K190" s="205">
        <v>345.2</v>
      </c>
      <c r="L190" s="199" t="s">
        <v>1091</v>
      </c>
      <c r="M190" s="206">
        <v>69040</v>
      </c>
    </row>
    <row r="191" spans="2:13" ht="16.2">
      <c r="B191" s="200"/>
      <c r="C191" s="200"/>
      <c r="D191" s="200"/>
      <c r="E191" s="200"/>
      <c r="F191" s="199" t="s">
        <v>828</v>
      </c>
      <c r="G191" s="202" t="s">
        <v>829</v>
      </c>
      <c r="H191" s="201"/>
      <c r="I191" s="203">
        <v>1</v>
      </c>
      <c r="J191" s="204" t="s">
        <v>568</v>
      </c>
      <c r="K191" s="205">
        <v>20000</v>
      </c>
      <c r="L191" s="199" t="s">
        <v>1092</v>
      </c>
      <c r="M191" s="206">
        <v>20000</v>
      </c>
    </row>
    <row r="192" spans="2:13" ht="16.2">
      <c r="B192" s="200"/>
      <c r="C192" s="200"/>
      <c r="D192" s="200"/>
      <c r="E192" s="200"/>
      <c r="F192" s="199" t="s">
        <v>830</v>
      </c>
      <c r="G192" s="202" t="s">
        <v>831</v>
      </c>
      <c r="H192" s="201"/>
      <c r="I192" s="203">
        <v>1</v>
      </c>
      <c r="J192" s="204" t="s">
        <v>568</v>
      </c>
      <c r="K192" s="205">
        <v>25000</v>
      </c>
      <c r="L192" s="199" t="s">
        <v>1082</v>
      </c>
      <c r="M192" s="206">
        <v>25000</v>
      </c>
    </row>
    <row r="193" spans="2:13" ht="16.2">
      <c r="B193" s="200"/>
      <c r="C193" s="200"/>
      <c r="D193" s="200"/>
      <c r="E193" s="200"/>
      <c r="F193" s="199" t="s">
        <v>832</v>
      </c>
      <c r="G193" s="202" t="s">
        <v>833</v>
      </c>
      <c r="H193" s="201"/>
      <c r="I193" s="203">
        <v>1</v>
      </c>
      <c r="J193" s="204" t="s">
        <v>568</v>
      </c>
      <c r="K193" s="205">
        <v>80000</v>
      </c>
      <c r="L193" s="199" t="s">
        <v>1082</v>
      </c>
      <c r="M193" s="206">
        <v>80000</v>
      </c>
    </row>
    <row r="194" spans="2:13" ht="16.2">
      <c r="B194" s="200"/>
      <c r="C194" s="200"/>
      <c r="D194" s="200"/>
      <c r="E194" s="200"/>
      <c r="F194" s="199" t="s">
        <v>834</v>
      </c>
      <c r="G194" s="202" t="s">
        <v>835</v>
      </c>
      <c r="H194" s="201"/>
      <c r="I194" s="203">
        <v>1</v>
      </c>
      <c r="J194" s="204" t="s">
        <v>568</v>
      </c>
      <c r="K194" s="205">
        <v>25000</v>
      </c>
      <c r="L194" s="199" t="s">
        <v>1082</v>
      </c>
      <c r="M194" s="206">
        <v>25000</v>
      </c>
    </row>
    <row r="195" spans="2:13" ht="16.2">
      <c r="B195" s="200"/>
      <c r="C195" s="200"/>
      <c r="D195" s="200"/>
      <c r="E195" s="200"/>
      <c r="F195" s="199" t="s">
        <v>836</v>
      </c>
      <c r="G195" s="202" t="s">
        <v>837</v>
      </c>
      <c r="H195" s="201"/>
      <c r="I195" s="203">
        <v>1</v>
      </c>
      <c r="J195" s="204" t="s">
        <v>568</v>
      </c>
      <c r="K195" s="205">
        <v>15000</v>
      </c>
      <c r="L195" s="199" t="s">
        <v>1091</v>
      </c>
      <c r="M195" s="206">
        <v>15000</v>
      </c>
    </row>
    <row r="196" spans="2:13" ht="16.2">
      <c r="B196" s="200"/>
      <c r="C196" s="200"/>
      <c r="D196" s="200"/>
      <c r="E196" s="200"/>
      <c r="F196" s="199" t="s">
        <v>838</v>
      </c>
      <c r="G196" s="202" t="s">
        <v>839</v>
      </c>
      <c r="H196" s="201"/>
      <c r="I196" s="203">
        <v>1</v>
      </c>
      <c r="J196" s="204" t="s">
        <v>568</v>
      </c>
      <c r="K196" s="205">
        <v>5000</v>
      </c>
      <c r="L196" s="199" t="s">
        <v>1082</v>
      </c>
      <c r="M196" s="206">
        <v>5000</v>
      </c>
    </row>
    <row r="197" spans="2:13" ht="16.2">
      <c r="B197" s="200"/>
      <c r="C197" s="200"/>
      <c r="D197" s="200"/>
      <c r="E197" s="200"/>
      <c r="F197" s="199" t="s">
        <v>840</v>
      </c>
      <c r="G197" s="202" t="s">
        <v>841</v>
      </c>
      <c r="H197" s="201"/>
      <c r="I197" s="203">
        <v>1</v>
      </c>
      <c r="J197" s="204" t="s">
        <v>568</v>
      </c>
      <c r="K197" s="205">
        <v>5000</v>
      </c>
      <c r="L197" s="199" t="s">
        <v>1083</v>
      </c>
      <c r="M197" s="206">
        <v>5000</v>
      </c>
    </row>
    <row r="198" spans="2:13" ht="16.2">
      <c r="B198" s="200"/>
      <c r="C198" s="200"/>
      <c r="D198" s="200"/>
      <c r="E198" s="200"/>
      <c r="F198" s="199" t="s">
        <v>842</v>
      </c>
      <c r="G198" s="202" t="s">
        <v>843</v>
      </c>
      <c r="H198" s="201"/>
      <c r="I198" s="203">
        <v>1</v>
      </c>
      <c r="J198" s="204" t="s">
        <v>568</v>
      </c>
      <c r="K198" s="205">
        <v>25000</v>
      </c>
      <c r="L198" s="199" t="s">
        <v>1091</v>
      </c>
      <c r="M198" s="206">
        <v>25000</v>
      </c>
    </row>
    <row r="199" spans="2:13" ht="32.4">
      <c r="B199" s="200"/>
      <c r="C199" s="200"/>
      <c r="D199" s="200"/>
      <c r="E199" s="200"/>
      <c r="F199" s="199" t="s">
        <v>844</v>
      </c>
      <c r="G199" s="202" t="s">
        <v>845</v>
      </c>
      <c r="H199" s="201"/>
      <c r="I199" s="203">
        <v>1</v>
      </c>
      <c r="J199" s="204" t="s">
        <v>568</v>
      </c>
      <c r="K199" s="205">
        <v>50000</v>
      </c>
      <c r="L199" s="199" t="s">
        <v>1091</v>
      </c>
      <c r="M199" s="206">
        <v>50000</v>
      </c>
    </row>
    <row r="200" spans="2:13" ht="32.4">
      <c r="B200" s="200"/>
      <c r="C200" s="200"/>
      <c r="D200" s="200"/>
      <c r="E200" s="200"/>
      <c r="F200" s="199" t="s">
        <v>846</v>
      </c>
      <c r="G200" s="202" t="s">
        <v>847</v>
      </c>
      <c r="H200" s="201"/>
      <c r="I200" s="203">
        <v>1</v>
      </c>
      <c r="J200" s="204" t="s">
        <v>568</v>
      </c>
      <c r="K200" s="205">
        <v>75000</v>
      </c>
      <c r="L200" s="199" t="s">
        <v>1091</v>
      </c>
      <c r="M200" s="206">
        <v>75000</v>
      </c>
    </row>
    <row r="201" spans="2:13" ht="16.2">
      <c r="B201" s="200"/>
      <c r="C201" s="200"/>
      <c r="D201" s="200"/>
      <c r="E201" s="200"/>
      <c r="F201" s="199" t="s">
        <v>848</v>
      </c>
      <c r="G201" s="202" t="s">
        <v>849</v>
      </c>
      <c r="H201" s="201"/>
      <c r="I201" s="203">
        <v>1</v>
      </c>
      <c r="J201" s="204" t="s">
        <v>568</v>
      </c>
      <c r="K201" s="205">
        <v>25000</v>
      </c>
      <c r="L201" s="199" t="s">
        <v>1091</v>
      </c>
      <c r="M201" s="206">
        <v>25000</v>
      </c>
    </row>
    <row r="202" spans="2:13" ht="16.2">
      <c r="B202" s="200"/>
      <c r="C202" s="200"/>
      <c r="D202" s="200"/>
      <c r="E202" s="200"/>
      <c r="F202" s="199" t="s">
        <v>850</v>
      </c>
      <c r="G202" s="202" t="s">
        <v>851</v>
      </c>
      <c r="H202" s="201"/>
      <c r="I202" s="203">
        <v>1</v>
      </c>
      <c r="J202" s="204" t="s">
        <v>568</v>
      </c>
      <c r="K202" s="205">
        <v>25000</v>
      </c>
      <c r="L202" s="199" t="s">
        <v>1091</v>
      </c>
      <c r="M202" s="206">
        <v>25000</v>
      </c>
    </row>
    <row r="203" spans="2:13" ht="16.2">
      <c r="B203" s="200"/>
      <c r="C203" s="200"/>
      <c r="D203" s="200"/>
      <c r="E203" s="200"/>
      <c r="F203" s="199" t="s">
        <v>852</v>
      </c>
      <c r="G203" s="202" t="s">
        <v>853</v>
      </c>
      <c r="H203" s="201"/>
      <c r="I203" s="203">
        <v>1</v>
      </c>
      <c r="J203" s="204" t="s">
        <v>568</v>
      </c>
      <c r="K203" s="205">
        <v>50000</v>
      </c>
      <c r="L203" s="199" t="s">
        <v>1091</v>
      </c>
      <c r="M203" s="206">
        <v>50000</v>
      </c>
    </row>
    <row r="204" spans="2:13" ht="16.2">
      <c r="B204" s="200"/>
      <c r="C204" s="200"/>
      <c r="D204" s="200"/>
      <c r="E204" s="200"/>
      <c r="F204" s="199" t="s">
        <v>854</v>
      </c>
      <c r="G204" s="202" t="s">
        <v>855</v>
      </c>
      <c r="H204" s="201"/>
      <c r="I204" s="203">
        <v>1</v>
      </c>
      <c r="J204" s="204" t="s">
        <v>568</v>
      </c>
      <c r="K204" s="205">
        <v>75000</v>
      </c>
      <c r="L204" s="199" t="s">
        <v>1091</v>
      </c>
      <c r="M204" s="206">
        <v>75000</v>
      </c>
    </row>
    <row r="205" spans="2:13" ht="16.2">
      <c r="B205" s="200"/>
      <c r="C205" s="200"/>
      <c r="D205" s="200"/>
      <c r="E205" s="200"/>
      <c r="F205" s="199" t="s">
        <v>856</v>
      </c>
      <c r="G205" s="202" t="s">
        <v>857</v>
      </c>
      <c r="H205" s="201"/>
      <c r="I205" s="203">
        <v>1</v>
      </c>
      <c r="J205" s="204" t="s">
        <v>568</v>
      </c>
      <c r="K205" s="205">
        <v>30000</v>
      </c>
      <c r="L205" s="199" t="s">
        <v>1091</v>
      </c>
      <c r="M205" s="206">
        <v>30000</v>
      </c>
    </row>
    <row r="206" spans="2:13" ht="16.8" thickBot="1">
      <c r="B206" s="200"/>
      <c r="C206" s="200"/>
      <c r="D206" s="200"/>
      <c r="E206" s="200"/>
      <c r="F206" s="199" t="s">
        <v>858</v>
      </c>
      <c r="G206" s="202" t="s">
        <v>859</v>
      </c>
      <c r="H206" s="201"/>
      <c r="I206" s="203">
        <v>1</v>
      </c>
      <c r="J206" s="204" t="s">
        <v>568</v>
      </c>
      <c r="K206" s="205">
        <v>75000</v>
      </c>
      <c r="L206" s="199" t="s">
        <v>1091</v>
      </c>
      <c r="M206" s="206">
        <v>75000</v>
      </c>
    </row>
    <row r="207" spans="2:13" ht="16.8" thickTop="1">
      <c r="B207" s="200"/>
      <c r="C207" s="200"/>
      <c r="D207" s="200"/>
      <c r="E207" s="207" t="s">
        <v>860</v>
      </c>
      <c r="F207" s="207"/>
      <c r="G207" s="207"/>
      <c r="H207" s="207"/>
      <c r="I207" s="207"/>
      <c r="J207" s="207"/>
      <c r="K207" s="207"/>
      <c r="L207" s="207"/>
      <c r="M207" s="212">
        <v>674040</v>
      </c>
    </row>
    <row r="208" spans="2:13" ht="16.2">
      <c r="B208" s="200"/>
      <c r="C208" s="200"/>
      <c r="D208" s="200"/>
      <c r="E208" s="199"/>
      <c r="F208" s="200"/>
      <c r="G208" s="200"/>
      <c r="H208" s="200"/>
      <c r="I208" s="200"/>
      <c r="J208" s="200"/>
      <c r="K208" s="200"/>
      <c r="L208" s="200"/>
      <c r="M208" s="206"/>
    </row>
    <row r="209" spans="2:13" ht="16.2">
      <c r="B209" s="243" t="s">
        <v>861</v>
      </c>
      <c r="C209" s="243"/>
      <c r="D209" s="243"/>
      <c r="E209" s="243"/>
      <c r="F209" s="243"/>
      <c r="G209" s="243"/>
      <c r="H209" s="243"/>
      <c r="I209" s="243"/>
      <c r="J209" s="243"/>
      <c r="K209" s="243"/>
      <c r="L209" s="243"/>
      <c r="M209" s="244">
        <v>5588595.389282004</v>
      </c>
    </row>
    <row r="210" spans="2:13" ht="16.2">
      <c r="B210" s="199"/>
      <c r="C210" s="200"/>
      <c r="D210" s="200"/>
      <c r="E210" s="200"/>
      <c r="F210" s="200"/>
      <c r="G210" s="200"/>
      <c r="H210" s="200"/>
      <c r="I210" s="200"/>
      <c r="J210" s="200"/>
      <c r="K210" s="200"/>
      <c r="L210" s="200"/>
      <c r="M210" s="206"/>
    </row>
    <row r="211" spans="2:13" ht="16.2">
      <c r="B211" s="208" t="s">
        <v>863</v>
      </c>
      <c r="C211" s="208"/>
      <c r="D211" s="208"/>
      <c r="E211" s="208"/>
      <c r="F211" s="208"/>
      <c r="G211" s="208"/>
      <c r="H211" s="208"/>
      <c r="I211" s="208"/>
      <c r="J211" s="208"/>
      <c r="K211" s="208"/>
      <c r="L211" s="208"/>
      <c r="M211" s="209"/>
    </row>
    <row r="212" spans="2:13" ht="16.2">
      <c r="B212" s="200"/>
      <c r="C212" s="199" t="s">
        <v>862</v>
      </c>
      <c r="D212" s="199" t="s">
        <v>864</v>
      </c>
      <c r="E212" s="207" t="s">
        <v>865</v>
      </c>
      <c r="F212" s="207"/>
      <c r="G212" s="207"/>
      <c r="H212" s="207"/>
      <c r="I212" s="207"/>
      <c r="J212" s="207"/>
      <c r="K212" s="207"/>
      <c r="L212" s="207"/>
      <c r="M212" s="206"/>
    </row>
    <row r="213" spans="2:13" ht="16.8" thickBot="1">
      <c r="B213" s="200"/>
      <c r="C213" s="200"/>
      <c r="D213" s="200"/>
      <c r="E213" s="200"/>
      <c r="F213" s="199" t="s">
        <v>866</v>
      </c>
      <c r="G213" s="202" t="s">
        <v>867</v>
      </c>
      <c r="H213" s="201"/>
      <c r="I213" s="203">
        <v>1</v>
      </c>
      <c r="J213" s="204" t="s">
        <v>568</v>
      </c>
      <c r="K213" s="205">
        <v>80000</v>
      </c>
      <c r="L213" s="199" t="s">
        <v>1092</v>
      </c>
      <c r="M213" s="206">
        <v>80000</v>
      </c>
    </row>
    <row r="214" spans="2:13" ht="16.8" thickTop="1">
      <c r="B214" s="200"/>
      <c r="C214" s="200"/>
      <c r="D214" s="200"/>
      <c r="E214" s="207" t="s">
        <v>868</v>
      </c>
      <c r="F214" s="207"/>
      <c r="G214" s="207"/>
      <c r="H214" s="207"/>
      <c r="I214" s="207"/>
      <c r="J214" s="207"/>
      <c r="K214" s="207"/>
      <c r="L214" s="207"/>
      <c r="M214" s="212">
        <v>80000</v>
      </c>
    </row>
    <row r="215" spans="2:13" ht="16.2">
      <c r="B215" s="200"/>
      <c r="C215" s="200"/>
      <c r="D215" s="200"/>
      <c r="E215" s="199"/>
      <c r="F215" s="200"/>
      <c r="G215" s="200"/>
      <c r="H215" s="200"/>
      <c r="I215" s="200"/>
      <c r="J215" s="200"/>
      <c r="K215" s="200"/>
      <c r="L215" s="200"/>
      <c r="M215" s="206"/>
    </row>
    <row r="216" spans="2:13" ht="16.2">
      <c r="B216" s="200"/>
      <c r="C216" s="200"/>
      <c r="D216" s="199" t="s">
        <v>869</v>
      </c>
      <c r="E216" s="207" t="s">
        <v>870</v>
      </c>
      <c r="F216" s="207"/>
      <c r="G216" s="207"/>
      <c r="H216" s="207"/>
      <c r="I216" s="207"/>
      <c r="J216" s="207"/>
      <c r="K216" s="207"/>
      <c r="L216" s="207"/>
      <c r="M216" s="206"/>
    </row>
    <row r="217" spans="2:13" ht="16.2">
      <c r="B217" s="200"/>
      <c r="C217" s="200"/>
      <c r="D217" s="200"/>
      <c r="E217" s="200"/>
      <c r="F217" s="199" t="s">
        <v>871</v>
      </c>
      <c r="G217" s="202" t="s">
        <v>872</v>
      </c>
      <c r="H217" s="201"/>
      <c r="I217" s="203">
        <v>1</v>
      </c>
      <c r="J217" s="204" t="s">
        <v>568</v>
      </c>
      <c r="K217" s="205">
        <v>170800</v>
      </c>
      <c r="L217" s="199" t="s">
        <v>1094</v>
      </c>
      <c r="M217" s="206">
        <v>170800</v>
      </c>
    </row>
    <row r="218" spans="2:13" ht="16.2">
      <c r="B218" s="200"/>
      <c r="C218" s="200"/>
      <c r="D218" s="200"/>
      <c r="E218" s="200"/>
      <c r="F218" s="199" t="s">
        <v>873</v>
      </c>
      <c r="G218" s="202" t="s">
        <v>874</v>
      </c>
      <c r="H218" s="201"/>
      <c r="I218" s="203">
        <v>1</v>
      </c>
      <c r="J218" s="204" t="s">
        <v>568</v>
      </c>
      <c r="K218" s="205">
        <v>0</v>
      </c>
      <c r="L218" s="199" t="s">
        <v>1094</v>
      </c>
      <c r="M218" s="206">
        <v>0</v>
      </c>
    </row>
    <row r="219" spans="2:13" ht="16.2">
      <c r="B219" s="200"/>
      <c r="C219" s="200"/>
      <c r="D219" s="200"/>
      <c r="E219" s="200"/>
      <c r="F219" s="199" t="s">
        <v>875</v>
      </c>
      <c r="G219" s="202" t="s">
        <v>876</v>
      </c>
      <c r="H219" s="201"/>
      <c r="I219" s="203">
        <v>1</v>
      </c>
      <c r="J219" s="204" t="s">
        <v>568</v>
      </c>
      <c r="K219" s="205">
        <v>0</v>
      </c>
      <c r="L219" s="199" t="s">
        <v>1094</v>
      </c>
      <c r="M219" s="206">
        <v>0</v>
      </c>
    </row>
    <row r="220" spans="2:13" ht="16.8" thickBot="1">
      <c r="B220" s="200"/>
      <c r="C220" s="200"/>
      <c r="D220" s="200"/>
      <c r="E220" s="200"/>
      <c r="F220" s="199" t="s">
        <v>877</v>
      </c>
      <c r="G220" s="202" t="s">
        <v>878</v>
      </c>
      <c r="H220" s="201"/>
      <c r="I220" s="203">
        <v>1</v>
      </c>
      <c r="J220" s="204" t="s">
        <v>568</v>
      </c>
      <c r="K220" s="205">
        <v>170000</v>
      </c>
      <c r="L220" s="199" t="s">
        <v>1094</v>
      </c>
      <c r="M220" s="206">
        <v>170000</v>
      </c>
    </row>
    <row r="221" spans="2:13" ht="16.8" thickTop="1">
      <c r="B221" s="200"/>
      <c r="C221" s="200"/>
      <c r="D221" s="200"/>
      <c r="E221" s="207" t="s">
        <v>879</v>
      </c>
      <c r="F221" s="207"/>
      <c r="G221" s="207"/>
      <c r="H221" s="207"/>
      <c r="I221" s="207"/>
      <c r="J221" s="207"/>
      <c r="K221" s="207"/>
      <c r="L221" s="207"/>
      <c r="M221" s="212">
        <v>340800</v>
      </c>
    </row>
    <row r="222" spans="2:13" ht="16.2">
      <c r="B222" s="200"/>
      <c r="C222" s="200"/>
      <c r="D222" s="200"/>
      <c r="E222" s="199"/>
      <c r="F222" s="200"/>
      <c r="G222" s="200"/>
      <c r="H222" s="200"/>
      <c r="I222" s="200"/>
      <c r="J222" s="200"/>
      <c r="K222" s="200"/>
      <c r="L222" s="200"/>
      <c r="M222" s="206"/>
    </row>
    <row r="223" spans="2:13" ht="16.2">
      <c r="B223" s="200"/>
      <c r="C223" s="200"/>
      <c r="D223" s="199" t="s">
        <v>880</v>
      </c>
      <c r="E223" s="207" t="s">
        <v>881</v>
      </c>
      <c r="F223" s="207"/>
      <c r="G223" s="207"/>
      <c r="H223" s="207"/>
      <c r="I223" s="207"/>
      <c r="J223" s="207"/>
      <c r="K223" s="207"/>
      <c r="L223" s="207"/>
      <c r="M223" s="206"/>
    </row>
    <row r="224" spans="2:13" ht="16.8" thickBot="1">
      <c r="B224" s="200"/>
      <c r="C224" s="200"/>
      <c r="D224" s="200"/>
      <c r="E224" s="200"/>
      <c r="F224" s="199" t="s">
        <v>882</v>
      </c>
      <c r="G224" s="202" t="s">
        <v>883</v>
      </c>
      <c r="H224" s="201"/>
      <c r="I224" s="203">
        <v>1</v>
      </c>
      <c r="J224" s="204" t="s">
        <v>568</v>
      </c>
      <c r="K224" s="205">
        <v>2500</v>
      </c>
      <c r="L224" s="199" t="s">
        <v>1091</v>
      </c>
      <c r="M224" s="206">
        <v>2500</v>
      </c>
    </row>
    <row r="225" spans="2:13" ht="16.8" thickTop="1">
      <c r="B225" s="200"/>
      <c r="C225" s="200"/>
      <c r="D225" s="200"/>
      <c r="E225" s="207" t="s">
        <v>884</v>
      </c>
      <c r="F225" s="207"/>
      <c r="G225" s="207"/>
      <c r="H225" s="207"/>
      <c r="I225" s="207"/>
      <c r="J225" s="207"/>
      <c r="K225" s="207"/>
      <c r="L225" s="207"/>
      <c r="M225" s="212">
        <v>2500</v>
      </c>
    </row>
    <row r="226" spans="2:13" ht="16.2">
      <c r="B226" s="200"/>
      <c r="C226" s="200"/>
      <c r="D226" s="200"/>
      <c r="E226" s="199"/>
      <c r="F226" s="200"/>
      <c r="G226" s="200"/>
      <c r="H226" s="200"/>
      <c r="I226" s="200"/>
      <c r="J226" s="200"/>
      <c r="K226" s="200"/>
      <c r="L226" s="200"/>
      <c r="M226" s="206"/>
    </row>
    <row r="227" spans="2:13" ht="16.2">
      <c r="B227" s="200"/>
      <c r="C227" s="200"/>
      <c r="D227" s="199" t="s">
        <v>885</v>
      </c>
      <c r="E227" s="207" t="s">
        <v>886</v>
      </c>
      <c r="F227" s="207"/>
      <c r="G227" s="207"/>
      <c r="H227" s="207"/>
      <c r="I227" s="207"/>
      <c r="J227" s="207"/>
      <c r="K227" s="207"/>
      <c r="L227" s="207"/>
      <c r="M227" s="206"/>
    </row>
    <row r="228" spans="2:13" ht="16.8" thickBot="1">
      <c r="B228" s="200"/>
      <c r="C228" s="200"/>
      <c r="D228" s="200"/>
      <c r="E228" s="200"/>
      <c r="F228" s="199" t="s">
        <v>887</v>
      </c>
      <c r="G228" s="202" t="s">
        <v>888</v>
      </c>
      <c r="H228" s="201"/>
      <c r="I228" s="203">
        <v>1</v>
      </c>
      <c r="J228" s="204" t="s">
        <v>568</v>
      </c>
      <c r="K228" s="205">
        <v>633500</v>
      </c>
      <c r="L228" s="199" t="s">
        <v>1111</v>
      </c>
      <c r="M228" s="206">
        <v>633500</v>
      </c>
    </row>
    <row r="229" spans="2:13" ht="16.8" thickTop="1">
      <c r="B229" s="200"/>
      <c r="C229" s="200"/>
      <c r="D229" s="200"/>
      <c r="E229" s="207" t="s">
        <v>889</v>
      </c>
      <c r="F229" s="207"/>
      <c r="G229" s="207"/>
      <c r="H229" s="207"/>
      <c r="I229" s="207"/>
      <c r="J229" s="207"/>
      <c r="K229" s="207"/>
      <c r="L229" s="207"/>
      <c r="M229" s="212">
        <v>633500</v>
      </c>
    </row>
    <row r="230" spans="2:13" ht="16.2">
      <c r="B230" s="200"/>
      <c r="C230" s="200"/>
      <c r="D230" s="200"/>
      <c r="E230" s="199"/>
      <c r="F230" s="200"/>
      <c r="G230" s="200"/>
      <c r="H230" s="200"/>
      <c r="I230" s="200"/>
      <c r="J230" s="200"/>
      <c r="K230" s="200"/>
      <c r="L230" s="200"/>
      <c r="M230" s="206"/>
    </row>
    <row r="231" spans="2:13" ht="16.2">
      <c r="B231" s="200"/>
      <c r="C231" s="200"/>
      <c r="D231" s="199" t="s">
        <v>890</v>
      </c>
      <c r="E231" s="207" t="s">
        <v>891</v>
      </c>
      <c r="F231" s="207"/>
      <c r="G231" s="207"/>
      <c r="H231" s="207"/>
      <c r="I231" s="207"/>
      <c r="J231" s="207"/>
      <c r="K231" s="207"/>
      <c r="L231" s="207"/>
      <c r="M231" s="206"/>
    </row>
    <row r="232" spans="2:13" ht="16.2">
      <c r="B232" s="200"/>
      <c r="C232" s="200"/>
      <c r="D232" s="200"/>
      <c r="E232" s="200"/>
      <c r="F232" s="199" t="s">
        <v>892</v>
      </c>
      <c r="G232" s="202" t="s">
        <v>893</v>
      </c>
      <c r="H232" s="201"/>
      <c r="I232" s="203">
        <v>1</v>
      </c>
      <c r="J232" s="204" t="s">
        <v>568</v>
      </c>
      <c r="K232" s="205">
        <v>27778</v>
      </c>
      <c r="L232" s="199" t="s">
        <v>1112</v>
      </c>
      <c r="M232" s="206">
        <v>27778</v>
      </c>
    </row>
    <row r="233" spans="2:13" ht="16.8" thickBot="1">
      <c r="B233" s="200"/>
      <c r="C233" s="200"/>
      <c r="D233" s="200"/>
      <c r="E233" s="200"/>
      <c r="F233" s="199" t="s">
        <v>894</v>
      </c>
      <c r="G233" s="202" t="s">
        <v>895</v>
      </c>
      <c r="H233" s="201"/>
      <c r="I233" s="203">
        <v>1</v>
      </c>
      <c r="J233" s="204" t="s">
        <v>568</v>
      </c>
      <c r="K233" s="205">
        <v>45000</v>
      </c>
      <c r="L233" s="199" t="s">
        <v>1112</v>
      </c>
      <c r="M233" s="206">
        <v>45000</v>
      </c>
    </row>
    <row r="234" spans="2:13" ht="16.8" thickTop="1">
      <c r="B234" s="200"/>
      <c r="C234" s="200"/>
      <c r="D234" s="200"/>
      <c r="E234" s="207" t="s">
        <v>896</v>
      </c>
      <c r="F234" s="207"/>
      <c r="G234" s="207"/>
      <c r="H234" s="207"/>
      <c r="I234" s="207"/>
      <c r="J234" s="207"/>
      <c r="K234" s="207"/>
      <c r="L234" s="207"/>
      <c r="M234" s="212">
        <v>72778</v>
      </c>
    </row>
    <row r="235" spans="2:13" ht="16.2">
      <c r="B235" s="200"/>
      <c r="C235" s="200"/>
      <c r="D235" s="200"/>
      <c r="E235" s="199"/>
      <c r="F235" s="200"/>
      <c r="G235" s="200"/>
      <c r="H235" s="200"/>
      <c r="I235" s="200"/>
      <c r="J235" s="200"/>
      <c r="K235" s="200"/>
      <c r="L235" s="200"/>
      <c r="M235" s="206"/>
    </row>
    <row r="236" spans="2:13" ht="16.2">
      <c r="B236" s="200"/>
      <c r="C236" s="200"/>
      <c r="D236" s="199" t="s">
        <v>897</v>
      </c>
      <c r="E236" s="207" t="s">
        <v>898</v>
      </c>
      <c r="F236" s="207"/>
      <c r="G236" s="207"/>
      <c r="H236" s="207"/>
      <c r="I236" s="207"/>
      <c r="J236" s="207"/>
      <c r="K236" s="207"/>
      <c r="L236" s="207"/>
      <c r="M236" s="206"/>
    </row>
    <row r="237" spans="2:13" ht="16.8" thickBot="1">
      <c r="B237" s="200"/>
      <c r="C237" s="200"/>
      <c r="D237" s="200"/>
      <c r="E237" s="200"/>
      <c r="F237" s="199" t="s">
        <v>899</v>
      </c>
      <c r="G237" s="202" t="s">
        <v>900</v>
      </c>
      <c r="H237" s="201"/>
      <c r="I237" s="203">
        <v>1</v>
      </c>
      <c r="J237" s="204" t="s">
        <v>568</v>
      </c>
      <c r="K237" s="205">
        <v>1448800</v>
      </c>
      <c r="L237" s="199" t="s">
        <v>1113</v>
      </c>
      <c r="M237" s="206">
        <v>1448800</v>
      </c>
    </row>
    <row r="238" spans="2:13" ht="16.8" thickTop="1">
      <c r="B238" s="200"/>
      <c r="C238" s="200"/>
      <c r="D238" s="200"/>
      <c r="E238" s="207" t="s">
        <v>901</v>
      </c>
      <c r="F238" s="207"/>
      <c r="G238" s="207"/>
      <c r="H238" s="207"/>
      <c r="I238" s="207"/>
      <c r="J238" s="207"/>
      <c r="K238" s="207"/>
      <c r="L238" s="207"/>
      <c r="M238" s="212">
        <v>1448800</v>
      </c>
    </row>
    <row r="239" spans="2:13" ht="16.2">
      <c r="B239" s="200"/>
      <c r="C239" s="200"/>
      <c r="D239" s="200"/>
      <c r="E239" s="199"/>
      <c r="F239" s="200"/>
      <c r="G239" s="200"/>
      <c r="H239" s="200"/>
      <c r="I239" s="200"/>
      <c r="J239" s="200"/>
      <c r="K239" s="200"/>
      <c r="L239" s="200"/>
      <c r="M239" s="206"/>
    </row>
    <row r="240" spans="2:13" ht="16.2">
      <c r="B240" s="200"/>
      <c r="C240" s="200"/>
      <c r="D240" s="199" t="s">
        <v>902</v>
      </c>
      <c r="E240" s="207" t="s">
        <v>903</v>
      </c>
      <c r="F240" s="207"/>
      <c r="G240" s="207"/>
      <c r="H240" s="207"/>
      <c r="I240" s="207"/>
      <c r="J240" s="207"/>
      <c r="K240" s="207"/>
      <c r="L240" s="207"/>
      <c r="M240" s="206"/>
    </row>
    <row r="241" spans="2:13" ht="16.8" thickBot="1">
      <c r="B241" s="200"/>
      <c r="C241" s="200"/>
      <c r="D241" s="200"/>
      <c r="E241" s="200"/>
      <c r="F241" s="199" t="s">
        <v>904</v>
      </c>
      <c r="G241" s="202" t="s">
        <v>905</v>
      </c>
      <c r="H241" s="201"/>
      <c r="I241" s="203">
        <v>1</v>
      </c>
      <c r="J241" s="204" t="s">
        <v>580</v>
      </c>
      <c r="K241" s="205">
        <v>0</v>
      </c>
      <c r="L241" s="199" t="s">
        <v>1097</v>
      </c>
      <c r="M241" s="206">
        <v>0</v>
      </c>
    </row>
    <row r="242" spans="2:13" ht="16.8" thickTop="1">
      <c r="B242" s="200"/>
      <c r="C242" s="200"/>
      <c r="D242" s="200"/>
      <c r="E242" s="207" t="s">
        <v>906</v>
      </c>
      <c r="F242" s="207"/>
      <c r="G242" s="207"/>
      <c r="H242" s="207"/>
      <c r="I242" s="207"/>
      <c r="J242" s="207"/>
      <c r="K242" s="207"/>
      <c r="L242" s="207"/>
      <c r="M242" s="212">
        <v>0</v>
      </c>
    </row>
    <row r="243" spans="2:13" ht="16.2">
      <c r="B243" s="200"/>
      <c r="C243" s="200"/>
      <c r="D243" s="200"/>
      <c r="E243" s="199"/>
      <c r="F243" s="200"/>
      <c r="G243" s="200"/>
      <c r="H243" s="200"/>
      <c r="I243" s="200"/>
      <c r="J243" s="200"/>
      <c r="K243" s="200"/>
      <c r="L243" s="200"/>
      <c r="M243" s="206"/>
    </row>
    <row r="244" spans="2:13" ht="16.2">
      <c r="B244" s="200"/>
      <c r="C244" s="200"/>
      <c r="D244" s="199" t="s">
        <v>907</v>
      </c>
      <c r="E244" s="207" t="s">
        <v>908</v>
      </c>
      <c r="F244" s="207"/>
      <c r="G244" s="207"/>
      <c r="H244" s="207"/>
      <c r="I244" s="207"/>
      <c r="J244" s="207"/>
      <c r="K244" s="207"/>
      <c r="L244" s="207"/>
      <c r="M244" s="206"/>
    </row>
    <row r="245" spans="2:13" ht="16.2">
      <c r="B245" s="200"/>
      <c r="C245" s="200"/>
      <c r="D245" s="200"/>
      <c r="E245" s="200"/>
      <c r="F245" s="199" t="s">
        <v>909</v>
      </c>
      <c r="G245" s="202" t="s">
        <v>910</v>
      </c>
      <c r="H245" s="201"/>
      <c r="I245" s="203">
        <v>1</v>
      </c>
      <c r="J245" s="204" t="s">
        <v>568</v>
      </c>
      <c r="K245" s="205">
        <v>48500</v>
      </c>
      <c r="L245" s="199" t="s">
        <v>1114</v>
      </c>
      <c r="M245" s="206">
        <v>48500</v>
      </c>
    </row>
    <row r="246" spans="2:13" ht="16.2">
      <c r="B246" s="200"/>
      <c r="C246" s="200"/>
      <c r="D246" s="200"/>
      <c r="E246" s="200"/>
      <c r="F246" s="199" t="s">
        <v>911</v>
      </c>
      <c r="G246" s="202" t="s">
        <v>912</v>
      </c>
      <c r="H246" s="201"/>
      <c r="I246" s="203">
        <v>1</v>
      </c>
      <c r="J246" s="204" t="s">
        <v>568</v>
      </c>
      <c r="K246" s="205">
        <v>88150</v>
      </c>
      <c r="L246" s="199" t="s">
        <v>1114</v>
      </c>
      <c r="M246" s="206">
        <v>88150</v>
      </c>
    </row>
    <row r="247" spans="2:13" ht="16.8" thickBot="1">
      <c r="B247" s="200"/>
      <c r="C247" s="200"/>
      <c r="D247" s="200"/>
      <c r="E247" s="200"/>
      <c r="F247" s="199" t="s">
        <v>913</v>
      </c>
      <c r="G247" s="202" t="s">
        <v>914</v>
      </c>
      <c r="H247" s="201"/>
      <c r="I247" s="203">
        <v>1</v>
      </c>
      <c r="J247" s="204" t="s">
        <v>568</v>
      </c>
      <c r="K247" s="205">
        <v>293000</v>
      </c>
      <c r="L247" s="199" t="s">
        <v>1114</v>
      </c>
      <c r="M247" s="206">
        <v>293000</v>
      </c>
    </row>
    <row r="248" spans="2:13" ht="16.8" thickTop="1">
      <c r="B248" s="200"/>
      <c r="C248" s="200"/>
      <c r="D248" s="200"/>
      <c r="E248" s="207" t="s">
        <v>915</v>
      </c>
      <c r="F248" s="207"/>
      <c r="G248" s="207"/>
      <c r="H248" s="207"/>
      <c r="I248" s="207"/>
      <c r="J248" s="207"/>
      <c r="K248" s="207"/>
      <c r="L248" s="207"/>
      <c r="M248" s="212">
        <v>429650</v>
      </c>
    </row>
    <row r="249" spans="2:13" ht="16.2">
      <c r="B249" s="200"/>
      <c r="C249" s="200"/>
      <c r="D249" s="200"/>
      <c r="E249" s="199"/>
      <c r="F249" s="200"/>
      <c r="G249" s="200"/>
      <c r="H249" s="200"/>
      <c r="I249" s="200"/>
      <c r="J249" s="200"/>
      <c r="K249" s="200"/>
      <c r="L249" s="200"/>
      <c r="M249" s="206"/>
    </row>
    <row r="250" spans="2:13" ht="16.2">
      <c r="B250" s="200"/>
      <c r="C250" s="200"/>
      <c r="D250" s="199" t="s">
        <v>916</v>
      </c>
      <c r="E250" s="207" t="s">
        <v>917</v>
      </c>
      <c r="F250" s="207"/>
      <c r="G250" s="207"/>
      <c r="H250" s="207"/>
      <c r="I250" s="207"/>
      <c r="J250" s="207"/>
      <c r="K250" s="207"/>
      <c r="L250" s="207"/>
      <c r="M250" s="206"/>
    </row>
    <row r="251" spans="2:13" ht="16.2">
      <c r="B251" s="200"/>
      <c r="C251" s="200"/>
      <c r="D251" s="200"/>
      <c r="E251" s="200"/>
      <c r="F251" s="199" t="s">
        <v>918</v>
      </c>
      <c r="G251" s="202" t="s">
        <v>919</v>
      </c>
      <c r="H251" s="201"/>
      <c r="I251" s="203">
        <v>1</v>
      </c>
      <c r="J251" s="204" t="s">
        <v>568</v>
      </c>
      <c r="K251" s="205">
        <v>46500</v>
      </c>
      <c r="L251" s="199" t="s">
        <v>1095</v>
      </c>
      <c r="M251" s="206">
        <v>46500</v>
      </c>
    </row>
    <row r="252" spans="2:13" ht="16.2">
      <c r="B252" s="200"/>
      <c r="C252" s="200"/>
      <c r="D252" s="200"/>
      <c r="E252" s="200"/>
      <c r="F252" s="199" t="s">
        <v>920</v>
      </c>
      <c r="G252" s="202" t="s">
        <v>921</v>
      </c>
      <c r="H252" s="201"/>
      <c r="I252" s="203">
        <v>1</v>
      </c>
      <c r="J252" s="204" t="s">
        <v>568</v>
      </c>
      <c r="K252" s="205">
        <v>113300</v>
      </c>
      <c r="L252" s="199" t="s">
        <v>1095</v>
      </c>
      <c r="M252" s="206">
        <v>113300</v>
      </c>
    </row>
    <row r="253" spans="2:13" ht="16.8" thickBot="1">
      <c r="B253" s="200"/>
      <c r="C253" s="200"/>
      <c r="D253" s="200"/>
      <c r="E253" s="200"/>
      <c r="F253" s="199" t="s">
        <v>922</v>
      </c>
      <c r="G253" s="202" t="s">
        <v>923</v>
      </c>
      <c r="H253" s="201"/>
      <c r="I253" s="203">
        <v>1</v>
      </c>
      <c r="J253" s="204" t="s">
        <v>568</v>
      </c>
      <c r="K253" s="205">
        <v>7000</v>
      </c>
      <c r="L253" s="199" t="s">
        <v>1095</v>
      </c>
      <c r="M253" s="206">
        <v>7000</v>
      </c>
    </row>
    <row r="254" spans="2:13" ht="16.8" thickTop="1">
      <c r="B254" s="200"/>
      <c r="C254" s="200"/>
      <c r="D254" s="200"/>
      <c r="E254" s="207" t="s">
        <v>924</v>
      </c>
      <c r="F254" s="207"/>
      <c r="G254" s="207"/>
      <c r="H254" s="207"/>
      <c r="I254" s="207"/>
      <c r="J254" s="207"/>
      <c r="K254" s="207"/>
      <c r="L254" s="207"/>
      <c r="M254" s="212">
        <v>166800</v>
      </c>
    </row>
    <row r="255" spans="2:13" ht="16.2">
      <c r="B255" s="200"/>
      <c r="C255" s="200"/>
      <c r="D255" s="200"/>
      <c r="E255" s="199"/>
      <c r="F255" s="200"/>
      <c r="G255" s="200"/>
      <c r="H255" s="200"/>
      <c r="I255" s="200"/>
      <c r="J255" s="200"/>
      <c r="K255" s="200"/>
      <c r="L255" s="200"/>
      <c r="M255" s="206"/>
    </row>
    <row r="256" spans="2:13" ht="16.2">
      <c r="B256" s="200"/>
      <c r="C256" s="200"/>
      <c r="D256" s="199" t="s">
        <v>925</v>
      </c>
      <c r="E256" s="207" t="s">
        <v>926</v>
      </c>
      <c r="F256" s="207"/>
      <c r="G256" s="207"/>
      <c r="H256" s="207"/>
      <c r="I256" s="207"/>
      <c r="J256" s="207"/>
      <c r="K256" s="207"/>
      <c r="L256" s="207"/>
      <c r="M256" s="206"/>
    </row>
    <row r="257" spans="2:13" ht="16.2">
      <c r="B257" s="200"/>
      <c r="C257" s="200"/>
      <c r="D257" s="200"/>
      <c r="E257" s="200"/>
      <c r="F257" s="199" t="s">
        <v>927</v>
      </c>
      <c r="G257" s="202" t="s">
        <v>928</v>
      </c>
      <c r="H257" s="201"/>
      <c r="I257" s="203">
        <v>1</v>
      </c>
      <c r="J257" s="204" t="s">
        <v>568</v>
      </c>
      <c r="K257" s="205">
        <v>105500</v>
      </c>
      <c r="L257" s="199" t="s">
        <v>1115</v>
      </c>
      <c r="M257" s="206">
        <v>105500</v>
      </c>
    </row>
    <row r="258" spans="2:13" ht="32.4">
      <c r="B258" s="200"/>
      <c r="C258" s="200"/>
      <c r="D258" s="200"/>
      <c r="E258" s="200"/>
      <c r="F258" s="199" t="s">
        <v>929</v>
      </c>
      <c r="G258" s="202" t="s">
        <v>930</v>
      </c>
      <c r="H258" s="201"/>
      <c r="I258" s="203">
        <v>1</v>
      </c>
      <c r="J258" s="204" t="s">
        <v>568</v>
      </c>
      <c r="K258" s="205">
        <v>83600</v>
      </c>
      <c r="L258" s="199" t="s">
        <v>1115</v>
      </c>
      <c r="M258" s="206">
        <v>83600</v>
      </c>
    </row>
    <row r="259" spans="2:13" ht="16.8" thickBot="1">
      <c r="B259" s="200"/>
      <c r="C259" s="200"/>
      <c r="D259" s="200"/>
      <c r="E259" s="200"/>
      <c r="F259" s="199" t="s">
        <v>931</v>
      </c>
      <c r="G259" s="202" t="s">
        <v>932</v>
      </c>
      <c r="H259" s="201"/>
      <c r="I259" s="203">
        <v>1</v>
      </c>
      <c r="J259" s="204" t="s">
        <v>568</v>
      </c>
      <c r="K259" s="205">
        <v>4500</v>
      </c>
      <c r="L259" s="199" t="s">
        <v>1115</v>
      </c>
      <c r="M259" s="206">
        <v>4500</v>
      </c>
    </row>
    <row r="260" spans="2:13" ht="16.8" thickTop="1">
      <c r="B260" s="200"/>
      <c r="C260" s="200"/>
      <c r="D260" s="200"/>
      <c r="E260" s="207" t="s">
        <v>933</v>
      </c>
      <c r="F260" s="207"/>
      <c r="G260" s="207"/>
      <c r="H260" s="207"/>
      <c r="I260" s="207"/>
      <c r="J260" s="207"/>
      <c r="K260" s="207"/>
      <c r="L260" s="207"/>
      <c r="M260" s="212">
        <v>193600</v>
      </c>
    </row>
    <row r="261" spans="2:13" ht="16.2">
      <c r="B261" s="200"/>
      <c r="C261" s="200"/>
      <c r="D261" s="200"/>
      <c r="E261" s="199"/>
      <c r="F261" s="200"/>
      <c r="G261" s="200"/>
      <c r="H261" s="200"/>
      <c r="I261" s="200"/>
      <c r="J261" s="200"/>
      <c r="K261" s="200"/>
      <c r="L261" s="200"/>
      <c r="M261" s="206"/>
    </row>
    <row r="262" spans="2:13" ht="16.2">
      <c r="B262" s="200"/>
      <c r="C262" s="200"/>
      <c r="D262" s="199" t="s">
        <v>934</v>
      </c>
      <c r="E262" s="207" t="s">
        <v>935</v>
      </c>
      <c r="F262" s="207"/>
      <c r="G262" s="207"/>
      <c r="H262" s="207"/>
      <c r="I262" s="207"/>
      <c r="J262" s="207"/>
      <c r="K262" s="207"/>
      <c r="L262" s="207"/>
      <c r="M262" s="206"/>
    </row>
    <row r="263" spans="2:13" ht="16.2">
      <c r="B263" s="200"/>
      <c r="C263" s="200"/>
      <c r="D263" s="200"/>
      <c r="E263" s="200"/>
      <c r="F263" s="199" t="s">
        <v>936</v>
      </c>
      <c r="G263" s="202" t="s">
        <v>937</v>
      </c>
      <c r="H263" s="201"/>
      <c r="I263" s="203">
        <v>1</v>
      </c>
      <c r="J263" s="204" t="s">
        <v>568</v>
      </c>
      <c r="K263" s="205">
        <v>4500</v>
      </c>
      <c r="L263" s="199" t="s">
        <v>1116</v>
      </c>
      <c r="M263" s="206">
        <v>4500</v>
      </c>
    </row>
    <row r="264" spans="2:13" ht="16.8" thickBot="1">
      <c r="B264" s="200"/>
      <c r="C264" s="200"/>
      <c r="D264" s="200"/>
      <c r="E264" s="200"/>
      <c r="F264" s="199" t="s">
        <v>938</v>
      </c>
      <c r="G264" s="202" t="s">
        <v>939</v>
      </c>
      <c r="H264" s="201"/>
      <c r="I264" s="203">
        <v>1</v>
      </c>
      <c r="J264" s="204" t="s">
        <v>568</v>
      </c>
      <c r="K264" s="205">
        <v>55000</v>
      </c>
      <c r="L264" s="199" t="s">
        <v>1116</v>
      </c>
      <c r="M264" s="206">
        <v>55000</v>
      </c>
    </row>
    <row r="265" spans="2:13" ht="16.8" thickTop="1">
      <c r="B265" s="200"/>
      <c r="C265" s="200"/>
      <c r="D265" s="200"/>
      <c r="E265" s="207" t="s">
        <v>940</v>
      </c>
      <c r="F265" s="207"/>
      <c r="G265" s="207"/>
      <c r="H265" s="207"/>
      <c r="I265" s="207"/>
      <c r="J265" s="207"/>
      <c r="K265" s="207"/>
      <c r="L265" s="207"/>
      <c r="M265" s="212">
        <v>59500</v>
      </c>
    </row>
    <row r="266" spans="2:13" ht="16.2">
      <c r="B266" s="200"/>
      <c r="C266" s="200"/>
      <c r="D266" s="200"/>
      <c r="E266" s="199"/>
      <c r="F266" s="200"/>
      <c r="G266" s="200"/>
      <c r="H266" s="200"/>
      <c r="I266" s="200"/>
      <c r="J266" s="200"/>
      <c r="K266" s="200"/>
      <c r="L266" s="200"/>
      <c r="M266" s="206"/>
    </row>
    <row r="267" spans="2:13" ht="16.2">
      <c r="B267" s="200"/>
      <c r="C267" s="200"/>
      <c r="D267" s="199" t="s">
        <v>941</v>
      </c>
      <c r="E267" s="207" t="s">
        <v>942</v>
      </c>
      <c r="F267" s="207"/>
      <c r="G267" s="207"/>
      <c r="H267" s="207"/>
      <c r="I267" s="207"/>
      <c r="J267" s="207"/>
      <c r="K267" s="207"/>
      <c r="L267" s="207"/>
      <c r="M267" s="206"/>
    </row>
    <row r="268" spans="2:13" ht="16.8" thickBot="1">
      <c r="B268" s="200"/>
      <c r="C268" s="200"/>
      <c r="D268" s="200"/>
      <c r="E268" s="200"/>
      <c r="F268" s="199" t="s">
        <v>943</v>
      </c>
      <c r="G268" s="202" t="s">
        <v>944</v>
      </c>
      <c r="H268" s="201"/>
      <c r="I268" s="203">
        <v>1</v>
      </c>
      <c r="J268" s="204" t="s">
        <v>568</v>
      </c>
      <c r="K268" s="205">
        <v>31800</v>
      </c>
      <c r="L268" s="199" t="s">
        <v>1084</v>
      </c>
      <c r="M268" s="206">
        <v>31800</v>
      </c>
    </row>
    <row r="269" spans="2:13" ht="16.8" thickTop="1">
      <c r="B269" s="200"/>
      <c r="C269" s="200"/>
      <c r="D269" s="200"/>
      <c r="E269" s="207" t="s">
        <v>945</v>
      </c>
      <c r="F269" s="207"/>
      <c r="G269" s="207"/>
      <c r="H269" s="207"/>
      <c r="I269" s="207"/>
      <c r="J269" s="207"/>
      <c r="K269" s="207"/>
      <c r="L269" s="207"/>
      <c r="M269" s="212">
        <v>31800</v>
      </c>
    </row>
    <row r="270" spans="2:13" ht="16.2">
      <c r="B270" s="200"/>
      <c r="C270" s="200"/>
      <c r="D270" s="200"/>
      <c r="E270" s="199"/>
      <c r="F270" s="200"/>
      <c r="G270" s="200"/>
      <c r="H270" s="200"/>
      <c r="I270" s="200"/>
      <c r="J270" s="200"/>
      <c r="K270" s="200"/>
      <c r="L270" s="200"/>
      <c r="M270" s="206"/>
    </row>
    <row r="271" spans="2:13" ht="16.2">
      <c r="B271" s="243" t="s">
        <v>946</v>
      </c>
      <c r="C271" s="243"/>
      <c r="D271" s="243"/>
      <c r="E271" s="243"/>
      <c r="F271" s="243"/>
      <c r="G271" s="243"/>
      <c r="H271" s="243"/>
      <c r="I271" s="243"/>
      <c r="J271" s="243"/>
      <c r="K271" s="243"/>
      <c r="L271" s="243"/>
      <c r="M271" s="244">
        <v>3459728</v>
      </c>
    </row>
    <row r="272" spans="2:13" ht="16.2">
      <c r="B272" s="199"/>
      <c r="C272" s="200"/>
      <c r="D272" s="200"/>
      <c r="E272" s="200"/>
      <c r="F272" s="200"/>
      <c r="G272" s="200"/>
      <c r="H272" s="200"/>
      <c r="I272" s="200"/>
      <c r="J272" s="200"/>
      <c r="K272" s="200"/>
      <c r="L272" s="200"/>
      <c r="M272" s="206"/>
    </row>
    <row r="273" spans="2:13" ht="16.2">
      <c r="B273" s="208" t="s">
        <v>948</v>
      </c>
      <c r="C273" s="208"/>
      <c r="D273" s="208"/>
      <c r="E273" s="208"/>
      <c r="F273" s="208"/>
      <c r="G273" s="208"/>
      <c r="H273" s="208"/>
      <c r="I273" s="208"/>
      <c r="J273" s="208"/>
      <c r="K273" s="208"/>
      <c r="L273" s="208"/>
      <c r="M273" s="209"/>
    </row>
    <row r="274" spans="2:13" ht="16.2">
      <c r="B274" s="200"/>
      <c r="C274" s="199" t="s">
        <v>947</v>
      </c>
      <c r="D274" s="199" t="s">
        <v>949</v>
      </c>
      <c r="E274" s="207" t="s">
        <v>950</v>
      </c>
      <c r="F274" s="207"/>
      <c r="G274" s="207"/>
      <c r="H274" s="207"/>
      <c r="I274" s="207"/>
      <c r="J274" s="207"/>
      <c r="K274" s="207"/>
      <c r="L274" s="207"/>
      <c r="M274" s="206"/>
    </row>
    <row r="275" spans="2:13" ht="16.2">
      <c r="B275" s="200"/>
      <c r="C275" s="200"/>
      <c r="D275" s="200"/>
      <c r="E275" s="200"/>
      <c r="F275" s="199" t="s">
        <v>951</v>
      </c>
      <c r="G275" s="202" t="s">
        <v>952</v>
      </c>
      <c r="H275" s="201"/>
      <c r="I275" s="203">
        <v>1</v>
      </c>
      <c r="J275" s="204" t="s">
        <v>568</v>
      </c>
      <c r="K275" s="205">
        <v>118985</v>
      </c>
      <c r="L275" s="199" t="s">
        <v>1102</v>
      </c>
      <c r="M275" s="206">
        <v>118985</v>
      </c>
    </row>
    <row r="276" spans="2:13" ht="16.2">
      <c r="B276" s="200"/>
      <c r="C276" s="200"/>
      <c r="D276" s="200"/>
      <c r="E276" s="200"/>
      <c r="F276" s="199" t="s">
        <v>953</v>
      </c>
      <c r="G276" s="202" t="s">
        <v>954</v>
      </c>
      <c r="H276" s="201"/>
      <c r="I276" s="203">
        <v>1</v>
      </c>
      <c r="J276" s="204" t="s">
        <v>568</v>
      </c>
      <c r="K276" s="205">
        <v>43598</v>
      </c>
      <c r="L276" s="199" t="s">
        <v>1117</v>
      </c>
      <c r="M276" s="206">
        <v>43598</v>
      </c>
    </row>
    <row r="277" spans="2:13" ht="16.2">
      <c r="B277" s="200"/>
      <c r="C277" s="200"/>
      <c r="D277" s="200"/>
      <c r="E277" s="200"/>
      <c r="F277" s="199" t="s">
        <v>955</v>
      </c>
      <c r="G277" s="202" t="s">
        <v>956</v>
      </c>
      <c r="H277" s="201"/>
      <c r="I277" s="203">
        <v>1</v>
      </c>
      <c r="J277" s="204" t="s">
        <v>568</v>
      </c>
      <c r="K277" s="205">
        <v>224192</v>
      </c>
      <c r="L277" s="199" t="s">
        <v>1118</v>
      </c>
      <c r="M277" s="206">
        <v>224192</v>
      </c>
    </row>
    <row r="278" spans="2:13" ht="16.2">
      <c r="B278" s="200"/>
      <c r="C278" s="200"/>
      <c r="D278" s="200"/>
      <c r="E278" s="200"/>
      <c r="F278" s="199" t="s">
        <v>957</v>
      </c>
      <c r="G278" s="202" t="s">
        <v>958</v>
      </c>
      <c r="H278" s="201"/>
      <c r="I278" s="203">
        <v>1</v>
      </c>
      <c r="J278" s="204" t="s">
        <v>568</v>
      </c>
      <c r="K278" s="205">
        <v>431756</v>
      </c>
      <c r="L278" s="199" t="s">
        <v>1097</v>
      </c>
      <c r="M278" s="206">
        <v>431756</v>
      </c>
    </row>
    <row r="279" spans="2:13" ht="16.2">
      <c r="B279" s="200"/>
      <c r="C279" s="200"/>
      <c r="D279" s="200"/>
      <c r="E279" s="200"/>
      <c r="F279" s="199" t="s">
        <v>959</v>
      </c>
      <c r="G279" s="202" t="s">
        <v>960</v>
      </c>
      <c r="H279" s="201"/>
      <c r="I279" s="203">
        <v>1</v>
      </c>
      <c r="J279" s="204" t="s">
        <v>568</v>
      </c>
      <c r="K279" s="205">
        <v>181431</v>
      </c>
      <c r="L279" s="199" t="s">
        <v>1094</v>
      </c>
      <c r="M279" s="206">
        <v>181431</v>
      </c>
    </row>
    <row r="280" spans="2:13" ht="16.2">
      <c r="B280" s="200"/>
      <c r="C280" s="200"/>
      <c r="D280" s="200"/>
      <c r="E280" s="200"/>
      <c r="F280" s="199" t="s">
        <v>961</v>
      </c>
      <c r="G280" s="202" t="s">
        <v>962</v>
      </c>
      <c r="H280" s="201"/>
      <c r="I280" s="203">
        <v>1</v>
      </c>
      <c r="J280" s="204" t="s">
        <v>568</v>
      </c>
      <c r="K280" s="205">
        <v>74060</v>
      </c>
      <c r="L280" s="199" t="s">
        <v>1119</v>
      </c>
      <c r="M280" s="206">
        <v>74060</v>
      </c>
    </row>
    <row r="281" spans="2:13" ht="16.2">
      <c r="B281" s="200"/>
      <c r="C281" s="200"/>
      <c r="D281" s="200"/>
      <c r="E281" s="200"/>
      <c r="F281" s="199" t="s">
        <v>963</v>
      </c>
      <c r="G281" s="202" t="s">
        <v>964</v>
      </c>
      <c r="H281" s="201"/>
      <c r="I281" s="203">
        <v>1</v>
      </c>
      <c r="J281" s="204" t="s">
        <v>568</v>
      </c>
      <c r="K281" s="205">
        <v>30614</v>
      </c>
      <c r="L281" s="199" t="s">
        <v>1120</v>
      </c>
      <c r="M281" s="206">
        <v>30614</v>
      </c>
    </row>
    <row r="282" spans="2:13" ht="16.2">
      <c r="B282" s="200"/>
      <c r="C282" s="200"/>
      <c r="D282" s="200"/>
      <c r="E282" s="200"/>
      <c r="F282" s="199" t="s">
        <v>965</v>
      </c>
      <c r="G282" s="202" t="s">
        <v>966</v>
      </c>
      <c r="H282" s="201"/>
      <c r="I282" s="203">
        <v>1</v>
      </c>
      <c r="J282" s="204" t="s">
        <v>568</v>
      </c>
      <c r="K282" s="205">
        <v>41655</v>
      </c>
      <c r="L282" s="199" t="s">
        <v>1114</v>
      </c>
      <c r="M282" s="206">
        <v>41655</v>
      </c>
    </row>
    <row r="283" spans="2:13" ht="16.2">
      <c r="B283" s="200"/>
      <c r="C283" s="200"/>
      <c r="D283" s="200"/>
      <c r="E283" s="200"/>
      <c r="F283" s="199" t="s">
        <v>967</v>
      </c>
      <c r="G283" s="202" t="s">
        <v>968</v>
      </c>
      <c r="H283" s="201"/>
      <c r="I283" s="203">
        <v>1</v>
      </c>
      <c r="J283" s="204" t="s">
        <v>568</v>
      </c>
      <c r="K283" s="205">
        <v>85997</v>
      </c>
      <c r="L283" s="199" t="s">
        <v>1121</v>
      </c>
      <c r="M283" s="206">
        <v>85997</v>
      </c>
    </row>
    <row r="284" spans="2:13" ht="16.2">
      <c r="B284" s="200"/>
      <c r="C284" s="200"/>
      <c r="D284" s="200"/>
      <c r="E284" s="200"/>
      <c r="F284" s="199" t="s">
        <v>969</v>
      </c>
      <c r="G284" s="202" t="s">
        <v>970</v>
      </c>
      <c r="H284" s="201"/>
      <c r="I284" s="203">
        <v>1</v>
      </c>
      <c r="J284" s="204" t="s">
        <v>568</v>
      </c>
      <c r="K284" s="205">
        <v>202706</v>
      </c>
      <c r="L284" s="199" t="s">
        <v>1115</v>
      </c>
      <c r="M284" s="206">
        <v>202706</v>
      </c>
    </row>
    <row r="285" spans="2:13" ht="16.2">
      <c r="B285" s="200"/>
      <c r="C285" s="200"/>
      <c r="D285" s="200"/>
      <c r="E285" s="200"/>
      <c r="F285" s="199" t="s">
        <v>971</v>
      </c>
      <c r="G285" s="202" t="s">
        <v>972</v>
      </c>
      <c r="H285" s="201"/>
      <c r="I285" s="203">
        <v>1</v>
      </c>
      <c r="J285" s="204" t="s">
        <v>568</v>
      </c>
      <c r="K285" s="205">
        <v>59539</v>
      </c>
      <c r="L285" s="199" t="s">
        <v>1122</v>
      </c>
      <c r="M285" s="206">
        <v>59539</v>
      </c>
    </row>
    <row r="286" spans="2:13" ht="16.2">
      <c r="B286" s="200"/>
      <c r="C286" s="200"/>
      <c r="D286" s="200"/>
      <c r="E286" s="200"/>
      <c r="F286" s="199" t="s">
        <v>973</v>
      </c>
      <c r="G286" s="202" t="s">
        <v>974</v>
      </c>
      <c r="H286" s="201"/>
      <c r="I286" s="203">
        <v>1</v>
      </c>
      <c r="J286" s="204" t="s">
        <v>568</v>
      </c>
      <c r="K286" s="205">
        <v>117039</v>
      </c>
      <c r="L286" s="199" t="s">
        <v>1123</v>
      </c>
      <c r="M286" s="206">
        <v>117039</v>
      </c>
    </row>
    <row r="287" spans="2:13" ht="16.8" thickBot="1">
      <c r="B287" s="200"/>
      <c r="C287" s="200"/>
      <c r="D287" s="200"/>
      <c r="E287" s="200"/>
      <c r="F287" s="199" t="s">
        <v>975</v>
      </c>
      <c r="G287" s="202" t="s">
        <v>976</v>
      </c>
      <c r="H287" s="201"/>
      <c r="I287" s="203">
        <v>1</v>
      </c>
      <c r="J287" s="204" t="s">
        <v>568</v>
      </c>
      <c r="K287" s="205">
        <v>338064</v>
      </c>
      <c r="L287" s="199" t="s">
        <v>1116</v>
      </c>
      <c r="M287" s="206">
        <v>338064</v>
      </c>
    </row>
    <row r="288" spans="2:13" ht="16.8" thickTop="1">
      <c r="B288" s="200"/>
      <c r="C288" s="200"/>
      <c r="D288" s="200"/>
      <c r="E288" s="207" t="s">
        <v>977</v>
      </c>
      <c r="F288" s="207"/>
      <c r="G288" s="207"/>
      <c r="H288" s="207"/>
      <c r="I288" s="207"/>
      <c r="J288" s="207"/>
      <c r="K288" s="207"/>
      <c r="L288" s="207"/>
      <c r="M288" s="212">
        <v>1949636</v>
      </c>
    </row>
    <row r="289" spans="2:13" ht="16.2">
      <c r="B289" s="200"/>
      <c r="C289" s="200"/>
      <c r="D289" s="200"/>
      <c r="E289" s="199"/>
      <c r="F289" s="200"/>
      <c r="G289" s="200"/>
      <c r="H289" s="200"/>
      <c r="I289" s="200"/>
      <c r="J289" s="200"/>
      <c r="K289" s="200"/>
      <c r="L289" s="200"/>
      <c r="M289" s="206"/>
    </row>
    <row r="290" spans="2:13" ht="16.2">
      <c r="B290" s="243" t="s">
        <v>978</v>
      </c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4">
        <v>1949636</v>
      </c>
    </row>
    <row r="291" spans="2:13" ht="16.2">
      <c r="B291" s="199"/>
      <c r="C291" s="200"/>
      <c r="D291" s="200"/>
      <c r="E291" s="200"/>
      <c r="F291" s="200"/>
      <c r="G291" s="200"/>
      <c r="H291" s="200"/>
      <c r="I291" s="200"/>
      <c r="J291" s="200"/>
      <c r="K291" s="200"/>
      <c r="L291" s="200"/>
      <c r="M291" s="206"/>
    </row>
    <row r="292" spans="2:13" ht="16.2">
      <c r="B292" s="208" t="s">
        <v>980</v>
      </c>
      <c r="C292" s="208"/>
      <c r="D292" s="208"/>
      <c r="E292" s="208"/>
      <c r="F292" s="208"/>
      <c r="G292" s="208"/>
      <c r="H292" s="208"/>
      <c r="I292" s="208"/>
      <c r="J292" s="208"/>
      <c r="K292" s="208"/>
      <c r="L292" s="208"/>
      <c r="M292" s="209"/>
    </row>
    <row r="293" spans="2:13" ht="16.2">
      <c r="B293" s="200"/>
      <c r="C293" s="199" t="s">
        <v>979</v>
      </c>
      <c r="D293" s="199" t="s">
        <v>981</v>
      </c>
      <c r="E293" s="207" t="s">
        <v>982</v>
      </c>
      <c r="F293" s="207"/>
      <c r="G293" s="207"/>
      <c r="H293" s="207"/>
      <c r="I293" s="207"/>
      <c r="J293" s="207"/>
      <c r="K293" s="207"/>
      <c r="L293" s="207"/>
      <c r="M293" s="206"/>
    </row>
    <row r="294" spans="2:13" ht="16.2">
      <c r="B294" s="200"/>
      <c r="C294" s="200"/>
      <c r="D294" s="200"/>
      <c r="E294" s="200"/>
      <c r="F294" s="199" t="s">
        <v>983</v>
      </c>
      <c r="G294" s="202" t="s">
        <v>984</v>
      </c>
      <c r="H294" s="201"/>
      <c r="I294" s="203">
        <v>1</v>
      </c>
      <c r="J294" s="204" t="s">
        <v>568</v>
      </c>
      <c r="K294" s="205">
        <v>100000</v>
      </c>
      <c r="L294" s="199" t="s">
        <v>1099</v>
      </c>
      <c r="M294" s="206">
        <v>100000</v>
      </c>
    </row>
    <row r="295" spans="2:13" ht="16.2">
      <c r="B295" s="200"/>
      <c r="C295" s="200"/>
      <c r="D295" s="200"/>
      <c r="E295" s="200"/>
      <c r="F295" s="199" t="s">
        <v>985</v>
      </c>
      <c r="G295" s="202" t="s">
        <v>986</v>
      </c>
      <c r="H295" s="201"/>
      <c r="I295" s="203">
        <v>1</v>
      </c>
      <c r="J295" s="204" t="s">
        <v>568</v>
      </c>
      <c r="K295" s="205">
        <v>242875</v>
      </c>
      <c r="L295" s="199" t="s">
        <v>1099</v>
      </c>
      <c r="M295" s="206">
        <v>242875</v>
      </c>
    </row>
    <row r="296" spans="2:13" ht="16.8" thickBot="1">
      <c r="B296" s="200"/>
      <c r="C296" s="200"/>
      <c r="D296" s="200"/>
      <c r="E296" s="200"/>
      <c r="F296" s="199" t="s">
        <v>987</v>
      </c>
      <c r="G296" s="202" t="s">
        <v>988</v>
      </c>
      <c r="H296" s="201"/>
      <c r="I296" s="203">
        <v>1</v>
      </c>
      <c r="J296" s="204" t="s">
        <v>568</v>
      </c>
      <c r="K296" s="205">
        <v>141411</v>
      </c>
      <c r="L296" s="199" t="s">
        <v>1099</v>
      </c>
      <c r="M296" s="206">
        <v>141411</v>
      </c>
    </row>
    <row r="297" spans="2:13" ht="16.8" thickTop="1">
      <c r="B297" s="200"/>
      <c r="C297" s="200"/>
      <c r="D297" s="200"/>
      <c r="E297" s="207" t="s">
        <v>989</v>
      </c>
      <c r="F297" s="207"/>
      <c r="G297" s="207"/>
      <c r="H297" s="207"/>
      <c r="I297" s="207"/>
      <c r="J297" s="207"/>
      <c r="K297" s="207"/>
      <c r="L297" s="207"/>
      <c r="M297" s="212">
        <v>484286</v>
      </c>
    </row>
    <row r="298" spans="2:13" ht="16.2">
      <c r="B298" s="200"/>
      <c r="C298" s="200"/>
      <c r="D298" s="200"/>
      <c r="E298" s="199"/>
      <c r="F298" s="200"/>
      <c r="G298" s="200"/>
      <c r="H298" s="200"/>
      <c r="I298" s="200"/>
      <c r="J298" s="200"/>
      <c r="K298" s="200"/>
      <c r="L298" s="200"/>
      <c r="M298" s="206"/>
    </row>
    <row r="299" spans="2:13" ht="16.2">
      <c r="B299" s="243" t="s">
        <v>990</v>
      </c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4">
        <v>484286</v>
      </c>
    </row>
    <row r="300" spans="2:13" ht="16.2">
      <c r="B300" s="199"/>
      <c r="C300" s="200"/>
      <c r="D300" s="200"/>
      <c r="E300" s="200"/>
      <c r="F300" s="200"/>
      <c r="G300" s="200"/>
      <c r="H300" s="200"/>
      <c r="I300" s="200"/>
      <c r="J300" s="200"/>
      <c r="K300" s="200"/>
      <c r="L300" s="200"/>
      <c r="M300" s="206"/>
    </row>
    <row r="301" spans="2:13" ht="16.2">
      <c r="B301" s="213" t="s">
        <v>996</v>
      </c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5">
        <v>12718337.022138853</v>
      </c>
    </row>
  </sheetData>
  <pageMargins left="0.15" right="0.15" top="0.25" bottom="0.75" header="0.25" footer="0.15"/>
  <pageSetup scale="72" fitToHeight="0" orientation="portrait" r:id="rId2"/>
  <headerFooter>
    <oddFooter>&amp;L&amp;G&amp;CPage &amp;P of &amp;N&amp;RAmgen ATO B7 CHW Upgrade</oddFooter>
  </headerFooter>
  <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2476-63BF-4963-B4DF-91FB42235945}">
  <sheetPr codeName="Sheet5">
    <pageSetUpPr fitToPage="1"/>
  </sheetPr>
  <dimension ref="B1:Q204"/>
  <sheetViews>
    <sheetView showGridLines="0" showRowColHeaders="0" workbookViewId="0">
      <selection activeCell="N16" sqref="N16"/>
    </sheetView>
  </sheetViews>
  <sheetFormatPr defaultRowHeight="13.8"/>
  <cols>
    <col min="2" max="2" width="9.765625E-2" customWidth="1"/>
    <col min="3" max="3" width="6.69921875" customWidth="1"/>
    <col min="4" max="4" width="0" hidden="1" customWidth="1"/>
    <col min="5" max="5" width="60.69921875" customWidth="1"/>
    <col min="6" max="6" width="11.69921875" hidden="1" customWidth="1"/>
    <col min="7" max="7" width="7.69921875" hidden="1" customWidth="1"/>
    <col min="8" max="8" width="18.69921875" hidden="1" customWidth="1"/>
    <col min="9" max="9" width="11.69921875" hidden="1" customWidth="1"/>
    <col min="10" max="10" width="7.69921875" hidden="1" customWidth="1"/>
    <col min="11" max="13" width="18.69921875" hidden="1" customWidth="1"/>
    <col min="14" max="16" width="18.69921875" customWidth="1"/>
    <col min="17" max="17" width="40.69921875" hidden="1" customWidth="1"/>
  </cols>
  <sheetData>
    <row r="1" spans="2:17" ht="35.25" customHeight="1">
      <c r="B1" s="222" t="s">
        <v>1061</v>
      </c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</row>
    <row r="2" spans="2:17" ht="17.55" customHeight="1"/>
    <row r="3" spans="2:17" ht="17.55" customHeight="1"/>
    <row r="4" spans="2:17" ht="17.55" customHeight="1"/>
    <row r="5" spans="2:17" ht="17.55" customHeight="1"/>
    <row r="6" spans="2:17" ht="17.55" customHeight="1"/>
    <row r="7" spans="2:17" ht="15.6">
      <c r="B7" s="224"/>
      <c r="C7" s="225" t="s">
        <v>1062</v>
      </c>
      <c r="D7" s="224"/>
      <c r="E7" s="224"/>
      <c r="F7" s="231" t="s">
        <v>1063</v>
      </c>
      <c r="G7" s="230"/>
      <c r="H7" s="230"/>
      <c r="I7" s="231" t="s">
        <v>1065</v>
      </c>
      <c r="J7" s="230"/>
      <c r="K7" s="230"/>
      <c r="L7" s="231" t="s">
        <v>1066</v>
      </c>
      <c r="M7" s="230"/>
      <c r="N7" s="230"/>
      <c r="O7" s="230"/>
      <c r="P7" s="233"/>
      <c r="Q7" s="226" t="s">
        <v>1001</v>
      </c>
    </row>
    <row r="8" spans="2:17" ht="18" customHeight="1">
      <c r="B8" s="224"/>
      <c r="C8" s="224"/>
      <c r="D8" s="224"/>
      <c r="E8" s="226" t="s">
        <v>1000</v>
      </c>
      <c r="F8" s="232" t="s">
        <v>1064</v>
      </c>
      <c r="G8" s="226" t="s">
        <v>1003</v>
      </c>
      <c r="H8" s="226" t="s">
        <v>1004</v>
      </c>
      <c r="I8" s="232" t="s">
        <v>1064</v>
      </c>
      <c r="J8" s="226" t="s">
        <v>1003</v>
      </c>
      <c r="K8" s="226" t="s">
        <v>1004</v>
      </c>
      <c r="L8" s="232" t="s">
        <v>1067</v>
      </c>
      <c r="M8" s="226" t="s">
        <v>1068</v>
      </c>
      <c r="N8" s="226" t="s">
        <v>1069</v>
      </c>
      <c r="O8" s="226" t="s">
        <v>1070</v>
      </c>
      <c r="P8" s="234" t="s">
        <v>1071</v>
      </c>
      <c r="Q8" s="224"/>
    </row>
    <row r="9" spans="2:17" hidden="1"/>
    <row r="10" spans="2:17" hidden="1"/>
    <row r="11" spans="2:17" hidden="1"/>
    <row r="12" spans="2:17" hidden="1"/>
    <row r="13" spans="2:17" ht="16.2" hidden="1">
      <c r="B13" s="198" t="s">
        <v>559</v>
      </c>
      <c r="C13" s="198" t="s">
        <v>88</v>
      </c>
      <c r="D13" s="198" t="s">
        <v>561</v>
      </c>
      <c r="E13" s="198" t="s">
        <v>0</v>
      </c>
      <c r="F13" s="198" t="s">
        <v>1048</v>
      </c>
      <c r="G13" s="198" t="s">
        <v>1049</v>
      </c>
      <c r="H13" s="198" t="s">
        <v>1050</v>
      </c>
      <c r="I13" s="198" t="s">
        <v>1051</v>
      </c>
      <c r="J13" s="198" t="s">
        <v>1052</v>
      </c>
      <c r="K13" s="198" t="s">
        <v>1053</v>
      </c>
      <c r="L13" s="198" t="s">
        <v>1054</v>
      </c>
      <c r="M13" s="198" t="s">
        <v>1055</v>
      </c>
      <c r="N13" s="235" t="s">
        <v>1057</v>
      </c>
      <c r="O13" s="200" t="s">
        <v>1058</v>
      </c>
      <c r="P13" s="235" t="s">
        <v>1059</v>
      </c>
      <c r="Q13" s="240"/>
    </row>
    <row r="14" spans="2:17" ht="16.2">
      <c r="B14" s="199" t="s">
        <v>1006</v>
      </c>
      <c r="C14" s="208" t="s">
        <v>1007</v>
      </c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36"/>
      <c r="O14" s="209"/>
      <c r="P14" s="236"/>
      <c r="Q14" s="241"/>
    </row>
    <row r="15" spans="2:17" ht="16.2">
      <c r="B15" s="200"/>
      <c r="C15" s="200"/>
      <c r="D15" s="199" t="s">
        <v>566</v>
      </c>
      <c r="E15" s="202" t="s">
        <v>567</v>
      </c>
      <c r="F15" s="203">
        <v>1</v>
      </c>
      <c r="G15" s="204" t="s">
        <v>568</v>
      </c>
      <c r="H15" s="205">
        <v>162547</v>
      </c>
      <c r="I15" s="203">
        <v>0</v>
      </c>
      <c r="J15" s="204" t="s">
        <v>568</v>
      </c>
      <c r="K15" s="205" t="s">
        <v>1056</v>
      </c>
      <c r="L15" s="203">
        <v>-1</v>
      </c>
      <c r="M15" s="205">
        <v>-162547</v>
      </c>
      <c r="N15" s="237">
        <v>162547</v>
      </c>
      <c r="O15" s="206">
        <v>0</v>
      </c>
      <c r="P15" s="237">
        <v>-162547</v>
      </c>
      <c r="Q15" s="241"/>
    </row>
    <row r="16" spans="2:17" ht="16.2">
      <c r="B16" s="200"/>
      <c r="C16" s="210" t="s">
        <v>1008</v>
      </c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38">
        <v>162547</v>
      </c>
      <c r="O16" s="211">
        <v>0</v>
      </c>
      <c r="P16" s="238">
        <v>-162547</v>
      </c>
      <c r="Q16" s="241"/>
    </row>
    <row r="17" spans="2:17" ht="16.2">
      <c r="B17" s="200"/>
      <c r="C17" s="199"/>
      <c r="D17" s="200"/>
      <c r="E17" s="200"/>
      <c r="F17" s="200"/>
      <c r="G17" s="200"/>
      <c r="H17" s="200"/>
      <c r="I17" s="200"/>
      <c r="J17" s="200"/>
      <c r="K17" s="200"/>
      <c r="L17" s="200"/>
      <c r="M17" s="200"/>
      <c r="N17" s="237"/>
      <c r="O17" s="206"/>
      <c r="P17" s="237"/>
      <c r="Q17" s="241"/>
    </row>
    <row r="18" spans="2:17" ht="16.2">
      <c r="B18" s="199" t="s">
        <v>1009</v>
      </c>
      <c r="C18" s="208" t="s">
        <v>1010</v>
      </c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36"/>
      <c r="O18" s="209"/>
      <c r="P18" s="236"/>
      <c r="Q18" s="241"/>
    </row>
    <row r="19" spans="2:17" ht="16.2">
      <c r="B19" s="200"/>
      <c r="C19" s="200"/>
      <c r="D19" s="199" t="s">
        <v>578</v>
      </c>
      <c r="E19" s="202" t="s">
        <v>579</v>
      </c>
      <c r="F19" s="203">
        <v>8</v>
      </c>
      <c r="G19" s="204" t="s">
        <v>580</v>
      </c>
      <c r="H19" s="205">
        <v>787.33313750000002</v>
      </c>
      <c r="I19" s="203">
        <v>0</v>
      </c>
      <c r="J19" s="204" t="s">
        <v>580</v>
      </c>
      <c r="K19" s="205" t="s">
        <v>1056</v>
      </c>
      <c r="L19" s="203">
        <v>-8</v>
      </c>
      <c r="M19" s="205">
        <v>-787.33313750000002</v>
      </c>
      <c r="N19" s="237">
        <v>6298.6651000000002</v>
      </c>
      <c r="O19" s="206">
        <v>0</v>
      </c>
      <c r="P19" s="237">
        <v>-6298.6651000000002</v>
      </c>
      <c r="Q19" s="241"/>
    </row>
    <row r="20" spans="2:17" ht="16.2">
      <c r="B20" s="200"/>
      <c r="C20" s="200"/>
      <c r="D20" s="199" t="s">
        <v>591</v>
      </c>
      <c r="E20" s="202" t="s">
        <v>592</v>
      </c>
      <c r="F20" s="203">
        <v>7</v>
      </c>
      <c r="G20" s="204" t="s">
        <v>583</v>
      </c>
      <c r="H20" s="205">
        <v>1468.8058571428571</v>
      </c>
      <c r="I20" s="203">
        <v>0</v>
      </c>
      <c r="J20" s="204" t="s">
        <v>583</v>
      </c>
      <c r="K20" s="205" t="s">
        <v>1056</v>
      </c>
      <c r="L20" s="203">
        <v>-7</v>
      </c>
      <c r="M20" s="205">
        <v>-1468.8058571428571</v>
      </c>
      <c r="N20" s="237">
        <v>10281.641</v>
      </c>
      <c r="O20" s="206">
        <v>0</v>
      </c>
      <c r="P20" s="237">
        <v>-10281.641</v>
      </c>
      <c r="Q20" s="241"/>
    </row>
    <row r="21" spans="2:17" ht="16.2">
      <c r="B21" s="200"/>
      <c r="C21" s="210" t="s">
        <v>1011</v>
      </c>
      <c r="D21" s="210"/>
      <c r="E21" s="210"/>
      <c r="F21" s="210"/>
      <c r="G21" s="210"/>
      <c r="H21" s="210"/>
      <c r="I21" s="210"/>
      <c r="J21" s="210"/>
      <c r="K21" s="210"/>
      <c r="L21" s="210"/>
      <c r="M21" s="210"/>
      <c r="N21" s="238">
        <v>16580.306100000002</v>
      </c>
      <c r="O21" s="211">
        <v>0</v>
      </c>
      <c r="P21" s="238">
        <v>-16580.306100000002</v>
      </c>
      <c r="Q21" s="241"/>
    </row>
    <row r="22" spans="2:17" ht="16.2">
      <c r="B22" s="200"/>
      <c r="C22" s="199"/>
      <c r="D22" s="200"/>
      <c r="E22" s="200"/>
      <c r="F22" s="200"/>
      <c r="G22" s="200"/>
      <c r="H22" s="200"/>
      <c r="I22" s="200"/>
      <c r="J22" s="200"/>
      <c r="K22" s="200"/>
      <c r="L22" s="200"/>
      <c r="M22" s="200"/>
      <c r="N22" s="237"/>
      <c r="O22" s="206"/>
      <c r="P22" s="237"/>
      <c r="Q22" s="241"/>
    </row>
    <row r="23" spans="2:17" ht="16.2">
      <c r="B23" s="199" t="s">
        <v>1012</v>
      </c>
      <c r="C23" s="208" t="s">
        <v>1013</v>
      </c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36"/>
      <c r="O23" s="209"/>
      <c r="P23" s="236"/>
      <c r="Q23" s="241"/>
    </row>
    <row r="24" spans="2:17" ht="16.2">
      <c r="B24" s="200"/>
      <c r="C24" s="200"/>
      <c r="D24" s="199" t="s">
        <v>584</v>
      </c>
      <c r="E24" s="202" t="s">
        <v>585</v>
      </c>
      <c r="F24" s="203">
        <v>21000</v>
      </c>
      <c r="G24" s="204" t="s">
        <v>586</v>
      </c>
      <c r="H24" s="205">
        <v>2.6462927022739562</v>
      </c>
      <c r="I24" s="203">
        <v>0</v>
      </c>
      <c r="J24" s="204" t="s">
        <v>586</v>
      </c>
      <c r="K24" s="205" t="s">
        <v>1056</v>
      </c>
      <c r="L24" s="203">
        <v>-21000</v>
      </c>
      <c r="M24" s="205">
        <v>-2.6462927022739562</v>
      </c>
      <c r="N24" s="237">
        <v>55572.146747753082</v>
      </c>
      <c r="O24" s="206">
        <v>0</v>
      </c>
      <c r="P24" s="237">
        <v>-55572.146747753082</v>
      </c>
      <c r="Q24" s="241"/>
    </row>
    <row r="25" spans="2:17" ht="16.2">
      <c r="B25" s="200"/>
      <c r="C25" s="200"/>
      <c r="D25" s="199" t="s">
        <v>618</v>
      </c>
      <c r="E25" s="202" t="s">
        <v>619</v>
      </c>
      <c r="F25" s="203">
        <v>1000</v>
      </c>
      <c r="G25" s="204" t="s">
        <v>586</v>
      </c>
      <c r="H25" s="205">
        <v>2.6462927022739602</v>
      </c>
      <c r="I25" s="203">
        <v>0</v>
      </c>
      <c r="J25" s="204" t="s">
        <v>586</v>
      </c>
      <c r="K25" s="205" t="s">
        <v>1056</v>
      </c>
      <c r="L25" s="203">
        <v>-1000</v>
      </c>
      <c r="M25" s="205">
        <v>-2.6462927022739602</v>
      </c>
      <c r="N25" s="237">
        <v>2646.29270227396</v>
      </c>
      <c r="O25" s="206">
        <v>0</v>
      </c>
      <c r="P25" s="237">
        <v>-2646.29270227396</v>
      </c>
      <c r="Q25" s="241"/>
    </row>
    <row r="26" spans="2:17" ht="16.2">
      <c r="B26" s="200"/>
      <c r="C26" s="210" t="s">
        <v>1014</v>
      </c>
      <c r="D26" s="210"/>
      <c r="E26" s="210"/>
      <c r="F26" s="210"/>
      <c r="G26" s="210"/>
      <c r="H26" s="210"/>
      <c r="I26" s="210"/>
      <c r="J26" s="210"/>
      <c r="K26" s="210"/>
      <c r="L26" s="210"/>
      <c r="M26" s="210"/>
      <c r="N26" s="238">
        <v>58218.439450027043</v>
      </c>
      <c r="O26" s="211">
        <v>0</v>
      </c>
      <c r="P26" s="238">
        <v>-58218.439450027043</v>
      </c>
      <c r="Q26" s="241"/>
    </row>
    <row r="27" spans="2:17" ht="16.2">
      <c r="B27" s="200"/>
      <c r="C27" s="199"/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37"/>
      <c r="O27" s="206"/>
      <c r="P27" s="237"/>
      <c r="Q27" s="241"/>
    </row>
    <row r="28" spans="2:17" ht="16.2">
      <c r="B28" s="199" t="s">
        <v>1015</v>
      </c>
      <c r="C28" s="208" t="s">
        <v>1016</v>
      </c>
      <c r="D28" s="208"/>
      <c r="E28" s="208"/>
      <c r="F28" s="208"/>
      <c r="G28" s="208"/>
      <c r="H28" s="208"/>
      <c r="I28" s="208"/>
      <c r="J28" s="208"/>
      <c r="K28" s="208"/>
      <c r="L28" s="208"/>
      <c r="M28" s="208"/>
      <c r="N28" s="236"/>
      <c r="O28" s="209"/>
      <c r="P28" s="236"/>
      <c r="Q28" s="241"/>
    </row>
    <row r="29" spans="2:17" ht="16.2">
      <c r="B29" s="200"/>
      <c r="C29" s="200"/>
      <c r="D29" s="199" t="s">
        <v>575</v>
      </c>
      <c r="E29" s="202" t="s">
        <v>576</v>
      </c>
      <c r="F29" s="203">
        <v>3684</v>
      </c>
      <c r="G29" s="204" t="s">
        <v>577</v>
      </c>
      <c r="H29" s="205">
        <v>3.4956779587404996</v>
      </c>
      <c r="I29" s="203">
        <v>0</v>
      </c>
      <c r="J29" s="204" t="s">
        <v>577</v>
      </c>
      <c r="K29" s="205" t="s">
        <v>1056</v>
      </c>
      <c r="L29" s="203">
        <v>-3684</v>
      </c>
      <c r="M29" s="205">
        <v>-3.4956779587404996</v>
      </c>
      <c r="N29" s="237">
        <v>12878.077600000001</v>
      </c>
      <c r="O29" s="206">
        <v>0</v>
      </c>
      <c r="P29" s="237">
        <v>-12878.077600000001</v>
      </c>
      <c r="Q29" s="241"/>
    </row>
    <row r="30" spans="2:17" ht="16.2">
      <c r="B30" s="200"/>
      <c r="C30" s="200"/>
      <c r="D30" s="199" t="s">
        <v>581</v>
      </c>
      <c r="E30" s="202" t="s">
        <v>582</v>
      </c>
      <c r="F30" s="203">
        <v>88</v>
      </c>
      <c r="G30" s="204" t="s">
        <v>583</v>
      </c>
      <c r="H30" s="205">
        <v>555.33420113636362</v>
      </c>
      <c r="I30" s="203">
        <v>0</v>
      </c>
      <c r="J30" s="204" t="s">
        <v>583</v>
      </c>
      <c r="K30" s="205" t="s">
        <v>1056</v>
      </c>
      <c r="L30" s="203">
        <v>-88</v>
      </c>
      <c r="M30" s="205">
        <v>-555.33420113636362</v>
      </c>
      <c r="N30" s="237">
        <v>48869.409699999997</v>
      </c>
      <c r="O30" s="206">
        <v>0</v>
      </c>
      <c r="P30" s="237">
        <v>-48869.409699999997</v>
      </c>
      <c r="Q30" s="241"/>
    </row>
    <row r="31" spans="2:17" ht="16.2">
      <c r="B31" s="200"/>
      <c r="C31" s="200"/>
      <c r="D31" s="199" t="s">
        <v>587</v>
      </c>
      <c r="E31" s="202" t="s">
        <v>588</v>
      </c>
      <c r="F31" s="203">
        <v>500</v>
      </c>
      <c r="G31" s="204" t="s">
        <v>580</v>
      </c>
      <c r="H31" s="205">
        <v>36.296550799999999</v>
      </c>
      <c r="I31" s="203">
        <v>0</v>
      </c>
      <c r="J31" s="204" t="s">
        <v>580</v>
      </c>
      <c r="K31" s="205" t="s">
        <v>1056</v>
      </c>
      <c r="L31" s="203">
        <v>-500</v>
      </c>
      <c r="M31" s="205">
        <v>-36.296550799999999</v>
      </c>
      <c r="N31" s="237">
        <v>18148.275399999999</v>
      </c>
      <c r="O31" s="206">
        <v>0</v>
      </c>
      <c r="P31" s="237">
        <v>-18148.275399999999</v>
      </c>
      <c r="Q31" s="241"/>
    </row>
    <row r="32" spans="2:17" ht="16.2">
      <c r="B32" s="200"/>
      <c r="C32" s="200"/>
      <c r="D32" s="199" t="s">
        <v>589</v>
      </c>
      <c r="E32" s="202" t="s">
        <v>590</v>
      </c>
      <c r="F32" s="203">
        <v>159</v>
      </c>
      <c r="G32" s="204" t="s">
        <v>583</v>
      </c>
      <c r="H32" s="205">
        <v>348.42321320754718</v>
      </c>
      <c r="I32" s="203">
        <v>0</v>
      </c>
      <c r="J32" s="204" t="s">
        <v>583</v>
      </c>
      <c r="K32" s="205" t="s">
        <v>1056</v>
      </c>
      <c r="L32" s="203">
        <v>-159</v>
      </c>
      <c r="M32" s="205">
        <v>-348.42321320754718</v>
      </c>
      <c r="N32" s="237">
        <v>55399.2909</v>
      </c>
      <c r="O32" s="206">
        <v>0</v>
      </c>
      <c r="P32" s="237">
        <v>-55399.2909</v>
      </c>
      <c r="Q32" s="241"/>
    </row>
    <row r="33" spans="2:17" ht="16.2">
      <c r="B33" s="200"/>
      <c r="C33" s="200"/>
      <c r="D33" s="199" t="s">
        <v>593</v>
      </c>
      <c r="E33" s="202" t="s">
        <v>594</v>
      </c>
      <c r="F33" s="203">
        <v>26</v>
      </c>
      <c r="G33" s="204" t="s">
        <v>580</v>
      </c>
      <c r="H33" s="205">
        <v>861.36827307692317</v>
      </c>
      <c r="I33" s="203">
        <v>0</v>
      </c>
      <c r="J33" s="204" t="s">
        <v>580</v>
      </c>
      <c r="K33" s="205" t="s">
        <v>1056</v>
      </c>
      <c r="L33" s="203">
        <v>-26</v>
      </c>
      <c r="M33" s="205">
        <v>-861.36827307692317</v>
      </c>
      <c r="N33" s="237">
        <v>22395.575100000002</v>
      </c>
      <c r="O33" s="206">
        <v>0</v>
      </c>
      <c r="P33" s="237">
        <v>-22395.575100000002</v>
      </c>
      <c r="Q33" s="241"/>
    </row>
    <row r="34" spans="2:17" ht="16.2">
      <c r="B34" s="200"/>
      <c r="C34" s="200"/>
      <c r="D34" s="199" t="s">
        <v>595</v>
      </c>
      <c r="E34" s="202" t="s">
        <v>596</v>
      </c>
      <c r="F34" s="203">
        <v>8</v>
      </c>
      <c r="G34" s="204" t="s">
        <v>580</v>
      </c>
      <c r="H34" s="205">
        <v>1656.5792375000001</v>
      </c>
      <c r="I34" s="203">
        <v>0</v>
      </c>
      <c r="J34" s="204" t="s">
        <v>580</v>
      </c>
      <c r="K34" s="205" t="s">
        <v>1056</v>
      </c>
      <c r="L34" s="203">
        <v>-8</v>
      </c>
      <c r="M34" s="205">
        <v>-1656.5792375000001</v>
      </c>
      <c r="N34" s="237">
        <v>13252.633900000001</v>
      </c>
      <c r="O34" s="206">
        <v>0</v>
      </c>
      <c r="P34" s="237">
        <v>-13252.633900000001</v>
      </c>
      <c r="Q34" s="241"/>
    </row>
    <row r="35" spans="2:17" ht="16.2">
      <c r="B35" s="200"/>
      <c r="C35" s="200"/>
      <c r="D35" s="199" t="s">
        <v>597</v>
      </c>
      <c r="E35" s="202" t="s">
        <v>598</v>
      </c>
      <c r="F35" s="203">
        <v>26</v>
      </c>
      <c r="G35" s="204" t="s">
        <v>580</v>
      </c>
      <c r="H35" s="205">
        <v>230.22746538461539</v>
      </c>
      <c r="I35" s="203">
        <v>0</v>
      </c>
      <c r="J35" s="204" t="s">
        <v>580</v>
      </c>
      <c r="K35" s="205" t="s">
        <v>1056</v>
      </c>
      <c r="L35" s="203">
        <v>-26</v>
      </c>
      <c r="M35" s="205">
        <v>-230.22746538461539</v>
      </c>
      <c r="N35" s="237">
        <v>5985.9141</v>
      </c>
      <c r="O35" s="206">
        <v>0</v>
      </c>
      <c r="P35" s="237">
        <v>-5985.9141</v>
      </c>
      <c r="Q35" s="241"/>
    </row>
    <row r="36" spans="2:17" ht="16.2">
      <c r="B36" s="200"/>
      <c r="C36" s="200"/>
      <c r="D36" s="199" t="s">
        <v>599</v>
      </c>
      <c r="E36" s="202" t="s">
        <v>600</v>
      </c>
      <c r="F36" s="203">
        <v>8</v>
      </c>
      <c r="G36" s="204" t="s">
        <v>580</v>
      </c>
      <c r="H36" s="205">
        <v>320.2014125</v>
      </c>
      <c r="I36" s="203">
        <v>0</v>
      </c>
      <c r="J36" s="204" t="s">
        <v>580</v>
      </c>
      <c r="K36" s="205" t="s">
        <v>1056</v>
      </c>
      <c r="L36" s="203">
        <v>-8</v>
      </c>
      <c r="M36" s="205">
        <v>-320.2014125</v>
      </c>
      <c r="N36" s="237">
        <v>2561.6113</v>
      </c>
      <c r="O36" s="206">
        <v>0</v>
      </c>
      <c r="P36" s="237">
        <v>-2561.6113</v>
      </c>
      <c r="Q36" s="241"/>
    </row>
    <row r="37" spans="2:17" ht="16.2">
      <c r="B37" s="200"/>
      <c r="C37" s="200"/>
      <c r="D37" s="199" t="s">
        <v>604</v>
      </c>
      <c r="E37" s="202" t="s">
        <v>605</v>
      </c>
      <c r="F37" s="203">
        <v>10</v>
      </c>
      <c r="G37" s="204" t="s">
        <v>580</v>
      </c>
      <c r="H37" s="205">
        <v>3941.0680999999995</v>
      </c>
      <c r="I37" s="203">
        <v>0</v>
      </c>
      <c r="J37" s="204" t="s">
        <v>580</v>
      </c>
      <c r="K37" s="205" t="s">
        <v>1056</v>
      </c>
      <c r="L37" s="203">
        <v>-10</v>
      </c>
      <c r="M37" s="205">
        <v>-3941.0680999999995</v>
      </c>
      <c r="N37" s="237">
        <v>39410.680999999997</v>
      </c>
      <c r="O37" s="206">
        <v>0</v>
      </c>
      <c r="P37" s="237">
        <v>-39410.680999999997</v>
      </c>
      <c r="Q37" s="241"/>
    </row>
    <row r="38" spans="2:17" ht="16.2">
      <c r="B38" s="200"/>
      <c r="C38" s="200"/>
      <c r="D38" s="199" t="s">
        <v>606</v>
      </c>
      <c r="E38" s="202" t="s">
        <v>585</v>
      </c>
      <c r="F38" s="203">
        <v>3000</v>
      </c>
      <c r="G38" s="204" t="s">
        <v>586</v>
      </c>
      <c r="H38" s="205">
        <v>2.6462927022739566</v>
      </c>
      <c r="I38" s="203">
        <v>0</v>
      </c>
      <c r="J38" s="204" t="s">
        <v>586</v>
      </c>
      <c r="K38" s="205" t="s">
        <v>1056</v>
      </c>
      <c r="L38" s="203">
        <v>-3000</v>
      </c>
      <c r="M38" s="205">
        <v>-2.6462927022739566</v>
      </c>
      <c r="N38" s="237">
        <v>7938.8781068218696</v>
      </c>
      <c r="O38" s="206">
        <v>0</v>
      </c>
      <c r="P38" s="237">
        <v>-7938.8781068218696</v>
      </c>
      <c r="Q38" s="241"/>
    </row>
    <row r="39" spans="2:17" ht="16.2">
      <c r="B39" s="200"/>
      <c r="C39" s="200"/>
      <c r="D39" s="199" t="s">
        <v>613</v>
      </c>
      <c r="E39" s="202" t="s">
        <v>614</v>
      </c>
      <c r="F39" s="203">
        <v>2</v>
      </c>
      <c r="G39" s="204" t="s">
        <v>583</v>
      </c>
      <c r="H39" s="205">
        <v>2832.3485999999998</v>
      </c>
      <c r="I39" s="203">
        <v>0</v>
      </c>
      <c r="J39" s="204" t="s">
        <v>583</v>
      </c>
      <c r="K39" s="205" t="s">
        <v>1056</v>
      </c>
      <c r="L39" s="203">
        <v>-2</v>
      </c>
      <c r="M39" s="205">
        <v>-2832.3485999999998</v>
      </c>
      <c r="N39" s="237">
        <v>5664.6971999999996</v>
      </c>
      <c r="O39" s="206">
        <v>0</v>
      </c>
      <c r="P39" s="237">
        <v>-5664.6971999999996</v>
      </c>
      <c r="Q39" s="241"/>
    </row>
    <row r="40" spans="2:17" ht="16.2">
      <c r="B40" s="200"/>
      <c r="C40" s="200"/>
      <c r="D40" s="199" t="s">
        <v>625</v>
      </c>
      <c r="E40" s="202" t="s">
        <v>626</v>
      </c>
      <c r="F40" s="203">
        <v>8</v>
      </c>
      <c r="G40" s="204" t="s">
        <v>583</v>
      </c>
      <c r="H40" s="205">
        <v>3327.0866249999999</v>
      </c>
      <c r="I40" s="203">
        <v>0</v>
      </c>
      <c r="J40" s="204" t="s">
        <v>583</v>
      </c>
      <c r="K40" s="205" t="s">
        <v>1056</v>
      </c>
      <c r="L40" s="203">
        <v>-8</v>
      </c>
      <c r="M40" s="205">
        <v>-3327.0866249999999</v>
      </c>
      <c r="N40" s="237">
        <v>26616.692999999999</v>
      </c>
      <c r="O40" s="206">
        <v>0</v>
      </c>
      <c r="P40" s="237">
        <v>-26616.692999999999</v>
      </c>
      <c r="Q40" s="241"/>
    </row>
    <row r="41" spans="2:17" ht="16.2">
      <c r="B41" s="200"/>
      <c r="C41" s="210" t="s">
        <v>1017</v>
      </c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38">
        <v>259121.73730682186</v>
      </c>
      <c r="O41" s="211">
        <v>0</v>
      </c>
      <c r="P41" s="238">
        <v>-259121.73730682186</v>
      </c>
      <c r="Q41" s="241"/>
    </row>
    <row r="42" spans="2:17" ht="16.2">
      <c r="B42" s="200"/>
      <c r="C42" s="199"/>
      <c r="D42" s="200"/>
      <c r="E42" s="200"/>
      <c r="F42" s="200"/>
      <c r="G42" s="200"/>
      <c r="H42" s="200"/>
      <c r="I42" s="200"/>
      <c r="J42" s="200"/>
      <c r="K42" s="200"/>
      <c r="L42" s="200"/>
      <c r="M42" s="200"/>
      <c r="N42" s="237"/>
      <c r="O42" s="206"/>
      <c r="P42" s="237"/>
      <c r="Q42" s="241"/>
    </row>
    <row r="43" spans="2:17" ht="16.2">
      <c r="B43" s="199" t="s">
        <v>1018</v>
      </c>
      <c r="C43" s="208" t="s">
        <v>1019</v>
      </c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36"/>
      <c r="O43" s="209"/>
      <c r="P43" s="236"/>
      <c r="Q43" s="241"/>
    </row>
    <row r="44" spans="2:17" ht="16.2">
      <c r="B44" s="200"/>
      <c r="C44" s="200"/>
      <c r="D44" s="199" t="s">
        <v>632</v>
      </c>
      <c r="E44" s="202" t="s">
        <v>633</v>
      </c>
      <c r="F44" s="203">
        <v>1</v>
      </c>
      <c r="G44" s="204" t="s">
        <v>568</v>
      </c>
      <c r="H44" s="205">
        <v>520000</v>
      </c>
      <c r="I44" s="203">
        <v>0</v>
      </c>
      <c r="J44" s="204" t="s">
        <v>568</v>
      </c>
      <c r="K44" s="205" t="s">
        <v>1056</v>
      </c>
      <c r="L44" s="203">
        <v>-1</v>
      </c>
      <c r="M44" s="205">
        <v>-520000</v>
      </c>
      <c r="N44" s="237">
        <v>520000</v>
      </c>
      <c r="O44" s="206">
        <v>0</v>
      </c>
      <c r="P44" s="237">
        <v>-520000</v>
      </c>
      <c r="Q44" s="241"/>
    </row>
    <row r="45" spans="2:17" ht="16.2">
      <c r="B45" s="200"/>
      <c r="C45" s="200"/>
      <c r="D45" s="199" t="s">
        <v>634</v>
      </c>
      <c r="E45" s="202" t="s">
        <v>635</v>
      </c>
      <c r="F45" s="203">
        <v>1</v>
      </c>
      <c r="G45" s="204" t="s">
        <v>568</v>
      </c>
      <c r="H45" s="205">
        <v>50000</v>
      </c>
      <c r="I45" s="203">
        <v>0</v>
      </c>
      <c r="J45" s="204" t="s">
        <v>568</v>
      </c>
      <c r="K45" s="205" t="s">
        <v>1056</v>
      </c>
      <c r="L45" s="203">
        <v>-1</v>
      </c>
      <c r="M45" s="205">
        <v>-50000</v>
      </c>
      <c r="N45" s="237">
        <v>50000</v>
      </c>
      <c r="O45" s="206">
        <v>0</v>
      </c>
      <c r="P45" s="237">
        <v>-50000</v>
      </c>
      <c r="Q45" s="241"/>
    </row>
    <row r="46" spans="2:17" ht="16.2">
      <c r="B46" s="200"/>
      <c r="C46" s="200"/>
      <c r="D46" s="199" t="s">
        <v>636</v>
      </c>
      <c r="E46" s="202" t="s">
        <v>637</v>
      </c>
      <c r="F46" s="203">
        <v>1</v>
      </c>
      <c r="G46" s="204" t="s">
        <v>568</v>
      </c>
      <c r="H46" s="205">
        <v>15000</v>
      </c>
      <c r="I46" s="203">
        <v>0</v>
      </c>
      <c r="J46" s="204" t="s">
        <v>568</v>
      </c>
      <c r="K46" s="205" t="s">
        <v>1056</v>
      </c>
      <c r="L46" s="203">
        <v>-1</v>
      </c>
      <c r="M46" s="205">
        <v>-15000</v>
      </c>
      <c r="N46" s="237">
        <v>15000</v>
      </c>
      <c r="O46" s="206">
        <v>0</v>
      </c>
      <c r="P46" s="237">
        <v>-15000</v>
      </c>
      <c r="Q46" s="241"/>
    </row>
    <row r="47" spans="2:17" ht="16.2">
      <c r="B47" s="200"/>
      <c r="C47" s="200"/>
      <c r="D47" s="199" t="s">
        <v>638</v>
      </c>
      <c r="E47" s="202" t="s">
        <v>639</v>
      </c>
      <c r="F47" s="203">
        <v>1</v>
      </c>
      <c r="G47" s="204" t="s">
        <v>568</v>
      </c>
      <c r="H47" s="205">
        <v>35000</v>
      </c>
      <c r="I47" s="203">
        <v>0</v>
      </c>
      <c r="J47" s="204" t="s">
        <v>568</v>
      </c>
      <c r="K47" s="205" t="s">
        <v>1056</v>
      </c>
      <c r="L47" s="203">
        <v>-1</v>
      </c>
      <c r="M47" s="205">
        <v>-35000</v>
      </c>
      <c r="N47" s="237">
        <v>35000</v>
      </c>
      <c r="O47" s="206">
        <v>0</v>
      </c>
      <c r="P47" s="237">
        <v>-35000</v>
      </c>
      <c r="Q47" s="241"/>
    </row>
    <row r="48" spans="2:17" ht="16.2">
      <c r="B48" s="200"/>
      <c r="C48" s="210" t="s">
        <v>1020</v>
      </c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38">
        <v>620000</v>
      </c>
      <c r="O48" s="211">
        <v>0</v>
      </c>
      <c r="P48" s="238">
        <v>-620000</v>
      </c>
      <c r="Q48" s="241"/>
    </row>
    <row r="49" spans="2:17" ht="16.2">
      <c r="B49" s="200"/>
      <c r="C49" s="199"/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37"/>
      <c r="O49" s="206"/>
      <c r="P49" s="237"/>
      <c r="Q49" s="241"/>
    </row>
    <row r="50" spans="2:17" ht="16.2">
      <c r="B50" s="199" t="s">
        <v>1021</v>
      </c>
      <c r="C50" s="208" t="s">
        <v>1022</v>
      </c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36"/>
      <c r="O50" s="209"/>
      <c r="P50" s="236"/>
      <c r="Q50" s="241"/>
    </row>
    <row r="51" spans="2:17" ht="16.2">
      <c r="B51" s="200"/>
      <c r="C51" s="200"/>
      <c r="D51" s="199" t="s">
        <v>654</v>
      </c>
      <c r="E51" s="202" t="s">
        <v>344</v>
      </c>
      <c r="F51" s="203">
        <v>1</v>
      </c>
      <c r="G51" s="204" t="s">
        <v>568</v>
      </c>
      <c r="H51" s="205">
        <v>40000</v>
      </c>
      <c r="I51" s="203">
        <v>0</v>
      </c>
      <c r="J51" s="204" t="s">
        <v>568</v>
      </c>
      <c r="K51" s="205" t="s">
        <v>1056</v>
      </c>
      <c r="L51" s="203">
        <v>-1</v>
      </c>
      <c r="M51" s="205">
        <v>-40000</v>
      </c>
      <c r="N51" s="237">
        <v>40000</v>
      </c>
      <c r="O51" s="206">
        <v>0</v>
      </c>
      <c r="P51" s="237">
        <v>-40000</v>
      </c>
      <c r="Q51" s="241"/>
    </row>
    <row r="52" spans="2:17" ht="16.2">
      <c r="B52" s="200"/>
      <c r="C52" s="210" t="s">
        <v>1023</v>
      </c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38">
        <v>40000</v>
      </c>
      <c r="O52" s="211">
        <v>0</v>
      </c>
      <c r="P52" s="238">
        <v>-40000</v>
      </c>
      <c r="Q52" s="241"/>
    </row>
    <row r="53" spans="2:17" ht="16.2">
      <c r="B53" s="200"/>
      <c r="C53" s="199"/>
      <c r="D53" s="200"/>
      <c r="E53" s="200"/>
      <c r="F53" s="200"/>
      <c r="G53" s="200"/>
      <c r="H53" s="200"/>
      <c r="I53" s="200"/>
      <c r="J53" s="200"/>
      <c r="K53" s="200"/>
      <c r="L53" s="200"/>
      <c r="M53" s="200"/>
      <c r="N53" s="237"/>
      <c r="O53" s="206"/>
      <c r="P53" s="237"/>
      <c r="Q53" s="241"/>
    </row>
    <row r="54" spans="2:17" ht="16.2">
      <c r="B54" s="199" t="s">
        <v>1024</v>
      </c>
      <c r="C54" s="208" t="s">
        <v>1025</v>
      </c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36"/>
      <c r="O54" s="209"/>
      <c r="P54" s="236"/>
      <c r="Q54" s="241"/>
    </row>
    <row r="55" spans="2:17" ht="16.2">
      <c r="B55" s="200"/>
      <c r="C55" s="200"/>
      <c r="D55" s="199" t="s">
        <v>679</v>
      </c>
      <c r="E55" s="202" t="s">
        <v>680</v>
      </c>
      <c r="F55" s="203">
        <v>1</v>
      </c>
      <c r="G55" s="204" t="s">
        <v>568</v>
      </c>
      <c r="H55" s="205">
        <v>4012</v>
      </c>
      <c r="I55" s="203">
        <v>0</v>
      </c>
      <c r="J55" s="204" t="s">
        <v>568</v>
      </c>
      <c r="K55" s="205" t="s">
        <v>1056</v>
      </c>
      <c r="L55" s="203">
        <v>-1</v>
      </c>
      <c r="M55" s="205">
        <v>-4012</v>
      </c>
      <c r="N55" s="237">
        <v>4012</v>
      </c>
      <c r="O55" s="206">
        <v>0</v>
      </c>
      <c r="P55" s="237">
        <v>-4012</v>
      </c>
      <c r="Q55" s="241"/>
    </row>
    <row r="56" spans="2:17" ht="16.2">
      <c r="B56" s="200"/>
      <c r="C56" s="200"/>
      <c r="D56" s="199" t="s">
        <v>681</v>
      </c>
      <c r="E56" s="202" t="s">
        <v>682</v>
      </c>
      <c r="F56" s="203">
        <v>1</v>
      </c>
      <c r="G56" s="204" t="s">
        <v>568</v>
      </c>
      <c r="H56" s="205">
        <v>8174</v>
      </c>
      <c r="I56" s="203">
        <v>0</v>
      </c>
      <c r="J56" s="204" t="s">
        <v>568</v>
      </c>
      <c r="K56" s="205" t="s">
        <v>1056</v>
      </c>
      <c r="L56" s="203">
        <v>-1</v>
      </c>
      <c r="M56" s="205">
        <v>-8174</v>
      </c>
      <c r="N56" s="237">
        <v>8174</v>
      </c>
      <c r="O56" s="206">
        <v>0</v>
      </c>
      <c r="P56" s="237">
        <v>-8174</v>
      </c>
      <c r="Q56" s="241"/>
    </row>
    <row r="57" spans="2:17" ht="16.2">
      <c r="B57" s="200"/>
      <c r="C57" s="200"/>
      <c r="D57" s="199" t="s">
        <v>683</v>
      </c>
      <c r="E57" s="202" t="s">
        <v>684</v>
      </c>
      <c r="F57" s="203">
        <v>1</v>
      </c>
      <c r="G57" s="204" t="s">
        <v>568</v>
      </c>
      <c r="H57" s="205">
        <v>9336</v>
      </c>
      <c r="I57" s="203">
        <v>0</v>
      </c>
      <c r="J57" s="204" t="s">
        <v>568</v>
      </c>
      <c r="K57" s="205" t="s">
        <v>1056</v>
      </c>
      <c r="L57" s="203">
        <v>-1</v>
      </c>
      <c r="M57" s="205">
        <v>-9336</v>
      </c>
      <c r="N57" s="237">
        <v>9336</v>
      </c>
      <c r="O57" s="206">
        <v>0</v>
      </c>
      <c r="P57" s="237">
        <v>-9336</v>
      </c>
      <c r="Q57" s="241"/>
    </row>
    <row r="58" spans="2:17" ht="16.2">
      <c r="B58" s="200"/>
      <c r="C58" s="200"/>
      <c r="D58" s="199" t="s">
        <v>685</v>
      </c>
      <c r="E58" s="202" t="s">
        <v>686</v>
      </c>
      <c r="F58" s="203">
        <v>1</v>
      </c>
      <c r="G58" s="204" t="s">
        <v>568</v>
      </c>
      <c r="H58" s="205">
        <v>8560</v>
      </c>
      <c r="I58" s="203">
        <v>0</v>
      </c>
      <c r="J58" s="204" t="s">
        <v>568</v>
      </c>
      <c r="K58" s="205" t="s">
        <v>1056</v>
      </c>
      <c r="L58" s="203">
        <v>-1</v>
      </c>
      <c r="M58" s="205">
        <v>-8560</v>
      </c>
      <c r="N58" s="237">
        <v>8560</v>
      </c>
      <c r="O58" s="206">
        <v>0</v>
      </c>
      <c r="P58" s="237">
        <v>-8560</v>
      </c>
      <c r="Q58" s="241"/>
    </row>
    <row r="59" spans="2:17" ht="16.2">
      <c r="B59" s="200"/>
      <c r="C59" s="210" t="s">
        <v>1026</v>
      </c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38">
        <v>30082</v>
      </c>
      <c r="O59" s="211">
        <v>0</v>
      </c>
      <c r="P59" s="238">
        <v>-30082</v>
      </c>
      <c r="Q59" s="241"/>
    </row>
    <row r="60" spans="2:17" ht="16.2">
      <c r="B60" s="200"/>
      <c r="C60" s="199"/>
      <c r="D60" s="200"/>
      <c r="E60" s="200"/>
      <c r="F60" s="200"/>
      <c r="G60" s="200"/>
      <c r="H60" s="200"/>
      <c r="I60" s="200"/>
      <c r="J60" s="200"/>
      <c r="K60" s="200"/>
      <c r="L60" s="200"/>
      <c r="M60" s="200"/>
      <c r="N60" s="237"/>
      <c r="O60" s="206"/>
      <c r="P60" s="237"/>
      <c r="Q60" s="241"/>
    </row>
    <row r="61" spans="2:17" ht="16.2">
      <c r="B61" s="199" t="s">
        <v>1027</v>
      </c>
      <c r="C61" s="208" t="s">
        <v>1028</v>
      </c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36"/>
      <c r="O61" s="209"/>
      <c r="P61" s="236"/>
      <c r="Q61" s="241"/>
    </row>
    <row r="62" spans="2:17" ht="16.2">
      <c r="B62" s="200"/>
      <c r="C62" s="200"/>
      <c r="D62" s="199" t="s">
        <v>661</v>
      </c>
      <c r="E62" s="202" t="s">
        <v>662</v>
      </c>
      <c r="F62" s="203">
        <v>150</v>
      </c>
      <c r="G62" s="204" t="s">
        <v>663</v>
      </c>
      <c r="H62" s="205">
        <v>126.88</v>
      </c>
      <c r="I62" s="203">
        <v>0</v>
      </c>
      <c r="J62" s="204" t="s">
        <v>663</v>
      </c>
      <c r="K62" s="205" t="s">
        <v>1056</v>
      </c>
      <c r="L62" s="203">
        <v>-150</v>
      </c>
      <c r="M62" s="205">
        <v>-126.88</v>
      </c>
      <c r="N62" s="237">
        <v>19032</v>
      </c>
      <c r="O62" s="206">
        <v>0</v>
      </c>
      <c r="P62" s="237">
        <v>-19032</v>
      </c>
      <c r="Q62" s="241"/>
    </row>
    <row r="63" spans="2:17" ht="16.2">
      <c r="B63" s="200"/>
      <c r="C63" s="200"/>
      <c r="D63" s="199" t="s">
        <v>664</v>
      </c>
      <c r="E63" s="202" t="s">
        <v>665</v>
      </c>
      <c r="F63" s="203">
        <v>4</v>
      </c>
      <c r="G63" s="204" t="s">
        <v>580</v>
      </c>
      <c r="H63" s="205">
        <v>684.28750000000002</v>
      </c>
      <c r="I63" s="203">
        <v>0</v>
      </c>
      <c r="J63" s="204" t="s">
        <v>580</v>
      </c>
      <c r="K63" s="205" t="s">
        <v>1056</v>
      </c>
      <c r="L63" s="203">
        <v>-4</v>
      </c>
      <c r="M63" s="205">
        <v>-684.28750000000002</v>
      </c>
      <c r="N63" s="237">
        <v>2737.15</v>
      </c>
      <c r="O63" s="206">
        <v>0</v>
      </c>
      <c r="P63" s="237">
        <v>-2737.15</v>
      </c>
      <c r="Q63" s="241"/>
    </row>
    <row r="64" spans="2:17" ht="16.2">
      <c r="B64" s="200"/>
      <c r="C64" s="200"/>
      <c r="D64" s="199" t="s">
        <v>666</v>
      </c>
      <c r="E64" s="202" t="s">
        <v>667</v>
      </c>
      <c r="F64" s="203">
        <v>6</v>
      </c>
      <c r="G64" s="204" t="s">
        <v>580</v>
      </c>
      <c r="H64" s="205">
        <v>1029</v>
      </c>
      <c r="I64" s="203">
        <v>0</v>
      </c>
      <c r="J64" s="204" t="s">
        <v>580</v>
      </c>
      <c r="K64" s="205" t="s">
        <v>1056</v>
      </c>
      <c r="L64" s="203">
        <v>-6</v>
      </c>
      <c r="M64" s="205">
        <v>-1029</v>
      </c>
      <c r="N64" s="237">
        <v>6174</v>
      </c>
      <c r="O64" s="206">
        <v>0</v>
      </c>
      <c r="P64" s="237">
        <v>-6174</v>
      </c>
      <c r="Q64" s="241"/>
    </row>
    <row r="65" spans="2:17" ht="16.2">
      <c r="B65" s="200"/>
      <c r="C65" s="200"/>
      <c r="D65" s="199" t="s">
        <v>671</v>
      </c>
      <c r="E65" s="202" t="s">
        <v>672</v>
      </c>
      <c r="F65" s="203">
        <v>100</v>
      </c>
      <c r="G65" s="204" t="s">
        <v>663</v>
      </c>
      <c r="H65" s="205">
        <v>101.18</v>
      </c>
      <c r="I65" s="203">
        <v>0</v>
      </c>
      <c r="J65" s="204" t="s">
        <v>663</v>
      </c>
      <c r="K65" s="205" t="s">
        <v>1056</v>
      </c>
      <c r="L65" s="203">
        <v>-100</v>
      </c>
      <c r="M65" s="205">
        <v>-101.18</v>
      </c>
      <c r="N65" s="237">
        <v>10118</v>
      </c>
      <c r="O65" s="206">
        <v>0</v>
      </c>
      <c r="P65" s="237">
        <v>-10118</v>
      </c>
      <c r="Q65" s="241"/>
    </row>
    <row r="66" spans="2:17" ht="16.2">
      <c r="B66" s="200"/>
      <c r="C66" s="210" t="s">
        <v>1029</v>
      </c>
      <c r="D66" s="210"/>
      <c r="E66" s="210"/>
      <c r="F66" s="210"/>
      <c r="G66" s="210"/>
      <c r="H66" s="210"/>
      <c r="I66" s="210"/>
      <c r="J66" s="210"/>
      <c r="K66" s="210"/>
      <c r="L66" s="210"/>
      <c r="M66" s="210"/>
      <c r="N66" s="238">
        <v>38061.15</v>
      </c>
      <c r="O66" s="211">
        <v>0</v>
      </c>
      <c r="P66" s="238">
        <v>-38061.15</v>
      </c>
      <c r="Q66" s="241"/>
    </row>
    <row r="67" spans="2:17" ht="16.2">
      <c r="B67" s="200"/>
      <c r="C67" s="199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37"/>
      <c r="O67" s="206"/>
      <c r="P67" s="237"/>
      <c r="Q67" s="241"/>
    </row>
    <row r="68" spans="2:17" ht="16.2">
      <c r="B68" s="199" t="s">
        <v>1030</v>
      </c>
      <c r="C68" s="208" t="s">
        <v>1031</v>
      </c>
      <c r="D68" s="208"/>
      <c r="E68" s="208"/>
      <c r="F68" s="208"/>
      <c r="G68" s="208"/>
      <c r="H68" s="208"/>
      <c r="I68" s="208"/>
      <c r="J68" s="208"/>
      <c r="K68" s="208"/>
      <c r="L68" s="208"/>
      <c r="M68" s="208"/>
      <c r="N68" s="236"/>
      <c r="O68" s="209"/>
      <c r="P68" s="236"/>
      <c r="Q68" s="241"/>
    </row>
    <row r="69" spans="2:17" ht="16.2">
      <c r="B69" s="200"/>
      <c r="C69" s="200"/>
      <c r="D69" s="199" t="s">
        <v>693</v>
      </c>
      <c r="E69" s="202" t="s">
        <v>694</v>
      </c>
      <c r="F69" s="203">
        <v>1</v>
      </c>
      <c r="G69" s="204" t="s">
        <v>568</v>
      </c>
      <c r="H69" s="205">
        <v>300000</v>
      </c>
      <c r="I69" s="203">
        <v>0</v>
      </c>
      <c r="J69" s="204" t="s">
        <v>568</v>
      </c>
      <c r="K69" s="205" t="s">
        <v>1056</v>
      </c>
      <c r="L69" s="203">
        <v>-1</v>
      </c>
      <c r="M69" s="205">
        <v>-300000</v>
      </c>
      <c r="N69" s="237">
        <v>300000</v>
      </c>
      <c r="O69" s="206">
        <v>0</v>
      </c>
      <c r="P69" s="237">
        <v>-300000</v>
      </c>
      <c r="Q69" s="241"/>
    </row>
    <row r="70" spans="2:17" ht="16.2">
      <c r="B70" s="200"/>
      <c r="C70" s="200"/>
      <c r="D70" s="199" t="s">
        <v>695</v>
      </c>
      <c r="E70" s="202" t="s">
        <v>696</v>
      </c>
      <c r="F70" s="203">
        <v>1</v>
      </c>
      <c r="G70" s="204" t="s">
        <v>568</v>
      </c>
      <c r="H70" s="205">
        <v>30000</v>
      </c>
      <c r="I70" s="203">
        <v>0</v>
      </c>
      <c r="J70" s="204" t="s">
        <v>568</v>
      </c>
      <c r="K70" s="205" t="s">
        <v>1056</v>
      </c>
      <c r="L70" s="203">
        <v>-1</v>
      </c>
      <c r="M70" s="205">
        <v>-30000</v>
      </c>
      <c r="N70" s="237">
        <v>30000</v>
      </c>
      <c r="O70" s="206">
        <v>0</v>
      </c>
      <c r="P70" s="237">
        <v>-30000</v>
      </c>
      <c r="Q70" s="241"/>
    </row>
    <row r="71" spans="2:17" ht="16.2">
      <c r="B71" s="200"/>
      <c r="C71" s="200"/>
      <c r="D71" s="199" t="s">
        <v>697</v>
      </c>
      <c r="E71" s="202" t="s">
        <v>698</v>
      </c>
      <c r="F71" s="203">
        <v>1</v>
      </c>
      <c r="G71" s="204" t="s">
        <v>568</v>
      </c>
      <c r="H71" s="205">
        <v>60000</v>
      </c>
      <c r="I71" s="203">
        <v>0</v>
      </c>
      <c r="J71" s="204" t="s">
        <v>568</v>
      </c>
      <c r="K71" s="205" t="s">
        <v>1056</v>
      </c>
      <c r="L71" s="203">
        <v>-1</v>
      </c>
      <c r="M71" s="205">
        <v>-60000</v>
      </c>
      <c r="N71" s="237">
        <v>60000</v>
      </c>
      <c r="O71" s="206">
        <v>0</v>
      </c>
      <c r="P71" s="237">
        <v>-60000</v>
      </c>
      <c r="Q71" s="241"/>
    </row>
    <row r="72" spans="2:17" ht="16.2">
      <c r="B72" s="200"/>
      <c r="C72" s="200"/>
      <c r="D72" s="199" t="s">
        <v>699</v>
      </c>
      <c r="E72" s="202" t="s">
        <v>700</v>
      </c>
      <c r="F72" s="203">
        <v>1</v>
      </c>
      <c r="G72" s="204" t="s">
        <v>568</v>
      </c>
      <c r="H72" s="205">
        <v>30000</v>
      </c>
      <c r="I72" s="203">
        <v>0</v>
      </c>
      <c r="J72" s="204" t="s">
        <v>568</v>
      </c>
      <c r="K72" s="205" t="s">
        <v>1056</v>
      </c>
      <c r="L72" s="203">
        <v>-1</v>
      </c>
      <c r="M72" s="205">
        <v>-30000</v>
      </c>
      <c r="N72" s="237">
        <v>30000</v>
      </c>
      <c r="O72" s="206">
        <v>0</v>
      </c>
      <c r="P72" s="237">
        <v>-30000</v>
      </c>
      <c r="Q72" s="241"/>
    </row>
    <row r="73" spans="2:17" ht="16.2">
      <c r="B73" s="200"/>
      <c r="C73" s="200"/>
      <c r="D73" s="199" t="s">
        <v>701</v>
      </c>
      <c r="E73" s="202" t="s">
        <v>702</v>
      </c>
      <c r="F73" s="203">
        <v>750</v>
      </c>
      <c r="G73" s="204" t="s">
        <v>703</v>
      </c>
      <c r="H73" s="205">
        <v>131</v>
      </c>
      <c r="I73" s="203">
        <v>0</v>
      </c>
      <c r="J73" s="204" t="s">
        <v>703</v>
      </c>
      <c r="K73" s="205" t="s">
        <v>1056</v>
      </c>
      <c r="L73" s="203">
        <v>-750</v>
      </c>
      <c r="M73" s="205">
        <v>-131</v>
      </c>
      <c r="N73" s="237">
        <v>98250</v>
      </c>
      <c r="O73" s="206">
        <v>0</v>
      </c>
      <c r="P73" s="237">
        <v>-98250</v>
      </c>
      <c r="Q73" s="241"/>
    </row>
    <row r="74" spans="2:17" ht="16.2">
      <c r="B74" s="200"/>
      <c r="C74" s="200"/>
      <c r="D74" s="199" t="s">
        <v>704</v>
      </c>
      <c r="E74" s="202" t="s">
        <v>705</v>
      </c>
      <c r="F74" s="203">
        <v>1</v>
      </c>
      <c r="G74" s="204" t="s">
        <v>568</v>
      </c>
      <c r="H74" s="205">
        <v>31000</v>
      </c>
      <c r="I74" s="203">
        <v>0</v>
      </c>
      <c r="J74" s="204" t="s">
        <v>568</v>
      </c>
      <c r="K74" s="205" t="s">
        <v>1056</v>
      </c>
      <c r="L74" s="203">
        <v>-1</v>
      </c>
      <c r="M74" s="205">
        <v>-31000</v>
      </c>
      <c r="N74" s="237">
        <v>31000</v>
      </c>
      <c r="O74" s="206">
        <v>0</v>
      </c>
      <c r="P74" s="237">
        <v>-31000</v>
      </c>
      <c r="Q74" s="241"/>
    </row>
    <row r="75" spans="2:17" ht="16.2">
      <c r="B75" s="200"/>
      <c r="C75" s="200"/>
      <c r="D75" s="199" t="s">
        <v>706</v>
      </c>
      <c r="E75" s="202" t="s">
        <v>707</v>
      </c>
      <c r="F75" s="203">
        <v>1</v>
      </c>
      <c r="G75" s="204" t="s">
        <v>568</v>
      </c>
      <c r="H75" s="205">
        <v>70000</v>
      </c>
      <c r="I75" s="203">
        <v>0</v>
      </c>
      <c r="J75" s="204" t="s">
        <v>568</v>
      </c>
      <c r="K75" s="205" t="s">
        <v>1056</v>
      </c>
      <c r="L75" s="203">
        <v>-1</v>
      </c>
      <c r="M75" s="205">
        <v>-70000</v>
      </c>
      <c r="N75" s="237">
        <v>70000</v>
      </c>
      <c r="O75" s="206">
        <v>0</v>
      </c>
      <c r="P75" s="237">
        <v>-70000</v>
      </c>
      <c r="Q75" s="241"/>
    </row>
    <row r="76" spans="2:17" ht="16.2">
      <c r="B76" s="200"/>
      <c r="C76" s="200"/>
      <c r="D76" s="199" t="s">
        <v>708</v>
      </c>
      <c r="E76" s="202" t="s">
        <v>709</v>
      </c>
      <c r="F76" s="203">
        <v>1</v>
      </c>
      <c r="G76" s="204" t="s">
        <v>568</v>
      </c>
      <c r="H76" s="205">
        <v>35000</v>
      </c>
      <c r="I76" s="203">
        <v>0</v>
      </c>
      <c r="J76" s="204" t="s">
        <v>568</v>
      </c>
      <c r="K76" s="205" t="s">
        <v>1056</v>
      </c>
      <c r="L76" s="203">
        <v>-1</v>
      </c>
      <c r="M76" s="205">
        <v>-35000</v>
      </c>
      <c r="N76" s="237">
        <v>35000</v>
      </c>
      <c r="O76" s="206">
        <v>0</v>
      </c>
      <c r="P76" s="237">
        <v>-35000</v>
      </c>
      <c r="Q76" s="241"/>
    </row>
    <row r="77" spans="2:17" ht="16.2">
      <c r="B77" s="200"/>
      <c r="C77" s="200"/>
      <c r="D77" s="199" t="s">
        <v>710</v>
      </c>
      <c r="E77" s="202" t="s">
        <v>711</v>
      </c>
      <c r="F77" s="203">
        <v>1</v>
      </c>
      <c r="G77" s="204" t="s">
        <v>568</v>
      </c>
      <c r="H77" s="205">
        <v>15000</v>
      </c>
      <c r="I77" s="203">
        <v>0</v>
      </c>
      <c r="J77" s="204" t="s">
        <v>568</v>
      </c>
      <c r="K77" s="205" t="s">
        <v>1056</v>
      </c>
      <c r="L77" s="203">
        <v>-1</v>
      </c>
      <c r="M77" s="205">
        <v>-15000</v>
      </c>
      <c r="N77" s="237">
        <v>15000</v>
      </c>
      <c r="O77" s="206">
        <v>0</v>
      </c>
      <c r="P77" s="237">
        <v>-15000</v>
      </c>
      <c r="Q77" s="241"/>
    </row>
    <row r="78" spans="2:17" ht="16.2">
      <c r="B78" s="200"/>
      <c r="C78" s="200"/>
      <c r="D78" s="199" t="s">
        <v>712</v>
      </c>
      <c r="E78" s="202" t="s">
        <v>713</v>
      </c>
      <c r="F78" s="203">
        <v>1</v>
      </c>
      <c r="G78" s="204" t="s">
        <v>568</v>
      </c>
      <c r="H78" s="205">
        <v>35000</v>
      </c>
      <c r="I78" s="203">
        <v>0</v>
      </c>
      <c r="J78" s="204" t="s">
        <v>568</v>
      </c>
      <c r="K78" s="205" t="s">
        <v>1056</v>
      </c>
      <c r="L78" s="203">
        <v>-1</v>
      </c>
      <c r="M78" s="205">
        <v>-35000</v>
      </c>
      <c r="N78" s="237">
        <v>35000</v>
      </c>
      <c r="O78" s="206">
        <v>0</v>
      </c>
      <c r="P78" s="237">
        <v>-35000</v>
      </c>
      <c r="Q78" s="241"/>
    </row>
    <row r="79" spans="2:17" ht="16.2">
      <c r="B79" s="200"/>
      <c r="C79" s="200"/>
      <c r="D79" s="199" t="s">
        <v>714</v>
      </c>
      <c r="E79" s="202" t="s">
        <v>715</v>
      </c>
      <c r="F79" s="203">
        <v>1</v>
      </c>
      <c r="G79" s="204" t="s">
        <v>568</v>
      </c>
      <c r="H79" s="205">
        <v>25000</v>
      </c>
      <c r="I79" s="203">
        <v>0</v>
      </c>
      <c r="J79" s="204" t="s">
        <v>568</v>
      </c>
      <c r="K79" s="205" t="s">
        <v>1056</v>
      </c>
      <c r="L79" s="203">
        <v>-1</v>
      </c>
      <c r="M79" s="205">
        <v>-25000</v>
      </c>
      <c r="N79" s="237">
        <v>25000</v>
      </c>
      <c r="O79" s="206">
        <v>0</v>
      </c>
      <c r="P79" s="237">
        <v>-25000</v>
      </c>
      <c r="Q79" s="241"/>
    </row>
    <row r="80" spans="2:17" ht="16.2">
      <c r="B80" s="200"/>
      <c r="C80" s="200"/>
      <c r="D80" s="199" t="s">
        <v>716</v>
      </c>
      <c r="E80" s="202" t="s">
        <v>717</v>
      </c>
      <c r="F80" s="203">
        <v>1</v>
      </c>
      <c r="G80" s="204" t="s">
        <v>568</v>
      </c>
      <c r="H80" s="205">
        <v>154498</v>
      </c>
      <c r="I80" s="203">
        <v>0</v>
      </c>
      <c r="J80" s="204" t="s">
        <v>568</v>
      </c>
      <c r="K80" s="205" t="s">
        <v>1056</v>
      </c>
      <c r="L80" s="203">
        <v>-1</v>
      </c>
      <c r="M80" s="205">
        <v>-154498</v>
      </c>
      <c r="N80" s="237">
        <v>154498</v>
      </c>
      <c r="O80" s="206">
        <v>0</v>
      </c>
      <c r="P80" s="237">
        <v>-154498</v>
      </c>
      <c r="Q80" s="241"/>
    </row>
    <row r="81" spans="2:17" ht="16.2">
      <c r="B81" s="200"/>
      <c r="C81" s="200"/>
      <c r="D81" s="199" t="s">
        <v>718</v>
      </c>
      <c r="E81" s="202" t="s">
        <v>719</v>
      </c>
      <c r="F81" s="203">
        <v>1150</v>
      </c>
      <c r="G81" s="204" t="s">
        <v>703</v>
      </c>
      <c r="H81" s="205">
        <v>96.8</v>
      </c>
      <c r="I81" s="203">
        <v>0</v>
      </c>
      <c r="J81" s="204" t="s">
        <v>703</v>
      </c>
      <c r="K81" s="205" t="s">
        <v>1056</v>
      </c>
      <c r="L81" s="203">
        <v>-1150</v>
      </c>
      <c r="M81" s="205">
        <v>-96.8</v>
      </c>
      <c r="N81" s="237">
        <v>111320</v>
      </c>
      <c r="O81" s="206">
        <v>0</v>
      </c>
      <c r="P81" s="237">
        <v>-111320</v>
      </c>
      <c r="Q81" s="241"/>
    </row>
    <row r="82" spans="2:17" ht="16.2">
      <c r="B82" s="200"/>
      <c r="C82" s="200"/>
      <c r="D82" s="199" t="s">
        <v>720</v>
      </c>
      <c r="E82" s="202" t="s">
        <v>721</v>
      </c>
      <c r="F82" s="203">
        <v>1</v>
      </c>
      <c r="G82" s="204" t="s">
        <v>568</v>
      </c>
      <c r="H82" s="205">
        <v>45000</v>
      </c>
      <c r="I82" s="203">
        <v>0</v>
      </c>
      <c r="J82" s="204" t="s">
        <v>568</v>
      </c>
      <c r="K82" s="205" t="s">
        <v>1056</v>
      </c>
      <c r="L82" s="203">
        <v>-1</v>
      </c>
      <c r="M82" s="205">
        <v>-45000</v>
      </c>
      <c r="N82" s="237">
        <v>45000</v>
      </c>
      <c r="O82" s="206">
        <v>0</v>
      </c>
      <c r="P82" s="237">
        <v>-45000</v>
      </c>
      <c r="Q82" s="241"/>
    </row>
    <row r="83" spans="2:17" ht="16.2">
      <c r="B83" s="200"/>
      <c r="C83" s="200"/>
      <c r="D83" s="199" t="s">
        <v>722</v>
      </c>
      <c r="E83" s="202" t="s">
        <v>723</v>
      </c>
      <c r="F83" s="203">
        <v>1</v>
      </c>
      <c r="G83" s="204" t="s">
        <v>568</v>
      </c>
      <c r="H83" s="205">
        <v>8500</v>
      </c>
      <c r="I83" s="203">
        <v>0</v>
      </c>
      <c r="J83" s="204" t="s">
        <v>568</v>
      </c>
      <c r="K83" s="205" t="s">
        <v>1056</v>
      </c>
      <c r="L83" s="203">
        <v>-1</v>
      </c>
      <c r="M83" s="205">
        <v>-8500</v>
      </c>
      <c r="N83" s="237">
        <v>8500</v>
      </c>
      <c r="O83" s="206">
        <v>0</v>
      </c>
      <c r="P83" s="237">
        <v>-8500</v>
      </c>
      <c r="Q83" s="241"/>
    </row>
    <row r="84" spans="2:17" ht="16.2">
      <c r="B84" s="200"/>
      <c r="C84" s="200"/>
      <c r="D84" s="199" t="s">
        <v>724</v>
      </c>
      <c r="E84" s="202" t="s">
        <v>725</v>
      </c>
      <c r="F84" s="203">
        <v>1</v>
      </c>
      <c r="G84" s="204" t="s">
        <v>568</v>
      </c>
      <c r="H84" s="205">
        <v>8778</v>
      </c>
      <c r="I84" s="203">
        <v>0</v>
      </c>
      <c r="J84" s="204" t="s">
        <v>568</v>
      </c>
      <c r="K84" s="205" t="s">
        <v>1056</v>
      </c>
      <c r="L84" s="203">
        <v>-1</v>
      </c>
      <c r="M84" s="205">
        <v>-8778</v>
      </c>
      <c r="N84" s="237">
        <v>8778</v>
      </c>
      <c r="O84" s="206">
        <v>0</v>
      </c>
      <c r="P84" s="237">
        <v>-8778</v>
      </c>
      <c r="Q84" s="241"/>
    </row>
    <row r="85" spans="2:17" ht="16.2">
      <c r="B85" s="200"/>
      <c r="C85" s="200"/>
      <c r="D85" s="199" t="s">
        <v>726</v>
      </c>
      <c r="E85" s="202" t="s">
        <v>727</v>
      </c>
      <c r="F85" s="203">
        <v>1</v>
      </c>
      <c r="G85" s="204" t="s">
        <v>568</v>
      </c>
      <c r="H85" s="205">
        <v>110970</v>
      </c>
      <c r="I85" s="203">
        <v>0</v>
      </c>
      <c r="J85" s="204" t="s">
        <v>568</v>
      </c>
      <c r="K85" s="205" t="s">
        <v>1056</v>
      </c>
      <c r="L85" s="203">
        <v>-1</v>
      </c>
      <c r="M85" s="205">
        <v>-110970</v>
      </c>
      <c r="N85" s="237">
        <v>110970</v>
      </c>
      <c r="O85" s="206">
        <v>0</v>
      </c>
      <c r="P85" s="237">
        <v>-110970</v>
      </c>
      <c r="Q85" s="241"/>
    </row>
    <row r="86" spans="2:17" ht="16.2">
      <c r="B86" s="200"/>
      <c r="C86" s="200"/>
      <c r="D86" s="199" t="s">
        <v>731</v>
      </c>
      <c r="E86" s="202" t="s">
        <v>732</v>
      </c>
      <c r="F86" s="203">
        <v>1</v>
      </c>
      <c r="G86" s="204" t="s">
        <v>568</v>
      </c>
      <c r="H86" s="205">
        <v>28705</v>
      </c>
      <c r="I86" s="203">
        <v>0</v>
      </c>
      <c r="J86" s="204" t="s">
        <v>568</v>
      </c>
      <c r="K86" s="205" t="s">
        <v>1056</v>
      </c>
      <c r="L86" s="203">
        <v>-1</v>
      </c>
      <c r="M86" s="205">
        <v>-28705</v>
      </c>
      <c r="N86" s="237">
        <v>28705</v>
      </c>
      <c r="O86" s="206">
        <v>0</v>
      </c>
      <c r="P86" s="237">
        <v>-28705</v>
      </c>
      <c r="Q86" s="241"/>
    </row>
    <row r="87" spans="2:17" ht="16.2">
      <c r="B87" s="200"/>
      <c r="C87" s="200"/>
      <c r="D87" s="199" t="s">
        <v>733</v>
      </c>
      <c r="E87" s="202" t="s">
        <v>734</v>
      </c>
      <c r="F87" s="203">
        <v>1</v>
      </c>
      <c r="G87" s="204" t="s">
        <v>568</v>
      </c>
      <c r="H87" s="205">
        <v>51872</v>
      </c>
      <c r="I87" s="203">
        <v>0</v>
      </c>
      <c r="J87" s="204" t="s">
        <v>568</v>
      </c>
      <c r="K87" s="205" t="s">
        <v>1056</v>
      </c>
      <c r="L87" s="203">
        <v>-1</v>
      </c>
      <c r="M87" s="205">
        <v>-51872</v>
      </c>
      <c r="N87" s="237">
        <v>51872</v>
      </c>
      <c r="O87" s="206">
        <v>0</v>
      </c>
      <c r="P87" s="237">
        <v>-51872</v>
      </c>
      <c r="Q87" s="241"/>
    </row>
    <row r="88" spans="2:17" ht="16.2">
      <c r="B88" s="200"/>
      <c r="C88" s="200"/>
      <c r="D88" s="199" t="s">
        <v>735</v>
      </c>
      <c r="E88" s="202" t="s">
        <v>736</v>
      </c>
      <c r="F88" s="203">
        <v>1</v>
      </c>
      <c r="G88" s="204" t="s">
        <v>568</v>
      </c>
      <c r="H88" s="205">
        <v>213696</v>
      </c>
      <c r="I88" s="203">
        <v>0</v>
      </c>
      <c r="J88" s="204" t="s">
        <v>568</v>
      </c>
      <c r="K88" s="205" t="s">
        <v>1056</v>
      </c>
      <c r="L88" s="203">
        <v>-1</v>
      </c>
      <c r="M88" s="205">
        <v>-213696</v>
      </c>
      <c r="N88" s="237">
        <v>213696</v>
      </c>
      <c r="O88" s="206">
        <v>0</v>
      </c>
      <c r="P88" s="237">
        <v>-213696</v>
      </c>
      <c r="Q88" s="241"/>
    </row>
    <row r="89" spans="2:17" ht="16.2">
      <c r="B89" s="200"/>
      <c r="C89" s="200"/>
      <c r="D89" s="199" t="s">
        <v>737</v>
      </c>
      <c r="E89" s="202" t="s">
        <v>738</v>
      </c>
      <c r="F89" s="203">
        <v>1</v>
      </c>
      <c r="G89" s="204" t="s">
        <v>568</v>
      </c>
      <c r="H89" s="205">
        <v>93072</v>
      </c>
      <c r="I89" s="203">
        <v>0</v>
      </c>
      <c r="J89" s="204" t="s">
        <v>568</v>
      </c>
      <c r="K89" s="205" t="s">
        <v>1056</v>
      </c>
      <c r="L89" s="203">
        <v>-1</v>
      </c>
      <c r="M89" s="205">
        <v>-93072</v>
      </c>
      <c r="N89" s="237">
        <v>93072</v>
      </c>
      <c r="O89" s="206">
        <v>0</v>
      </c>
      <c r="P89" s="237">
        <v>-93072</v>
      </c>
      <c r="Q89" s="241"/>
    </row>
    <row r="90" spans="2:17" ht="16.2">
      <c r="B90" s="200"/>
      <c r="C90" s="200"/>
      <c r="D90" s="199" t="s">
        <v>742</v>
      </c>
      <c r="E90" s="202" t="s">
        <v>743</v>
      </c>
      <c r="F90" s="203">
        <v>1</v>
      </c>
      <c r="G90" s="204" t="s">
        <v>568</v>
      </c>
      <c r="H90" s="205">
        <v>40652</v>
      </c>
      <c r="I90" s="203">
        <v>0</v>
      </c>
      <c r="J90" s="204" t="s">
        <v>568</v>
      </c>
      <c r="K90" s="205" t="s">
        <v>1056</v>
      </c>
      <c r="L90" s="203">
        <v>-1</v>
      </c>
      <c r="M90" s="205">
        <v>-40652</v>
      </c>
      <c r="N90" s="237">
        <v>40652</v>
      </c>
      <c r="O90" s="206">
        <v>0</v>
      </c>
      <c r="P90" s="237">
        <v>-40652</v>
      </c>
      <c r="Q90" s="241"/>
    </row>
    <row r="91" spans="2:17" ht="16.2">
      <c r="B91" s="200"/>
      <c r="C91" s="200"/>
      <c r="D91" s="199" t="s">
        <v>744</v>
      </c>
      <c r="E91" s="202" t="s">
        <v>745</v>
      </c>
      <c r="F91" s="203">
        <v>1</v>
      </c>
      <c r="G91" s="204" t="s">
        <v>568</v>
      </c>
      <c r="H91" s="205">
        <v>156312</v>
      </c>
      <c r="I91" s="203">
        <v>0</v>
      </c>
      <c r="J91" s="204" t="s">
        <v>568</v>
      </c>
      <c r="K91" s="205" t="s">
        <v>1056</v>
      </c>
      <c r="L91" s="203">
        <v>-1</v>
      </c>
      <c r="M91" s="205">
        <v>-156312</v>
      </c>
      <c r="N91" s="237">
        <v>156312</v>
      </c>
      <c r="O91" s="206">
        <v>0</v>
      </c>
      <c r="P91" s="237">
        <v>-156312</v>
      </c>
      <c r="Q91" s="241"/>
    </row>
    <row r="92" spans="2:17" ht="16.2">
      <c r="B92" s="200"/>
      <c r="C92" s="200"/>
      <c r="D92" s="199" t="s">
        <v>749</v>
      </c>
      <c r="E92" s="202" t="s">
        <v>750</v>
      </c>
      <c r="F92" s="203">
        <v>1</v>
      </c>
      <c r="G92" s="204" t="s">
        <v>568</v>
      </c>
      <c r="H92" s="205">
        <v>71851.199999999997</v>
      </c>
      <c r="I92" s="203">
        <v>0</v>
      </c>
      <c r="J92" s="204" t="s">
        <v>568</v>
      </c>
      <c r="K92" s="205" t="s">
        <v>1056</v>
      </c>
      <c r="L92" s="203">
        <v>-1</v>
      </c>
      <c r="M92" s="205">
        <v>-71851.199999999997</v>
      </c>
      <c r="N92" s="237">
        <v>71851.199999999997</v>
      </c>
      <c r="O92" s="206">
        <v>0</v>
      </c>
      <c r="P92" s="237">
        <v>-71851.199999999997</v>
      </c>
      <c r="Q92" s="241"/>
    </row>
    <row r="93" spans="2:17" ht="16.2">
      <c r="B93" s="200"/>
      <c r="C93" s="200"/>
      <c r="D93" s="199" t="s">
        <v>751</v>
      </c>
      <c r="E93" s="202" t="s">
        <v>752</v>
      </c>
      <c r="F93" s="203">
        <v>1</v>
      </c>
      <c r="G93" s="204" t="s">
        <v>568</v>
      </c>
      <c r="H93" s="205">
        <v>166312</v>
      </c>
      <c r="I93" s="203">
        <v>0</v>
      </c>
      <c r="J93" s="204" t="s">
        <v>568</v>
      </c>
      <c r="K93" s="205" t="s">
        <v>1056</v>
      </c>
      <c r="L93" s="203">
        <v>-1</v>
      </c>
      <c r="M93" s="205">
        <v>-166312</v>
      </c>
      <c r="N93" s="237">
        <v>166312</v>
      </c>
      <c r="O93" s="206">
        <v>0</v>
      </c>
      <c r="P93" s="237">
        <v>-166312</v>
      </c>
      <c r="Q93" s="241"/>
    </row>
    <row r="94" spans="2:17" ht="16.2">
      <c r="B94" s="200"/>
      <c r="C94" s="200"/>
      <c r="D94" s="199" t="s">
        <v>756</v>
      </c>
      <c r="E94" s="202" t="s">
        <v>757</v>
      </c>
      <c r="F94" s="203">
        <v>1</v>
      </c>
      <c r="G94" s="204" t="s">
        <v>568</v>
      </c>
      <c r="H94" s="205">
        <v>174462</v>
      </c>
      <c r="I94" s="203">
        <v>0</v>
      </c>
      <c r="J94" s="204" t="s">
        <v>568</v>
      </c>
      <c r="K94" s="205" t="s">
        <v>1056</v>
      </c>
      <c r="L94" s="203">
        <v>-1</v>
      </c>
      <c r="M94" s="205">
        <v>-174462</v>
      </c>
      <c r="N94" s="237">
        <v>174462</v>
      </c>
      <c r="O94" s="206">
        <v>0</v>
      </c>
      <c r="P94" s="237">
        <v>-174462</v>
      </c>
      <c r="Q94" s="241"/>
    </row>
    <row r="95" spans="2:17" ht="16.2">
      <c r="B95" s="200"/>
      <c r="C95" s="200"/>
      <c r="D95" s="199" t="s">
        <v>758</v>
      </c>
      <c r="E95" s="202" t="s">
        <v>759</v>
      </c>
      <c r="F95" s="203">
        <v>1</v>
      </c>
      <c r="G95" s="204" t="s">
        <v>568</v>
      </c>
      <c r="H95" s="205">
        <v>25000</v>
      </c>
      <c r="I95" s="203">
        <v>0</v>
      </c>
      <c r="J95" s="204" t="s">
        <v>568</v>
      </c>
      <c r="K95" s="205" t="s">
        <v>1056</v>
      </c>
      <c r="L95" s="203">
        <v>-1</v>
      </c>
      <c r="M95" s="205">
        <v>-25000</v>
      </c>
      <c r="N95" s="237">
        <v>25000</v>
      </c>
      <c r="O95" s="206">
        <v>0</v>
      </c>
      <c r="P95" s="237">
        <v>-25000</v>
      </c>
      <c r="Q95" s="241"/>
    </row>
    <row r="96" spans="2:17" ht="32.4">
      <c r="B96" s="200"/>
      <c r="C96" s="200"/>
      <c r="D96" s="199" t="s">
        <v>763</v>
      </c>
      <c r="E96" s="202" t="s">
        <v>764</v>
      </c>
      <c r="F96" s="203">
        <v>6</v>
      </c>
      <c r="G96" s="204" t="s">
        <v>580</v>
      </c>
      <c r="H96" s="205">
        <v>19462.791987036333</v>
      </c>
      <c r="I96" s="203">
        <v>0</v>
      </c>
      <c r="J96" s="204" t="s">
        <v>580</v>
      </c>
      <c r="K96" s="205" t="s">
        <v>1056</v>
      </c>
      <c r="L96" s="203">
        <v>-6</v>
      </c>
      <c r="M96" s="205">
        <v>-19462.791987036333</v>
      </c>
      <c r="N96" s="237">
        <v>116776.751922218</v>
      </c>
      <c r="O96" s="206">
        <v>0</v>
      </c>
      <c r="P96" s="237">
        <v>-116776.751922218</v>
      </c>
      <c r="Q96" s="241"/>
    </row>
    <row r="97" spans="2:17" ht="16.2">
      <c r="B97" s="200"/>
      <c r="C97" s="200"/>
      <c r="D97" s="199" t="s">
        <v>765</v>
      </c>
      <c r="E97" s="202" t="s">
        <v>766</v>
      </c>
      <c r="F97" s="203">
        <v>2</v>
      </c>
      <c r="G97" s="204" t="s">
        <v>580</v>
      </c>
      <c r="H97" s="205">
        <v>33255.750930660899</v>
      </c>
      <c r="I97" s="203">
        <v>0</v>
      </c>
      <c r="J97" s="204" t="s">
        <v>580</v>
      </c>
      <c r="K97" s="205" t="s">
        <v>1056</v>
      </c>
      <c r="L97" s="203">
        <v>-2</v>
      </c>
      <c r="M97" s="205">
        <v>-33255.750930660899</v>
      </c>
      <c r="N97" s="237">
        <v>66511.501861321798</v>
      </c>
      <c r="O97" s="206">
        <v>0</v>
      </c>
      <c r="P97" s="237">
        <v>-66511.501861321798</v>
      </c>
      <c r="Q97" s="241"/>
    </row>
    <row r="98" spans="2:17" ht="16.2">
      <c r="B98" s="200"/>
      <c r="C98" s="200"/>
      <c r="D98" s="199" t="s">
        <v>767</v>
      </c>
      <c r="E98" s="202" t="s">
        <v>768</v>
      </c>
      <c r="F98" s="203">
        <v>2</v>
      </c>
      <c r="G98" s="204" t="s">
        <v>580</v>
      </c>
      <c r="H98" s="205">
        <v>44075.626395991298</v>
      </c>
      <c r="I98" s="203">
        <v>0</v>
      </c>
      <c r="J98" s="204" t="s">
        <v>580</v>
      </c>
      <c r="K98" s="205" t="s">
        <v>1056</v>
      </c>
      <c r="L98" s="203">
        <v>-2</v>
      </c>
      <c r="M98" s="205">
        <v>-44075.626395991298</v>
      </c>
      <c r="N98" s="237">
        <v>88151.252791982595</v>
      </c>
      <c r="O98" s="206">
        <v>0</v>
      </c>
      <c r="P98" s="237">
        <v>-88151.252791982595</v>
      </c>
      <c r="Q98" s="241"/>
    </row>
    <row r="99" spans="2:17" ht="16.2">
      <c r="B99" s="200"/>
      <c r="C99" s="200"/>
      <c r="D99" s="199" t="s">
        <v>771</v>
      </c>
      <c r="E99" s="202" t="s">
        <v>772</v>
      </c>
      <c r="F99" s="203">
        <v>1</v>
      </c>
      <c r="G99" s="204" t="s">
        <v>568</v>
      </c>
      <c r="H99" s="205">
        <v>140000</v>
      </c>
      <c r="I99" s="203">
        <v>0</v>
      </c>
      <c r="J99" s="204" t="s">
        <v>568</v>
      </c>
      <c r="K99" s="205" t="s">
        <v>1056</v>
      </c>
      <c r="L99" s="203">
        <v>-1</v>
      </c>
      <c r="M99" s="205">
        <v>-140000</v>
      </c>
      <c r="N99" s="237">
        <v>140000</v>
      </c>
      <c r="O99" s="206">
        <v>0</v>
      </c>
      <c r="P99" s="237">
        <v>-140000</v>
      </c>
      <c r="Q99" s="241"/>
    </row>
    <row r="100" spans="2:17" ht="16.2">
      <c r="B100" s="200"/>
      <c r="C100" s="200"/>
      <c r="D100" s="199" t="s">
        <v>776</v>
      </c>
      <c r="E100" s="202" t="s">
        <v>777</v>
      </c>
      <c r="F100" s="203">
        <v>2</v>
      </c>
      <c r="G100" s="204" t="s">
        <v>580</v>
      </c>
      <c r="H100" s="205">
        <v>16838.149812159249</v>
      </c>
      <c r="I100" s="203">
        <v>0</v>
      </c>
      <c r="J100" s="204" t="s">
        <v>580</v>
      </c>
      <c r="K100" s="205" t="s">
        <v>1056</v>
      </c>
      <c r="L100" s="203">
        <v>-2</v>
      </c>
      <c r="M100" s="205">
        <v>-16838.149812159249</v>
      </c>
      <c r="N100" s="237">
        <v>33676.299624318497</v>
      </c>
      <c r="O100" s="206">
        <v>0</v>
      </c>
      <c r="P100" s="237">
        <v>-33676.299624318497</v>
      </c>
      <c r="Q100" s="241"/>
    </row>
    <row r="101" spans="2:17" ht="16.2">
      <c r="B101" s="200"/>
      <c r="C101" s="200"/>
      <c r="D101" s="199" t="s">
        <v>778</v>
      </c>
      <c r="E101" s="202" t="s">
        <v>779</v>
      </c>
      <c r="F101" s="203">
        <v>2</v>
      </c>
      <c r="G101" s="204" t="s">
        <v>580</v>
      </c>
      <c r="H101" s="205">
        <v>16987.534952603299</v>
      </c>
      <c r="I101" s="203">
        <v>0</v>
      </c>
      <c r="J101" s="204" t="s">
        <v>580</v>
      </c>
      <c r="K101" s="205" t="s">
        <v>1056</v>
      </c>
      <c r="L101" s="203">
        <v>-2</v>
      </c>
      <c r="M101" s="205">
        <v>-16987.534952603299</v>
      </c>
      <c r="N101" s="237">
        <v>33975.069905206597</v>
      </c>
      <c r="O101" s="206">
        <v>0</v>
      </c>
      <c r="P101" s="237">
        <v>-33975.069905206597</v>
      </c>
      <c r="Q101" s="241"/>
    </row>
    <row r="102" spans="2:17" ht="16.2">
      <c r="B102" s="200"/>
      <c r="C102" s="200"/>
      <c r="D102" s="199" t="s">
        <v>780</v>
      </c>
      <c r="E102" s="202" t="s">
        <v>781</v>
      </c>
      <c r="F102" s="203">
        <v>6</v>
      </c>
      <c r="G102" s="204" t="s">
        <v>580</v>
      </c>
      <c r="H102" s="205">
        <v>1889.5188628260501</v>
      </c>
      <c r="I102" s="203">
        <v>0</v>
      </c>
      <c r="J102" s="204" t="s">
        <v>580</v>
      </c>
      <c r="K102" s="205" t="s">
        <v>1056</v>
      </c>
      <c r="L102" s="203">
        <v>-6</v>
      </c>
      <c r="M102" s="205">
        <v>-1889.5188628260501</v>
      </c>
      <c r="N102" s="237">
        <v>11337.1131769563</v>
      </c>
      <c r="O102" s="206">
        <v>0</v>
      </c>
      <c r="P102" s="237">
        <v>-11337.1131769563</v>
      </c>
      <c r="Q102" s="241"/>
    </row>
    <row r="103" spans="2:17" ht="16.2">
      <c r="B103" s="200"/>
      <c r="C103" s="200"/>
      <c r="D103" s="199" t="s">
        <v>785</v>
      </c>
      <c r="E103" s="202" t="s">
        <v>786</v>
      </c>
      <c r="F103" s="203">
        <v>3200</v>
      </c>
      <c r="G103" s="204" t="s">
        <v>787</v>
      </c>
      <c r="H103" s="205">
        <v>4.84</v>
      </c>
      <c r="I103" s="203">
        <v>0</v>
      </c>
      <c r="J103" s="204" t="s">
        <v>787</v>
      </c>
      <c r="K103" s="205" t="s">
        <v>1056</v>
      </c>
      <c r="L103" s="203">
        <v>-3200</v>
      </c>
      <c r="M103" s="205">
        <v>-4.84</v>
      </c>
      <c r="N103" s="237">
        <v>15488</v>
      </c>
      <c r="O103" s="206">
        <v>0</v>
      </c>
      <c r="P103" s="237">
        <v>-15488</v>
      </c>
      <c r="Q103" s="241"/>
    </row>
    <row r="104" spans="2:17" ht="16.2">
      <c r="B104" s="200"/>
      <c r="C104" s="200"/>
      <c r="D104" s="199" t="s">
        <v>788</v>
      </c>
      <c r="E104" s="202" t="s">
        <v>789</v>
      </c>
      <c r="F104" s="203">
        <v>9600</v>
      </c>
      <c r="G104" s="204" t="s">
        <v>790</v>
      </c>
      <c r="H104" s="205">
        <v>93.903999999999996</v>
      </c>
      <c r="I104" s="203">
        <v>0</v>
      </c>
      <c r="J104" s="204" t="s">
        <v>790</v>
      </c>
      <c r="K104" s="205" t="s">
        <v>1056</v>
      </c>
      <c r="L104" s="203">
        <v>-9600</v>
      </c>
      <c r="M104" s="205">
        <v>-93.903999999999996</v>
      </c>
      <c r="N104" s="237">
        <v>901478.40000000002</v>
      </c>
      <c r="O104" s="206">
        <v>0</v>
      </c>
      <c r="P104" s="237">
        <v>-901478.40000000002</v>
      </c>
      <c r="Q104" s="241"/>
    </row>
    <row r="105" spans="2:17" ht="16.2">
      <c r="B105" s="200"/>
      <c r="C105" s="200"/>
      <c r="D105" s="199" t="s">
        <v>791</v>
      </c>
      <c r="E105" s="202" t="s">
        <v>792</v>
      </c>
      <c r="F105" s="203">
        <v>1</v>
      </c>
      <c r="G105" s="204" t="s">
        <v>580</v>
      </c>
      <c r="H105" s="205">
        <v>20000</v>
      </c>
      <c r="I105" s="203">
        <v>0</v>
      </c>
      <c r="J105" s="204" t="s">
        <v>580</v>
      </c>
      <c r="K105" s="205" t="s">
        <v>1056</v>
      </c>
      <c r="L105" s="203">
        <v>-1</v>
      </c>
      <c r="M105" s="205">
        <v>-20000</v>
      </c>
      <c r="N105" s="237">
        <v>20000</v>
      </c>
      <c r="O105" s="206">
        <v>0</v>
      </c>
      <c r="P105" s="237">
        <v>-20000</v>
      </c>
      <c r="Q105" s="241"/>
    </row>
    <row r="106" spans="2:17" ht="16.2">
      <c r="B106" s="200"/>
      <c r="C106" s="200"/>
      <c r="D106" s="199" t="s">
        <v>793</v>
      </c>
      <c r="E106" s="202" t="s">
        <v>794</v>
      </c>
      <c r="F106" s="203">
        <v>6400</v>
      </c>
      <c r="G106" s="204" t="s">
        <v>790</v>
      </c>
      <c r="H106" s="205">
        <v>18.0976</v>
      </c>
      <c r="I106" s="203">
        <v>0</v>
      </c>
      <c r="J106" s="204" t="s">
        <v>790</v>
      </c>
      <c r="K106" s="205" t="s">
        <v>1056</v>
      </c>
      <c r="L106" s="203">
        <v>-6400</v>
      </c>
      <c r="M106" s="205">
        <v>-18.0976</v>
      </c>
      <c r="N106" s="237">
        <v>115824.64</v>
      </c>
      <c r="O106" s="206">
        <v>0</v>
      </c>
      <c r="P106" s="237">
        <v>-115824.64</v>
      </c>
      <c r="Q106" s="241"/>
    </row>
    <row r="107" spans="2:17" ht="16.2">
      <c r="B107" s="200"/>
      <c r="C107" s="200"/>
      <c r="D107" s="199" t="s">
        <v>795</v>
      </c>
      <c r="E107" s="202" t="s">
        <v>796</v>
      </c>
      <c r="F107" s="203">
        <v>9600</v>
      </c>
      <c r="G107" s="204" t="s">
        <v>790</v>
      </c>
      <c r="H107" s="205">
        <v>18.0976</v>
      </c>
      <c r="I107" s="203">
        <v>0</v>
      </c>
      <c r="J107" s="204" t="s">
        <v>790</v>
      </c>
      <c r="K107" s="205" t="s">
        <v>1056</v>
      </c>
      <c r="L107" s="203">
        <v>-9600</v>
      </c>
      <c r="M107" s="205">
        <v>-18.0976</v>
      </c>
      <c r="N107" s="237">
        <v>173736.95999999999</v>
      </c>
      <c r="O107" s="206">
        <v>0</v>
      </c>
      <c r="P107" s="237">
        <v>-173736.95999999999</v>
      </c>
      <c r="Q107" s="241"/>
    </row>
    <row r="108" spans="2:17" ht="16.2">
      <c r="B108" s="200"/>
      <c r="C108" s="200"/>
      <c r="D108" s="199" t="s">
        <v>797</v>
      </c>
      <c r="E108" s="202" t="s">
        <v>798</v>
      </c>
      <c r="F108" s="203">
        <v>1</v>
      </c>
      <c r="G108" s="204" t="s">
        <v>568</v>
      </c>
      <c r="H108" s="205">
        <v>205720</v>
      </c>
      <c r="I108" s="203">
        <v>0</v>
      </c>
      <c r="J108" s="204" t="s">
        <v>568</v>
      </c>
      <c r="K108" s="205" t="s">
        <v>1056</v>
      </c>
      <c r="L108" s="203">
        <v>-1</v>
      </c>
      <c r="M108" s="205">
        <v>-205720</v>
      </c>
      <c r="N108" s="237">
        <v>205720</v>
      </c>
      <c r="O108" s="206">
        <v>0</v>
      </c>
      <c r="P108" s="237">
        <v>-205720</v>
      </c>
      <c r="Q108" s="241"/>
    </row>
    <row r="109" spans="2:17" ht="16.2">
      <c r="B109" s="200"/>
      <c r="C109" s="200"/>
      <c r="D109" s="199" t="s">
        <v>799</v>
      </c>
      <c r="E109" s="202" t="s">
        <v>800</v>
      </c>
      <c r="F109" s="203">
        <v>1</v>
      </c>
      <c r="G109" s="204" t="s">
        <v>568</v>
      </c>
      <c r="H109" s="205">
        <v>103080</v>
      </c>
      <c r="I109" s="203">
        <v>0</v>
      </c>
      <c r="J109" s="204" t="s">
        <v>568</v>
      </c>
      <c r="K109" s="205" t="s">
        <v>1056</v>
      </c>
      <c r="L109" s="203">
        <v>-1</v>
      </c>
      <c r="M109" s="205">
        <v>-103080</v>
      </c>
      <c r="N109" s="237">
        <v>103080</v>
      </c>
      <c r="O109" s="206">
        <v>0</v>
      </c>
      <c r="P109" s="237">
        <v>-103080</v>
      </c>
      <c r="Q109" s="241"/>
    </row>
    <row r="110" spans="2:17" ht="16.2">
      <c r="B110" s="200"/>
      <c r="C110" s="200"/>
      <c r="D110" s="199" t="s">
        <v>801</v>
      </c>
      <c r="E110" s="202" t="s">
        <v>802</v>
      </c>
      <c r="F110" s="203">
        <v>900</v>
      </c>
      <c r="G110" s="204" t="s">
        <v>803</v>
      </c>
      <c r="H110" s="205">
        <v>88.387999999999991</v>
      </c>
      <c r="I110" s="203">
        <v>0</v>
      </c>
      <c r="J110" s="204" t="s">
        <v>803</v>
      </c>
      <c r="K110" s="205" t="s">
        <v>1056</v>
      </c>
      <c r="L110" s="203">
        <v>-900</v>
      </c>
      <c r="M110" s="205">
        <v>-88.387999999999991</v>
      </c>
      <c r="N110" s="237">
        <v>79549.2</v>
      </c>
      <c r="O110" s="206">
        <v>0</v>
      </c>
      <c r="P110" s="237">
        <v>-79549.2</v>
      </c>
      <c r="Q110" s="241"/>
    </row>
    <row r="111" spans="2:17" ht="16.2">
      <c r="B111" s="200"/>
      <c r="C111" s="200"/>
      <c r="D111" s="199" t="s">
        <v>804</v>
      </c>
      <c r="E111" s="202" t="s">
        <v>805</v>
      </c>
      <c r="F111" s="203">
        <v>1</v>
      </c>
      <c r="G111" s="204" t="s">
        <v>568</v>
      </c>
      <c r="H111" s="205">
        <v>5000</v>
      </c>
      <c r="I111" s="203">
        <v>0</v>
      </c>
      <c r="J111" s="204" t="s">
        <v>568</v>
      </c>
      <c r="K111" s="205" t="s">
        <v>1056</v>
      </c>
      <c r="L111" s="203">
        <v>-1</v>
      </c>
      <c r="M111" s="205">
        <v>-5000</v>
      </c>
      <c r="N111" s="237">
        <v>5000</v>
      </c>
      <c r="O111" s="206">
        <v>0</v>
      </c>
      <c r="P111" s="237">
        <v>-5000</v>
      </c>
      <c r="Q111" s="241"/>
    </row>
    <row r="112" spans="2:17" ht="16.2">
      <c r="B112" s="200"/>
      <c r="C112" s="200"/>
      <c r="D112" s="199" t="s">
        <v>806</v>
      </c>
      <c r="E112" s="202" t="s">
        <v>807</v>
      </c>
      <c r="F112" s="203">
        <v>1</v>
      </c>
      <c r="G112" s="204" t="s">
        <v>568</v>
      </c>
      <c r="H112" s="205">
        <v>10000</v>
      </c>
      <c r="I112" s="203">
        <v>0</v>
      </c>
      <c r="J112" s="204" t="s">
        <v>568</v>
      </c>
      <c r="K112" s="205" t="s">
        <v>1056</v>
      </c>
      <c r="L112" s="203">
        <v>-1</v>
      </c>
      <c r="M112" s="205">
        <v>-10000</v>
      </c>
      <c r="N112" s="237">
        <v>10000</v>
      </c>
      <c r="O112" s="206">
        <v>0</v>
      </c>
      <c r="P112" s="237">
        <v>-10000</v>
      </c>
      <c r="Q112" s="241"/>
    </row>
    <row r="113" spans="2:17" ht="16.2">
      <c r="B113" s="200"/>
      <c r="C113" s="200"/>
      <c r="D113" s="199" t="s">
        <v>808</v>
      </c>
      <c r="E113" s="202" t="s">
        <v>809</v>
      </c>
      <c r="F113" s="203">
        <v>1</v>
      </c>
      <c r="G113" s="204" t="s">
        <v>568</v>
      </c>
      <c r="H113" s="205">
        <v>50000</v>
      </c>
      <c r="I113" s="203">
        <v>0</v>
      </c>
      <c r="J113" s="204" t="s">
        <v>568</v>
      </c>
      <c r="K113" s="205" t="s">
        <v>1056</v>
      </c>
      <c r="L113" s="203">
        <v>-1</v>
      </c>
      <c r="M113" s="205">
        <v>-50000</v>
      </c>
      <c r="N113" s="237">
        <v>50000</v>
      </c>
      <c r="O113" s="206">
        <v>0</v>
      </c>
      <c r="P113" s="237">
        <v>-50000</v>
      </c>
      <c r="Q113" s="241"/>
    </row>
    <row r="114" spans="2:17" ht="16.2">
      <c r="B114" s="200"/>
      <c r="C114" s="200"/>
      <c r="D114" s="199" t="s">
        <v>810</v>
      </c>
      <c r="E114" s="202" t="s">
        <v>811</v>
      </c>
      <c r="F114" s="203">
        <v>3</v>
      </c>
      <c r="G114" s="204" t="s">
        <v>568</v>
      </c>
      <c r="H114" s="205">
        <v>28000</v>
      </c>
      <c r="I114" s="203">
        <v>0</v>
      </c>
      <c r="J114" s="204" t="s">
        <v>568</v>
      </c>
      <c r="K114" s="205" t="s">
        <v>1056</v>
      </c>
      <c r="L114" s="203">
        <v>-3</v>
      </c>
      <c r="M114" s="205">
        <v>-28000</v>
      </c>
      <c r="N114" s="237">
        <v>84000</v>
      </c>
      <c r="O114" s="206">
        <v>0</v>
      </c>
      <c r="P114" s="237">
        <v>-84000</v>
      </c>
      <c r="Q114" s="241"/>
    </row>
    <row r="115" spans="2:17" ht="16.2">
      <c r="B115" s="200"/>
      <c r="C115" s="200"/>
      <c r="D115" s="199" t="s">
        <v>815</v>
      </c>
      <c r="E115" s="202" t="s">
        <v>816</v>
      </c>
      <c r="F115" s="203">
        <v>1</v>
      </c>
      <c r="G115" s="204" t="s">
        <v>568</v>
      </c>
      <c r="H115" s="205">
        <v>450000</v>
      </c>
      <c r="I115" s="203">
        <v>0</v>
      </c>
      <c r="J115" s="204" t="s">
        <v>568</v>
      </c>
      <c r="K115" s="205" t="s">
        <v>1056</v>
      </c>
      <c r="L115" s="203">
        <v>-1</v>
      </c>
      <c r="M115" s="205">
        <v>-450000</v>
      </c>
      <c r="N115" s="237">
        <v>450000</v>
      </c>
      <c r="O115" s="206">
        <v>0</v>
      </c>
      <c r="P115" s="237">
        <v>-450000</v>
      </c>
      <c r="Q115" s="241"/>
    </row>
    <row r="116" spans="2:17" ht="16.2">
      <c r="B116" s="200"/>
      <c r="C116" s="200"/>
      <c r="D116" s="199" t="s">
        <v>820</v>
      </c>
      <c r="E116" s="202" t="s">
        <v>821</v>
      </c>
      <c r="F116" s="203">
        <v>1</v>
      </c>
      <c r="G116" s="204" t="s">
        <v>568</v>
      </c>
      <c r="H116" s="205">
        <v>20000</v>
      </c>
      <c r="I116" s="203">
        <v>0</v>
      </c>
      <c r="J116" s="204" t="s">
        <v>568</v>
      </c>
      <c r="K116" s="205" t="s">
        <v>1056</v>
      </c>
      <c r="L116" s="203">
        <v>-1</v>
      </c>
      <c r="M116" s="205">
        <v>-20000</v>
      </c>
      <c r="N116" s="237">
        <v>20000</v>
      </c>
      <c r="O116" s="206">
        <v>0</v>
      </c>
      <c r="P116" s="237">
        <v>-20000</v>
      </c>
      <c r="Q116" s="241"/>
    </row>
    <row r="117" spans="2:17" ht="16.2">
      <c r="B117" s="200"/>
      <c r="C117" s="200"/>
      <c r="D117" s="199" t="s">
        <v>825</v>
      </c>
      <c r="E117" s="202" t="s">
        <v>826</v>
      </c>
      <c r="F117" s="203">
        <v>200</v>
      </c>
      <c r="G117" s="204" t="s">
        <v>827</v>
      </c>
      <c r="H117" s="205">
        <v>345.2</v>
      </c>
      <c r="I117" s="203">
        <v>0</v>
      </c>
      <c r="J117" s="204" t="s">
        <v>827</v>
      </c>
      <c r="K117" s="205" t="s">
        <v>1056</v>
      </c>
      <c r="L117" s="203">
        <v>-200</v>
      </c>
      <c r="M117" s="205">
        <v>-345.2</v>
      </c>
      <c r="N117" s="237">
        <v>69040</v>
      </c>
      <c r="O117" s="206">
        <v>0</v>
      </c>
      <c r="P117" s="237">
        <v>-69040</v>
      </c>
      <c r="Q117" s="241"/>
    </row>
    <row r="118" spans="2:17" ht="16.2">
      <c r="B118" s="200"/>
      <c r="C118" s="200"/>
      <c r="D118" s="199" t="s">
        <v>828</v>
      </c>
      <c r="E118" s="202" t="s">
        <v>829</v>
      </c>
      <c r="F118" s="203">
        <v>1</v>
      </c>
      <c r="G118" s="204" t="s">
        <v>568</v>
      </c>
      <c r="H118" s="205">
        <v>20000</v>
      </c>
      <c r="I118" s="203">
        <v>0</v>
      </c>
      <c r="J118" s="204" t="s">
        <v>568</v>
      </c>
      <c r="K118" s="205" t="s">
        <v>1056</v>
      </c>
      <c r="L118" s="203">
        <v>-1</v>
      </c>
      <c r="M118" s="205">
        <v>-20000</v>
      </c>
      <c r="N118" s="237">
        <v>20000</v>
      </c>
      <c r="O118" s="206">
        <v>0</v>
      </c>
      <c r="P118" s="237">
        <v>-20000</v>
      </c>
      <c r="Q118" s="241"/>
    </row>
    <row r="119" spans="2:17" ht="16.2">
      <c r="B119" s="200"/>
      <c r="C119" s="200"/>
      <c r="D119" s="199" t="s">
        <v>830</v>
      </c>
      <c r="E119" s="202" t="s">
        <v>831</v>
      </c>
      <c r="F119" s="203">
        <v>1</v>
      </c>
      <c r="G119" s="204" t="s">
        <v>568</v>
      </c>
      <c r="H119" s="205">
        <v>25000</v>
      </c>
      <c r="I119" s="203">
        <v>0</v>
      </c>
      <c r="J119" s="204" t="s">
        <v>568</v>
      </c>
      <c r="K119" s="205" t="s">
        <v>1056</v>
      </c>
      <c r="L119" s="203">
        <v>-1</v>
      </c>
      <c r="M119" s="205">
        <v>-25000</v>
      </c>
      <c r="N119" s="237">
        <v>25000</v>
      </c>
      <c r="O119" s="206">
        <v>0</v>
      </c>
      <c r="P119" s="237">
        <v>-25000</v>
      </c>
      <c r="Q119" s="241"/>
    </row>
    <row r="120" spans="2:17" ht="16.2">
      <c r="B120" s="200"/>
      <c r="C120" s="200"/>
      <c r="D120" s="199" t="s">
        <v>832</v>
      </c>
      <c r="E120" s="202" t="s">
        <v>833</v>
      </c>
      <c r="F120" s="203">
        <v>1</v>
      </c>
      <c r="G120" s="204" t="s">
        <v>568</v>
      </c>
      <c r="H120" s="205">
        <v>80000</v>
      </c>
      <c r="I120" s="203">
        <v>0</v>
      </c>
      <c r="J120" s="204" t="s">
        <v>568</v>
      </c>
      <c r="K120" s="205" t="s">
        <v>1056</v>
      </c>
      <c r="L120" s="203">
        <v>-1</v>
      </c>
      <c r="M120" s="205">
        <v>-80000</v>
      </c>
      <c r="N120" s="237">
        <v>80000</v>
      </c>
      <c r="O120" s="206">
        <v>0</v>
      </c>
      <c r="P120" s="237">
        <v>-80000</v>
      </c>
      <c r="Q120" s="241"/>
    </row>
    <row r="121" spans="2:17" ht="16.2">
      <c r="B121" s="200"/>
      <c r="C121" s="200"/>
      <c r="D121" s="199" t="s">
        <v>834</v>
      </c>
      <c r="E121" s="202" t="s">
        <v>835</v>
      </c>
      <c r="F121" s="203">
        <v>1</v>
      </c>
      <c r="G121" s="204" t="s">
        <v>568</v>
      </c>
      <c r="H121" s="205">
        <v>25000</v>
      </c>
      <c r="I121" s="203">
        <v>0</v>
      </c>
      <c r="J121" s="204" t="s">
        <v>568</v>
      </c>
      <c r="K121" s="205" t="s">
        <v>1056</v>
      </c>
      <c r="L121" s="203">
        <v>-1</v>
      </c>
      <c r="M121" s="205">
        <v>-25000</v>
      </c>
      <c r="N121" s="237">
        <v>25000</v>
      </c>
      <c r="O121" s="206">
        <v>0</v>
      </c>
      <c r="P121" s="237">
        <v>-25000</v>
      </c>
      <c r="Q121" s="241"/>
    </row>
    <row r="122" spans="2:17" ht="16.2">
      <c r="B122" s="200"/>
      <c r="C122" s="200"/>
      <c r="D122" s="199" t="s">
        <v>836</v>
      </c>
      <c r="E122" s="202" t="s">
        <v>837</v>
      </c>
      <c r="F122" s="203">
        <v>1</v>
      </c>
      <c r="G122" s="204" t="s">
        <v>568</v>
      </c>
      <c r="H122" s="205">
        <v>15000</v>
      </c>
      <c r="I122" s="203">
        <v>0</v>
      </c>
      <c r="J122" s="204" t="s">
        <v>568</v>
      </c>
      <c r="K122" s="205" t="s">
        <v>1056</v>
      </c>
      <c r="L122" s="203">
        <v>-1</v>
      </c>
      <c r="M122" s="205">
        <v>-15000</v>
      </c>
      <c r="N122" s="237">
        <v>15000</v>
      </c>
      <c r="O122" s="206">
        <v>0</v>
      </c>
      <c r="P122" s="237">
        <v>-15000</v>
      </c>
      <c r="Q122" s="241"/>
    </row>
    <row r="123" spans="2:17" ht="16.2">
      <c r="B123" s="200"/>
      <c r="C123" s="200"/>
      <c r="D123" s="199" t="s">
        <v>838</v>
      </c>
      <c r="E123" s="202" t="s">
        <v>839</v>
      </c>
      <c r="F123" s="203">
        <v>1</v>
      </c>
      <c r="G123" s="204" t="s">
        <v>568</v>
      </c>
      <c r="H123" s="205">
        <v>5000</v>
      </c>
      <c r="I123" s="203">
        <v>0</v>
      </c>
      <c r="J123" s="204" t="s">
        <v>568</v>
      </c>
      <c r="K123" s="205" t="s">
        <v>1056</v>
      </c>
      <c r="L123" s="203">
        <v>-1</v>
      </c>
      <c r="M123" s="205">
        <v>-5000</v>
      </c>
      <c r="N123" s="237">
        <v>5000</v>
      </c>
      <c r="O123" s="206">
        <v>0</v>
      </c>
      <c r="P123" s="237">
        <v>-5000</v>
      </c>
      <c r="Q123" s="241"/>
    </row>
    <row r="124" spans="2:17" ht="16.2">
      <c r="B124" s="200"/>
      <c r="C124" s="200"/>
      <c r="D124" s="199" t="s">
        <v>840</v>
      </c>
      <c r="E124" s="202" t="s">
        <v>841</v>
      </c>
      <c r="F124" s="203">
        <v>1</v>
      </c>
      <c r="G124" s="204" t="s">
        <v>568</v>
      </c>
      <c r="H124" s="205">
        <v>5000</v>
      </c>
      <c r="I124" s="203">
        <v>0</v>
      </c>
      <c r="J124" s="204" t="s">
        <v>568</v>
      </c>
      <c r="K124" s="205" t="s">
        <v>1056</v>
      </c>
      <c r="L124" s="203">
        <v>-1</v>
      </c>
      <c r="M124" s="205">
        <v>-5000</v>
      </c>
      <c r="N124" s="237">
        <v>5000</v>
      </c>
      <c r="O124" s="206">
        <v>0</v>
      </c>
      <c r="P124" s="237">
        <v>-5000</v>
      </c>
      <c r="Q124" s="241"/>
    </row>
    <row r="125" spans="2:17" ht="16.2">
      <c r="B125" s="200"/>
      <c r="C125" s="200"/>
      <c r="D125" s="199" t="s">
        <v>842</v>
      </c>
      <c r="E125" s="202" t="s">
        <v>843</v>
      </c>
      <c r="F125" s="203">
        <v>1</v>
      </c>
      <c r="G125" s="204" t="s">
        <v>568</v>
      </c>
      <c r="H125" s="205">
        <v>25000</v>
      </c>
      <c r="I125" s="203">
        <v>0</v>
      </c>
      <c r="J125" s="204" t="s">
        <v>568</v>
      </c>
      <c r="K125" s="205" t="s">
        <v>1056</v>
      </c>
      <c r="L125" s="203">
        <v>-1</v>
      </c>
      <c r="M125" s="205">
        <v>-25000</v>
      </c>
      <c r="N125" s="237">
        <v>25000</v>
      </c>
      <c r="O125" s="206">
        <v>0</v>
      </c>
      <c r="P125" s="237">
        <v>-25000</v>
      </c>
      <c r="Q125" s="241"/>
    </row>
    <row r="126" spans="2:17" ht="16.2">
      <c r="B126" s="200"/>
      <c r="C126" s="200"/>
      <c r="D126" s="199" t="s">
        <v>844</v>
      </c>
      <c r="E126" s="202" t="s">
        <v>845</v>
      </c>
      <c r="F126" s="203">
        <v>1</v>
      </c>
      <c r="G126" s="204" t="s">
        <v>568</v>
      </c>
      <c r="H126" s="205">
        <v>50000</v>
      </c>
      <c r="I126" s="203">
        <v>0</v>
      </c>
      <c r="J126" s="204" t="s">
        <v>568</v>
      </c>
      <c r="K126" s="205" t="s">
        <v>1056</v>
      </c>
      <c r="L126" s="203">
        <v>-1</v>
      </c>
      <c r="M126" s="205">
        <v>-50000</v>
      </c>
      <c r="N126" s="237">
        <v>50000</v>
      </c>
      <c r="O126" s="206">
        <v>0</v>
      </c>
      <c r="P126" s="237">
        <v>-50000</v>
      </c>
      <c r="Q126" s="241"/>
    </row>
    <row r="127" spans="2:17" ht="16.2">
      <c r="B127" s="200"/>
      <c r="C127" s="200"/>
      <c r="D127" s="199" t="s">
        <v>846</v>
      </c>
      <c r="E127" s="202" t="s">
        <v>847</v>
      </c>
      <c r="F127" s="203">
        <v>1</v>
      </c>
      <c r="G127" s="204" t="s">
        <v>568</v>
      </c>
      <c r="H127" s="205">
        <v>75000</v>
      </c>
      <c r="I127" s="203">
        <v>0</v>
      </c>
      <c r="J127" s="204" t="s">
        <v>568</v>
      </c>
      <c r="K127" s="205" t="s">
        <v>1056</v>
      </c>
      <c r="L127" s="203">
        <v>-1</v>
      </c>
      <c r="M127" s="205">
        <v>-75000</v>
      </c>
      <c r="N127" s="237">
        <v>75000</v>
      </c>
      <c r="O127" s="206">
        <v>0</v>
      </c>
      <c r="P127" s="237">
        <v>-75000</v>
      </c>
      <c r="Q127" s="241"/>
    </row>
    <row r="128" spans="2:17" ht="16.2">
      <c r="B128" s="200"/>
      <c r="C128" s="200"/>
      <c r="D128" s="199" t="s">
        <v>848</v>
      </c>
      <c r="E128" s="202" t="s">
        <v>849</v>
      </c>
      <c r="F128" s="203">
        <v>1</v>
      </c>
      <c r="G128" s="204" t="s">
        <v>568</v>
      </c>
      <c r="H128" s="205">
        <v>25000</v>
      </c>
      <c r="I128" s="203">
        <v>0</v>
      </c>
      <c r="J128" s="204" t="s">
        <v>568</v>
      </c>
      <c r="K128" s="205" t="s">
        <v>1056</v>
      </c>
      <c r="L128" s="203">
        <v>-1</v>
      </c>
      <c r="M128" s="205">
        <v>-25000</v>
      </c>
      <c r="N128" s="237">
        <v>25000</v>
      </c>
      <c r="O128" s="206">
        <v>0</v>
      </c>
      <c r="P128" s="237">
        <v>-25000</v>
      </c>
      <c r="Q128" s="241"/>
    </row>
    <row r="129" spans="2:17" ht="16.2">
      <c r="B129" s="200"/>
      <c r="C129" s="200"/>
      <c r="D129" s="199" t="s">
        <v>850</v>
      </c>
      <c r="E129" s="202" t="s">
        <v>851</v>
      </c>
      <c r="F129" s="203">
        <v>1</v>
      </c>
      <c r="G129" s="204" t="s">
        <v>568</v>
      </c>
      <c r="H129" s="205">
        <v>25000</v>
      </c>
      <c r="I129" s="203">
        <v>0</v>
      </c>
      <c r="J129" s="204" t="s">
        <v>568</v>
      </c>
      <c r="K129" s="205" t="s">
        <v>1056</v>
      </c>
      <c r="L129" s="203">
        <v>-1</v>
      </c>
      <c r="M129" s="205">
        <v>-25000</v>
      </c>
      <c r="N129" s="237">
        <v>25000</v>
      </c>
      <c r="O129" s="206">
        <v>0</v>
      </c>
      <c r="P129" s="237">
        <v>-25000</v>
      </c>
      <c r="Q129" s="241"/>
    </row>
    <row r="130" spans="2:17" ht="16.2">
      <c r="B130" s="200"/>
      <c r="C130" s="200"/>
      <c r="D130" s="199" t="s">
        <v>852</v>
      </c>
      <c r="E130" s="202" t="s">
        <v>853</v>
      </c>
      <c r="F130" s="203">
        <v>1</v>
      </c>
      <c r="G130" s="204" t="s">
        <v>568</v>
      </c>
      <c r="H130" s="205">
        <v>50000</v>
      </c>
      <c r="I130" s="203">
        <v>0</v>
      </c>
      <c r="J130" s="204" t="s">
        <v>568</v>
      </c>
      <c r="K130" s="205" t="s">
        <v>1056</v>
      </c>
      <c r="L130" s="203">
        <v>-1</v>
      </c>
      <c r="M130" s="205">
        <v>-50000</v>
      </c>
      <c r="N130" s="237">
        <v>50000</v>
      </c>
      <c r="O130" s="206">
        <v>0</v>
      </c>
      <c r="P130" s="237">
        <v>-50000</v>
      </c>
      <c r="Q130" s="241"/>
    </row>
    <row r="131" spans="2:17" ht="16.2">
      <c r="B131" s="200"/>
      <c r="C131" s="200"/>
      <c r="D131" s="199" t="s">
        <v>854</v>
      </c>
      <c r="E131" s="202" t="s">
        <v>855</v>
      </c>
      <c r="F131" s="203">
        <v>1</v>
      </c>
      <c r="G131" s="204" t="s">
        <v>568</v>
      </c>
      <c r="H131" s="205">
        <v>75000</v>
      </c>
      <c r="I131" s="203">
        <v>0</v>
      </c>
      <c r="J131" s="204" t="s">
        <v>568</v>
      </c>
      <c r="K131" s="205" t="s">
        <v>1056</v>
      </c>
      <c r="L131" s="203">
        <v>-1</v>
      </c>
      <c r="M131" s="205">
        <v>-75000</v>
      </c>
      <c r="N131" s="237">
        <v>75000</v>
      </c>
      <c r="O131" s="206">
        <v>0</v>
      </c>
      <c r="P131" s="237">
        <v>-75000</v>
      </c>
      <c r="Q131" s="241"/>
    </row>
    <row r="132" spans="2:17" ht="16.2">
      <c r="B132" s="200"/>
      <c r="C132" s="200"/>
      <c r="D132" s="199" t="s">
        <v>856</v>
      </c>
      <c r="E132" s="202" t="s">
        <v>857</v>
      </c>
      <c r="F132" s="203">
        <v>1</v>
      </c>
      <c r="G132" s="204" t="s">
        <v>568</v>
      </c>
      <c r="H132" s="205">
        <v>30000</v>
      </c>
      <c r="I132" s="203">
        <v>0</v>
      </c>
      <c r="J132" s="204" t="s">
        <v>568</v>
      </c>
      <c r="K132" s="205" t="s">
        <v>1056</v>
      </c>
      <c r="L132" s="203">
        <v>-1</v>
      </c>
      <c r="M132" s="205">
        <v>-30000</v>
      </c>
      <c r="N132" s="237">
        <v>30000</v>
      </c>
      <c r="O132" s="206">
        <v>0</v>
      </c>
      <c r="P132" s="237">
        <v>-30000</v>
      </c>
      <c r="Q132" s="241"/>
    </row>
    <row r="133" spans="2:17" ht="16.2">
      <c r="B133" s="200"/>
      <c r="C133" s="200"/>
      <c r="D133" s="199" t="s">
        <v>858</v>
      </c>
      <c r="E133" s="202" t="s">
        <v>859</v>
      </c>
      <c r="F133" s="203">
        <v>1</v>
      </c>
      <c r="G133" s="204" t="s">
        <v>568</v>
      </c>
      <c r="H133" s="205">
        <v>75000</v>
      </c>
      <c r="I133" s="203">
        <v>0</v>
      </c>
      <c r="J133" s="204" t="s">
        <v>568</v>
      </c>
      <c r="K133" s="205" t="s">
        <v>1056</v>
      </c>
      <c r="L133" s="203">
        <v>-1</v>
      </c>
      <c r="M133" s="205">
        <v>-75000</v>
      </c>
      <c r="N133" s="237">
        <v>75000</v>
      </c>
      <c r="O133" s="206">
        <v>0</v>
      </c>
      <c r="P133" s="237">
        <v>-75000</v>
      </c>
      <c r="Q133" s="241"/>
    </row>
    <row r="134" spans="2:17" ht="16.2">
      <c r="B134" s="200"/>
      <c r="C134" s="210" t="s">
        <v>1032</v>
      </c>
      <c r="D134" s="210"/>
      <c r="E134" s="210"/>
      <c r="F134" s="210"/>
      <c r="G134" s="210"/>
      <c r="H134" s="210"/>
      <c r="I134" s="210"/>
      <c r="J134" s="210"/>
      <c r="K134" s="210"/>
      <c r="L134" s="210"/>
      <c r="M134" s="210"/>
      <c r="N134" s="238">
        <v>5588595.389282004</v>
      </c>
      <c r="O134" s="211">
        <v>0</v>
      </c>
      <c r="P134" s="238">
        <v>-5588595.389282004</v>
      </c>
      <c r="Q134" s="241"/>
    </row>
    <row r="135" spans="2:17" ht="16.2">
      <c r="B135" s="200"/>
      <c r="C135" s="199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37"/>
      <c r="O135" s="206"/>
      <c r="P135" s="237"/>
      <c r="Q135" s="241"/>
    </row>
    <row r="136" spans="2:17" ht="16.2">
      <c r="B136" s="199" t="s">
        <v>1033</v>
      </c>
      <c r="C136" s="208" t="s">
        <v>1034</v>
      </c>
      <c r="D136" s="208"/>
      <c r="E136" s="208"/>
      <c r="F136" s="208"/>
      <c r="G136" s="208"/>
      <c r="H136" s="208"/>
      <c r="I136" s="208"/>
      <c r="J136" s="208"/>
      <c r="K136" s="208"/>
      <c r="L136" s="208"/>
      <c r="M136" s="208"/>
      <c r="N136" s="236"/>
      <c r="O136" s="209"/>
      <c r="P136" s="236"/>
      <c r="Q136" s="241"/>
    </row>
    <row r="137" spans="2:17" ht="16.2">
      <c r="B137" s="200"/>
      <c r="C137" s="200"/>
      <c r="D137" s="199" t="s">
        <v>866</v>
      </c>
      <c r="E137" s="202" t="s">
        <v>867</v>
      </c>
      <c r="F137" s="203">
        <v>1</v>
      </c>
      <c r="G137" s="204" t="s">
        <v>568</v>
      </c>
      <c r="H137" s="205">
        <v>80000</v>
      </c>
      <c r="I137" s="203">
        <v>0</v>
      </c>
      <c r="J137" s="204" t="s">
        <v>568</v>
      </c>
      <c r="K137" s="205" t="s">
        <v>1056</v>
      </c>
      <c r="L137" s="203">
        <v>-1</v>
      </c>
      <c r="M137" s="205">
        <v>-80000</v>
      </c>
      <c r="N137" s="237">
        <v>80000</v>
      </c>
      <c r="O137" s="206">
        <v>0</v>
      </c>
      <c r="P137" s="237">
        <v>-80000</v>
      </c>
      <c r="Q137" s="241"/>
    </row>
    <row r="138" spans="2:17" ht="16.2">
      <c r="B138" s="200"/>
      <c r="C138" s="200"/>
      <c r="D138" s="199" t="s">
        <v>871</v>
      </c>
      <c r="E138" s="202" t="s">
        <v>872</v>
      </c>
      <c r="F138" s="203">
        <v>1</v>
      </c>
      <c r="G138" s="204" t="s">
        <v>568</v>
      </c>
      <c r="H138" s="205">
        <v>170800</v>
      </c>
      <c r="I138" s="203">
        <v>0</v>
      </c>
      <c r="J138" s="204" t="s">
        <v>568</v>
      </c>
      <c r="K138" s="205" t="s">
        <v>1056</v>
      </c>
      <c r="L138" s="203">
        <v>-1</v>
      </c>
      <c r="M138" s="205">
        <v>-170800</v>
      </c>
      <c r="N138" s="237">
        <v>170800</v>
      </c>
      <c r="O138" s="206">
        <v>0</v>
      </c>
      <c r="P138" s="237">
        <v>-170800</v>
      </c>
      <c r="Q138" s="241"/>
    </row>
    <row r="139" spans="2:17" ht="16.2">
      <c r="B139" s="200"/>
      <c r="C139" s="200"/>
      <c r="D139" s="199" t="s">
        <v>873</v>
      </c>
      <c r="E139" s="202" t="s">
        <v>874</v>
      </c>
      <c r="F139" s="203">
        <v>1</v>
      </c>
      <c r="G139" s="204" t="s">
        <v>568</v>
      </c>
      <c r="H139" s="205">
        <v>0</v>
      </c>
      <c r="I139" s="203">
        <v>0</v>
      </c>
      <c r="J139" s="204" t="s">
        <v>568</v>
      </c>
      <c r="K139" s="205" t="s">
        <v>1056</v>
      </c>
      <c r="L139" s="203">
        <v>-1</v>
      </c>
      <c r="M139" s="205">
        <v>0</v>
      </c>
      <c r="N139" s="237">
        <v>0</v>
      </c>
      <c r="O139" s="206">
        <v>0</v>
      </c>
      <c r="P139" s="237">
        <v>0</v>
      </c>
      <c r="Q139" s="241"/>
    </row>
    <row r="140" spans="2:17" ht="16.2">
      <c r="B140" s="200"/>
      <c r="C140" s="200"/>
      <c r="D140" s="199" t="s">
        <v>875</v>
      </c>
      <c r="E140" s="202" t="s">
        <v>876</v>
      </c>
      <c r="F140" s="203">
        <v>1</v>
      </c>
      <c r="G140" s="204" t="s">
        <v>568</v>
      </c>
      <c r="H140" s="205">
        <v>0</v>
      </c>
      <c r="I140" s="203">
        <v>0</v>
      </c>
      <c r="J140" s="204" t="s">
        <v>568</v>
      </c>
      <c r="K140" s="205" t="s">
        <v>1056</v>
      </c>
      <c r="L140" s="203">
        <v>-1</v>
      </c>
      <c r="M140" s="205">
        <v>0</v>
      </c>
      <c r="N140" s="237">
        <v>0</v>
      </c>
      <c r="O140" s="206">
        <v>0</v>
      </c>
      <c r="P140" s="237">
        <v>0</v>
      </c>
      <c r="Q140" s="241"/>
    </row>
    <row r="141" spans="2:17" ht="16.2">
      <c r="B141" s="200"/>
      <c r="C141" s="200"/>
      <c r="D141" s="199" t="s">
        <v>877</v>
      </c>
      <c r="E141" s="202" t="s">
        <v>878</v>
      </c>
      <c r="F141" s="203">
        <v>1</v>
      </c>
      <c r="G141" s="204" t="s">
        <v>568</v>
      </c>
      <c r="H141" s="205">
        <v>170000</v>
      </c>
      <c r="I141" s="203">
        <v>0</v>
      </c>
      <c r="J141" s="204" t="s">
        <v>568</v>
      </c>
      <c r="K141" s="205" t="s">
        <v>1056</v>
      </c>
      <c r="L141" s="203">
        <v>-1</v>
      </c>
      <c r="M141" s="205">
        <v>-170000</v>
      </c>
      <c r="N141" s="237">
        <v>170000</v>
      </c>
      <c r="O141" s="206">
        <v>0</v>
      </c>
      <c r="P141" s="237">
        <v>-170000</v>
      </c>
      <c r="Q141" s="241"/>
    </row>
    <row r="142" spans="2:17" ht="16.2">
      <c r="B142" s="200"/>
      <c r="C142" s="200"/>
      <c r="D142" s="199" t="s">
        <v>882</v>
      </c>
      <c r="E142" s="202" t="s">
        <v>883</v>
      </c>
      <c r="F142" s="203">
        <v>1</v>
      </c>
      <c r="G142" s="204" t="s">
        <v>568</v>
      </c>
      <c r="H142" s="205">
        <v>2500</v>
      </c>
      <c r="I142" s="203">
        <v>0</v>
      </c>
      <c r="J142" s="204" t="s">
        <v>568</v>
      </c>
      <c r="K142" s="205" t="s">
        <v>1056</v>
      </c>
      <c r="L142" s="203">
        <v>-1</v>
      </c>
      <c r="M142" s="205">
        <v>-2500</v>
      </c>
      <c r="N142" s="237">
        <v>2500</v>
      </c>
      <c r="O142" s="206">
        <v>0</v>
      </c>
      <c r="P142" s="237">
        <v>-2500</v>
      </c>
      <c r="Q142" s="241"/>
    </row>
    <row r="143" spans="2:17" ht="16.2">
      <c r="B143" s="200"/>
      <c r="C143" s="200"/>
      <c r="D143" s="199" t="s">
        <v>887</v>
      </c>
      <c r="E143" s="202" t="s">
        <v>888</v>
      </c>
      <c r="F143" s="203">
        <v>1</v>
      </c>
      <c r="G143" s="204" t="s">
        <v>568</v>
      </c>
      <c r="H143" s="205">
        <v>633500</v>
      </c>
      <c r="I143" s="203">
        <v>0</v>
      </c>
      <c r="J143" s="204" t="s">
        <v>568</v>
      </c>
      <c r="K143" s="205" t="s">
        <v>1056</v>
      </c>
      <c r="L143" s="203">
        <v>-1</v>
      </c>
      <c r="M143" s="205">
        <v>-633500</v>
      </c>
      <c r="N143" s="237">
        <v>633500</v>
      </c>
      <c r="O143" s="206">
        <v>0</v>
      </c>
      <c r="P143" s="237">
        <v>-633500</v>
      </c>
      <c r="Q143" s="241"/>
    </row>
    <row r="144" spans="2:17" ht="16.2">
      <c r="B144" s="200"/>
      <c r="C144" s="200"/>
      <c r="D144" s="199" t="s">
        <v>892</v>
      </c>
      <c r="E144" s="202" t="s">
        <v>893</v>
      </c>
      <c r="F144" s="203">
        <v>1</v>
      </c>
      <c r="G144" s="204" t="s">
        <v>568</v>
      </c>
      <c r="H144" s="205">
        <v>27778</v>
      </c>
      <c r="I144" s="203">
        <v>0</v>
      </c>
      <c r="J144" s="204" t="s">
        <v>568</v>
      </c>
      <c r="K144" s="205" t="s">
        <v>1056</v>
      </c>
      <c r="L144" s="203">
        <v>-1</v>
      </c>
      <c r="M144" s="205">
        <v>-27778</v>
      </c>
      <c r="N144" s="237">
        <v>27778</v>
      </c>
      <c r="O144" s="206">
        <v>0</v>
      </c>
      <c r="P144" s="237">
        <v>-27778</v>
      </c>
      <c r="Q144" s="241"/>
    </row>
    <row r="145" spans="2:17" ht="16.2">
      <c r="B145" s="200"/>
      <c r="C145" s="200"/>
      <c r="D145" s="199" t="s">
        <v>894</v>
      </c>
      <c r="E145" s="202" t="s">
        <v>895</v>
      </c>
      <c r="F145" s="203">
        <v>1</v>
      </c>
      <c r="G145" s="204" t="s">
        <v>568</v>
      </c>
      <c r="H145" s="205">
        <v>45000</v>
      </c>
      <c r="I145" s="203">
        <v>0</v>
      </c>
      <c r="J145" s="204" t="s">
        <v>568</v>
      </c>
      <c r="K145" s="205" t="s">
        <v>1056</v>
      </c>
      <c r="L145" s="203">
        <v>-1</v>
      </c>
      <c r="M145" s="205">
        <v>-45000</v>
      </c>
      <c r="N145" s="237">
        <v>45000</v>
      </c>
      <c r="O145" s="206">
        <v>0</v>
      </c>
      <c r="P145" s="237">
        <v>-45000</v>
      </c>
      <c r="Q145" s="241"/>
    </row>
    <row r="146" spans="2:17" ht="16.2">
      <c r="B146" s="200"/>
      <c r="C146" s="200"/>
      <c r="D146" s="199" t="s">
        <v>899</v>
      </c>
      <c r="E146" s="202" t="s">
        <v>900</v>
      </c>
      <c r="F146" s="203">
        <v>1</v>
      </c>
      <c r="G146" s="204" t="s">
        <v>568</v>
      </c>
      <c r="H146" s="205">
        <v>1448800</v>
      </c>
      <c r="I146" s="203">
        <v>0</v>
      </c>
      <c r="J146" s="204" t="s">
        <v>568</v>
      </c>
      <c r="K146" s="205" t="s">
        <v>1056</v>
      </c>
      <c r="L146" s="203">
        <v>-1</v>
      </c>
      <c r="M146" s="205">
        <v>-1448800</v>
      </c>
      <c r="N146" s="237">
        <v>1448800</v>
      </c>
      <c r="O146" s="206">
        <v>0</v>
      </c>
      <c r="P146" s="237">
        <v>-1448800</v>
      </c>
      <c r="Q146" s="241"/>
    </row>
    <row r="147" spans="2:17" ht="16.2">
      <c r="B147" s="200"/>
      <c r="C147" s="200"/>
      <c r="D147" s="199" t="s">
        <v>904</v>
      </c>
      <c r="E147" s="202" t="s">
        <v>905</v>
      </c>
      <c r="F147" s="203">
        <v>1</v>
      </c>
      <c r="G147" s="204" t="s">
        <v>580</v>
      </c>
      <c r="H147" s="205">
        <v>0</v>
      </c>
      <c r="I147" s="203">
        <v>0</v>
      </c>
      <c r="J147" s="204" t="s">
        <v>580</v>
      </c>
      <c r="K147" s="205" t="s">
        <v>1056</v>
      </c>
      <c r="L147" s="203">
        <v>-1</v>
      </c>
      <c r="M147" s="205">
        <v>0</v>
      </c>
      <c r="N147" s="237">
        <v>0</v>
      </c>
      <c r="O147" s="206">
        <v>0</v>
      </c>
      <c r="P147" s="237">
        <v>0</v>
      </c>
      <c r="Q147" s="241"/>
    </row>
    <row r="148" spans="2:17" ht="16.2">
      <c r="B148" s="200"/>
      <c r="C148" s="200"/>
      <c r="D148" s="199" t="s">
        <v>909</v>
      </c>
      <c r="E148" s="202" t="s">
        <v>910</v>
      </c>
      <c r="F148" s="203">
        <v>1</v>
      </c>
      <c r="G148" s="204" t="s">
        <v>568</v>
      </c>
      <c r="H148" s="205">
        <v>48500</v>
      </c>
      <c r="I148" s="203">
        <v>0</v>
      </c>
      <c r="J148" s="204" t="s">
        <v>568</v>
      </c>
      <c r="K148" s="205" t="s">
        <v>1056</v>
      </c>
      <c r="L148" s="203">
        <v>-1</v>
      </c>
      <c r="M148" s="205">
        <v>-48500</v>
      </c>
      <c r="N148" s="237">
        <v>48500</v>
      </c>
      <c r="O148" s="206">
        <v>0</v>
      </c>
      <c r="P148" s="237">
        <v>-48500</v>
      </c>
      <c r="Q148" s="241"/>
    </row>
    <row r="149" spans="2:17" ht="16.2">
      <c r="B149" s="200"/>
      <c r="C149" s="200"/>
      <c r="D149" s="199" t="s">
        <v>911</v>
      </c>
      <c r="E149" s="202" t="s">
        <v>912</v>
      </c>
      <c r="F149" s="203">
        <v>1</v>
      </c>
      <c r="G149" s="204" t="s">
        <v>568</v>
      </c>
      <c r="H149" s="205">
        <v>88150</v>
      </c>
      <c r="I149" s="203">
        <v>0</v>
      </c>
      <c r="J149" s="204" t="s">
        <v>568</v>
      </c>
      <c r="K149" s="205" t="s">
        <v>1056</v>
      </c>
      <c r="L149" s="203">
        <v>-1</v>
      </c>
      <c r="M149" s="205">
        <v>-88150</v>
      </c>
      <c r="N149" s="237">
        <v>88150</v>
      </c>
      <c r="O149" s="206">
        <v>0</v>
      </c>
      <c r="P149" s="237">
        <v>-88150</v>
      </c>
      <c r="Q149" s="241"/>
    </row>
    <row r="150" spans="2:17" ht="16.2">
      <c r="B150" s="200"/>
      <c r="C150" s="200"/>
      <c r="D150" s="199" t="s">
        <v>913</v>
      </c>
      <c r="E150" s="202" t="s">
        <v>914</v>
      </c>
      <c r="F150" s="203">
        <v>1</v>
      </c>
      <c r="G150" s="204" t="s">
        <v>568</v>
      </c>
      <c r="H150" s="205">
        <v>293000</v>
      </c>
      <c r="I150" s="203">
        <v>0</v>
      </c>
      <c r="J150" s="204" t="s">
        <v>568</v>
      </c>
      <c r="K150" s="205" t="s">
        <v>1056</v>
      </c>
      <c r="L150" s="203">
        <v>-1</v>
      </c>
      <c r="M150" s="205">
        <v>-293000</v>
      </c>
      <c r="N150" s="237">
        <v>293000</v>
      </c>
      <c r="O150" s="206">
        <v>0</v>
      </c>
      <c r="P150" s="237">
        <v>-293000</v>
      </c>
      <c r="Q150" s="241"/>
    </row>
    <row r="151" spans="2:17" ht="16.2">
      <c r="B151" s="200"/>
      <c r="C151" s="200"/>
      <c r="D151" s="199" t="s">
        <v>918</v>
      </c>
      <c r="E151" s="202" t="s">
        <v>919</v>
      </c>
      <c r="F151" s="203">
        <v>1</v>
      </c>
      <c r="G151" s="204" t="s">
        <v>568</v>
      </c>
      <c r="H151" s="205">
        <v>46500</v>
      </c>
      <c r="I151" s="203">
        <v>0</v>
      </c>
      <c r="J151" s="204" t="s">
        <v>568</v>
      </c>
      <c r="K151" s="205" t="s">
        <v>1056</v>
      </c>
      <c r="L151" s="203">
        <v>-1</v>
      </c>
      <c r="M151" s="205">
        <v>-46500</v>
      </c>
      <c r="N151" s="237">
        <v>46500</v>
      </c>
      <c r="O151" s="206">
        <v>0</v>
      </c>
      <c r="P151" s="237">
        <v>-46500</v>
      </c>
      <c r="Q151" s="241"/>
    </row>
    <row r="152" spans="2:17" ht="16.2">
      <c r="B152" s="200"/>
      <c r="C152" s="200"/>
      <c r="D152" s="199" t="s">
        <v>920</v>
      </c>
      <c r="E152" s="202" t="s">
        <v>921</v>
      </c>
      <c r="F152" s="203">
        <v>1</v>
      </c>
      <c r="G152" s="204" t="s">
        <v>568</v>
      </c>
      <c r="H152" s="205">
        <v>113300</v>
      </c>
      <c r="I152" s="203">
        <v>0</v>
      </c>
      <c r="J152" s="204" t="s">
        <v>568</v>
      </c>
      <c r="K152" s="205" t="s">
        <v>1056</v>
      </c>
      <c r="L152" s="203">
        <v>-1</v>
      </c>
      <c r="M152" s="205">
        <v>-113300</v>
      </c>
      <c r="N152" s="237">
        <v>113300</v>
      </c>
      <c r="O152" s="206">
        <v>0</v>
      </c>
      <c r="P152" s="237">
        <v>-113300</v>
      </c>
      <c r="Q152" s="241"/>
    </row>
    <row r="153" spans="2:17" ht="16.2">
      <c r="B153" s="200"/>
      <c r="C153" s="200"/>
      <c r="D153" s="199" t="s">
        <v>922</v>
      </c>
      <c r="E153" s="202" t="s">
        <v>923</v>
      </c>
      <c r="F153" s="203">
        <v>1</v>
      </c>
      <c r="G153" s="204" t="s">
        <v>568</v>
      </c>
      <c r="H153" s="205">
        <v>7000</v>
      </c>
      <c r="I153" s="203">
        <v>0</v>
      </c>
      <c r="J153" s="204" t="s">
        <v>568</v>
      </c>
      <c r="K153" s="205" t="s">
        <v>1056</v>
      </c>
      <c r="L153" s="203">
        <v>-1</v>
      </c>
      <c r="M153" s="205">
        <v>-7000</v>
      </c>
      <c r="N153" s="237">
        <v>7000</v>
      </c>
      <c r="O153" s="206">
        <v>0</v>
      </c>
      <c r="P153" s="237">
        <v>-7000</v>
      </c>
      <c r="Q153" s="241"/>
    </row>
    <row r="154" spans="2:17" ht="16.2">
      <c r="B154" s="200"/>
      <c r="C154" s="200"/>
      <c r="D154" s="199" t="s">
        <v>927</v>
      </c>
      <c r="E154" s="202" t="s">
        <v>928</v>
      </c>
      <c r="F154" s="203">
        <v>1</v>
      </c>
      <c r="G154" s="204" t="s">
        <v>568</v>
      </c>
      <c r="H154" s="205">
        <v>105500</v>
      </c>
      <c r="I154" s="203">
        <v>0</v>
      </c>
      <c r="J154" s="204" t="s">
        <v>568</v>
      </c>
      <c r="K154" s="205" t="s">
        <v>1056</v>
      </c>
      <c r="L154" s="203">
        <v>-1</v>
      </c>
      <c r="M154" s="205">
        <v>-105500</v>
      </c>
      <c r="N154" s="237">
        <v>105500</v>
      </c>
      <c r="O154" s="206">
        <v>0</v>
      </c>
      <c r="P154" s="237">
        <v>-105500</v>
      </c>
      <c r="Q154" s="241"/>
    </row>
    <row r="155" spans="2:17" ht="16.2">
      <c r="B155" s="200"/>
      <c r="C155" s="200"/>
      <c r="D155" s="199" t="s">
        <v>929</v>
      </c>
      <c r="E155" s="202" t="s">
        <v>930</v>
      </c>
      <c r="F155" s="203">
        <v>1</v>
      </c>
      <c r="G155" s="204" t="s">
        <v>568</v>
      </c>
      <c r="H155" s="205">
        <v>83600</v>
      </c>
      <c r="I155" s="203">
        <v>0</v>
      </c>
      <c r="J155" s="204" t="s">
        <v>568</v>
      </c>
      <c r="K155" s="205" t="s">
        <v>1056</v>
      </c>
      <c r="L155" s="203">
        <v>-1</v>
      </c>
      <c r="M155" s="205">
        <v>-83600</v>
      </c>
      <c r="N155" s="237">
        <v>83600</v>
      </c>
      <c r="O155" s="206">
        <v>0</v>
      </c>
      <c r="P155" s="237">
        <v>-83600</v>
      </c>
      <c r="Q155" s="241"/>
    </row>
    <row r="156" spans="2:17" ht="16.2">
      <c r="B156" s="200"/>
      <c r="C156" s="200"/>
      <c r="D156" s="199" t="s">
        <v>931</v>
      </c>
      <c r="E156" s="202" t="s">
        <v>932</v>
      </c>
      <c r="F156" s="203">
        <v>1</v>
      </c>
      <c r="G156" s="204" t="s">
        <v>568</v>
      </c>
      <c r="H156" s="205">
        <v>4500</v>
      </c>
      <c r="I156" s="203">
        <v>0</v>
      </c>
      <c r="J156" s="204" t="s">
        <v>568</v>
      </c>
      <c r="K156" s="205" t="s">
        <v>1056</v>
      </c>
      <c r="L156" s="203">
        <v>-1</v>
      </c>
      <c r="M156" s="205">
        <v>-4500</v>
      </c>
      <c r="N156" s="237">
        <v>4500</v>
      </c>
      <c r="O156" s="206">
        <v>0</v>
      </c>
      <c r="P156" s="237">
        <v>-4500</v>
      </c>
      <c r="Q156" s="241"/>
    </row>
    <row r="157" spans="2:17" ht="16.2">
      <c r="B157" s="200"/>
      <c r="C157" s="200"/>
      <c r="D157" s="199" t="s">
        <v>936</v>
      </c>
      <c r="E157" s="202" t="s">
        <v>937</v>
      </c>
      <c r="F157" s="203">
        <v>1</v>
      </c>
      <c r="G157" s="204" t="s">
        <v>568</v>
      </c>
      <c r="H157" s="205">
        <v>4500</v>
      </c>
      <c r="I157" s="203">
        <v>0</v>
      </c>
      <c r="J157" s="204" t="s">
        <v>568</v>
      </c>
      <c r="K157" s="205" t="s">
        <v>1056</v>
      </c>
      <c r="L157" s="203">
        <v>-1</v>
      </c>
      <c r="M157" s="205">
        <v>-4500</v>
      </c>
      <c r="N157" s="237">
        <v>4500</v>
      </c>
      <c r="O157" s="206">
        <v>0</v>
      </c>
      <c r="P157" s="237">
        <v>-4500</v>
      </c>
      <c r="Q157" s="241"/>
    </row>
    <row r="158" spans="2:17" ht="16.2">
      <c r="B158" s="200"/>
      <c r="C158" s="200"/>
      <c r="D158" s="199" t="s">
        <v>938</v>
      </c>
      <c r="E158" s="202" t="s">
        <v>939</v>
      </c>
      <c r="F158" s="203">
        <v>1</v>
      </c>
      <c r="G158" s="204" t="s">
        <v>568</v>
      </c>
      <c r="H158" s="205">
        <v>55000</v>
      </c>
      <c r="I158" s="203">
        <v>0</v>
      </c>
      <c r="J158" s="204" t="s">
        <v>568</v>
      </c>
      <c r="K158" s="205" t="s">
        <v>1056</v>
      </c>
      <c r="L158" s="203">
        <v>-1</v>
      </c>
      <c r="M158" s="205">
        <v>-55000</v>
      </c>
      <c r="N158" s="237">
        <v>55000</v>
      </c>
      <c r="O158" s="206">
        <v>0</v>
      </c>
      <c r="P158" s="237">
        <v>-55000</v>
      </c>
      <c r="Q158" s="241"/>
    </row>
    <row r="159" spans="2:17" ht="16.2">
      <c r="B159" s="200"/>
      <c r="C159" s="210" t="s">
        <v>1035</v>
      </c>
      <c r="D159" s="210"/>
      <c r="E159" s="210"/>
      <c r="F159" s="210"/>
      <c r="G159" s="210"/>
      <c r="H159" s="210"/>
      <c r="I159" s="210"/>
      <c r="J159" s="210"/>
      <c r="K159" s="210"/>
      <c r="L159" s="210"/>
      <c r="M159" s="210"/>
      <c r="N159" s="238">
        <v>3427928</v>
      </c>
      <c r="O159" s="211">
        <v>0</v>
      </c>
      <c r="P159" s="238">
        <v>-3427928</v>
      </c>
      <c r="Q159" s="241"/>
    </row>
    <row r="160" spans="2:17" ht="16.2">
      <c r="B160" s="200"/>
      <c r="C160" s="199"/>
      <c r="D160" s="200"/>
      <c r="E160" s="200"/>
      <c r="F160" s="200"/>
      <c r="G160" s="200"/>
      <c r="H160" s="200"/>
      <c r="I160" s="200"/>
      <c r="J160" s="200"/>
      <c r="K160" s="200"/>
      <c r="L160" s="200"/>
      <c r="M160" s="200"/>
      <c r="N160" s="237"/>
      <c r="O160" s="206"/>
      <c r="P160" s="237"/>
      <c r="Q160" s="241"/>
    </row>
    <row r="161" spans="2:17" ht="16.2">
      <c r="B161" s="199" t="s">
        <v>1036</v>
      </c>
      <c r="C161" s="208" t="s">
        <v>1037</v>
      </c>
      <c r="D161" s="208"/>
      <c r="E161" s="208"/>
      <c r="F161" s="208"/>
      <c r="G161" s="208"/>
      <c r="H161" s="208"/>
      <c r="I161" s="208"/>
      <c r="J161" s="208"/>
      <c r="K161" s="208"/>
      <c r="L161" s="208"/>
      <c r="M161" s="208"/>
      <c r="N161" s="236"/>
      <c r="O161" s="209"/>
      <c r="P161" s="236"/>
      <c r="Q161" s="241"/>
    </row>
    <row r="162" spans="2:17" ht="16.2">
      <c r="B162" s="200"/>
      <c r="C162" s="200"/>
      <c r="D162" s="199" t="s">
        <v>943</v>
      </c>
      <c r="E162" s="202" t="s">
        <v>944</v>
      </c>
      <c r="F162" s="203">
        <v>1</v>
      </c>
      <c r="G162" s="204" t="s">
        <v>568</v>
      </c>
      <c r="H162" s="205">
        <v>31800</v>
      </c>
      <c r="I162" s="203">
        <v>0</v>
      </c>
      <c r="J162" s="204" t="s">
        <v>568</v>
      </c>
      <c r="K162" s="205" t="s">
        <v>1056</v>
      </c>
      <c r="L162" s="203">
        <v>-1</v>
      </c>
      <c r="M162" s="205">
        <v>-31800</v>
      </c>
      <c r="N162" s="237">
        <v>31800</v>
      </c>
      <c r="O162" s="206">
        <v>0</v>
      </c>
      <c r="P162" s="237">
        <v>-31800</v>
      </c>
      <c r="Q162" s="241"/>
    </row>
    <row r="163" spans="2:17" ht="16.2">
      <c r="B163" s="200"/>
      <c r="C163" s="210" t="s">
        <v>1038</v>
      </c>
      <c r="D163" s="210"/>
      <c r="E163" s="210"/>
      <c r="F163" s="210"/>
      <c r="G163" s="210"/>
      <c r="H163" s="210"/>
      <c r="I163" s="210"/>
      <c r="J163" s="210"/>
      <c r="K163" s="210"/>
      <c r="L163" s="210"/>
      <c r="M163" s="210"/>
      <c r="N163" s="238">
        <v>31800</v>
      </c>
      <c r="O163" s="211">
        <v>0</v>
      </c>
      <c r="P163" s="238">
        <v>-31800</v>
      </c>
      <c r="Q163" s="241"/>
    </row>
    <row r="164" spans="2:17" ht="16.2">
      <c r="B164" s="200"/>
      <c r="C164" s="199"/>
      <c r="D164" s="200"/>
      <c r="E164" s="200"/>
      <c r="F164" s="200"/>
      <c r="G164" s="200"/>
      <c r="H164" s="200"/>
      <c r="I164" s="200"/>
      <c r="J164" s="200"/>
      <c r="K164" s="200"/>
      <c r="L164" s="200"/>
      <c r="M164" s="200"/>
      <c r="N164" s="237"/>
      <c r="O164" s="206"/>
      <c r="P164" s="237"/>
      <c r="Q164" s="241"/>
    </row>
    <row r="165" spans="2:17" ht="16.2">
      <c r="B165" s="199" t="s">
        <v>1039</v>
      </c>
      <c r="C165" s="208" t="s">
        <v>1040</v>
      </c>
      <c r="D165" s="208"/>
      <c r="E165" s="208"/>
      <c r="F165" s="208"/>
      <c r="G165" s="208"/>
      <c r="H165" s="208"/>
      <c r="I165" s="208"/>
      <c r="J165" s="208"/>
      <c r="K165" s="208"/>
      <c r="L165" s="208"/>
      <c r="M165" s="208"/>
      <c r="N165" s="236"/>
      <c r="O165" s="209"/>
      <c r="P165" s="236"/>
      <c r="Q165" s="241"/>
    </row>
    <row r="166" spans="2:17" ht="16.2">
      <c r="B166" s="200"/>
      <c r="C166" s="200"/>
      <c r="D166" s="199" t="s">
        <v>983</v>
      </c>
      <c r="E166" s="202" t="s">
        <v>984</v>
      </c>
      <c r="F166" s="203">
        <v>1</v>
      </c>
      <c r="G166" s="204" t="s">
        <v>568</v>
      </c>
      <c r="H166" s="205">
        <v>100000</v>
      </c>
      <c r="I166" s="203">
        <v>0</v>
      </c>
      <c r="J166" s="204" t="s">
        <v>568</v>
      </c>
      <c r="K166" s="205" t="s">
        <v>1056</v>
      </c>
      <c r="L166" s="203">
        <v>-1</v>
      </c>
      <c r="M166" s="205">
        <v>-100000</v>
      </c>
      <c r="N166" s="237">
        <v>100000</v>
      </c>
      <c r="O166" s="206">
        <v>0</v>
      </c>
      <c r="P166" s="237">
        <v>-100000</v>
      </c>
      <c r="Q166" s="241"/>
    </row>
    <row r="167" spans="2:17" ht="16.2">
      <c r="B167" s="200"/>
      <c r="C167" s="200"/>
      <c r="D167" s="199" t="s">
        <v>985</v>
      </c>
      <c r="E167" s="202" t="s">
        <v>986</v>
      </c>
      <c r="F167" s="203">
        <v>1</v>
      </c>
      <c r="G167" s="204" t="s">
        <v>568</v>
      </c>
      <c r="H167" s="205">
        <v>242875</v>
      </c>
      <c r="I167" s="203">
        <v>0</v>
      </c>
      <c r="J167" s="204" t="s">
        <v>568</v>
      </c>
      <c r="K167" s="205" t="s">
        <v>1056</v>
      </c>
      <c r="L167" s="203">
        <v>-1</v>
      </c>
      <c r="M167" s="205">
        <v>-242875</v>
      </c>
      <c r="N167" s="237">
        <v>242875</v>
      </c>
      <c r="O167" s="206">
        <v>0</v>
      </c>
      <c r="P167" s="237">
        <v>-242875</v>
      </c>
      <c r="Q167" s="241"/>
    </row>
    <row r="168" spans="2:17" ht="16.2">
      <c r="B168" s="200"/>
      <c r="C168" s="200"/>
      <c r="D168" s="199" t="s">
        <v>987</v>
      </c>
      <c r="E168" s="202" t="s">
        <v>988</v>
      </c>
      <c r="F168" s="203">
        <v>1</v>
      </c>
      <c r="G168" s="204" t="s">
        <v>568</v>
      </c>
      <c r="H168" s="205">
        <v>141411</v>
      </c>
      <c r="I168" s="203">
        <v>0</v>
      </c>
      <c r="J168" s="204" t="s">
        <v>568</v>
      </c>
      <c r="K168" s="205" t="s">
        <v>1056</v>
      </c>
      <c r="L168" s="203">
        <v>-1</v>
      </c>
      <c r="M168" s="205">
        <v>-141411</v>
      </c>
      <c r="N168" s="237">
        <v>141411</v>
      </c>
      <c r="O168" s="206">
        <v>0</v>
      </c>
      <c r="P168" s="237">
        <v>-141411</v>
      </c>
      <c r="Q168" s="241"/>
    </row>
    <row r="169" spans="2:17" ht="16.2">
      <c r="B169" s="200"/>
      <c r="C169" s="210" t="s">
        <v>1041</v>
      </c>
      <c r="D169" s="210"/>
      <c r="E169" s="210"/>
      <c r="F169" s="210"/>
      <c r="G169" s="210"/>
      <c r="H169" s="210"/>
      <c r="I169" s="210"/>
      <c r="J169" s="210"/>
      <c r="K169" s="210"/>
      <c r="L169" s="210"/>
      <c r="M169" s="210"/>
      <c r="N169" s="238">
        <v>484286</v>
      </c>
      <c r="O169" s="211">
        <v>0</v>
      </c>
      <c r="P169" s="238">
        <v>-484286</v>
      </c>
      <c r="Q169" s="241"/>
    </row>
    <row r="170" spans="2:17" ht="16.2">
      <c r="B170" s="200"/>
      <c r="C170" s="199"/>
      <c r="D170" s="200"/>
      <c r="E170" s="200"/>
      <c r="F170" s="200"/>
      <c r="G170" s="200"/>
      <c r="H170" s="200"/>
      <c r="I170" s="200"/>
      <c r="J170" s="200"/>
      <c r="K170" s="200"/>
      <c r="L170" s="200"/>
      <c r="M170" s="200"/>
      <c r="N170" s="237"/>
      <c r="O170" s="206"/>
      <c r="P170" s="237"/>
      <c r="Q170" s="241"/>
    </row>
    <row r="171" spans="2:17" ht="16.2">
      <c r="B171" s="199" t="s">
        <v>1042</v>
      </c>
      <c r="C171" s="208" t="s">
        <v>1043</v>
      </c>
      <c r="D171" s="208"/>
      <c r="E171" s="208"/>
      <c r="F171" s="208"/>
      <c r="G171" s="208"/>
      <c r="H171" s="208"/>
      <c r="I171" s="208"/>
      <c r="J171" s="208"/>
      <c r="K171" s="208"/>
      <c r="L171" s="208"/>
      <c r="M171" s="208"/>
      <c r="N171" s="236"/>
      <c r="O171" s="209"/>
      <c r="P171" s="236"/>
      <c r="Q171" s="241"/>
    </row>
    <row r="172" spans="2:17" ht="16.2">
      <c r="B172" s="200"/>
      <c r="C172" s="200"/>
      <c r="D172" s="199" t="s">
        <v>646</v>
      </c>
      <c r="E172" s="202" t="s">
        <v>647</v>
      </c>
      <c r="F172" s="203">
        <v>1</v>
      </c>
      <c r="G172" s="204" t="s">
        <v>568</v>
      </c>
      <c r="H172" s="205">
        <v>11481</v>
      </c>
      <c r="I172" s="203">
        <v>0</v>
      </c>
      <c r="J172" s="204" t="s">
        <v>568</v>
      </c>
      <c r="K172" s="205" t="s">
        <v>1056</v>
      </c>
      <c r="L172" s="203">
        <v>-1</v>
      </c>
      <c r="M172" s="205">
        <v>-11481</v>
      </c>
      <c r="N172" s="237">
        <v>11481</v>
      </c>
      <c r="O172" s="206">
        <v>0</v>
      </c>
      <c r="P172" s="237">
        <v>-11481</v>
      </c>
      <c r="Q172" s="241"/>
    </row>
    <row r="173" spans="2:17" ht="16.2">
      <c r="B173" s="200"/>
      <c r="C173" s="210" t="s">
        <v>1044</v>
      </c>
      <c r="D173" s="210"/>
      <c r="E173" s="210"/>
      <c r="F173" s="210"/>
      <c r="G173" s="210"/>
      <c r="H173" s="210"/>
      <c r="I173" s="210"/>
      <c r="J173" s="210"/>
      <c r="K173" s="210"/>
      <c r="L173" s="210"/>
      <c r="M173" s="210"/>
      <c r="N173" s="238">
        <v>11481</v>
      </c>
      <c r="O173" s="211">
        <v>0</v>
      </c>
      <c r="P173" s="238">
        <v>-11481</v>
      </c>
      <c r="Q173" s="241"/>
    </row>
    <row r="174" spans="2:17" ht="16.2">
      <c r="B174" s="200"/>
      <c r="C174" s="199"/>
      <c r="D174" s="200"/>
      <c r="E174" s="200"/>
      <c r="F174" s="200"/>
      <c r="G174" s="200"/>
      <c r="H174" s="200"/>
      <c r="I174" s="200"/>
      <c r="J174" s="200"/>
      <c r="K174" s="200"/>
      <c r="L174" s="200"/>
      <c r="M174" s="200"/>
      <c r="N174" s="237"/>
      <c r="O174" s="206"/>
      <c r="P174" s="237"/>
      <c r="Q174" s="241"/>
    </row>
    <row r="175" spans="2:17" ht="16.2">
      <c r="B175" s="199" t="s">
        <v>1045</v>
      </c>
      <c r="C175" s="208" t="s">
        <v>1046</v>
      </c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36"/>
      <c r="O175" s="209"/>
      <c r="P175" s="236"/>
      <c r="Q175" s="241"/>
    </row>
    <row r="176" spans="2:17" ht="16.2">
      <c r="B176" s="200"/>
      <c r="C176" s="200"/>
      <c r="D176" s="199" t="s">
        <v>951</v>
      </c>
      <c r="E176" s="202" t="s">
        <v>952</v>
      </c>
      <c r="F176" s="203">
        <v>1</v>
      </c>
      <c r="G176" s="204" t="s">
        <v>568</v>
      </c>
      <c r="H176" s="205">
        <v>118985</v>
      </c>
      <c r="I176" s="203">
        <v>0</v>
      </c>
      <c r="J176" s="204" t="s">
        <v>568</v>
      </c>
      <c r="K176" s="205" t="s">
        <v>1056</v>
      </c>
      <c r="L176" s="203">
        <v>-1</v>
      </c>
      <c r="M176" s="205">
        <v>-118985</v>
      </c>
      <c r="N176" s="237">
        <v>118985</v>
      </c>
      <c r="O176" s="206">
        <v>0</v>
      </c>
      <c r="P176" s="237">
        <v>-118985</v>
      </c>
      <c r="Q176" s="241"/>
    </row>
    <row r="177" spans="2:17" ht="16.2">
      <c r="B177" s="200"/>
      <c r="C177" s="200"/>
      <c r="D177" s="199" t="s">
        <v>953</v>
      </c>
      <c r="E177" s="202" t="s">
        <v>954</v>
      </c>
      <c r="F177" s="203">
        <v>1</v>
      </c>
      <c r="G177" s="204" t="s">
        <v>568</v>
      </c>
      <c r="H177" s="205">
        <v>43598</v>
      </c>
      <c r="I177" s="203">
        <v>0</v>
      </c>
      <c r="J177" s="204" t="s">
        <v>568</v>
      </c>
      <c r="K177" s="205" t="s">
        <v>1056</v>
      </c>
      <c r="L177" s="203">
        <v>-1</v>
      </c>
      <c r="M177" s="205">
        <v>-43598</v>
      </c>
      <c r="N177" s="237">
        <v>43598</v>
      </c>
      <c r="O177" s="206">
        <v>0</v>
      </c>
      <c r="P177" s="237">
        <v>-43598</v>
      </c>
      <c r="Q177" s="241"/>
    </row>
    <row r="178" spans="2:17" ht="16.2">
      <c r="B178" s="200"/>
      <c r="C178" s="200"/>
      <c r="D178" s="199" t="s">
        <v>955</v>
      </c>
      <c r="E178" s="202" t="s">
        <v>956</v>
      </c>
      <c r="F178" s="203">
        <v>1</v>
      </c>
      <c r="G178" s="204" t="s">
        <v>568</v>
      </c>
      <c r="H178" s="205">
        <v>224192</v>
      </c>
      <c r="I178" s="203">
        <v>0</v>
      </c>
      <c r="J178" s="204" t="s">
        <v>568</v>
      </c>
      <c r="K178" s="205" t="s">
        <v>1056</v>
      </c>
      <c r="L178" s="203">
        <v>-1</v>
      </c>
      <c r="M178" s="205">
        <v>-224192</v>
      </c>
      <c r="N178" s="237">
        <v>224192</v>
      </c>
      <c r="O178" s="206">
        <v>0</v>
      </c>
      <c r="P178" s="237">
        <v>-224192</v>
      </c>
      <c r="Q178" s="241"/>
    </row>
    <row r="179" spans="2:17" ht="16.2">
      <c r="B179" s="200"/>
      <c r="C179" s="200"/>
      <c r="D179" s="199" t="s">
        <v>957</v>
      </c>
      <c r="E179" s="202" t="s">
        <v>958</v>
      </c>
      <c r="F179" s="203">
        <v>1</v>
      </c>
      <c r="G179" s="204" t="s">
        <v>568</v>
      </c>
      <c r="H179" s="205">
        <v>431756</v>
      </c>
      <c r="I179" s="203">
        <v>0</v>
      </c>
      <c r="J179" s="204" t="s">
        <v>568</v>
      </c>
      <c r="K179" s="205" t="s">
        <v>1056</v>
      </c>
      <c r="L179" s="203">
        <v>-1</v>
      </c>
      <c r="M179" s="205">
        <v>-431756</v>
      </c>
      <c r="N179" s="237">
        <v>431756</v>
      </c>
      <c r="O179" s="206">
        <v>0</v>
      </c>
      <c r="P179" s="237">
        <v>-431756</v>
      </c>
      <c r="Q179" s="241"/>
    </row>
    <row r="180" spans="2:17" ht="16.2">
      <c r="B180" s="200"/>
      <c r="C180" s="200"/>
      <c r="D180" s="199" t="s">
        <v>959</v>
      </c>
      <c r="E180" s="202" t="s">
        <v>960</v>
      </c>
      <c r="F180" s="203">
        <v>1</v>
      </c>
      <c r="G180" s="204" t="s">
        <v>568</v>
      </c>
      <c r="H180" s="205">
        <v>181431</v>
      </c>
      <c r="I180" s="203">
        <v>0</v>
      </c>
      <c r="J180" s="204" t="s">
        <v>568</v>
      </c>
      <c r="K180" s="205" t="s">
        <v>1056</v>
      </c>
      <c r="L180" s="203">
        <v>-1</v>
      </c>
      <c r="M180" s="205">
        <v>-181431</v>
      </c>
      <c r="N180" s="237">
        <v>181431</v>
      </c>
      <c r="O180" s="206">
        <v>0</v>
      </c>
      <c r="P180" s="237">
        <v>-181431</v>
      </c>
      <c r="Q180" s="241"/>
    </row>
    <row r="181" spans="2:17" ht="16.2">
      <c r="B181" s="200"/>
      <c r="C181" s="200"/>
      <c r="D181" s="199" t="s">
        <v>961</v>
      </c>
      <c r="E181" s="202" t="s">
        <v>962</v>
      </c>
      <c r="F181" s="203">
        <v>1</v>
      </c>
      <c r="G181" s="204" t="s">
        <v>568</v>
      </c>
      <c r="H181" s="205">
        <v>74060</v>
      </c>
      <c r="I181" s="203">
        <v>0</v>
      </c>
      <c r="J181" s="204" t="s">
        <v>568</v>
      </c>
      <c r="K181" s="205" t="s">
        <v>1056</v>
      </c>
      <c r="L181" s="203">
        <v>-1</v>
      </c>
      <c r="M181" s="205">
        <v>-74060</v>
      </c>
      <c r="N181" s="237">
        <v>74060</v>
      </c>
      <c r="O181" s="206">
        <v>0</v>
      </c>
      <c r="P181" s="237">
        <v>-74060</v>
      </c>
      <c r="Q181" s="241"/>
    </row>
    <row r="182" spans="2:17" ht="16.2">
      <c r="B182" s="200"/>
      <c r="C182" s="200"/>
      <c r="D182" s="199" t="s">
        <v>963</v>
      </c>
      <c r="E182" s="202" t="s">
        <v>964</v>
      </c>
      <c r="F182" s="203">
        <v>1</v>
      </c>
      <c r="G182" s="204" t="s">
        <v>568</v>
      </c>
      <c r="H182" s="205">
        <v>30614</v>
      </c>
      <c r="I182" s="203">
        <v>0</v>
      </c>
      <c r="J182" s="204" t="s">
        <v>568</v>
      </c>
      <c r="K182" s="205" t="s">
        <v>1056</v>
      </c>
      <c r="L182" s="203">
        <v>-1</v>
      </c>
      <c r="M182" s="205">
        <v>-30614</v>
      </c>
      <c r="N182" s="237">
        <v>30614</v>
      </c>
      <c r="O182" s="206">
        <v>0</v>
      </c>
      <c r="P182" s="237">
        <v>-30614</v>
      </c>
      <c r="Q182" s="241"/>
    </row>
    <row r="183" spans="2:17" ht="16.2">
      <c r="B183" s="200"/>
      <c r="C183" s="200"/>
      <c r="D183" s="199" t="s">
        <v>965</v>
      </c>
      <c r="E183" s="202" t="s">
        <v>966</v>
      </c>
      <c r="F183" s="203">
        <v>1</v>
      </c>
      <c r="G183" s="204" t="s">
        <v>568</v>
      </c>
      <c r="H183" s="205">
        <v>41655</v>
      </c>
      <c r="I183" s="203">
        <v>0</v>
      </c>
      <c r="J183" s="204" t="s">
        <v>568</v>
      </c>
      <c r="K183" s="205" t="s">
        <v>1056</v>
      </c>
      <c r="L183" s="203">
        <v>-1</v>
      </c>
      <c r="M183" s="205">
        <v>-41655</v>
      </c>
      <c r="N183" s="237">
        <v>41655</v>
      </c>
      <c r="O183" s="206">
        <v>0</v>
      </c>
      <c r="P183" s="237">
        <v>-41655</v>
      </c>
      <c r="Q183" s="241"/>
    </row>
    <row r="184" spans="2:17" ht="16.2">
      <c r="B184" s="200"/>
      <c r="C184" s="200"/>
      <c r="D184" s="199" t="s">
        <v>967</v>
      </c>
      <c r="E184" s="202" t="s">
        <v>968</v>
      </c>
      <c r="F184" s="203">
        <v>1</v>
      </c>
      <c r="G184" s="204" t="s">
        <v>568</v>
      </c>
      <c r="H184" s="205">
        <v>85997</v>
      </c>
      <c r="I184" s="203">
        <v>0</v>
      </c>
      <c r="J184" s="204" t="s">
        <v>568</v>
      </c>
      <c r="K184" s="205" t="s">
        <v>1056</v>
      </c>
      <c r="L184" s="203">
        <v>-1</v>
      </c>
      <c r="M184" s="205">
        <v>-85997</v>
      </c>
      <c r="N184" s="237">
        <v>85997</v>
      </c>
      <c r="O184" s="206">
        <v>0</v>
      </c>
      <c r="P184" s="237">
        <v>-85997</v>
      </c>
      <c r="Q184" s="241"/>
    </row>
    <row r="185" spans="2:17" ht="16.2">
      <c r="B185" s="200"/>
      <c r="C185" s="200"/>
      <c r="D185" s="199" t="s">
        <v>969</v>
      </c>
      <c r="E185" s="202" t="s">
        <v>970</v>
      </c>
      <c r="F185" s="203">
        <v>1</v>
      </c>
      <c r="G185" s="204" t="s">
        <v>568</v>
      </c>
      <c r="H185" s="205">
        <v>202706</v>
      </c>
      <c r="I185" s="203">
        <v>0</v>
      </c>
      <c r="J185" s="204" t="s">
        <v>568</v>
      </c>
      <c r="K185" s="205" t="s">
        <v>1056</v>
      </c>
      <c r="L185" s="203">
        <v>-1</v>
      </c>
      <c r="M185" s="205">
        <v>-202706</v>
      </c>
      <c r="N185" s="237">
        <v>202706</v>
      </c>
      <c r="O185" s="206">
        <v>0</v>
      </c>
      <c r="P185" s="237">
        <v>-202706</v>
      </c>
      <c r="Q185" s="241"/>
    </row>
    <row r="186" spans="2:17" ht="16.2">
      <c r="B186" s="200"/>
      <c r="C186" s="200"/>
      <c r="D186" s="199" t="s">
        <v>971</v>
      </c>
      <c r="E186" s="202" t="s">
        <v>972</v>
      </c>
      <c r="F186" s="203">
        <v>1</v>
      </c>
      <c r="G186" s="204" t="s">
        <v>568</v>
      </c>
      <c r="H186" s="205">
        <v>59539</v>
      </c>
      <c r="I186" s="203">
        <v>0</v>
      </c>
      <c r="J186" s="204" t="s">
        <v>568</v>
      </c>
      <c r="K186" s="205" t="s">
        <v>1056</v>
      </c>
      <c r="L186" s="203">
        <v>-1</v>
      </c>
      <c r="M186" s="205">
        <v>-59539</v>
      </c>
      <c r="N186" s="237">
        <v>59539</v>
      </c>
      <c r="O186" s="206">
        <v>0</v>
      </c>
      <c r="P186" s="237">
        <v>-59539</v>
      </c>
      <c r="Q186" s="241"/>
    </row>
    <row r="187" spans="2:17" ht="16.2">
      <c r="B187" s="200"/>
      <c r="C187" s="200"/>
      <c r="D187" s="199" t="s">
        <v>973</v>
      </c>
      <c r="E187" s="202" t="s">
        <v>974</v>
      </c>
      <c r="F187" s="203">
        <v>1</v>
      </c>
      <c r="G187" s="204" t="s">
        <v>568</v>
      </c>
      <c r="H187" s="205">
        <v>117039</v>
      </c>
      <c r="I187" s="203">
        <v>0</v>
      </c>
      <c r="J187" s="204" t="s">
        <v>568</v>
      </c>
      <c r="K187" s="205" t="s">
        <v>1056</v>
      </c>
      <c r="L187" s="203">
        <v>-1</v>
      </c>
      <c r="M187" s="205">
        <v>-117039</v>
      </c>
      <c r="N187" s="237">
        <v>117039</v>
      </c>
      <c r="O187" s="206">
        <v>0</v>
      </c>
      <c r="P187" s="237">
        <v>-117039</v>
      </c>
      <c r="Q187" s="241"/>
    </row>
    <row r="188" spans="2:17" ht="16.2">
      <c r="B188" s="200"/>
      <c r="C188" s="200"/>
      <c r="D188" s="199" t="s">
        <v>975</v>
      </c>
      <c r="E188" s="202" t="s">
        <v>976</v>
      </c>
      <c r="F188" s="203">
        <v>1</v>
      </c>
      <c r="G188" s="204" t="s">
        <v>568</v>
      </c>
      <c r="H188" s="205">
        <v>338064</v>
      </c>
      <c r="I188" s="203">
        <v>0</v>
      </c>
      <c r="J188" s="204" t="s">
        <v>568</v>
      </c>
      <c r="K188" s="205" t="s">
        <v>1056</v>
      </c>
      <c r="L188" s="203">
        <v>-1</v>
      </c>
      <c r="M188" s="205">
        <v>-338064</v>
      </c>
      <c r="N188" s="237">
        <v>338064</v>
      </c>
      <c r="O188" s="206">
        <v>0</v>
      </c>
      <c r="P188" s="237">
        <v>-338064</v>
      </c>
      <c r="Q188" s="241"/>
    </row>
    <row r="189" spans="2:17" ht="16.2">
      <c r="B189" s="200"/>
      <c r="C189" s="210" t="s">
        <v>1047</v>
      </c>
      <c r="D189" s="210"/>
      <c r="E189" s="210"/>
      <c r="F189" s="210"/>
      <c r="G189" s="210"/>
      <c r="H189" s="210"/>
      <c r="I189" s="210"/>
      <c r="J189" s="210"/>
      <c r="K189" s="210"/>
      <c r="L189" s="210"/>
      <c r="M189" s="210"/>
      <c r="N189" s="238">
        <v>1949636</v>
      </c>
      <c r="O189" s="211">
        <v>0</v>
      </c>
      <c r="P189" s="238">
        <v>-1949636</v>
      </c>
      <c r="Q189" s="241"/>
    </row>
    <row r="190" spans="2:17" ht="16.2">
      <c r="B190" s="200"/>
      <c r="C190" s="199"/>
      <c r="D190" s="200"/>
      <c r="E190" s="200"/>
      <c r="F190" s="200"/>
      <c r="G190" s="200"/>
      <c r="H190" s="200"/>
      <c r="I190" s="200"/>
      <c r="J190" s="200"/>
      <c r="K190" s="200"/>
      <c r="L190" s="200"/>
      <c r="M190" s="200"/>
      <c r="N190" s="237"/>
      <c r="O190" s="206"/>
      <c r="P190" s="237"/>
      <c r="Q190" s="241"/>
    </row>
    <row r="191" spans="2:17" ht="16.2">
      <c r="B191" s="213" t="s">
        <v>1060</v>
      </c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39">
        <v>12718337.022138853</v>
      </c>
      <c r="O191" s="215">
        <v>0</v>
      </c>
      <c r="P191" s="239">
        <v>-12718337.022138853</v>
      </c>
      <c r="Q191" s="241"/>
    </row>
    <row r="193" spans="2:16" ht="16.2">
      <c r="C193" s="216" t="s">
        <v>514</v>
      </c>
      <c r="N193" s="144">
        <v>0</v>
      </c>
      <c r="O193" s="144"/>
      <c r="P193" s="144">
        <v>0</v>
      </c>
    </row>
    <row r="194" spans="2:16" ht="16.2">
      <c r="C194" s="216" t="s">
        <v>530</v>
      </c>
      <c r="N194" s="144">
        <v>0</v>
      </c>
      <c r="O194" s="144"/>
      <c r="P194" s="144">
        <v>0</v>
      </c>
    </row>
    <row r="195" spans="2:16" ht="16.2">
      <c r="C195" s="216" t="s">
        <v>521</v>
      </c>
      <c r="N195" s="144">
        <v>387003.77068467403</v>
      </c>
      <c r="O195" s="144"/>
      <c r="P195" s="144">
        <v>-387003.77068467403</v>
      </c>
    </row>
    <row r="196" spans="2:16" ht="16.2">
      <c r="C196" s="216" t="s">
        <v>533</v>
      </c>
      <c r="N196" s="144">
        <v>-72749.009999999995</v>
      </c>
      <c r="O196" s="144"/>
      <c r="P196" s="144">
        <v>72749.009999999995</v>
      </c>
    </row>
    <row r="197" spans="2:16" ht="16.2">
      <c r="C197" s="216" t="s">
        <v>523</v>
      </c>
      <c r="N197" s="144">
        <v>930099.06221216649</v>
      </c>
      <c r="O197" s="144"/>
      <c r="P197" s="144">
        <v>-930099.06221216649</v>
      </c>
    </row>
    <row r="198" spans="2:16" ht="16.2">
      <c r="C198" s="216" t="s">
        <v>526</v>
      </c>
      <c r="N198" s="144">
        <v>398613.88380521414</v>
      </c>
      <c r="O198" s="144"/>
      <c r="P198" s="144">
        <v>-398613.88380521414</v>
      </c>
    </row>
    <row r="199" spans="2:16" ht="16.2">
      <c r="C199" s="216" t="s">
        <v>528</v>
      </c>
      <c r="N199" s="144">
        <v>0</v>
      </c>
      <c r="O199" s="144"/>
      <c r="P199" s="144">
        <v>0</v>
      </c>
    </row>
    <row r="200" spans="2:16" ht="16.2">
      <c r="B200" s="219" t="s">
        <v>39</v>
      </c>
      <c r="C200" s="220"/>
      <c r="D200" s="220"/>
      <c r="E200" s="220"/>
      <c r="F200" s="220"/>
      <c r="G200" s="220"/>
      <c r="H200" s="220"/>
      <c r="I200" s="220"/>
      <c r="J200" s="220"/>
      <c r="K200" s="220"/>
      <c r="L200" s="220"/>
      <c r="M200" s="220"/>
      <c r="N200" s="146">
        <f>SUM(N191:N199)</f>
        <v>14361304.728840908</v>
      </c>
      <c r="O200" s="146">
        <f>SUM(O191:O199)</f>
        <v>0</v>
      </c>
      <c r="P200" s="146">
        <f>SUM(P191:P199)</f>
        <v>-14361304.728840908</v>
      </c>
    </row>
    <row r="202" spans="2:16" ht="16.2">
      <c r="C202" s="216" t="s">
        <v>518</v>
      </c>
      <c r="N202" s="144">
        <v>181788.66735027896</v>
      </c>
      <c r="O202" s="144"/>
      <c r="P202" s="144">
        <v>-181788.66735027896</v>
      </c>
    </row>
    <row r="203" spans="2:16" ht="16.2">
      <c r="C203" s="216" t="s">
        <v>534</v>
      </c>
      <c r="N203" s="144">
        <v>0</v>
      </c>
      <c r="O203" s="144"/>
      <c r="P203" s="144">
        <v>0</v>
      </c>
    </row>
    <row r="204" spans="2:16" ht="16.2">
      <c r="B204" s="219" t="s">
        <v>40</v>
      </c>
      <c r="C204" s="220"/>
      <c r="D204" s="220"/>
      <c r="E204" s="220"/>
      <c r="F204" s="220"/>
      <c r="G204" s="220"/>
      <c r="H204" s="220"/>
      <c r="I204" s="220"/>
      <c r="J204" s="220"/>
      <c r="K204" s="220"/>
      <c r="L204" s="220"/>
      <c r="M204" s="220"/>
      <c r="N204" s="146">
        <f>SUM(N200:N203)</f>
        <v>14543093.396191187</v>
      </c>
      <c r="O204" s="146">
        <f>SUM(O200:O203)</f>
        <v>0</v>
      </c>
      <c r="P204" s="146">
        <f>SUM(P200:P203)</f>
        <v>-14543093.396191187</v>
      </c>
    </row>
  </sheetData>
  <pageMargins left="0.15" right="0.15" top="0.25" bottom="0.75" header="0.25" footer="0.15"/>
  <pageSetup fitToHeight="0" orientation="landscape" r:id="rId2"/>
  <headerFooter>
    <oddFooter>&amp;L&amp;G&amp;CPage &amp;P of &amp;N&amp;RAmgen ATO B7 CHW Upgrade</oddFooter>
  </headerFooter>
  <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25"/>
  <sheetViews>
    <sheetView showGridLines="0" showRowColHeaders="0" workbookViewId="0"/>
  </sheetViews>
  <sheetFormatPr defaultColWidth="9" defaultRowHeight="13.8"/>
  <cols>
    <col min="1" max="1" width="2.3984375" style="74" customWidth="1"/>
    <col min="2" max="2" width="35.69921875" style="74" customWidth="1"/>
    <col min="3" max="3" width="13.3984375" style="74" customWidth="1"/>
    <col min="4" max="4" width="11.19921875" style="74" customWidth="1"/>
    <col min="5" max="5" width="8.09765625" style="74" customWidth="1"/>
    <col min="6" max="6" width="13.3984375" style="74" customWidth="1"/>
    <col min="7" max="7" width="8.09765625" style="74" customWidth="1"/>
    <col min="8" max="8" width="13.3984375" style="74" customWidth="1"/>
    <col min="9" max="9" width="11.8984375" style="74" bestFit="1" customWidth="1"/>
    <col min="10" max="10" width="14" style="74" customWidth="1"/>
    <col min="11" max="16384" width="9" style="74"/>
  </cols>
  <sheetData>
    <row r="1" spans="1:9" ht="35.25" customHeight="1" thickBot="1">
      <c r="A1" s="74" t="s">
        <v>511</v>
      </c>
      <c r="B1" s="153" t="s">
        <v>242</v>
      </c>
      <c r="C1" s="154"/>
      <c r="D1" s="154"/>
      <c r="E1" s="154"/>
      <c r="F1" s="154"/>
      <c r="G1" s="154"/>
      <c r="H1" s="154"/>
      <c r="I1" s="154"/>
    </row>
    <row r="2" spans="1:9">
      <c r="B2" s="156"/>
      <c r="C2" s="157"/>
      <c r="D2" s="158"/>
      <c r="E2" s="157"/>
      <c r="F2" s="157"/>
      <c r="G2" s="157"/>
      <c r="H2" s="158"/>
      <c r="I2" s="158"/>
    </row>
    <row r="3" spans="1:9" ht="24.6">
      <c r="B3" s="159"/>
      <c r="C3" s="157"/>
      <c r="D3" s="158"/>
      <c r="E3" s="157"/>
      <c r="F3" s="157"/>
      <c r="G3" s="157"/>
      <c r="H3" s="158"/>
      <c r="I3" s="158"/>
    </row>
    <row r="4" spans="1:9" ht="18.600000000000001">
      <c r="B4" s="160"/>
      <c r="C4" s="157"/>
      <c r="D4" s="158"/>
      <c r="E4" s="157"/>
      <c r="F4" s="157"/>
      <c r="G4" s="157"/>
      <c r="H4" s="158"/>
      <c r="I4" s="158"/>
    </row>
    <row r="5" spans="1:9" ht="16.2">
      <c r="B5" s="161"/>
      <c r="C5" s="157"/>
      <c r="D5" s="158"/>
      <c r="E5" s="157"/>
      <c r="F5" s="157"/>
      <c r="G5" s="157"/>
      <c r="H5" s="158"/>
      <c r="I5" s="158"/>
    </row>
    <row r="6" spans="1:9">
      <c r="B6" s="162"/>
      <c r="C6" s="157"/>
      <c r="D6" s="158"/>
      <c r="E6" s="157"/>
      <c r="F6" s="157"/>
      <c r="G6" s="157"/>
      <c r="H6" s="158"/>
      <c r="I6" s="158"/>
    </row>
    <row r="7" spans="1:9" ht="16.8" thickBot="1">
      <c r="B7" s="164"/>
      <c r="C7" s="164"/>
      <c r="D7" s="6"/>
      <c r="E7" s="164"/>
      <c r="F7" s="164"/>
      <c r="G7" s="164"/>
      <c r="H7" s="164"/>
      <c r="I7" s="24"/>
    </row>
    <row r="8" spans="1:9" ht="36" customHeight="1">
      <c r="B8" s="172" t="s">
        <v>250</v>
      </c>
      <c r="C8" s="22" t="s">
        <v>243</v>
      </c>
      <c r="D8" s="173" t="s">
        <v>248</v>
      </c>
      <c r="E8" s="26" t="s">
        <v>244</v>
      </c>
      <c r="F8" s="25" t="s">
        <v>245</v>
      </c>
      <c r="G8" s="174" t="s">
        <v>246</v>
      </c>
      <c r="H8" s="175" t="s">
        <v>247</v>
      </c>
      <c r="I8" s="176" t="s">
        <v>249</v>
      </c>
    </row>
    <row r="9" spans="1:9">
      <c r="B9" s="177" t="s">
        <v>542</v>
      </c>
      <c r="C9" s="63">
        <v>162547</v>
      </c>
      <c r="D9" s="61">
        <v>0</v>
      </c>
      <c r="E9" s="65">
        <v>0.76666666666666661</v>
      </c>
      <c r="F9" s="62">
        <f>IF(NOT(ISBLANK(E9)),SUM(tblLabor[[#This Row],[Value]]*tblLabor[[#This Row],[Labor %]]),"")</f>
        <v>124619.36666666665</v>
      </c>
      <c r="G9" s="197">
        <f>IF(NOT(ISBLANK(E9)),SUM(1-E9),"")</f>
        <v>0.23333333333333339</v>
      </c>
      <c r="H9" s="66">
        <f>IF(AND(NOT(ISBLANK(E9)),NOT(ISBLANK(C9))),SUM(tblLabor[[#This Row],[Value]]*tblLabor[[#This Row],[Mat %]]),"")</f>
        <v>37927.633333333346</v>
      </c>
      <c r="I9" s="64">
        <f>IFERROR(IF(AND(NOT(ISBLANK(D9)),NOT(ISBLANK(F9))),SUM(tblLabor[[#This Row],[Labor Amount]]/tblLabor[[#This Row],[Avg $ /hr]]),""),0)</f>
        <v>0</v>
      </c>
    </row>
    <row r="10" spans="1:9">
      <c r="B10" s="177" t="s">
        <v>543</v>
      </c>
      <c r="C10" s="63">
        <v>44195.734400000001</v>
      </c>
      <c r="D10" s="61">
        <v>96</v>
      </c>
      <c r="E10" s="186">
        <v>0.6</v>
      </c>
      <c r="F10" s="62">
        <f>IF(NOT(ISBLANK(E10)),SUM(tblLabor[[#This Row],[Value]]*tblLabor[[#This Row],[Labor %]]),"")</f>
        <v>26517.440640000001</v>
      </c>
      <c r="G10" s="187">
        <f t="shared" ref="G10:G24" si="0">IF(NOT(ISBLANK(E10)),SUM(1-E10),"")</f>
        <v>0.4</v>
      </c>
      <c r="H10" s="188">
        <f>IF(AND(NOT(ISBLANK(E10)),NOT(ISBLANK(C10))),SUM(tblLabor[[#This Row],[Value]]*tblLabor[[#This Row],[Mat %]]),"")</f>
        <v>17678.29376</v>
      </c>
      <c r="I10" s="64">
        <f>IFERROR(IF(AND(NOT(ISBLANK(D10)),NOT(ISBLANK(F10))),SUM(tblLabor[[#This Row],[Labor Amount]]/tblLabor[[#This Row],[Avg $ /hr]]),""),0)</f>
        <v>276.22334000000001</v>
      </c>
    </row>
    <row r="11" spans="1:9">
      <c r="B11" s="177" t="s">
        <v>544</v>
      </c>
      <c r="C11" s="63">
        <v>620000</v>
      </c>
      <c r="D11" s="61">
        <v>0</v>
      </c>
      <c r="E11" s="186">
        <v>0.45</v>
      </c>
      <c r="F11" s="62">
        <f>IF(NOT(ISBLANK(E11)),SUM(tblLabor[[#This Row],[Value]]*tblLabor[[#This Row],[Labor %]]),"")</f>
        <v>279000</v>
      </c>
      <c r="G11" s="187">
        <f t="shared" si="0"/>
        <v>0.55000000000000004</v>
      </c>
      <c r="H11" s="188">
        <f>IF(AND(NOT(ISBLANK(E11)),NOT(ISBLANK(C11))),SUM(tblLabor[[#This Row],[Value]]*tblLabor[[#This Row],[Mat %]]),"")</f>
        <v>341000</v>
      </c>
      <c r="I11" s="64">
        <f>IFERROR(IF(AND(NOT(ISBLANK(D11)),NOT(ISBLANK(F11))),SUM(tblLabor[[#This Row],[Labor Amount]]/tblLabor[[#This Row],[Avg $ /hr]]),""),0)</f>
        <v>0</v>
      </c>
    </row>
    <row r="12" spans="1:9">
      <c r="B12" s="177" t="s">
        <v>545</v>
      </c>
      <c r="C12" s="63">
        <v>40000</v>
      </c>
      <c r="D12" s="61">
        <v>75</v>
      </c>
      <c r="E12" s="186">
        <v>0.70000000000000007</v>
      </c>
      <c r="F12" s="62">
        <f>IF(NOT(ISBLANK(E12)),SUM(tblLabor[[#This Row],[Value]]*tblLabor[[#This Row],[Labor %]]),"")</f>
        <v>28000.000000000004</v>
      </c>
      <c r="G12" s="187">
        <f t="shared" si="0"/>
        <v>0.29999999999999993</v>
      </c>
      <c r="H12" s="188">
        <f>IF(AND(NOT(ISBLANK(E12)),NOT(ISBLANK(C12))),SUM(tblLabor[[#This Row],[Value]]*tblLabor[[#This Row],[Mat %]]),"")</f>
        <v>11999.999999999998</v>
      </c>
      <c r="I12" s="64">
        <f>IFERROR(IF(AND(NOT(ISBLANK(D12)),NOT(ISBLANK(F12))),SUM(tblLabor[[#This Row],[Labor Amount]]/tblLabor[[#This Row],[Avg $ /hr]]),""),0)</f>
        <v>373.33333333333337</v>
      </c>
    </row>
    <row r="13" spans="1:9">
      <c r="B13" s="177" t="s">
        <v>546</v>
      </c>
      <c r="C13" s="63">
        <v>30082</v>
      </c>
      <c r="D13" s="61">
        <v>107</v>
      </c>
      <c r="E13" s="186">
        <v>0.57500000000000007</v>
      </c>
      <c r="F13" s="62">
        <f>IF(NOT(ISBLANK(E13)),SUM(tblLabor[[#This Row],[Value]]*tblLabor[[#This Row],[Labor %]]),"")</f>
        <v>17297.150000000001</v>
      </c>
      <c r="G13" s="187">
        <f t="shared" si="0"/>
        <v>0.42499999999999993</v>
      </c>
      <c r="H13" s="188">
        <f>IF(AND(NOT(ISBLANK(E13)),NOT(ISBLANK(C13))),SUM(tblLabor[[#This Row],[Value]]*tblLabor[[#This Row],[Mat %]]),"")</f>
        <v>12784.849999999999</v>
      </c>
      <c r="I13" s="64">
        <f>IFERROR(IF(AND(NOT(ISBLANK(D13)),NOT(ISBLANK(F13))),SUM(tblLabor[[#This Row],[Labor Amount]]/tblLabor[[#This Row],[Avg $ /hr]]),""),0)</f>
        <v>161.65560747663554</v>
      </c>
    </row>
    <row r="14" spans="1:9">
      <c r="B14" s="177" t="s">
        <v>547</v>
      </c>
      <c r="C14" s="63">
        <v>38061.15</v>
      </c>
      <c r="D14" s="61">
        <v>96</v>
      </c>
      <c r="E14" s="186">
        <v>0.56166666666666665</v>
      </c>
      <c r="F14" s="62">
        <f>IF(NOT(ISBLANK(E14)),SUM(tblLabor[[#This Row],[Value]]*tblLabor[[#This Row],[Labor %]]),"")</f>
        <v>21377.679250000001</v>
      </c>
      <c r="G14" s="187">
        <f t="shared" si="0"/>
        <v>0.43833333333333335</v>
      </c>
      <c r="H14" s="188">
        <f>IF(AND(NOT(ISBLANK(E14)),NOT(ISBLANK(C14))),SUM(tblLabor[[#This Row],[Value]]*tblLabor[[#This Row],[Mat %]]),"")</f>
        <v>16683.47075</v>
      </c>
      <c r="I14" s="64">
        <f>IFERROR(IF(AND(NOT(ISBLANK(D14)),NOT(ISBLANK(F14))),SUM(tblLabor[[#This Row],[Labor Amount]]/tblLabor[[#This Row],[Avg $ /hr]]),""),0)</f>
        <v>222.68415885416667</v>
      </c>
    </row>
    <row r="15" spans="1:9">
      <c r="B15" s="177" t="s">
        <v>548</v>
      </c>
      <c r="C15" s="63">
        <v>5568595.389282004</v>
      </c>
      <c r="D15" s="61">
        <v>96.8</v>
      </c>
      <c r="E15" s="186">
        <v>0.57333333333333336</v>
      </c>
      <c r="F15" s="62">
        <f>IF(NOT(ISBLANK(E15)),SUM(tblLabor[[#This Row],[Value]]*tblLabor[[#This Row],[Labor %]]),"")</f>
        <v>3192661.3565216823</v>
      </c>
      <c r="G15" s="187">
        <f t="shared" si="0"/>
        <v>0.42666666666666664</v>
      </c>
      <c r="H15" s="188">
        <f>IF(AND(NOT(ISBLANK(E15)),NOT(ISBLANK(C15))),SUM(tblLabor[[#This Row],[Value]]*tblLabor[[#This Row],[Mat %]]),"")</f>
        <v>2375934.0327603216</v>
      </c>
      <c r="I15" s="64">
        <f>IFERROR(IF(AND(NOT(ISBLANK(D15)),NOT(ISBLANK(F15))),SUM(tblLabor[[#This Row],[Labor Amount]]/tblLabor[[#This Row],[Avg $ /hr]]),""),0)</f>
        <v>32982.038807042176</v>
      </c>
    </row>
    <row r="16" spans="1:9">
      <c r="B16" s="177" t="s">
        <v>549</v>
      </c>
      <c r="C16" s="63">
        <v>3427928</v>
      </c>
      <c r="D16" s="61">
        <v>154.94999999999999</v>
      </c>
      <c r="E16" s="186">
        <v>0.49</v>
      </c>
      <c r="F16" s="62">
        <f>IF(NOT(ISBLANK(E16)),SUM(tblLabor[[#This Row],[Value]]*tblLabor[[#This Row],[Labor %]]),"")</f>
        <v>1679684.72</v>
      </c>
      <c r="G16" s="187">
        <f t="shared" si="0"/>
        <v>0.51</v>
      </c>
      <c r="H16" s="188">
        <f>IF(AND(NOT(ISBLANK(E16)),NOT(ISBLANK(C16))),SUM(tblLabor[[#This Row],[Value]]*tblLabor[[#This Row],[Mat %]]),"")</f>
        <v>1748243.28</v>
      </c>
      <c r="I16" s="64">
        <f>IFERROR(IF(AND(NOT(ISBLANK(D16)),NOT(ISBLANK(F16))),SUM(tblLabor[[#This Row],[Labor Amount]]/tblLabor[[#This Row],[Avg $ /hr]]),""),0)</f>
        <v>10840.17244272346</v>
      </c>
    </row>
    <row r="17" spans="2:9">
      <c r="B17" s="177" t="s">
        <v>550</v>
      </c>
      <c r="C17" s="63">
        <v>31800</v>
      </c>
      <c r="D17" s="61">
        <v>154.94999999999999</v>
      </c>
      <c r="E17" s="186">
        <v>0.56666666666666676</v>
      </c>
      <c r="F17" s="62">
        <f>IF(NOT(ISBLANK(E17)),SUM(tblLabor[[#This Row],[Value]]*tblLabor[[#This Row],[Labor %]]),"")</f>
        <v>18020.000000000004</v>
      </c>
      <c r="G17" s="187">
        <f t="shared" si="0"/>
        <v>0.43333333333333324</v>
      </c>
      <c r="H17" s="188">
        <f>IF(AND(NOT(ISBLANK(E17)),NOT(ISBLANK(C17))),SUM(tblLabor[[#This Row],[Value]]*tblLabor[[#This Row],[Mat %]]),"")</f>
        <v>13779.999999999996</v>
      </c>
      <c r="I17" s="64">
        <f>IFERROR(IF(AND(NOT(ISBLANK(D17)),NOT(ISBLANK(F17))),SUM(tblLabor[[#This Row],[Labor Amount]]/tblLabor[[#This Row],[Avg $ /hr]]),""),0)</f>
        <v>116.29557921910296</v>
      </c>
    </row>
    <row r="18" spans="2:9">
      <c r="B18" s="177" t="s">
        <v>551</v>
      </c>
      <c r="C18" s="63">
        <v>484286</v>
      </c>
      <c r="D18" s="61">
        <v>0</v>
      </c>
      <c r="E18" s="186">
        <v>0.5</v>
      </c>
      <c r="F18" s="62">
        <f>IF(NOT(ISBLANK(E18)),SUM(tblLabor[[#This Row],[Value]]*tblLabor[[#This Row],[Labor %]]),"")</f>
        <v>242143</v>
      </c>
      <c r="G18" s="187">
        <f t="shared" si="0"/>
        <v>0.5</v>
      </c>
      <c r="H18" s="188">
        <f>IF(AND(NOT(ISBLANK(E18)),NOT(ISBLANK(C18))),SUM(tblLabor[[#This Row],[Value]]*tblLabor[[#This Row],[Mat %]]),"")</f>
        <v>242143</v>
      </c>
      <c r="I18" s="64">
        <f>IFERROR(IF(AND(NOT(ISBLANK(D18)),NOT(ISBLANK(F18))),SUM(tblLabor[[#This Row],[Labor Amount]]/tblLabor[[#This Row],[Avg $ /hr]]),""),0)</f>
        <v>0</v>
      </c>
    </row>
    <row r="19" spans="2:9">
      <c r="B19" s="177" t="s">
        <v>552</v>
      </c>
      <c r="C19" s="63">
        <v>11481</v>
      </c>
      <c r="D19" s="61">
        <v>0</v>
      </c>
      <c r="E19" s="186">
        <v>0.5</v>
      </c>
      <c r="F19" s="62">
        <f>IF(NOT(ISBLANK(E19)),SUM(tblLabor[[#This Row],[Value]]*tblLabor[[#This Row],[Labor %]]),"")</f>
        <v>5740.5</v>
      </c>
      <c r="G19" s="187">
        <f t="shared" si="0"/>
        <v>0.5</v>
      </c>
      <c r="H19" s="188">
        <f>IF(AND(NOT(ISBLANK(E19)),NOT(ISBLANK(C19))),SUM(tblLabor[[#This Row],[Value]]*tblLabor[[#This Row],[Mat %]]),"")</f>
        <v>5740.5</v>
      </c>
      <c r="I19" s="64">
        <f>IFERROR(IF(AND(NOT(ISBLANK(D19)),NOT(ISBLANK(F19))),SUM(tblLabor[[#This Row],[Labor Amount]]/tblLabor[[#This Row],[Avg $ /hr]]),""),0)</f>
        <v>0</v>
      </c>
    </row>
    <row r="20" spans="2:9">
      <c r="B20" s="177" t="s">
        <v>553</v>
      </c>
      <c r="C20" s="63">
        <v>1949636</v>
      </c>
      <c r="D20" s="61">
        <v>0</v>
      </c>
      <c r="E20" s="186">
        <v>0.5</v>
      </c>
      <c r="F20" s="62">
        <f>IF(NOT(ISBLANK(E20)),SUM(tblLabor[[#This Row],[Value]]*tblLabor[[#This Row],[Labor %]]),"")</f>
        <v>974818</v>
      </c>
      <c r="G20" s="187">
        <f t="shared" si="0"/>
        <v>0.5</v>
      </c>
      <c r="H20" s="188">
        <f>IF(AND(NOT(ISBLANK(E20)),NOT(ISBLANK(C20))),SUM(tblLabor[[#This Row],[Value]]*tblLabor[[#This Row],[Mat %]]),"")</f>
        <v>974818</v>
      </c>
      <c r="I20" s="64">
        <f>IFERROR(IF(AND(NOT(ISBLANK(D20)),NOT(ISBLANK(F20))),SUM(tblLabor[[#This Row],[Labor Amount]]/tblLabor[[#This Row],[Avg $ /hr]]),""),0)</f>
        <v>0</v>
      </c>
    </row>
    <row r="21" spans="2:9">
      <c r="B21" s="177" t="s">
        <v>554</v>
      </c>
      <c r="C21" s="63">
        <v>16580.306100000002</v>
      </c>
      <c r="D21" s="61">
        <v>0</v>
      </c>
      <c r="E21" s="186">
        <v>0.5</v>
      </c>
      <c r="F21" s="62">
        <f>IF(NOT(ISBLANK(E21)),SUM(tblLabor[[#This Row],[Value]]*tblLabor[[#This Row],[Labor %]]),"")</f>
        <v>8290.1530500000008</v>
      </c>
      <c r="G21" s="187">
        <f t="shared" si="0"/>
        <v>0.5</v>
      </c>
      <c r="H21" s="188">
        <f>IF(AND(NOT(ISBLANK(E21)),NOT(ISBLANK(C21))),SUM(tblLabor[[#This Row],[Value]]*tblLabor[[#This Row],[Mat %]]),"")</f>
        <v>8290.1530500000008</v>
      </c>
      <c r="I21" s="64">
        <f>IFERROR(IF(AND(NOT(ISBLANK(D21)),NOT(ISBLANK(F21))),SUM(tblLabor[[#This Row],[Labor Amount]]/tblLabor[[#This Row],[Avg $ /hr]]),""),0)</f>
        <v>0</v>
      </c>
    </row>
    <row r="22" spans="2:9">
      <c r="B22" s="177" t="s">
        <v>555</v>
      </c>
      <c r="C22" s="63">
        <v>58218.439450027043</v>
      </c>
      <c r="D22" s="61">
        <v>0</v>
      </c>
      <c r="E22" s="186">
        <v>0.5</v>
      </c>
      <c r="F22" s="62">
        <f>IF(NOT(ISBLANK(E22)),SUM(tblLabor[[#This Row],[Value]]*tblLabor[[#This Row],[Labor %]]),"")</f>
        <v>29109.219725013521</v>
      </c>
      <c r="G22" s="187">
        <f t="shared" si="0"/>
        <v>0.5</v>
      </c>
      <c r="H22" s="188">
        <f>IF(AND(NOT(ISBLANK(E22)),NOT(ISBLANK(C22))),SUM(tblLabor[[#This Row],[Value]]*tblLabor[[#This Row],[Mat %]]),"")</f>
        <v>29109.219725013521</v>
      </c>
      <c r="I22" s="64">
        <f>IFERROR(IF(AND(NOT(ISBLANK(D22)),NOT(ISBLANK(F22))),SUM(tblLabor[[#This Row],[Labor Amount]]/tblLabor[[#This Row],[Avg $ /hr]]),""),0)</f>
        <v>0</v>
      </c>
    </row>
    <row r="23" spans="2:9">
      <c r="B23" s="177" t="s">
        <v>556</v>
      </c>
      <c r="C23" s="63">
        <v>214926.00290682187</v>
      </c>
      <c r="D23" s="61">
        <v>0</v>
      </c>
      <c r="E23" s="186">
        <v>0.5</v>
      </c>
      <c r="F23" s="62">
        <f>IF(NOT(ISBLANK(E23)),SUM(tblLabor[[#This Row],[Value]]*tblLabor[[#This Row],[Labor %]]),"")</f>
        <v>107463.00145341094</v>
      </c>
      <c r="G23" s="187">
        <f t="shared" si="0"/>
        <v>0.5</v>
      </c>
      <c r="H23" s="188">
        <f>IF(AND(NOT(ISBLANK(E23)),NOT(ISBLANK(C23))),SUM(tblLabor[[#This Row],[Value]]*tblLabor[[#This Row],[Mat %]]),"")</f>
        <v>107463.00145341094</v>
      </c>
      <c r="I23" s="64">
        <f>IFERROR(IF(AND(NOT(ISBLANK(D23)),NOT(ISBLANK(F23))),SUM(tblLabor[[#This Row],[Labor Amount]]/tblLabor[[#This Row],[Avg $ /hr]]),""),0)</f>
        <v>0</v>
      </c>
    </row>
    <row r="24" spans="2:9" ht="14.4" thickBot="1">
      <c r="B24" s="189" t="s">
        <v>557</v>
      </c>
      <c r="C24" s="190">
        <v>20000</v>
      </c>
      <c r="D24" s="191">
        <v>0</v>
      </c>
      <c r="E24" s="192">
        <v>0.5</v>
      </c>
      <c r="F24" s="193">
        <f>IF(NOT(ISBLANK(E24)),SUM(tblLabor[[#This Row],[Value]]*tblLabor[[#This Row],[Labor %]]),"")</f>
        <v>10000</v>
      </c>
      <c r="G24" s="194">
        <f t="shared" si="0"/>
        <v>0.5</v>
      </c>
      <c r="H24" s="195">
        <f>IF(AND(NOT(ISBLANK(E24)),NOT(ISBLANK(C24))),SUM(tblLabor[[#This Row],[Value]]*tblLabor[[#This Row],[Mat %]]),"")</f>
        <v>10000</v>
      </c>
      <c r="I24" s="196">
        <f>IFERROR(IF(AND(NOT(ISBLANK(D24)),NOT(ISBLANK(F24))),SUM(tblLabor[[#This Row],[Labor Amount]]/tblLabor[[#This Row],[Avg $ /hr]]),""),0)</f>
        <v>0</v>
      </c>
    </row>
    <row r="25" spans="2:9" ht="14.4" thickTop="1">
      <c r="B25" s="178"/>
      <c r="C25" s="33">
        <f>SUBTOTAL(109,tblLabor[Value])</f>
        <v>12718337.022138853</v>
      </c>
      <c r="D25" s="179"/>
      <c r="E25" s="179"/>
      <c r="F25" s="34">
        <f>SUBTOTAL(109,tblLabor[Labor Amount])</f>
        <v>6764741.5873067733</v>
      </c>
      <c r="G25" s="180"/>
      <c r="H25" s="34">
        <f>SUBTOTAL(109,tblLabor[Material Amount])</f>
        <v>5953595.4348320793</v>
      </c>
      <c r="I25" s="35">
        <f>SUBTOTAL(109,tblLabor[Labor Hr Projection])</f>
        <v>44972.403268648879</v>
      </c>
    </row>
  </sheetData>
  <conditionalFormatting sqref="B8:I8">
    <cfRule type="expression" dxfId="22" priority="19">
      <formula>COLUMN(B8) = #REF!</formula>
    </cfRule>
  </conditionalFormatting>
  <conditionalFormatting sqref="B9:I24">
    <cfRule type="expression" dxfId="21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:I24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:H24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:G24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:F24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  <separator id="g2s2"/>
          <button id="g2b3" label="Convert Report to Table" imageMso="ChartShowData" size="large" onAction="btnSk2"/>
          <separator id="g2s3"/>
          <button id="g2b4" label="Save to Local Drive" imageMso="FileSaveAsCurrentFileFormat" size="large" onAction="g2b3"/>
          <separator id="g2s6"/>
          <button id="g2b4a" label="Refresh Estimate Data" imageMso="DataRefreshAll" size="large" onAction="g2b4a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3AE90093-EE6F-4038-B3C4-99BF04D68157}">
  <ds:schemaRefs/>
</ds:datastoreItem>
</file>

<file path=customXml/itemProps2.xml><?xml version="1.0" encoding="utf-8"?>
<ds:datastoreItem xmlns:ds="http://schemas.openxmlformats.org/officeDocument/2006/customXml" ds:itemID="{F002F839-8C86-403F-B3D5-12BAAB39377D}">
  <ds:schemaRefs/>
</ds:datastoreItem>
</file>

<file path=customXml/itemProps3.xml><?xml version="1.0" encoding="utf-8"?>
<ds:datastoreItem xmlns:ds="http://schemas.openxmlformats.org/officeDocument/2006/customXml" ds:itemID="{CB8FEA45-F1E6-400B-A286-61C39991E7ED}">
  <ds:schemaRefs/>
</ds:datastoreItem>
</file>

<file path=customXml/itemProps4.xml><?xml version="1.0" encoding="utf-8"?>
<ds:datastoreItem xmlns:ds="http://schemas.openxmlformats.org/officeDocument/2006/customXml" ds:itemID="{934910E0-D273-4EB5-856F-D680044D5A9D}">
  <ds:schemaRefs/>
</ds:datastoreItem>
</file>

<file path=customXml/itemProps5.xml><?xml version="1.0" encoding="utf-8"?>
<ds:datastoreItem xmlns:ds="http://schemas.openxmlformats.org/officeDocument/2006/customXml" ds:itemID="{DD9CAE79-FE37-4996-BB47-8483D6156228}">
  <ds:schemaRefs/>
</ds:datastoreItem>
</file>

<file path=customXml/itemProps6.xml><?xml version="1.0" encoding="utf-8"?>
<ds:datastoreItem xmlns:ds="http://schemas.openxmlformats.org/officeDocument/2006/customXml" ds:itemID="{2C49A52C-4EB9-4DCB-A286-FA293F0B53F6}">
  <ds:schemaRefs/>
</ds:datastoreItem>
</file>

<file path=customXml/itemProps7.xml><?xml version="1.0" encoding="utf-8"?>
<ds:datastoreItem xmlns:ds="http://schemas.openxmlformats.org/officeDocument/2006/customXml" ds:itemID="{CB4E3543-AFE5-4395-8B30-F87B80846ACF}">
  <ds:schemaRefs/>
</ds:datastoreItem>
</file>

<file path=customXml/itemProps8.xml><?xml version="1.0" encoding="utf-8"?>
<ds:datastoreItem xmlns:ds="http://schemas.openxmlformats.org/officeDocument/2006/customXml" ds:itemID="{66BF957B-956A-45B8-BC25-F75FDA626C0F}">
  <ds:schemaRefs/>
</ds:datastoreItem>
</file>

<file path=customXml/itemProps9.xml><?xml version="1.0" encoding="utf-8"?>
<ds:datastoreItem xmlns:ds="http://schemas.openxmlformats.org/officeDocument/2006/customXml" ds:itemID="{2BC3990C-717F-41B0-AF43-A114E08F6BF7}">
  <ds:schemaRefs/>
</ds:datastoreItem>
</file>

<file path=customXml/itemProps10.xml><?xml version="1.0" encoding="utf-8"?>
<ds:datastoreItem xmlns:ds="http://schemas.openxmlformats.org/officeDocument/2006/customXml" ds:itemID="{2BC9D768-8957-4997-88FE-20229A3E9C40}">
  <ds:schemaRefs/>
</ds:datastoreItem>
</file>

<file path=customXml/itemProps11.xml><?xml version="1.0" encoding="utf-8"?>
<ds:datastoreItem xmlns:ds="http://schemas.openxmlformats.org/officeDocument/2006/customXml" ds:itemID="{982C0C83-35CB-46CF-8703-841A0059D134}">
  <ds:schemaRefs/>
</ds:datastoreItem>
</file>

<file path=customXml/itemProps12.xml><?xml version="1.0" encoding="utf-8"?>
<ds:datastoreItem xmlns:ds="http://schemas.openxmlformats.org/officeDocument/2006/customXml" ds:itemID="{3DE72122-4B1E-4012-80DD-6657EDE23DC3}">
  <ds:schemaRefs/>
</ds:datastoreItem>
</file>

<file path=customXml/itemProps13.xml><?xml version="1.0" encoding="utf-8"?>
<ds:datastoreItem xmlns:ds="http://schemas.openxmlformats.org/officeDocument/2006/customXml" ds:itemID="{E2D6760E-9D19-4455-99CA-488999A46CF3}">
  <ds:schemaRefs/>
</ds:datastoreItem>
</file>

<file path=customXml/itemProps14.xml><?xml version="1.0" encoding="utf-8"?>
<ds:datastoreItem xmlns:ds="http://schemas.openxmlformats.org/officeDocument/2006/customXml" ds:itemID="{9D370BA4-8078-46E7-9A4F-A282AFE88F53}">
  <ds:schemaRefs/>
</ds:datastoreItem>
</file>

<file path=customXml/itemProps15.xml><?xml version="1.0" encoding="utf-8"?>
<ds:datastoreItem xmlns:ds="http://schemas.openxmlformats.org/officeDocument/2006/customXml" ds:itemID="{BB96AC57-06AC-4C25-B17B-887F99E02256}">
  <ds:schemaRefs/>
</ds:datastoreItem>
</file>

<file path=customXml/itemProps16.xml><?xml version="1.0" encoding="utf-8"?>
<ds:datastoreItem xmlns:ds="http://schemas.openxmlformats.org/officeDocument/2006/customXml" ds:itemID="{5A47A316-76AD-488E-BE44-02718850C6E0}">
  <ds:schemaRefs/>
</ds:datastoreItem>
</file>

<file path=customXml/itemProps17.xml><?xml version="1.0" encoding="utf-8"?>
<ds:datastoreItem xmlns:ds="http://schemas.openxmlformats.org/officeDocument/2006/customXml" ds:itemID="{F5EC53A4-39B8-46C5-93C2-B8F8D5C5A6AA}">
  <ds:schemaRefs/>
</ds:datastoreItem>
</file>

<file path=customXml/itemProps18.xml><?xml version="1.0" encoding="utf-8"?>
<ds:datastoreItem xmlns:ds="http://schemas.openxmlformats.org/officeDocument/2006/customXml" ds:itemID="{2823301A-B946-48BB-9C6B-5D2F87137DDD}">
  <ds:schemaRefs/>
</ds:datastoreItem>
</file>

<file path=customXml/itemProps19.xml><?xml version="1.0" encoding="utf-8"?>
<ds:datastoreItem xmlns:ds="http://schemas.openxmlformats.org/officeDocument/2006/customXml" ds:itemID="{FC63E420-6998-41C0-9F2D-74FB552A8F3B}">
  <ds:schemaRefs/>
</ds:datastoreItem>
</file>

<file path=customXml/itemProps20.xml><?xml version="1.0" encoding="utf-8"?>
<ds:datastoreItem xmlns:ds="http://schemas.openxmlformats.org/officeDocument/2006/customXml" ds:itemID="{105B801B-E85F-40F0-8929-437D3591270B}">
  <ds:schemaRefs/>
</ds:datastoreItem>
</file>

<file path=customXml/itemProps21.xml><?xml version="1.0" encoding="utf-8"?>
<ds:datastoreItem xmlns:ds="http://schemas.openxmlformats.org/officeDocument/2006/customXml" ds:itemID="{5129D73F-04F9-48F3-A949-13CCB87A9A9C}">
  <ds:schemaRefs/>
</ds:datastoreItem>
</file>

<file path=customXml/itemProps22.xml><?xml version="1.0" encoding="utf-8"?>
<ds:datastoreItem xmlns:ds="http://schemas.openxmlformats.org/officeDocument/2006/customXml" ds:itemID="{5F993DFF-2249-4758-B1EC-CDA79BD13C10}">
  <ds:schemaRefs/>
</ds:datastoreItem>
</file>

<file path=customXml/itemProps23.xml><?xml version="1.0" encoding="utf-8"?>
<ds:datastoreItem xmlns:ds="http://schemas.openxmlformats.org/officeDocument/2006/customXml" ds:itemID="{A49B1B39-FE33-4509-A86B-8D46822775D4}">
  <ds:schemaRefs/>
</ds:datastoreItem>
</file>

<file path=customXml/itemProps24.xml><?xml version="1.0" encoding="utf-8"?>
<ds:datastoreItem xmlns:ds="http://schemas.openxmlformats.org/officeDocument/2006/customXml" ds:itemID="{B67F3258-202F-4707-AB3C-5EBC7EED2600}">
  <ds:schemaRefs/>
</ds:datastoreItem>
</file>

<file path=customXml/itemProps25.xml><?xml version="1.0" encoding="utf-8"?>
<ds:datastoreItem xmlns:ds="http://schemas.openxmlformats.org/officeDocument/2006/customXml" ds:itemID="{6B1521A1-6A66-4B7E-A675-75246145E526}">
  <ds:schemaRefs/>
</ds:datastoreItem>
</file>

<file path=customXml/itemProps26.xml><?xml version="1.0" encoding="utf-8"?>
<ds:datastoreItem xmlns:ds="http://schemas.openxmlformats.org/officeDocument/2006/customXml" ds:itemID="{76332809-ED2A-4A08-800A-4F954794BD64}">
  <ds:schemaRefs/>
</ds:datastoreItem>
</file>

<file path=customXml/itemProps27.xml><?xml version="1.0" encoding="utf-8"?>
<ds:datastoreItem xmlns:ds="http://schemas.openxmlformats.org/officeDocument/2006/customXml" ds:itemID="{CAF250BC-0F67-4C50-B5D5-CA38C96DDC19}">
  <ds:schemaRefs/>
</ds:datastoreItem>
</file>

<file path=customXml/itemProps28.xml><?xml version="1.0" encoding="utf-8"?>
<ds:datastoreItem xmlns:ds="http://schemas.openxmlformats.org/officeDocument/2006/customXml" ds:itemID="{44A6E8ED-3119-4B1F-BB0B-396D55770582}">
  <ds:schemaRefs/>
</ds:datastoreItem>
</file>

<file path=customXml/itemProps29.xml><?xml version="1.0" encoding="utf-8"?>
<ds:datastoreItem xmlns:ds="http://schemas.openxmlformats.org/officeDocument/2006/customXml" ds:itemID="{14DA1DB4-D3F9-4190-AD70-D664496C580F}">
  <ds:schemaRefs/>
</ds:datastoreItem>
</file>

<file path=customXml/itemProps30.xml><?xml version="1.0" encoding="utf-8"?>
<ds:datastoreItem xmlns:ds="http://schemas.openxmlformats.org/officeDocument/2006/customXml" ds:itemID="{EC065BFC-0AD8-40EE-81B9-BE38DA103918}">
  <ds:schemaRefs/>
</ds:datastoreItem>
</file>

<file path=customXml/itemProps31.xml><?xml version="1.0" encoding="utf-8"?>
<ds:datastoreItem xmlns:ds="http://schemas.openxmlformats.org/officeDocument/2006/customXml" ds:itemID="{7B74FC5B-12FC-4160-B00A-650BE665ABB7}">
  <ds:schemaRefs/>
</ds:datastoreItem>
</file>

<file path=customXml/itemProps32.xml><?xml version="1.0" encoding="utf-8"?>
<ds:datastoreItem xmlns:ds="http://schemas.openxmlformats.org/officeDocument/2006/customXml" ds:itemID="{0517B094-7DCB-4BC6-A225-421378793C13}">
  <ds:schemaRefs/>
</ds:datastoreItem>
</file>

<file path=customXml/itemProps33.xml><?xml version="1.0" encoding="utf-8"?>
<ds:datastoreItem xmlns:ds="http://schemas.openxmlformats.org/officeDocument/2006/customXml" ds:itemID="{20D602F9-5149-48C2-B364-D62381A15263}">
  <ds:schemaRefs/>
</ds:datastoreItem>
</file>

<file path=customXml/itemProps34.xml><?xml version="1.0" encoding="utf-8"?>
<ds:datastoreItem xmlns:ds="http://schemas.openxmlformats.org/officeDocument/2006/customXml" ds:itemID="{D41B6EE4-F837-4066-92D0-33C6804F55D1}">
  <ds:schemaRefs/>
</ds:datastoreItem>
</file>

<file path=customXml/itemProps35.xml><?xml version="1.0" encoding="utf-8"?>
<ds:datastoreItem xmlns:ds="http://schemas.openxmlformats.org/officeDocument/2006/customXml" ds:itemID="{EB1E006E-DA87-42F1-A1D4-E08E1320FC7E}">
  <ds:schemaRefs/>
</ds:datastoreItem>
</file>

<file path=customXml/itemProps36.xml><?xml version="1.0" encoding="utf-8"?>
<ds:datastoreItem xmlns:ds="http://schemas.openxmlformats.org/officeDocument/2006/customXml" ds:itemID="{AC9495E2-B3F2-4F6B-8C68-C2206523D0AE}">
  <ds:schemaRefs/>
</ds:datastoreItem>
</file>

<file path=customXml/itemProps37.xml><?xml version="1.0" encoding="utf-8"?>
<ds:datastoreItem xmlns:ds="http://schemas.openxmlformats.org/officeDocument/2006/customXml" ds:itemID="{42748C2C-3348-4B7E-AE7C-4A71EEC71A5B}">
  <ds:schemaRefs/>
</ds:datastoreItem>
</file>

<file path=customXml/itemProps38.xml><?xml version="1.0" encoding="utf-8"?>
<ds:datastoreItem xmlns:ds="http://schemas.openxmlformats.org/officeDocument/2006/customXml" ds:itemID="{69939A96-92B2-4863-BD8A-440B52F85A90}">
  <ds:schemaRefs/>
</ds:datastoreItem>
</file>

<file path=customXml/itemProps39.xml><?xml version="1.0" encoding="utf-8"?>
<ds:datastoreItem xmlns:ds="http://schemas.openxmlformats.org/officeDocument/2006/customXml" ds:itemID="{7F7CD20E-186A-40F1-8530-8488FE2BA2E1}">
  <ds:schemaRefs/>
</ds:datastoreItem>
</file>

<file path=customXml/itemProps40.xml><?xml version="1.0" encoding="utf-8"?>
<ds:datastoreItem xmlns:ds="http://schemas.openxmlformats.org/officeDocument/2006/customXml" ds:itemID="{168DE684-BD5F-4C3C-ABF8-78F9532FDEC8}">
  <ds:schemaRefs/>
</ds:datastoreItem>
</file>

<file path=customXml/itemProps41.xml><?xml version="1.0" encoding="utf-8"?>
<ds:datastoreItem xmlns:ds="http://schemas.openxmlformats.org/officeDocument/2006/customXml" ds:itemID="{7466366C-2934-45E2-962E-508437C83199}">
  <ds:schemaRefs/>
</ds:datastoreItem>
</file>

<file path=customXml/itemProps42.xml><?xml version="1.0" encoding="utf-8"?>
<ds:datastoreItem xmlns:ds="http://schemas.openxmlformats.org/officeDocument/2006/customXml" ds:itemID="{C17F7026-35E8-42DB-9557-DF904133B5E9}">
  <ds:schemaRefs/>
</ds:datastoreItem>
</file>

<file path=customXml/itemProps43.xml><?xml version="1.0" encoding="utf-8"?>
<ds:datastoreItem xmlns:ds="http://schemas.openxmlformats.org/officeDocument/2006/customXml" ds:itemID="{C4473F52-57C8-4D4D-910F-8B1466C21E41}">
  <ds:schemaRefs/>
</ds:datastoreItem>
</file>

<file path=customXml/itemProps44.xml><?xml version="1.0" encoding="utf-8"?>
<ds:datastoreItem xmlns:ds="http://schemas.openxmlformats.org/officeDocument/2006/customXml" ds:itemID="{B8752593-8279-4118-90F8-50AFDE281867}">
  <ds:schemaRefs/>
</ds:datastoreItem>
</file>

<file path=customXml/itemProps45.xml><?xml version="1.0" encoding="utf-8"?>
<ds:datastoreItem xmlns:ds="http://schemas.openxmlformats.org/officeDocument/2006/customXml" ds:itemID="{2571FE94-790B-47CB-826C-B9C40305BB8E}">
  <ds:schemaRefs/>
</ds:datastoreItem>
</file>

<file path=customXml/itemProps46.xml><?xml version="1.0" encoding="utf-8"?>
<ds:datastoreItem xmlns:ds="http://schemas.openxmlformats.org/officeDocument/2006/customXml" ds:itemID="{AE1657FC-A6F0-4F60-9B41-2208A5F20841}">
  <ds:schemaRefs/>
</ds:datastoreItem>
</file>

<file path=customXml/itemProps47.xml><?xml version="1.0" encoding="utf-8"?>
<ds:datastoreItem xmlns:ds="http://schemas.openxmlformats.org/officeDocument/2006/customXml" ds:itemID="{19919DBC-3A3C-4B16-87AE-751908D6D5D3}">
  <ds:schemaRefs/>
</ds:datastoreItem>
</file>

<file path=customXml/itemProps48.xml><?xml version="1.0" encoding="utf-8"?>
<ds:datastoreItem xmlns:ds="http://schemas.openxmlformats.org/officeDocument/2006/customXml" ds:itemID="{2B5044F6-A0C8-4B4D-B969-ABFBBBF0E7A1}">
  <ds:schemaRefs/>
</ds:datastoreItem>
</file>

<file path=customXml/itemProps49.xml><?xml version="1.0" encoding="utf-8"?>
<ds:datastoreItem xmlns:ds="http://schemas.openxmlformats.org/officeDocument/2006/customXml" ds:itemID="{0FA02BD1-0A77-4C29-8AA5-136CEBDB86AB}">
  <ds:schemaRefs/>
</ds:datastoreItem>
</file>

<file path=customXml/itemProps50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51.xml><?xml version="1.0" encoding="utf-8"?>
<ds:datastoreItem xmlns:ds="http://schemas.openxmlformats.org/officeDocument/2006/customXml" ds:itemID="{B3F4A7BD-FC2A-4E20-B9BD-7E12491B60F7}">
  <ds:schemaRefs/>
</ds:datastoreItem>
</file>

<file path=customXml/itemProps52.xml><?xml version="1.0" encoding="utf-8"?>
<ds:datastoreItem xmlns:ds="http://schemas.openxmlformats.org/officeDocument/2006/customXml" ds:itemID="{CE1617E0-C4DB-4B44-B51E-4D50852BDCE3}">
  <ds:schemaRefs/>
</ds:datastoreItem>
</file>

<file path=customXml/itemProps53.xml><?xml version="1.0" encoding="utf-8"?>
<ds:datastoreItem xmlns:ds="http://schemas.openxmlformats.org/officeDocument/2006/customXml" ds:itemID="{3FDC07D3-5922-4B64-93B0-6CE575FEE1BD}">
  <ds:schemaRefs/>
</ds:datastoreItem>
</file>

<file path=customXml/itemProps54.xml><?xml version="1.0" encoding="utf-8"?>
<ds:datastoreItem xmlns:ds="http://schemas.openxmlformats.org/officeDocument/2006/customXml" ds:itemID="{8C1B2286-C2A9-472E-B355-428DF28303DC}">
  <ds:schemaRefs/>
</ds:datastoreItem>
</file>

<file path=customXml/itemProps55.xml><?xml version="1.0" encoding="utf-8"?>
<ds:datastoreItem xmlns:ds="http://schemas.openxmlformats.org/officeDocument/2006/customXml" ds:itemID="{26275483-5C8A-40C4-AADF-244ED367EC4A}">
  <ds:schemaRefs/>
</ds:datastoreItem>
</file>

<file path=customXml/itemProps56.xml><?xml version="1.0" encoding="utf-8"?>
<ds:datastoreItem xmlns:ds="http://schemas.openxmlformats.org/officeDocument/2006/customXml" ds:itemID="{91B7A7C8-CF56-40FA-A0F4-7F1D4C034BA3}">
  <ds:schemaRefs/>
</ds:datastoreItem>
</file>

<file path=customXml/itemProps57.xml><?xml version="1.0" encoding="utf-8"?>
<ds:datastoreItem xmlns:ds="http://schemas.openxmlformats.org/officeDocument/2006/customXml" ds:itemID="{BD64E85E-BE77-4AEB-820A-A0DABA88DDD2}">
  <ds:schemaRefs/>
</ds:datastoreItem>
</file>

<file path=customXml/itemProps58.xml><?xml version="1.0" encoding="utf-8"?>
<ds:datastoreItem xmlns:ds="http://schemas.openxmlformats.org/officeDocument/2006/customXml" ds:itemID="{E06BB294-AC00-44BC-9154-CCEE71BC85F9}">
  <ds:schemaRefs/>
</ds:datastoreItem>
</file>

<file path=customXml/itemProps59.xml><?xml version="1.0" encoding="utf-8"?>
<ds:datastoreItem xmlns:ds="http://schemas.openxmlformats.org/officeDocument/2006/customXml" ds:itemID="{A859B6DA-49F8-4132-B08F-C2B0072D4CB5}">
  <ds:schemaRefs/>
</ds:datastoreItem>
</file>

<file path=customXml/itemProps60.xml><?xml version="1.0" encoding="utf-8"?>
<ds:datastoreItem xmlns:ds="http://schemas.openxmlformats.org/officeDocument/2006/customXml" ds:itemID="{876593CA-E31A-47C6-A138-A185D9B7391F}">
  <ds:schemaRefs/>
</ds:datastoreItem>
</file>

<file path=customXml/itemProps61.xml><?xml version="1.0" encoding="utf-8"?>
<ds:datastoreItem xmlns:ds="http://schemas.openxmlformats.org/officeDocument/2006/customXml" ds:itemID="{4DEDAC73-D979-4CFB-B26E-7450560655C7}">
  <ds:schemaRefs/>
</ds:datastoreItem>
</file>

<file path=customXml/itemProps62.xml><?xml version="1.0" encoding="utf-8"?>
<ds:datastoreItem xmlns:ds="http://schemas.openxmlformats.org/officeDocument/2006/customXml" ds:itemID="{18AD2D03-15E2-4D11-AB7F-48976A90314E}">
  <ds:schemaRefs/>
</ds:datastoreItem>
</file>

<file path=customXml/itemProps63.xml><?xml version="1.0" encoding="utf-8"?>
<ds:datastoreItem xmlns:ds="http://schemas.openxmlformats.org/officeDocument/2006/customXml" ds:itemID="{31A9F43D-664C-4DF7-8753-E47EE7EE5262}">
  <ds:schemaRefs/>
</ds:datastoreItem>
</file>

<file path=customXml/itemProps64.xml><?xml version="1.0" encoding="utf-8"?>
<ds:datastoreItem xmlns:ds="http://schemas.openxmlformats.org/officeDocument/2006/customXml" ds:itemID="{2CF06AB0-6116-438F-9F24-6AF3AE8CD2FB}">
  <ds:schemaRefs/>
</ds:datastoreItem>
</file>

<file path=customXml/itemProps65.xml><?xml version="1.0" encoding="utf-8"?>
<ds:datastoreItem xmlns:ds="http://schemas.openxmlformats.org/officeDocument/2006/customXml" ds:itemID="{49EFE153-9627-47DA-AC3E-E08DF95FF121}">
  <ds:schemaRefs/>
</ds:datastoreItem>
</file>

<file path=customXml/itemProps66.xml><?xml version="1.0" encoding="utf-8"?>
<ds:datastoreItem xmlns:ds="http://schemas.openxmlformats.org/officeDocument/2006/customXml" ds:itemID="{2AAA91E3-C216-4765-9754-EA8A3FF04751}">
  <ds:schemaRefs/>
</ds:datastoreItem>
</file>

<file path=customXml/itemProps67.xml><?xml version="1.0" encoding="utf-8"?>
<ds:datastoreItem xmlns:ds="http://schemas.openxmlformats.org/officeDocument/2006/customXml" ds:itemID="{ED91E73C-76B8-4AFF-8B5C-7D22AF3B3B30}">
  <ds:schemaRefs/>
</ds:datastoreItem>
</file>

<file path=customXml/itemProps68.xml><?xml version="1.0" encoding="utf-8"?>
<ds:datastoreItem xmlns:ds="http://schemas.openxmlformats.org/officeDocument/2006/customXml" ds:itemID="{E4621BF7-C5FB-460C-BCE5-E59AEF7DDE0F}">
  <ds:schemaRefs/>
</ds:datastoreItem>
</file>

<file path=customXml/itemProps69.xml><?xml version="1.0" encoding="utf-8"?>
<ds:datastoreItem xmlns:ds="http://schemas.openxmlformats.org/officeDocument/2006/customXml" ds:itemID="{E51F33F7-7F14-4D63-8DA9-55FD552E7AA6}">
  <ds:schemaRefs/>
</ds:datastoreItem>
</file>

<file path=customXml/itemProps70.xml><?xml version="1.0" encoding="utf-8"?>
<ds:datastoreItem xmlns:ds="http://schemas.openxmlformats.org/officeDocument/2006/customXml" ds:itemID="{07C16C44-998C-4094-9A93-B9232BC79F19}">
  <ds:schemaRefs/>
</ds:datastoreItem>
</file>

<file path=customXml/itemProps71.xml><?xml version="1.0" encoding="utf-8"?>
<ds:datastoreItem xmlns:ds="http://schemas.openxmlformats.org/officeDocument/2006/customXml" ds:itemID="{C47703C4-5C49-4F32-9222-DFF803899529}">
  <ds:schemaRefs/>
</ds:datastoreItem>
</file>

<file path=customXml/itemProps72.xml><?xml version="1.0" encoding="utf-8"?>
<ds:datastoreItem xmlns:ds="http://schemas.openxmlformats.org/officeDocument/2006/customXml" ds:itemID="{C55B6A63-9A3C-4C70-8CA3-31AC10CB977B}">
  <ds:schemaRefs/>
</ds:datastoreItem>
</file>

<file path=customXml/itemProps73.xml><?xml version="1.0" encoding="utf-8"?>
<ds:datastoreItem xmlns:ds="http://schemas.openxmlformats.org/officeDocument/2006/customXml" ds:itemID="{607F3971-AB9A-41D3-A33C-6733C5124869}">
  <ds:schemaRefs/>
</ds:datastoreItem>
</file>

<file path=customXml/itemProps74.xml><?xml version="1.0" encoding="utf-8"?>
<ds:datastoreItem xmlns:ds="http://schemas.openxmlformats.org/officeDocument/2006/customXml" ds:itemID="{C15956DA-82BA-4D6D-A384-804431096612}">
  <ds:schemaRefs/>
</ds:datastoreItem>
</file>

<file path=customXml/itemProps75.xml><?xml version="1.0" encoding="utf-8"?>
<ds:datastoreItem xmlns:ds="http://schemas.openxmlformats.org/officeDocument/2006/customXml" ds:itemID="{514F666A-7451-4ABF-86E6-4463D6B75E59}">
  <ds:schemaRefs/>
</ds:datastoreItem>
</file>

<file path=customXml/itemProps76.xml><?xml version="1.0" encoding="utf-8"?>
<ds:datastoreItem xmlns:ds="http://schemas.openxmlformats.org/officeDocument/2006/customXml" ds:itemID="{6F132D0D-F106-4D70-9C7F-586EC61BD102}">
  <ds:schemaRefs/>
</ds:datastoreItem>
</file>

<file path=customXml/itemProps77.xml><?xml version="1.0" encoding="utf-8"?>
<ds:datastoreItem xmlns:ds="http://schemas.openxmlformats.org/officeDocument/2006/customXml" ds:itemID="{C3F53F85-AC59-46B0-9493-DD44637B9AA4}">
  <ds:schemaRefs/>
</ds:datastoreItem>
</file>

<file path=customXml/itemProps78.xml><?xml version="1.0" encoding="utf-8"?>
<ds:datastoreItem xmlns:ds="http://schemas.openxmlformats.org/officeDocument/2006/customXml" ds:itemID="{D5984B7F-292E-4305-A637-79EC2286E4DA}">
  <ds:schemaRefs/>
</ds:datastoreItem>
</file>

<file path=customXml/itemProps79.xml><?xml version="1.0" encoding="utf-8"?>
<ds:datastoreItem xmlns:ds="http://schemas.openxmlformats.org/officeDocument/2006/customXml" ds:itemID="{F3878830-49B8-4D96-BD64-91574D3E9C95}">
  <ds:schemaRefs/>
</ds:datastoreItem>
</file>

<file path=customXml/itemProps80.xml><?xml version="1.0" encoding="utf-8"?>
<ds:datastoreItem xmlns:ds="http://schemas.openxmlformats.org/officeDocument/2006/customXml" ds:itemID="{D7D9FEC1-5915-4F2E-8DF3-952719D0926A}">
  <ds:schemaRefs/>
</ds:datastoreItem>
</file>

<file path=customXml/itemProps81.xml><?xml version="1.0" encoding="utf-8"?>
<ds:datastoreItem xmlns:ds="http://schemas.openxmlformats.org/officeDocument/2006/customXml" ds:itemID="{86FA7837-1274-481F-8CAD-FFC444755C88}">
  <ds:schemaRefs/>
</ds:datastoreItem>
</file>

<file path=customXml/itemProps82.xml><?xml version="1.0" encoding="utf-8"?>
<ds:datastoreItem xmlns:ds="http://schemas.openxmlformats.org/officeDocument/2006/customXml" ds:itemID="{1FF6BE5F-5FC1-4A19-AE5F-BB47BD99685D}">
  <ds:schemaRefs/>
</ds:datastoreItem>
</file>

<file path=customXml/itemProps83.xml><?xml version="1.0" encoding="utf-8"?>
<ds:datastoreItem xmlns:ds="http://schemas.openxmlformats.org/officeDocument/2006/customXml" ds:itemID="{E6CF90AE-3459-42F4-A83B-D755E7777723}">
  <ds:schemaRefs/>
</ds:datastoreItem>
</file>

<file path=customXml/itemProps84.xml><?xml version="1.0" encoding="utf-8"?>
<ds:datastoreItem xmlns:ds="http://schemas.openxmlformats.org/officeDocument/2006/customXml" ds:itemID="{6AC388BA-848D-4641-9FD3-D1E3D25E37F0}">
  <ds:schemaRefs/>
</ds:datastoreItem>
</file>

<file path=customXml/itemProps85.xml><?xml version="1.0" encoding="utf-8"?>
<ds:datastoreItem xmlns:ds="http://schemas.openxmlformats.org/officeDocument/2006/customXml" ds:itemID="{F93FEDE2-62CA-44D0-81E7-11847BD36590}">
  <ds:schemaRefs/>
</ds:datastoreItem>
</file>

<file path=customXml/itemProps86.xml><?xml version="1.0" encoding="utf-8"?>
<ds:datastoreItem xmlns:ds="http://schemas.openxmlformats.org/officeDocument/2006/customXml" ds:itemID="{59B055C9-585E-464A-B112-A7B46F33697C}">
  <ds:schemaRefs/>
</ds:datastoreItem>
</file>

<file path=customXml/itemProps87.xml><?xml version="1.0" encoding="utf-8"?>
<ds:datastoreItem xmlns:ds="http://schemas.openxmlformats.org/officeDocument/2006/customXml" ds:itemID="{3079C369-BD67-45A3-98FB-05D7E03AF954}">
  <ds:schemaRefs/>
</ds:datastoreItem>
</file>

<file path=customXml/itemProps88.xml><?xml version="1.0" encoding="utf-8"?>
<ds:datastoreItem xmlns:ds="http://schemas.openxmlformats.org/officeDocument/2006/customXml" ds:itemID="{02652066-D17F-485E-98D8-A8A78ED6A515}">
  <ds:schemaRefs/>
</ds:datastoreItem>
</file>

<file path=customXml/itemProps89.xml><?xml version="1.0" encoding="utf-8"?>
<ds:datastoreItem xmlns:ds="http://schemas.openxmlformats.org/officeDocument/2006/customXml" ds:itemID="{43AFA9A1-6284-4A5A-A82D-36B621414124}">
  <ds:schemaRefs/>
</ds:datastoreItem>
</file>

<file path=customXml/itemProps90.xml><?xml version="1.0" encoding="utf-8"?>
<ds:datastoreItem xmlns:ds="http://schemas.openxmlformats.org/officeDocument/2006/customXml" ds:itemID="{37EB9DE5-E324-4395-BE88-5EF370C5BFFF}">
  <ds:schemaRefs/>
</ds:datastoreItem>
</file>

<file path=customXml/itemProps91.xml><?xml version="1.0" encoding="utf-8"?>
<ds:datastoreItem xmlns:ds="http://schemas.openxmlformats.org/officeDocument/2006/customXml" ds:itemID="{52C48FF4-6E0E-410B-8932-70F0E5DB665D}">
  <ds:schemaRefs/>
</ds:datastoreItem>
</file>

<file path=customXml/itemProps92.xml><?xml version="1.0" encoding="utf-8"?>
<ds:datastoreItem xmlns:ds="http://schemas.openxmlformats.org/officeDocument/2006/customXml" ds:itemID="{C5EDC496-1571-4A62-90D1-3B69995F5DD7}">
  <ds:schemaRefs/>
</ds:datastoreItem>
</file>

<file path=customXml/itemProps93.xml><?xml version="1.0" encoding="utf-8"?>
<ds:datastoreItem xmlns:ds="http://schemas.openxmlformats.org/officeDocument/2006/customXml" ds:itemID="{9D558CD3-B153-4FC1-BB07-1491A1CCCFF5}">
  <ds:schemaRefs/>
</ds:datastoreItem>
</file>

<file path=customXml/itemProps94.xml><?xml version="1.0" encoding="utf-8"?>
<ds:datastoreItem xmlns:ds="http://schemas.openxmlformats.org/officeDocument/2006/customXml" ds:itemID="{76C6E2BC-CBA7-4688-9E48-F36DE2F486E0}">
  <ds:schemaRefs/>
</ds:datastoreItem>
</file>

<file path=customXml/itemProps95.xml><?xml version="1.0" encoding="utf-8"?>
<ds:datastoreItem xmlns:ds="http://schemas.openxmlformats.org/officeDocument/2006/customXml" ds:itemID="{EAC551B1-021E-404D-8043-A145569C4DE6}">
  <ds:schemaRefs/>
</ds:datastoreItem>
</file>

<file path=customXml/itemProps96.xml><?xml version="1.0" encoding="utf-8"?>
<ds:datastoreItem xmlns:ds="http://schemas.openxmlformats.org/officeDocument/2006/customXml" ds:itemID="{F089F628-3085-48C8-964D-EE5B959112BF}">
  <ds:schemaRefs/>
</ds:datastoreItem>
</file>

<file path=customXml/itemProps97.xml><?xml version="1.0" encoding="utf-8"?>
<ds:datastoreItem xmlns:ds="http://schemas.openxmlformats.org/officeDocument/2006/customXml" ds:itemID="{6FAB4E4F-BC9B-4AEA-A148-1448823F3C66}">
  <ds:schemaRefs/>
</ds:datastoreItem>
</file>

<file path=customXml/itemProps98.xml><?xml version="1.0" encoding="utf-8"?>
<ds:datastoreItem xmlns:ds="http://schemas.openxmlformats.org/officeDocument/2006/customXml" ds:itemID="{BE836466-56C5-46B4-8152-0BACEA7A68DC}">
  <ds:schemaRefs/>
</ds:datastoreItem>
</file>

<file path=customXml/itemProps99.xml><?xml version="1.0" encoding="utf-8"?>
<ds:datastoreItem xmlns:ds="http://schemas.openxmlformats.org/officeDocument/2006/customXml" ds:itemID="{F3090EDF-4883-4479-9EA5-E820E693E9C5}">
  <ds:schemaRefs/>
</ds:datastoreItem>
</file>

<file path=customXml/itemProps100.xml><?xml version="1.0" encoding="utf-8"?>
<ds:datastoreItem xmlns:ds="http://schemas.openxmlformats.org/officeDocument/2006/customXml" ds:itemID="{6C261DF7-276C-4CAC-9D3D-A69924497F4C}">
  <ds:schemaRefs/>
</ds:datastoreItem>
</file>

<file path=customXml/itemProps101.xml><?xml version="1.0" encoding="utf-8"?>
<ds:datastoreItem xmlns:ds="http://schemas.openxmlformats.org/officeDocument/2006/customXml" ds:itemID="{924D0ABD-9DDF-4F82-A0CE-08029D25D655}">
  <ds:schemaRefs/>
</ds:datastoreItem>
</file>

<file path=customXml/itemProps102.xml><?xml version="1.0" encoding="utf-8"?>
<ds:datastoreItem xmlns:ds="http://schemas.openxmlformats.org/officeDocument/2006/customXml" ds:itemID="{60C47D4B-A160-40F1-9D84-8F8569A18830}">
  <ds:schemaRefs/>
</ds:datastoreItem>
</file>

<file path=customXml/itemProps103.xml><?xml version="1.0" encoding="utf-8"?>
<ds:datastoreItem xmlns:ds="http://schemas.openxmlformats.org/officeDocument/2006/customXml" ds:itemID="{339E6498-2CAD-4DA7-8A7D-767E50DA96D7}">
  <ds:schemaRefs/>
</ds:datastoreItem>
</file>

<file path=customXml/itemProps104.xml><?xml version="1.0" encoding="utf-8"?>
<ds:datastoreItem xmlns:ds="http://schemas.openxmlformats.org/officeDocument/2006/customXml" ds:itemID="{1DB4CCFD-1BBB-4E9E-A684-A47962BDE004}">
  <ds:schemaRefs/>
</ds:datastoreItem>
</file>

<file path=customXml/itemProps105.xml><?xml version="1.0" encoding="utf-8"?>
<ds:datastoreItem xmlns:ds="http://schemas.openxmlformats.org/officeDocument/2006/customXml" ds:itemID="{6333B412-8ECF-48C6-ACFC-5011C50284B3}">
  <ds:schemaRefs/>
</ds:datastoreItem>
</file>

<file path=customXml/itemProps106.xml><?xml version="1.0" encoding="utf-8"?>
<ds:datastoreItem xmlns:ds="http://schemas.openxmlformats.org/officeDocument/2006/customXml" ds:itemID="{55A760B3-FA66-45D2-B5DD-84FF546C03D1}">
  <ds:schemaRefs/>
</ds:datastoreItem>
</file>

<file path=customXml/itemProps107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108.xml><?xml version="1.0" encoding="utf-8"?>
<ds:datastoreItem xmlns:ds="http://schemas.openxmlformats.org/officeDocument/2006/customXml" ds:itemID="{06FF1141-9D0A-429F-83F9-7A576D0777E3}">
  <ds:schemaRefs/>
</ds:datastoreItem>
</file>

<file path=customXml/itemProps109.xml><?xml version="1.0" encoding="utf-8"?>
<ds:datastoreItem xmlns:ds="http://schemas.openxmlformats.org/officeDocument/2006/customXml" ds:itemID="{318F792E-6468-4699-8F1C-EFF18E018D5B}">
  <ds:schemaRefs/>
</ds:datastoreItem>
</file>

<file path=customXml/itemProps110.xml><?xml version="1.0" encoding="utf-8"?>
<ds:datastoreItem xmlns:ds="http://schemas.openxmlformats.org/officeDocument/2006/customXml" ds:itemID="{B592C67A-979C-4FB8-822A-0160809688D5}">
  <ds:schemaRefs/>
</ds:datastoreItem>
</file>

<file path=customXml/itemProps111.xml><?xml version="1.0" encoding="utf-8"?>
<ds:datastoreItem xmlns:ds="http://schemas.openxmlformats.org/officeDocument/2006/customXml" ds:itemID="{CDA4E9C1-DAEC-4F0A-8190-D013F0CA01E8}">
  <ds:schemaRefs/>
</ds:datastoreItem>
</file>

<file path=customXml/itemProps112.xml><?xml version="1.0" encoding="utf-8"?>
<ds:datastoreItem xmlns:ds="http://schemas.openxmlformats.org/officeDocument/2006/customXml" ds:itemID="{A3BD290A-DF24-4EEE-966A-B5FEDD9FB588}">
  <ds:schemaRefs/>
</ds:datastoreItem>
</file>

<file path=customXml/itemProps113.xml><?xml version="1.0" encoding="utf-8"?>
<ds:datastoreItem xmlns:ds="http://schemas.openxmlformats.org/officeDocument/2006/customXml" ds:itemID="{804B634C-3A17-4922-95D3-D411F972412F}">
  <ds:schemaRefs/>
</ds:datastoreItem>
</file>

<file path=customXml/itemProps114.xml><?xml version="1.0" encoding="utf-8"?>
<ds:datastoreItem xmlns:ds="http://schemas.openxmlformats.org/officeDocument/2006/customXml" ds:itemID="{01444AFB-FEA5-45BC-B5F4-B49B86BC8E56}">
  <ds:schemaRefs/>
</ds:datastoreItem>
</file>

<file path=customXml/itemProps115.xml><?xml version="1.0" encoding="utf-8"?>
<ds:datastoreItem xmlns:ds="http://schemas.openxmlformats.org/officeDocument/2006/customXml" ds:itemID="{F8FC0577-EA3A-447C-ABC6-D523559E397F}">
  <ds:schemaRefs/>
</ds:datastoreItem>
</file>

<file path=customXml/itemProps116.xml><?xml version="1.0" encoding="utf-8"?>
<ds:datastoreItem xmlns:ds="http://schemas.openxmlformats.org/officeDocument/2006/customXml" ds:itemID="{305C45E5-B099-4EC2-B7A1-A94B9416C9F0}">
  <ds:schemaRefs/>
</ds:datastoreItem>
</file>

<file path=customXml/itemProps117.xml><?xml version="1.0" encoding="utf-8"?>
<ds:datastoreItem xmlns:ds="http://schemas.openxmlformats.org/officeDocument/2006/customXml" ds:itemID="{6C6FCCDF-8CF7-4915-88FB-185F66150B40}">
  <ds:schemaRefs/>
</ds:datastoreItem>
</file>

<file path=customXml/itemProps118.xml><?xml version="1.0" encoding="utf-8"?>
<ds:datastoreItem xmlns:ds="http://schemas.openxmlformats.org/officeDocument/2006/customXml" ds:itemID="{07ECC7E7-1920-4A06-B8EE-B384EB91C21F}">
  <ds:schemaRefs/>
</ds:datastoreItem>
</file>

<file path=customXml/itemProps119.xml><?xml version="1.0" encoding="utf-8"?>
<ds:datastoreItem xmlns:ds="http://schemas.openxmlformats.org/officeDocument/2006/customXml" ds:itemID="{B4953D2F-B409-4E25-83F5-B85E3BAFA2ED}">
  <ds:schemaRefs/>
</ds:datastoreItem>
</file>

<file path=customXml/itemProps120.xml><?xml version="1.0" encoding="utf-8"?>
<ds:datastoreItem xmlns:ds="http://schemas.openxmlformats.org/officeDocument/2006/customXml" ds:itemID="{2BE504E4-A56C-4572-A540-87F013A188C3}">
  <ds:schemaRefs/>
</ds:datastoreItem>
</file>

<file path=customXml/itemProps121.xml><?xml version="1.0" encoding="utf-8"?>
<ds:datastoreItem xmlns:ds="http://schemas.openxmlformats.org/officeDocument/2006/customXml" ds:itemID="{A92FEEE1-22D8-48E3-953C-F845476F1C80}">
  <ds:schemaRefs/>
</ds:datastoreItem>
</file>

<file path=customXml/itemProps122.xml><?xml version="1.0" encoding="utf-8"?>
<ds:datastoreItem xmlns:ds="http://schemas.openxmlformats.org/officeDocument/2006/customXml" ds:itemID="{CD214D22-9E76-4EBA-BAE5-896A765428BD}">
  <ds:schemaRefs/>
</ds:datastoreItem>
</file>

<file path=customXml/itemProps123.xml><?xml version="1.0" encoding="utf-8"?>
<ds:datastoreItem xmlns:ds="http://schemas.openxmlformats.org/officeDocument/2006/customXml" ds:itemID="{E0021E06-C627-46BD-8772-359C18ABE15E}">
  <ds:schemaRefs/>
</ds:datastoreItem>
</file>

<file path=customXml/itemProps124.xml><?xml version="1.0" encoding="utf-8"?>
<ds:datastoreItem xmlns:ds="http://schemas.openxmlformats.org/officeDocument/2006/customXml" ds:itemID="{46B80500-0C5B-42FE-82A8-F1E6C5A6436C}">
  <ds:schemaRefs/>
</ds:datastoreItem>
</file>

<file path=customXml/itemProps125.xml><?xml version="1.0" encoding="utf-8"?>
<ds:datastoreItem xmlns:ds="http://schemas.openxmlformats.org/officeDocument/2006/customXml" ds:itemID="{682041EF-A5EC-469F-91A1-F0E023FC3B97}">
  <ds:schemaRefs/>
</ds:datastoreItem>
</file>

<file path=customXml/itemProps126.xml><?xml version="1.0" encoding="utf-8"?>
<ds:datastoreItem xmlns:ds="http://schemas.openxmlformats.org/officeDocument/2006/customXml" ds:itemID="{50AF92B2-48E1-4F16-B72E-754EFCDFF9DE}">
  <ds:schemaRefs/>
</ds:datastoreItem>
</file>

<file path=customXml/itemProps127.xml><?xml version="1.0" encoding="utf-8"?>
<ds:datastoreItem xmlns:ds="http://schemas.openxmlformats.org/officeDocument/2006/customXml" ds:itemID="{6D145BCF-AB4A-4C99-AACE-62530D925EAB}">
  <ds:schemaRefs/>
</ds:datastoreItem>
</file>

<file path=customXml/itemProps128.xml><?xml version="1.0" encoding="utf-8"?>
<ds:datastoreItem xmlns:ds="http://schemas.openxmlformats.org/officeDocument/2006/customXml" ds:itemID="{86C3D8D8-B462-4E1E-8C4B-4273ACDA2AF0}">
  <ds:schemaRefs/>
</ds:datastoreItem>
</file>

<file path=customXml/itemProps129.xml><?xml version="1.0" encoding="utf-8"?>
<ds:datastoreItem xmlns:ds="http://schemas.openxmlformats.org/officeDocument/2006/customXml" ds:itemID="{8CD160E9-6025-4315-BAB7-4E61DA351F9A}">
  <ds:schemaRefs/>
</ds:datastoreItem>
</file>

<file path=customXml/itemProps130.xml><?xml version="1.0" encoding="utf-8"?>
<ds:datastoreItem xmlns:ds="http://schemas.openxmlformats.org/officeDocument/2006/customXml" ds:itemID="{E8789D13-83A6-4DD5-A3E6-A8B0D52523A8}">
  <ds:schemaRefs/>
</ds:datastoreItem>
</file>

<file path=customXml/itemProps131.xml><?xml version="1.0" encoding="utf-8"?>
<ds:datastoreItem xmlns:ds="http://schemas.openxmlformats.org/officeDocument/2006/customXml" ds:itemID="{6E39574C-C629-4482-BFD9-AEACBADEC35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81</vt:i4>
      </vt:variant>
    </vt:vector>
  </HeadingPairs>
  <TitlesOfParts>
    <vt:vector size="82" baseType="lpstr">
      <vt:lpstr>splash</vt:lpstr>
      <vt:lpstr>XMLTables!\markups</vt:lpstr>
      <vt:lpstr>dtmLastUpdate</vt:lpstr>
      <vt:lpstr>exConstArea</vt:lpstr>
      <vt:lpstr>exConstCosts</vt:lpstr>
      <vt:lpstr>exTotal</vt:lpstr>
      <vt:lpstr>'Detailed Backup Report'!Print_Area</vt:lpstr>
      <vt:lpstr>EstData!Print_Area</vt:lpstr>
      <vt:lpstr>'Executive Summary'!Print_Area</vt:lpstr>
      <vt:lpstr>'Labor Hr Projection'!Print_Area</vt:lpstr>
      <vt:lpstr>'Systems Summary'!Print_Area</vt:lpstr>
      <vt:lpstr>'Variance Report - 1'!Print_Area</vt:lpstr>
      <vt:lpstr>XMLTables!Print_Area</vt:lpstr>
      <vt:lpstr>'Detailed Backup Report'!Print_Titles</vt:lpstr>
      <vt:lpstr>EstData!Print_Titles</vt:lpstr>
      <vt:lpstr>'Executive Summary'!Print_Titles</vt:lpstr>
      <vt:lpstr>'Labor Hr Projection'!Print_Titles</vt:lpstr>
      <vt:lpstr>'Systems Summary'!Print_Titles</vt:lpstr>
      <vt:lpstr>'Variance Report - 1'!Print_Titles</vt:lpstr>
      <vt:lpstr>XMLTables!Print_Titles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2023-11-01T19:04:30Z</cp:lastPrinted>
  <dcterms:created xsi:type="dcterms:W3CDTF">2012-09-14T16:02:21Z</dcterms:created>
  <dcterms:modified xsi:type="dcterms:W3CDTF">2024-05-14T22:11:44Z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