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cb763538dcd432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96E9344A-78F1-457E-B5F8-00C57989797F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Cover" sheetId="20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0">Cover!$E$2:$T$80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3" l="1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<sst xmlns="http://schemas.openxmlformats.org/spreadsheetml/2006/main" count="482" uniqueCount="387">
  <si>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</si>
  <si>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</si>
  <si>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</si>
  <si>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</si>
  <si>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</si>
  <si>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</si>
  <si>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</si>
  <si>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</si>
  <si>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</si>
  <si>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</si>
  <si>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</si>
  <si>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</si>
  <si>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</si>
  <si>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</si>
  <si>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</si>
  <si>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</si>
  <si>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</si>
  <si>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</si>
  <si>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</si>
  <si>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</si>
  <si>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</si>
  <si>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</si>
  <si>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</si>
  <si>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</si>
  <si>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</si>
  <si>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</si>
  <si>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</si>
  <si>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</si>
  <si>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</si>
  <si>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</si>
  <si>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</si>
  <si>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</si>
  <si>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</si>
  <si>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</si>
  <si>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</si>
  <si>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</si>
  <si>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</si>
  <si>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</si>
  <si>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</si>
  <si>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</si>
  <si>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</si>
  <si>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</si>
  <si>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</si>
  <si>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</si>
  <si>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</si>
  <si>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</si>
  <si>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</si>
  <si>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</si>
  <si>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</si>
  <si>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</si>
  <si>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</si>
  <si>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</si>
  <si>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</si>
  <si>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</si>
  <si>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</si>
  <si>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</si>
  <si>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</si>
  <si>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</si>
  <si>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</si>
  <si>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</si>
  <si>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</si>
  <si>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</si>
  <si>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</si>
  <si>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</si>
  <si>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</si>
  <si>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</si>
  <si>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</si>
  <si>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</si>
  <si>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</si>
  <si>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</si>
  <si>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</si>
  <si>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</si>
  <si>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</si>
  <si>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</si>
  <si>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</si>
  <si>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</si>
  <si>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</si>
  <si>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</si>
  <si>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</si>
  <si>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</si>
  <si>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</si>
  <si>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</si>
  <si>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</si>
  <si>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</si>
  <si>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</si>
  <si>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</si>
  <si>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</si>
  <si>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</si>
  <si>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</si>
  <si>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</si>
  <si>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</si>
  <si>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</si>
  <si>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</si>
  <si>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</si>
  <si>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</si>
  <si>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</si>
  <si>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</si>
  <si>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</si>
  <si>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</si>
  <si>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</si>
  <si>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</si>
  <si>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</si>
  <si>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</si>
  <si>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</si>
  <si>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</si>
  <si>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</si>
  <si>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</si>
  <si>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</si>
  <si>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</si>
  <si>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</si>
  <si>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</si>
  <si>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</si>
  <si>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</si>
  <si>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</si>
  <si>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</si>
  <si>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</si>
  <si>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</si>
  <si>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</si>
  <si>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</si>
  <si>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</si>
  <si>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</si>
  <si>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</si>
  <si>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</si>
  <si>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</si>
  <si>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</si>
  <si>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</si>
  <si>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</si>
  <si>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</si>
  <si>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</si>
  <si>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</si>
  <si>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</si>
  <si>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</si>
  <si>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</si>
  <si>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</si>
  <si>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</si>
  <si>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</si>
  <si>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</si>
  <si>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</si>
  <si>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</si>
  <si>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</si>
  <si>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</si>
  <si>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</si>
  <si>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</si>
  <si>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</si>
  <si>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</si>
  <si>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</si>
  <si>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</si>
  <si>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</si>
  <si>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</si>
  <si>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</si>
  <si>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</si>
  <si>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</si>
  <si>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</si>
  <si>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</si>
  <si>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</si>
  <si>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</si>
  <si>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</si>
  <si>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</si>
  <si>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</si>
  <si>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</si>
  <si>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</si>
  <si>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</si>
  <si>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</si>
  <si>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</si>
  <si>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</si>
  <si>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</si>
  <si>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</si>
  <si>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</si>
  <si>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</si>
  <si>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</si>
  <si>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</si>
  <si>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</si>
  <si>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</si>
  <si>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</si>
  <si>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</si>
  <si>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</si>
  <si>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</si>
  <si>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</si>
  <si>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</si>
  <si>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</si>
  <si>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</si>
  <si>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</si>
  <si>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</si>
  <si>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</si>
  <si>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</si>
  <si>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</si>
  <si>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</si>
  <si>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</si>
  <si>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</si>
  <si>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</si>
  <si>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</si>
  <si>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</si>
  <si>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</si>
  <si>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</si>
  <si>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</si>
  <si>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</si>
  <si>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</si>
  <si>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</si>
  <si>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</si>
  <si>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</si>
  <si>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</si>
  <si>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</si>
  <si>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</si>
  <si>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</si>
  <si>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</si>
  <si>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</si>
  <si>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</si>
  <si>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</si>
  <si>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</si>
  <si>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</si>
  <si>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</si>
  <si>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</si>
  <si>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</si>
  <si>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</si>
  <si>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</si>
  <si>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</si>
  <si>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</si>
  <si>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</si>
  <si>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</si>
  <si>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</si>
  <si>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</si>
  <si>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</si>
  <si>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</si>
  <si>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</si>
  <si>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</si>
  <si>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</si>
  <si>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</si>
  <si>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</si>
  <si>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</si>
  <si>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</si>
  <si>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</si>
  <si>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</si>
  <si>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</si>
  <si>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</si>
  <si>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</si>
  <si>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</si>
  <si>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</si>
  <si>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</si>
  <si>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</si>
  <si>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</si>
  <si>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</si>
  <si>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</si>
  <si>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</si>
  <si>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</si>
  <si>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</si>
  <si>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</si>
  <si>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</si>
  <si>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</si>
  <si>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</si>
  <si>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</si>
  <si>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</si>
  <si>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</si>
  <si>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</si>
  <si>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</si>
  <si>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</si>
  <si>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</si>
  <si>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</si>
  <si>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</si>
  <si>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</si>
  <si>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</si>
  <si>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</si>
  <si>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</si>
  <si>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</si>
  <si>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</si>
  <si>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</si>
  <si>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</si>
  <si>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</si>
  <si>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</si>
  <si>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</si>
  <si>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</si>
  <si>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</si>
  <si>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</si>
  <si>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</si>
  <si>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</si>
  <si>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</si>
  <si>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</si>
  <si>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</si>
  <si>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</si>
  <si>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</si>
  <si>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</si>
  <si>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</si>
  <si>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</si>
  <si>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</si>
  <si>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</si>
  <si>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</si>
  <si>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</si>
  <si>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</si>
  <si>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</si>
  <si>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</si>
  <si>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</si>
  <si>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</si>
  <si>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</si>
  <si>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</si>
  <si>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</si>
  <si>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</si>
  <si>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</si>
  <si>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</si>
  <si>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</si>
  <si>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</si>
  <si>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</si>
  <si>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</si>
  <si>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</si>
  <si>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</si>
  <si>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</si>
  <si>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</si>
  <si>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</si>
  <si>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</si>
  <si>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</si>
  <si>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</si>
  <si>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</si>
  <si>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</si>
  <si>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</si>
  <si>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</si>
  <si>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</si>
  <si>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</si>
  <si>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</si>
  <si>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</si>
  <si>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</si>
  <si>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</si>
  <si>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</si>
  <si>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</si>
  <si>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</si>
  <si>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</si>
  <si>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</si>
  <si>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</si>
  <si>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</si>
  <si>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</si>
  <si>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</si>
  <si>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</si>
  <si>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</si>
  <si>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</si>
  <si>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</si>
  <si>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</si>
  <si>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</si>
  <si>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</si>
  <si>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</si>
  <si>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</si>
  <si>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</si>
  <si>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</si>
  <si>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</si>
  <si>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</si>
  <si>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</si>
  <si>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</si>
  <si>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</si>
  <si>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</si>
  <si>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</si>
  <si>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</si>
  <si>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</si>
  <si>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</si>
  <si>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</si>
  <si>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</si>
  <si>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</si>
  <si>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</si>
  <si>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</si>
  <si>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</si>
  <si>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</si>
  <si>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</si>
  <si>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</si>
  <si>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</si>
  <si>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</si>
  <si>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</si>
  <si>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</si>
  <si>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</si>
  <si>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</si>
  <si>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</si>
  <si>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</si>
  <si>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</si>
  <si>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</si>
  <si>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</si>
  <si>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</si>
  <si>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</si>
  <si>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</si>
  <si>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</si>
  <si>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</si>
  <si>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</si>
  <si>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</si>
  <si>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</si>
  <si>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</si>
  <si>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</si>
  <si>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</si>
  <si>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</si>
  <si>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</si>
  <si>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</si>
  <si>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</si>
  <si>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</si>
  <si>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</si>
  <si>
    <t>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</si>
</sst>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199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29" xfId="0" applyNumberFormat="1" applyFont="1" applyFill="1" applyBorder="1" applyAlignment="1">
      <alignment horizontal="center" vertical="center" wrapText="1"/>
    </xf>
    <xf numFmtId="41" fontId="61" fillId="36" borderId="31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6" xfId="0" applyNumberFormat="1" applyFont="1" applyBorder="1" applyAlignment="1">
      <alignment vertical="center"/>
    </xf>
    <xf numFmtId="167" fontId="64" fillId="0" borderId="26" xfId="0" applyNumberFormat="1" applyFont="1" applyBorder="1" applyAlignment="1">
      <alignment horizontal="center" vertical="center"/>
    </xf>
    <xf numFmtId="169" fontId="64" fillId="0" borderId="30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8" xfId="0" applyNumberFormat="1" applyFont="1" applyFill="1" applyBorder="1" applyAlignment="1">
      <alignment horizontal="center" vertical="center" wrapText="1"/>
    </xf>
    <xf numFmtId="5" fontId="64" fillId="0" borderId="25" xfId="0" applyNumberFormat="1" applyFont="1" applyBorder="1" applyAlignment="1">
      <alignment vertical="center"/>
    </xf>
    <xf numFmtId="5" fontId="5" fillId="0" borderId="27" xfId="0" applyNumberFormat="1" applyFont="1" applyBorder="1" applyAlignment="1">
      <alignment horizontal="center" vertical="center"/>
    </xf>
    <xf numFmtId="5" fontId="64" fillId="0" borderId="27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7" fontId="29" fillId="3" borderId="0" xfId="0" applyNumberFormat="1" applyFont="1" applyFill="1" applyAlignment="1">
      <alignment vertical="center"/>
    </xf>
    <xf numFmtId="5" fontId="66" fillId="0" borderId="32" xfId="0" applyNumberFormat="1" applyFont="1" applyBorder="1" applyAlignment="1">
      <alignment vertical="center"/>
    </xf>
    <xf numFmtId="38" fontId="66" fillId="0" borderId="33" xfId="0" applyNumberFormat="1" applyFont="1" applyBorder="1" applyAlignment="1">
      <alignment vertical="center"/>
    </xf>
    <xf numFmtId="40" fontId="66" fillId="0" borderId="33" xfId="1" applyNumberFormat="1" applyFont="1" applyFill="1" applyBorder="1" applyAlignment="1">
      <alignment horizontal="center" vertical="center"/>
    </xf>
    <xf numFmtId="9" fontId="67" fillId="0" borderId="33" xfId="78" applyFont="1" applyBorder="1" applyAlignment="1">
      <alignment horizontal="center" vertical="center"/>
    </xf>
    <xf numFmtId="167" fontId="68" fillId="0" borderId="33" xfId="2" applyNumberFormat="1" applyFont="1" applyFill="1" applyBorder="1" applyAlignment="1">
      <alignment horizontal="center" vertical="center"/>
    </xf>
    <xf numFmtId="9" fontId="68" fillId="0" borderId="33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168" fontId="68" fillId="0" borderId="35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0" fontId="0" fillId="41" borderId="0" xfId="0" applyFill="1"/>
    <xf numFmtId="0" fontId="0" fillId="36" borderId="0" xfId="0" applyFill="1"/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20</xdr:col>
      <xdr:colOff>0</xdr:colOff>
      <xdr:row>80</xdr:row>
      <xdr:rowOff>0</xdr:rowOff>
    </xdr:to>
    <xdr:pic macro="[0]!showSplash">
      <xdr:nvPicPr>
        <xdr:cNvPr id="2" name="Picture 1">
          <a:extLst>
            <a:ext uri="{FF2B5EF4-FFF2-40B4-BE49-F238E27FC236}">
              <a16:creationId xmlns:a16="http://schemas.microsoft.com/office/drawing/2014/main" id="{D29FEC7A-3405-4C92-A208-19AD0B77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10972800" cy="1384554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23812</xdr:rowOff>
    </xdr:from>
    <xdr:to>
      <xdr:col>19</xdr:col>
      <xdr:colOff>609600</xdr:colOff>
      <xdr:row>20</xdr:row>
      <xdr:rowOff>11861</xdr:rowOff>
    </xdr:to>
    <xdr:sp macro="" textlink="rngEstNum">
      <xdr:nvSpPr>
        <xdr:cNvPr id="3" name="txtSubHeading2">
          <a:extLst>
            <a:ext uri="{FF2B5EF4-FFF2-40B4-BE49-F238E27FC236}">
              <a16:creationId xmlns:a16="http://schemas.microsoft.com/office/drawing/2014/main" id="{9DD8BECA-A532-4E8E-B80D-99F24371158F}"/>
            </a:ext>
          </a:extLst>
        </xdr:cNvPr>
        <xdr:cNvSpPr txBox="1"/>
      </xdr:nvSpPr>
      <xdr:spPr>
        <a:xfrm>
          <a:off x="8260080" y="3003232"/>
          <a:ext cx="5410200" cy="338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A957400F-E745-4A3A-AC2A-2E2D28310B07}" type="TxLink">
            <a:rPr lang="en-US" sz="1400" b="0" i="0" u="none" strike="noStrike">
              <a:solidFill>
                <a:schemeClr val="bg1"/>
              </a:solidFill>
              <a:latin typeface="Franklin Gothic Book"/>
            </a:rPr>
            <a:pPr algn="l"/>
            <a:t> </a:t>
          </a:fld>
          <a:endParaRPr lang="en-US" sz="2400" b="0" i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1</xdr:colOff>
      <xdr:row>29</xdr:row>
      <xdr:rowOff>154781</xdr:rowOff>
    </xdr:from>
    <xdr:to>
      <xdr:col>19</xdr:col>
      <xdr:colOff>600075</xdr:colOff>
      <xdr:row>39</xdr:row>
      <xdr:rowOff>171449</xdr:rowOff>
    </xdr:to>
    <xdr:sp macro="" textlink="rngHeading1">
      <xdr:nvSpPr>
        <xdr:cNvPr id="4" name="txtHeading1">
          <a:extLst>
            <a:ext uri="{FF2B5EF4-FFF2-40B4-BE49-F238E27FC236}">
              <a16:creationId xmlns:a16="http://schemas.microsoft.com/office/drawing/2014/main" id="{98088E63-2454-4D9F-9CC3-C5592AE150D5}"/>
            </a:ext>
          </a:extLst>
        </xdr:cNvPr>
        <xdr:cNvSpPr txBox="1"/>
      </xdr:nvSpPr>
      <xdr:spPr>
        <a:xfrm>
          <a:off x="8260081" y="5062061"/>
          <a:ext cx="5400674" cy="1769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fld id="{64BCDA0A-EA70-41E5-8E01-8E80F0F00898}" type="TxLink">
            <a:rPr lang="en-US" sz="3600" b="0" i="0" u="none" strike="noStrike">
              <a:solidFill>
                <a:schemeClr val="bg1"/>
              </a:solidFill>
              <a:latin typeface="Franklin Gothic Heavy" panose="020B0903020102020204" pitchFamily="34" charset="0"/>
            </a:rPr>
            <a:pPr algn="l"/>
            <a:t> </a:t>
          </a:fld>
          <a:endParaRPr lang="en-US" sz="3600" b="0" i="0">
            <a:solidFill>
              <a:schemeClr val="bg1"/>
            </a:solidFill>
            <a:latin typeface="Franklin Gothic Heavy" panose="020B0903020102020204" pitchFamily="34" charset="0"/>
          </a:endParaRPr>
        </a:p>
      </xdr:txBody>
    </xdr:sp>
    <xdr:clientData/>
  </xdr:twoCellAnchor>
  <xdr:twoCellAnchor>
    <xdr:from>
      <xdr:col>12</xdr:col>
      <xdr:colOff>0</xdr:colOff>
      <xdr:row>23</xdr:row>
      <xdr:rowOff>149607</xdr:rowOff>
    </xdr:from>
    <xdr:to>
      <xdr:col>19</xdr:col>
      <xdr:colOff>609600</xdr:colOff>
      <xdr:row>25</xdr:row>
      <xdr:rowOff>137658</xdr:rowOff>
    </xdr:to>
    <xdr:sp macro="" textlink="rngProjectClient">
      <xdr:nvSpPr>
        <xdr:cNvPr id="5" name="txtHeading3">
          <a:extLst>
            <a:ext uri="{FF2B5EF4-FFF2-40B4-BE49-F238E27FC236}">
              <a16:creationId xmlns:a16="http://schemas.microsoft.com/office/drawing/2014/main" id="{5A4E8119-4CD7-4F1D-8A1D-1C1F8FF8888B}"/>
            </a:ext>
          </a:extLst>
        </xdr:cNvPr>
        <xdr:cNvSpPr txBox="1"/>
      </xdr:nvSpPr>
      <xdr:spPr>
        <a:xfrm>
          <a:off x="8260080" y="4005327"/>
          <a:ext cx="5410200" cy="338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 anchorCtr="0">
          <a:noAutofit/>
        </a:bodyPr>
        <a:lstStyle/>
        <a:p>
          <a:pPr algn="l"/>
          <a:fld id="{3A800334-4BD4-4882-82E5-4326F4E25E61}" type="TxLink">
            <a:rPr lang="en-US" sz="2000" b="0" i="0" u="none" strike="noStrike">
              <a:solidFill>
                <a:schemeClr val="bg1"/>
              </a:solidFill>
              <a:latin typeface="Bodoni Bk BT" panose="02070603070706020303" pitchFamily="18" charset="0"/>
            </a:rPr>
            <a:pPr algn="l"/>
            <a:t> </a:t>
          </a:fld>
          <a:endParaRPr lang="en-US" sz="2000" b="0" i="0">
            <a:solidFill>
              <a:schemeClr val="bg1"/>
            </a:solidFill>
            <a:latin typeface="Bodoni Bk BT" panose="02070603070706020303" pitchFamily="18" charset="0"/>
          </a:endParaRPr>
        </a:p>
      </xdr:txBody>
    </xdr:sp>
    <xdr:clientData/>
  </xdr:twoCellAnchor>
  <xdr:twoCellAnchor>
    <xdr:from>
      <xdr:col>12</xdr:col>
      <xdr:colOff>0</xdr:colOff>
      <xdr:row>54</xdr:row>
      <xdr:rowOff>156752</xdr:rowOff>
    </xdr:from>
    <xdr:to>
      <xdr:col>19</xdr:col>
      <xdr:colOff>552450</xdr:colOff>
      <xdr:row>56</xdr:row>
      <xdr:rowOff>135278</xdr:rowOff>
    </xdr:to>
    <xdr:sp macro="" textlink="rngSubHeading4">
      <xdr:nvSpPr>
        <xdr:cNvPr id="6" name="txtHeading3">
          <a:extLst>
            <a:ext uri="{FF2B5EF4-FFF2-40B4-BE49-F238E27FC236}">
              <a16:creationId xmlns:a16="http://schemas.microsoft.com/office/drawing/2014/main" id="{457BBE66-B0B8-4E40-B402-B103B35DCEEB}"/>
            </a:ext>
          </a:extLst>
        </xdr:cNvPr>
        <xdr:cNvSpPr txBox="1"/>
      </xdr:nvSpPr>
      <xdr:spPr>
        <a:xfrm>
          <a:off x="8260080" y="9445532"/>
          <a:ext cx="5353050" cy="329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noAutofit/>
        </a:bodyPr>
        <a:lstStyle/>
        <a:p>
          <a:pPr algn="l"/>
          <a:fld id="{157C266C-A3CE-443E-8C09-7158A991E622}" type="TxLink">
            <a:rPr lang="en-US" sz="1200" b="0" i="0" u="none" strike="noStrike">
              <a:solidFill>
                <a:schemeClr val="bg1"/>
              </a:solidFill>
              <a:latin typeface="Franklin Gothic Book" panose="020B0503020102020204" pitchFamily="34" charset="0"/>
            </a:rPr>
            <a:pPr algn="l"/>
            <a:t>Date: January 00, 1900</a:t>
          </a:fld>
          <a:endParaRPr lang="en-US" sz="4000" b="0" i="0">
            <a:solidFill>
              <a:schemeClr val="bg1"/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 editAs="oneCell">
    <xdr:from>
      <xdr:col>3</xdr:col>
      <xdr:colOff>93133</xdr:colOff>
      <xdr:row>0</xdr:row>
      <xdr:rowOff>0</xdr:rowOff>
    </xdr:from>
    <xdr:to>
      <xdr:col>3</xdr:col>
      <xdr:colOff>550333</xdr:colOff>
      <xdr:row>3</xdr:row>
      <xdr:rowOff>97790</xdr:rowOff>
    </xdr:to>
    <xdr:pic macro="[0]!toggle_visible">
      <xdr:nvPicPr>
        <xdr:cNvPr id="7" name="Graphic 6" descr="Eye with solid fill">
          <a:extLst>
            <a:ext uri="{FF2B5EF4-FFF2-40B4-BE49-F238E27FC236}">
              <a16:creationId xmlns:a16="http://schemas.microsoft.com/office/drawing/2014/main" id="{ABF9EC0E-0897-4F85-A492-77E89F0FE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75933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 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1226820</xdr:colOff>
      <xdr:row>26</xdr:row>
      <xdr:rowOff>0</xdr:rowOff>
    </xdr:from>
    <xdr:to>
      <xdr:col>10</xdr:col>
      <xdr:colOff>830580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742950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2" dataDxfId="21" totalsRowDxfId="19" tableBorderDxfId="20" totalsRowBorderDxfId="18">
  <autoFilter ref="B8:I9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9580-E86A-4453-8F28-78049C721830}">
  <sheetPr codeName="Sheet5"/>
  <dimension ref="A1:Y88"/>
  <sheetViews>
    <sheetView showGridLines="0" showRowColHeaders="0" tabSelected="1" topLeftCell="A2" zoomScale="70" zoomScaleNormal="70" workbookViewId="0">
      <selection activeCell="Y38" sqref="Y38"/>
    </sheetView>
  </sheetViews>
  <sheetFormatPr defaultColWidth="0" defaultRowHeight="13.8" customHeight="1" zeroHeight="1"/>
  <cols>
    <col min="1" max="4" width="9.09765625" style="195" customWidth="1"/>
    <col min="5" max="20" width="9" customWidth="1"/>
    <col min="21" max="21" width="0.19921875" customWidth="1"/>
    <col min="22" max="25" width="9" style="196" customWidth="1"/>
    <col min="26" max="16384" width="12" hidden="1"/>
  </cols>
  <sheetData>
    <row r="1" spans="2:2" hidden="1">
      <c r="B1" s="195" t="s">
        <v>386</v>
      </c>
    </row>
    <row r="2" spans="2:2"/>
    <row r="3" spans="2:2"/>
    <row r="4" spans="2:2"/>
    <row r="5" spans="2:2"/>
    <row r="6" spans="2:2"/>
    <row r="7" spans="2:2"/>
    <row r="8" spans="2:2"/>
    <row r="9" spans="2:2"/>
    <row r="10" spans="2:2"/>
    <row r="11" spans="2:2"/>
    <row r="12" spans="2:2"/>
    <row r="13" spans="2:2"/>
    <row r="14" spans="2:2"/>
    <row r="15" spans="2:2"/>
    <row r="16" spans="2: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3" ht="12.75" hidden="1" customHeight="1"/>
    <row r="88" ht="19.5" hidden="1" customHeight="1"/>
  </sheetData>
  <sheetProtection selectLockedCells="1" selectUnlockedCells="1"/>
  <printOptions horizontalCentered="1" verticalCentered="1"/>
  <pageMargins left="0" right="0" top="0" bottom="0" header="0" footer="0"/>
  <pageSetup scale="72" fitToHeight="0" orientation="portrait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4" zoomScale="114" zoomScaleNormal="100" workbookViewId="0">
      <selection activeCell="B20" sqref="B20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18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189"/>
    </row>
    <row r="3" spans="1:9">
      <c r="A3" s="9"/>
    </row>
    <row r="4" spans="1:9" ht="31.5" customHeight="1">
      <c r="A4" s="11" t="s">
        <v>71</v>
      </c>
      <c r="B4" s="190"/>
      <c r="C4" s="15">
        <v>45231</v>
      </c>
      <c r="D4" s="32">
        <v>0.65719907407407407</v>
      </c>
      <c r="I4" s="3"/>
    </row>
    <row r="5" spans="1:9">
      <c r="A5" s="11" t="s">
        <v>19</v>
      </c>
      <c r="B5" s="190"/>
      <c r="I5" s="3"/>
    </row>
    <row r="6" spans="1:9">
      <c r="A6" s="10" t="s">
        <v>6</v>
      </c>
      <c r="B6" s="14"/>
      <c r="C6" s="56" t="str">
        <f xml:space="preserve"> "Estimate 1: " &amp; rngEstimateID</f>
        <v xml:space="preserve">Estimate 1: </v>
      </c>
      <c r="I6" s="3"/>
    </row>
    <row r="7" spans="1:9">
      <c r="A7" s="10" t="s">
        <v>106</v>
      </c>
      <c r="B7" s="191"/>
      <c r="F7"/>
      <c r="I7" s="3"/>
    </row>
    <row r="8" spans="1:9">
      <c r="A8" s="11" t="s">
        <v>366</v>
      </c>
      <c r="F8"/>
      <c r="I8" s="3"/>
    </row>
    <row r="9" spans="1:9">
      <c r="A9" s="11" t="s">
        <v>368</v>
      </c>
      <c r="F9"/>
      <c r="I9" s="3"/>
    </row>
    <row r="10" spans="1:9" ht="14.4" customHeight="1">
      <c r="A10" s="10" t="s">
        <v>365</v>
      </c>
      <c r="C10" s="56" t="str">
        <f xml:space="preserve"> "Estimate 2: " &amp; rngVarEstID</f>
        <v xml:space="preserve">Estimate 2: </v>
      </c>
      <c r="F10"/>
      <c r="I10" s="3"/>
    </row>
    <row r="11" spans="1:9">
      <c r="A11" s="10" t="s">
        <v>364</v>
      </c>
      <c r="F11"/>
      <c r="I11" s="3"/>
    </row>
    <row r="12" spans="1:9">
      <c r="A12" s="10" t="s">
        <v>367</v>
      </c>
      <c r="F12"/>
      <c r="G12" s="55"/>
      <c r="H12" s="55"/>
      <c r="I12" s="3"/>
    </row>
    <row r="13" spans="1:9">
      <c r="A13" s="10" t="s">
        <v>20</v>
      </c>
      <c r="B13" s="14"/>
      <c r="C13" s="1" t="s">
        <v>59</v>
      </c>
      <c r="G13" s="55"/>
      <c r="H13" s="55"/>
      <c r="I13" s="3"/>
    </row>
    <row r="14" spans="1:9">
      <c r="A14" s="10" t="s">
        <v>21</v>
      </c>
      <c r="C14" s="1" t="s">
        <v>60</v>
      </c>
      <c r="G14" s="55"/>
      <c r="H14" s="55"/>
      <c r="I14" s="3"/>
    </row>
    <row r="15" spans="1:9">
      <c r="A15" s="10" t="s">
        <v>22</v>
      </c>
      <c r="B15" s="14"/>
      <c r="C15" s="1" t="s">
        <v>63</v>
      </c>
      <c r="G15" s="55"/>
      <c r="H15" s="55"/>
      <c r="I15" s="3"/>
    </row>
    <row r="16" spans="1:9">
      <c r="A16" s="10" t="s">
        <v>51</v>
      </c>
      <c r="B16" s="14"/>
      <c r="C16" s="1" t="s">
        <v>52</v>
      </c>
      <c r="G16" s="55"/>
      <c r="H16" s="55"/>
      <c r="I16" s="3"/>
    </row>
    <row r="17" spans="1:9">
      <c r="A17" s="10" t="s">
        <v>53</v>
      </c>
      <c r="B17" s="14"/>
      <c r="C17" s="1" t="s">
        <v>54</v>
      </c>
      <c r="G17" s="55"/>
      <c r="H17" s="55"/>
      <c r="I17" s="3"/>
    </row>
    <row r="18" spans="1:9">
      <c r="A18" s="2"/>
      <c r="C18" s="1"/>
      <c r="I18" s="3"/>
    </row>
    <row r="19" spans="1:9">
      <c r="A19" s="11" t="s">
        <v>1</v>
      </c>
      <c r="B19" s="14" t="s">
        <v>375</v>
      </c>
      <c r="C19" s="1" t="s">
        <v>44</v>
      </c>
      <c r="I19" s="3"/>
    </row>
    <row r="20" spans="1:9">
      <c r="A20" s="11" t="s">
        <v>2</v>
      </c>
      <c r="B20" s="14"/>
      <c r="C20" s="1" t="s">
        <v>64</v>
      </c>
      <c r="I20" s="3"/>
    </row>
    <row r="21" spans="1:9">
      <c r="A21" s="11" t="s">
        <v>66</v>
      </c>
      <c r="B21" s="14"/>
      <c r="C21" s="1" t="s">
        <v>65</v>
      </c>
      <c r="H21"/>
      <c r="I21" s="3"/>
    </row>
    <row r="22" spans="1:9">
      <c r="A22" s="11" t="s">
        <v>3</v>
      </c>
      <c r="C22" s="1" t="s">
        <v>70</v>
      </c>
    </row>
    <row r="23" spans="1:9">
      <c r="A23" s="11" t="s">
        <v>4</v>
      </c>
      <c r="C23" s="1" t="s">
        <v>56</v>
      </c>
      <c r="H23"/>
    </row>
    <row r="24" spans="1:9">
      <c r="A24" s="11" t="s">
        <v>5</v>
      </c>
      <c r="C24" s="1"/>
      <c r="H24"/>
    </row>
    <row r="25" spans="1:9">
      <c r="A25" s="11" t="s">
        <v>58</v>
      </c>
      <c r="C25" s="1" t="s">
        <v>57</v>
      </c>
      <c r="H25"/>
    </row>
    <row r="26" spans="1:9">
      <c r="A26" s="11" t="s">
        <v>108</v>
      </c>
      <c r="C26" s="1"/>
      <c r="H26"/>
    </row>
    <row r="27" spans="1:9">
      <c r="A27" s="11" t="s">
        <v>109</v>
      </c>
      <c r="C27" s="1"/>
      <c r="H27"/>
    </row>
    <row r="28" spans="1:9">
      <c r="A28" s="11" t="s">
        <v>111</v>
      </c>
      <c r="C28" s="1"/>
      <c r="H28"/>
    </row>
    <row r="29" spans="1:9">
      <c r="A29" s="11" t="s">
        <v>110</v>
      </c>
      <c r="C29" s="1"/>
      <c r="H29"/>
    </row>
    <row r="30" spans="1:9">
      <c r="C30" s="1"/>
      <c r="H30"/>
    </row>
    <row r="31" spans="1:9">
      <c r="A31" s="33" t="s">
        <v>14</v>
      </c>
      <c r="B31" s="13" t="str">
        <f>rngProjectName</f>
        <v xml:space="preserve"> </v>
      </c>
      <c r="C31" s="1" t="s">
        <v>44</v>
      </c>
      <c r="D31" s="34" t="s">
        <v>369</v>
      </c>
      <c r="H31"/>
    </row>
    <row r="32" spans="1:9">
      <c r="A32" s="33" t="s">
        <v>15</v>
      </c>
      <c r="B32" s="13">
        <f>rngEstName</f>
        <v>0</v>
      </c>
      <c r="C32" s="1" t="s">
        <v>59</v>
      </c>
      <c r="D32" s="34" t="s">
        <v>369</v>
      </c>
      <c r="H32"/>
    </row>
    <row r="33" spans="1:8">
      <c r="A33" s="33" t="s">
        <v>16</v>
      </c>
      <c r="B33" s="13">
        <f>rngProjectCityStateZip</f>
        <v>0</v>
      </c>
      <c r="C33" s="1" t="s">
        <v>69</v>
      </c>
      <c r="D33" s="34" t="s">
        <v>369</v>
      </c>
      <c r="H33"/>
    </row>
    <row r="34" spans="1:8">
      <c r="A34" s="4" t="s">
        <v>7</v>
      </c>
      <c r="C34" s="1"/>
      <c r="H34"/>
    </row>
    <row r="35" spans="1:8">
      <c r="A35" s="11" t="s">
        <v>8</v>
      </c>
      <c r="B35" s="14"/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383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378</v>
      </c>
      <c r="H38"/>
    </row>
    <row r="39" spans="1:8">
      <c r="A39" s="11" t="s">
        <v>11</v>
      </c>
      <c r="B39" s="14"/>
      <c r="C39" s="1" t="s">
        <v>49</v>
      </c>
      <c r="D39" s="14" t="s">
        <v>377</v>
      </c>
      <c r="H39"/>
    </row>
    <row r="40" spans="1:8">
      <c r="A40" s="11" t="s">
        <v>12</v>
      </c>
      <c r="B40" s="13" t="s">
        <v>381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1" t="s">
        <v>17</v>
      </c>
      <c r="C42" s="1" t="s">
        <v>50</v>
      </c>
      <c r="D42" s="14" t="s">
        <v>380</v>
      </c>
      <c r="H42"/>
    </row>
    <row r="43" spans="1:8">
      <c r="A43" s="11" t="s">
        <v>61</v>
      </c>
      <c r="B43" s="13">
        <f>rngEstType</f>
        <v>0</v>
      </c>
      <c r="C43" s="1" t="s">
        <v>68</v>
      </c>
      <c r="D43" s="14"/>
      <c r="H43"/>
    </row>
    <row r="44" spans="1:8">
      <c r="A44" s="11" t="s">
        <v>62</v>
      </c>
      <c r="C44" s="1" t="s">
        <v>67</v>
      </c>
      <c r="D44" s="14" t="s">
        <v>379</v>
      </c>
      <c r="H44"/>
    </row>
    <row r="45" spans="1:8">
      <c r="A45" s="35" t="s">
        <v>24</v>
      </c>
      <c r="B45" s="13">
        <f>rngEstName</f>
        <v>0</v>
      </c>
      <c r="D45" s="36" t="s">
        <v>370</v>
      </c>
      <c r="E45" s="1" t="s">
        <v>384</v>
      </c>
      <c r="H45"/>
    </row>
    <row r="46" spans="1:8">
      <c r="A46" s="35" t="s">
        <v>25</v>
      </c>
      <c r="D46" s="36" t="s">
        <v>370</v>
      </c>
      <c r="E46" s="1" t="s">
        <v>382</v>
      </c>
      <c r="H46"/>
    </row>
    <row r="47" spans="1:8">
      <c r="A47" s="37" t="s">
        <v>26</v>
      </c>
      <c r="D47" s="38" t="s">
        <v>371</v>
      </c>
      <c r="E47" s="1" t="s">
        <v>385</v>
      </c>
      <c r="H47"/>
    </row>
    <row r="48" spans="1:8">
      <c r="A48" s="37" t="s">
        <v>27</v>
      </c>
      <c r="B48" s="13" t="str">
        <f>"Date: " &amp;TEXT(rngEstDate, "mmmm dd, yyyy")</f>
        <v>Date: January 00, 1900</v>
      </c>
      <c r="D48" s="38" t="s">
        <v>371</v>
      </c>
      <c r="H48"/>
    </row>
    <row r="49" spans="1:8">
      <c r="A49" s="37" t="s">
        <v>28</v>
      </c>
      <c r="B49" s="13" t="str">
        <f>"Construction Area: " &amp; TEXT(rngJobSize, "#,###0") &amp; " " &amp; TEXT(rngJobUnitName,"")</f>
        <v>Construction Area: 0 GSF</v>
      </c>
      <c r="D49" s="38" t="s">
        <v>371</v>
      </c>
      <c r="H49"/>
    </row>
    <row r="50" spans="1:8">
      <c r="A50" s="4" t="s">
        <v>112</v>
      </c>
      <c r="B50" s="191" t="s">
        <v>113</v>
      </c>
    </row>
    <row r="51" spans="1:8">
      <c r="B51" s="192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93">
        <v>0</v>
      </c>
      <c r="C53" s="60">
        <v>0</v>
      </c>
    </row>
    <row r="54" spans="1:8">
      <c r="A54" s="4" t="s">
        <v>353</v>
      </c>
      <c r="B54" s="194">
        <v>0</v>
      </c>
      <c r="C54" s="60">
        <v>0</v>
      </c>
    </row>
    <row r="55" spans="1:8">
      <c r="A55" s="1"/>
      <c r="B55" s="1"/>
    </row>
    <row r="57" spans="1:8">
      <c r="A57" s="24" t="s">
        <v>354</v>
      </c>
      <c r="B57" s="25" t="s">
        <v>350</v>
      </c>
      <c r="C57" s="26" t="s">
        <v>355</v>
      </c>
    </row>
    <row r="58" spans="1:8">
      <c r="A58" s="4" t="s">
        <v>356</v>
      </c>
      <c r="B58" s="39">
        <v>0</v>
      </c>
      <c r="C58" s="47">
        <v>0</v>
      </c>
    </row>
    <row r="59" spans="1:8">
      <c r="A59" s="4" t="s">
        <v>357</v>
      </c>
      <c r="B59" s="40">
        <v>0</v>
      </c>
      <c r="C59" s="48">
        <v>0</v>
      </c>
    </row>
    <row r="60" spans="1:8">
      <c r="A60" s="4" t="s">
        <v>358</v>
      </c>
      <c r="B60" s="41">
        <v>0</v>
      </c>
      <c r="C60" s="49">
        <v>0</v>
      </c>
    </row>
    <row r="61" spans="1:8">
      <c r="A61" s="4" t="s">
        <v>359</v>
      </c>
      <c r="B61" s="42">
        <v>0</v>
      </c>
      <c r="C61" s="50">
        <v>0</v>
      </c>
    </row>
    <row r="62" spans="1:8">
      <c r="A62" s="4" t="s">
        <v>360</v>
      </c>
      <c r="B62" s="43">
        <v>0</v>
      </c>
      <c r="C62" s="51">
        <v>0</v>
      </c>
    </row>
    <row r="63" spans="1:8">
      <c r="A63" s="4" t="s">
        <v>361</v>
      </c>
      <c r="B63" s="44">
        <v>0</v>
      </c>
      <c r="C63" s="52">
        <v>0</v>
      </c>
    </row>
    <row r="64" spans="1:8">
      <c r="A64" s="4" t="s">
        <v>362</v>
      </c>
      <c r="B64" s="45">
        <v>0</v>
      </c>
      <c r="C64" s="53">
        <v>0</v>
      </c>
    </row>
    <row r="65" spans="1:3" ht="14.4">
      <c r="A65" s="28" t="s">
        <v>363</v>
      </c>
      <c r="B65" s="46">
        <v>0</v>
      </c>
      <c r="C65" s="54">
        <v>0</v>
      </c>
    </row>
    <row r="66" spans="1:3">
      <c r="A66" s="57" t="s">
        <v>372</v>
      </c>
      <c r="B66" s="58" t="s">
        <v>373</v>
      </c>
      <c r="C66" s="59" t="s">
        <v>374</v>
      </c>
    </row>
    <row r="71" spans="1:3">
      <c r="B71" s="27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topLeftCell="P1" zoomScale="114" zoomScaleNormal="114" workbookViewId="0">
      <selection activeCell="P2" sqref="P2"/>
    </sheetView>
  </sheetViews>
  <sheetFormatPr defaultRowHeight="13.8"/>
  <cols>
    <col min="1" max="1" width="23.09765625" style="62" customWidth="1"/>
    <col min="2" max="2" width="24.5" style="62" bestFit="1" customWidth="1"/>
    <col min="3" max="3" width="11.19921875" style="62" customWidth="1"/>
    <col min="4" max="4" width="10.09765625" style="62" customWidth="1"/>
    <col min="5" max="5" width="31.8984375" style="62" customWidth="1"/>
    <col min="6" max="6" width="7.19921875" style="62" customWidth="1"/>
    <col min="7" max="7" width="24.69921875" style="62" customWidth="1"/>
    <col min="8" max="8" width="9.69921875" style="62" customWidth="1"/>
    <col min="9" max="10" width="6.3984375" style="62" customWidth="1"/>
    <col min="11" max="11" width="10.3984375" style="62" customWidth="1"/>
    <col min="12" max="12" width="11.8984375" style="62" customWidth="1"/>
    <col min="13" max="13" width="13.19921875" style="62" customWidth="1"/>
    <col min="14" max="14" width="14.3984375" style="62" customWidth="1"/>
    <col min="15" max="15" width="9.3984375" style="62" customWidth="1"/>
    <col min="16" max="16" width="31.59765625" style="62" bestFit="1" customWidth="1"/>
    <col min="17" max="17" width="6" style="62" customWidth="1"/>
    <col min="18" max="19" width="10.59765625" style="62" customWidth="1"/>
    <col min="20" max="20" width="6.19921875" style="62" customWidth="1"/>
    <col min="21" max="21" width="7.3984375" style="62" customWidth="1"/>
    <col min="22" max="22" width="12.19921875" style="62" customWidth="1"/>
    <col min="23" max="23" width="7.59765625" style="62" customWidth="1"/>
    <col min="24" max="24" width="9.59765625" style="62" customWidth="1"/>
    <col min="25" max="25" width="9.19921875" style="62" customWidth="1"/>
    <col min="26" max="26" width="8.19921875" style="62" customWidth="1"/>
    <col min="27" max="27" width="7.69921875" style="62" customWidth="1"/>
    <col min="28" max="28" width="11" style="62" customWidth="1"/>
    <col min="29" max="30" width="6.69921875" style="62" customWidth="1"/>
    <col min="31" max="31" width="6.3984375" style="62" customWidth="1"/>
    <col min="32" max="32" width="10.8984375" style="62" customWidth="1"/>
    <col min="33" max="33" width="11.3984375" style="62" customWidth="1"/>
    <col min="34" max="34" width="8.19921875" style="62" customWidth="1"/>
    <col min="35" max="35" width="11" style="62" bestFit="1" customWidth="1"/>
    <col min="36" max="37" width="9.19921875" style="62" customWidth="1"/>
    <col min="38" max="38" width="7.3984375" style="62" customWidth="1"/>
    <col min="39" max="39" width="11.59765625" style="62" customWidth="1"/>
    <col min="40" max="40" width="10.69921875" style="62" customWidth="1"/>
    <col min="41" max="16384" width="8.796875" style="62"/>
  </cols>
  <sheetData>
    <row r="1" spans="1:40">
      <c r="A1" s="64" t="s">
        <v>91</v>
      </c>
      <c r="B1" s="64" t="s">
        <v>0</v>
      </c>
      <c r="C1" s="64" t="s">
        <v>123</v>
      </c>
      <c r="D1" s="64" t="s">
        <v>124</v>
      </c>
      <c r="E1" s="64" t="s">
        <v>349</v>
      </c>
      <c r="F1" s="61"/>
      <c r="G1" s="61" t="s">
        <v>72</v>
      </c>
      <c r="H1" s="61" t="s">
        <v>82</v>
      </c>
      <c r="I1" s="61" t="s">
        <v>93</v>
      </c>
      <c r="J1" s="61" t="s">
        <v>107</v>
      </c>
      <c r="K1" s="61" t="s">
        <v>101</v>
      </c>
      <c r="L1" s="61" t="s">
        <v>102</v>
      </c>
      <c r="M1" s="61" t="s">
        <v>103</v>
      </c>
      <c r="N1" s="61" t="s">
        <v>104</v>
      </c>
      <c r="O1" s="61" t="s">
        <v>105</v>
      </c>
      <c r="P1" s="61" t="s">
        <v>73</v>
      </c>
      <c r="Q1" s="61" t="s">
        <v>92</v>
      </c>
      <c r="R1" s="61" t="s">
        <v>98</v>
      </c>
      <c r="S1" s="61" t="s">
        <v>99</v>
      </c>
      <c r="T1" s="61" t="s">
        <v>100</v>
      </c>
      <c r="U1" s="61" t="s">
        <v>74</v>
      </c>
      <c r="V1" s="61" t="s">
        <v>94</v>
      </c>
      <c r="W1" s="61" t="s">
        <v>75</v>
      </c>
      <c r="X1" s="61" t="s">
        <v>76</v>
      </c>
      <c r="Y1" s="61" t="s">
        <v>77</v>
      </c>
      <c r="Z1" s="61" t="s">
        <v>78</v>
      </c>
      <c r="AA1" s="61" t="s">
        <v>95</v>
      </c>
      <c r="AB1" s="61" t="s">
        <v>79</v>
      </c>
      <c r="AC1" s="61" t="s">
        <v>80</v>
      </c>
      <c r="AD1" s="61" t="s">
        <v>81</v>
      </c>
      <c r="AE1" s="61" t="s">
        <v>83</v>
      </c>
      <c r="AF1" s="61" t="s">
        <v>96</v>
      </c>
      <c r="AG1" s="61" t="s">
        <v>84</v>
      </c>
      <c r="AH1" s="61" t="s">
        <v>85</v>
      </c>
      <c r="AI1" s="61" t="s">
        <v>86</v>
      </c>
      <c r="AJ1" s="61" t="s">
        <v>87</v>
      </c>
      <c r="AK1" s="61" t="s">
        <v>97</v>
      </c>
      <c r="AL1" s="61" t="s">
        <v>88</v>
      </c>
      <c r="AM1" s="61" t="s">
        <v>89</v>
      </c>
      <c r="AN1" s="61" t="s">
        <v>90</v>
      </c>
    </row>
    <row r="2" spans="1:40">
      <c r="A2" s="19" t="s">
        <v>125</v>
      </c>
      <c r="B2" s="64" t="s">
        <v>126</v>
      </c>
      <c r="C2" s="23">
        <v>0.90833333333333333</v>
      </c>
      <c r="D2" s="23">
        <v>9.1666666666666674E-2</v>
      </c>
      <c r="E2" s="64" t="s">
        <v>331</v>
      </c>
      <c r="F2" s="61"/>
      <c r="G2" s="61"/>
      <c r="H2" s="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</row>
    <row r="3" spans="1:40">
      <c r="A3" s="19" t="s">
        <v>127</v>
      </c>
      <c r="B3" s="64" t="s">
        <v>128</v>
      </c>
      <c r="C3" s="23">
        <v>0.91500000000000004</v>
      </c>
      <c r="D3" s="23">
        <v>8.4999999999999964E-2</v>
      </c>
      <c r="E3" s="64" t="s">
        <v>333</v>
      </c>
      <c r="F3" s="61"/>
      <c r="G3" s="61"/>
      <c r="H3" s="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</row>
    <row r="4" spans="1:40">
      <c r="A4" s="19" t="s">
        <v>129</v>
      </c>
      <c r="B4" s="64" t="s">
        <v>130</v>
      </c>
      <c r="C4" s="23">
        <v>0.76666666666666661</v>
      </c>
      <c r="D4" s="23">
        <v>0.23333333333333339</v>
      </c>
      <c r="E4" s="64" t="s">
        <v>330</v>
      </c>
      <c r="F4" s="61"/>
      <c r="G4" s="61"/>
      <c r="H4" s="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</row>
    <row r="5" spans="1:40">
      <c r="A5" s="19" t="s">
        <v>131</v>
      </c>
      <c r="B5" s="64" t="s">
        <v>132</v>
      </c>
      <c r="C5" s="23">
        <v>0.78333333333333321</v>
      </c>
      <c r="D5" s="23">
        <v>0.21666666666666679</v>
      </c>
      <c r="E5" s="64" t="s">
        <v>331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40">
      <c r="A6" s="19" t="s">
        <v>133</v>
      </c>
      <c r="B6" s="64" t="s">
        <v>134</v>
      </c>
      <c r="C6" s="23">
        <v>0.58666666666666678</v>
      </c>
      <c r="D6" s="23">
        <v>0.41333333333333322</v>
      </c>
      <c r="E6" s="64" t="s">
        <v>337</v>
      </c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40">
      <c r="A7" s="19" t="s">
        <v>135</v>
      </c>
      <c r="B7" s="64" t="s">
        <v>136</v>
      </c>
      <c r="C7" s="23">
        <v>0.6</v>
      </c>
      <c r="D7" s="23">
        <v>0.4</v>
      </c>
      <c r="E7" s="64" t="s">
        <v>339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40">
      <c r="A8" s="19" t="s">
        <v>137</v>
      </c>
      <c r="B8" s="64" t="s">
        <v>138</v>
      </c>
      <c r="C8" s="23">
        <v>0.59166666666666667</v>
      </c>
      <c r="D8" s="23">
        <v>0.40833333333333333</v>
      </c>
      <c r="E8" s="64" t="s">
        <v>339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40">
      <c r="A9" s="19" t="s">
        <v>139</v>
      </c>
      <c r="B9" s="64" t="s">
        <v>140</v>
      </c>
      <c r="C9" s="23">
        <v>0.26333333333333336</v>
      </c>
      <c r="D9" s="23">
        <v>0.73666666666666658</v>
      </c>
      <c r="E9" s="64" t="s">
        <v>331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40">
      <c r="A10" s="19" t="s">
        <v>141</v>
      </c>
      <c r="B10" s="64" t="s">
        <v>142</v>
      </c>
      <c r="C10" s="23">
        <v>0.26333333333333336</v>
      </c>
      <c r="D10" s="23">
        <v>0.73666666666666658</v>
      </c>
      <c r="E10" s="64" t="s">
        <v>331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40">
      <c r="A11" s="19" t="s">
        <v>143</v>
      </c>
      <c r="B11" s="64" t="s">
        <v>144</v>
      </c>
      <c r="C11" s="23">
        <v>0.57500000000000007</v>
      </c>
      <c r="D11" s="23">
        <v>0.42499999999999993</v>
      </c>
      <c r="E11" s="64" t="s">
        <v>339</v>
      </c>
      <c r="F11" s="61"/>
      <c r="G11" s="17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40">
      <c r="A12" s="19" t="s">
        <v>145</v>
      </c>
      <c r="B12" s="64" t="s">
        <v>146</v>
      </c>
      <c r="C12" s="23">
        <v>0.5</v>
      </c>
      <c r="D12" s="23">
        <v>0.5</v>
      </c>
      <c r="E12" s="64" t="s">
        <v>331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40">
      <c r="A13" s="19" t="s">
        <v>147</v>
      </c>
      <c r="B13" s="64" t="s">
        <v>148</v>
      </c>
      <c r="C13" s="23">
        <v>0.6166666666666667</v>
      </c>
      <c r="D13" s="23">
        <v>0.3833333333333333</v>
      </c>
      <c r="E13" s="64" t="s">
        <v>339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40">
      <c r="A14" s="19" t="s">
        <v>149</v>
      </c>
      <c r="B14" s="64" t="s">
        <v>150</v>
      </c>
      <c r="C14" s="23">
        <v>0.5</v>
      </c>
      <c r="D14" s="23">
        <v>0.5</v>
      </c>
      <c r="E14" s="64" t="s">
        <v>329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40">
      <c r="A15" s="19" t="s">
        <v>151</v>
      </c>
      <c r="B15" s="64" t="s">
        <v>152</v>
      </c>
      <c r="C15" s="23">
        <v>0.54166666666666663</v>
      </c>
      <c r="D15" s="23">
        <v>0.45833333333333337</v>
      </c>
      <c r="E15" s="64" t="s">
        <v>340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40">
      <c r="A16" s="19" t="s">
        <v>153</v>
      </c>
      <c r="B16" s="64" t="s">
        <v>154</v>
      </c>
      <c r="C16" s="23">
        <v>0.45</v>
      </c>
      <c r="D16" s="23">
        <v>0.55000000000000004</v>
      </c>
      <c r="E16" s="64" t="s">
        <v>337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34">
      <c r="A17" s="19" t="s">
        <v>155</v>
      </c>
      <c r="B17" s="64" t="s">
        <v>156</v>
      </c>
      <c r="C17" s="23">
        <v>0.44166666666666665</v>
      </c>
      <c r="D17" s="23">
        <v>0.55833333333333335</v>
      </c>
      <c r="E17" s="64" t="s">
        <v>337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12"/>
      <c r="X17" s="12"/>
      <c r="Z17" s="16"/>
      <c r="AA17" s="16"/>
      <c r="AB17" s="16"/>
      <c r="AG17" s="16"/>
      <c r="AH17" s="16"/>
    </row>
    <row r="18" spans="1:34">
      <c r="A18" s="19" t="s">
        <v>157</v>
      </c>
      <c r="B18" s="64" t="s">
        <v>158</v>
      </c>
      <c r="C18" s="23">
        <v>0.5</v>
      </c>
      <c r="D18" s="23">
        <v>0.5</v>
      </c>
      <c r="E18" s="64" t="s">
        <v>331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12"/>
      <c r="X18" s="12"/>
      <c r="Z18" s="16"/>
      <c r="AA18" s="16"/>
      <c r="AB18" s="16"/>
      <c r="AG18" s="16"/>
      <c r="AH18" s="16"/>
    </row>
    <row r="19" spans="1:34">
      <c r="A19" s="19" t="s">
        <v>159</v>
      </c>
      <c r="B19" s="64" t="s">
        <v>160</v>
      </c>
      <c r="C19" s="23">
        <v>0.31666666666666671</v>
      </c>
      <c r="D19" s="23">
        <v>0.68333333333333335</v>
      </c>
      <c r="E19" s="64" t="s">
        <v>337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12"/>
      <c r="X19" s="12"/>
      <c r="Z19" s="16"/>
      <c r="AA19" s="16"/>
      <c r="AB19" s="16"/>
      <c r="AG19" s="16"/>
      <c r="AH19" s="16"/>
    </row>
    <row r="20" spans="1:34">
      <c r="A20" s="19" t="s">
        <v>161</v>
      </c>
      <c r="B20" s="64" t="s">
        <v>162</v>
      </c>
      <c r="C20" s="23">
        <v>0.56666666666666676</v>
      </c>
      <c r="D20" s="23">
        <v>0.43333333333333324</v>
      </c>
      <c r="E20" s="64" t="s">
        <v>337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12"/>
      <c r="X20" s="12"/>
      <c r="Z20" s="16"/>
      <c r="AA20" s="16"/>
      <c r="AB20" s="16"/>
      <c r="AG20" s="16"/>
      <c r="AH20" s="16"/>
    </row>
    <row r="21" spans="1:34">
      <c r="A21" s="19" t="s">
        <v>163</v>
      </c>
      <c r="B21" s="64" t="s">
        <v>164</v>
      </c>
      <c r="C21" s="23">
        <v>0.375</v>
      </c>
      <c r="D21" s="23">
        <v>0.625</v>
      </c>
      <c r="E21" s="64" t="s">
        <v>337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12"/>
      <c r="X21" s="12"/>
      <c r="Z21" s="16"/>
      <c r="AA21" s="16"/>
      <c r="AB21" s="16"/>
      <c r="AG21" s="16"/>
      <c r="AH21" s="16"/>
    </row>
    <row r="22" spans="1:34">
      <c r="A22" s="19" t="s">
        <v>165</v>
      </c>
      <c r="B22" s="64" t="s">
        <v>166</v>
      </c>
      <c r="C22" s="23">
        <v>0.67499999999999993</v>
      </c>
      <c r="D22" s="23">
        <v>0.32500000000000007</v>
      </c>
      <c r="E22" s="64" t="s">
        <v>339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12"/>
      <c r="X22" s="12"/>
      <c r="Z22" s="16"/>
      <c r="AA22" s="16"/>
      <c r="AB22" s="16"/>
      <c r="AG22" s="16"/>
      <c r="AH22" s="16"/>
    </row>
    <row r="23" spans="1:34">
      <c r="A23" s="19" t="s">
        <v>167</v>
      </c>
      <c r="B23" s="64" t="s">
        <v>168</v>
      </c>
      <c r="C23" s="23">
        <v>0.36666666666666664</v>
      </c>
      <c r="D23" s="23">
        <v>0.6333333333333333</v>
      </c>
      <c r="E23" s="64" t="s">
        <v>331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12"/>
      <c r="X23" s="12"/>
      <c r="Z23" s="16"/>
      <c r="AA23" s="16"/>
      <c r="AB23" s="16"/>
      <c r="AG23" s="16"/>
      <c r="AH23" s="16"/>
    </row>
    <row r="24" spans="1:34">
      <c r="A24" s="19" t="s">
        <v>169</v>
      </c>
      <c r="B24" s="64" t="s">
        <v>170</v>
      </c>
      <c r="C24" s="23">
        <v>0.4916666666666667</v>
      </c>
      <c r="D24" s="23">
        <v>0.5083333333333333</v>
      </c>
      <c r="E24" s="64" t="s">
        <v>346</v>
      </c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12"/>
      <c r="X24" s="12"/>
      <c r="Z24" s="16"/>
      <c r="AA24" s="16"/>
      <c r="AB24" s="16"/>
      <c r="AG24" s="16"/>
      <c r="AH24" s="16"/>
    </row>
    <row r="25" spans="1:34">
      <c r="A25" s="19" t="s">
        <v>171</v>
      </c>
      <c r="B25" s="64" t="s">
        <v>172</v>
      </c>
      <c r="C25" s="23">
        <v>0.66666666666666663</v>
      </c>
      <c r="D25" s="23">
        <v>0.33333333333333337</v>
      </c>
      <c r="E25" s="64" t="s">
        <v>331</v>
      </c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12"/>
      <c r="X25" s="12"/>
      <c r="Z25" s="16"/>
      <c r="AA25" s="16"/>
      <c r="AB25" s="16"/>
      <c r="AG25" s="16"/>
      <c r="AH25" s="16"/>
    </row>
    <row r="26" spans="1:34">
      <c r="A26" s="19" t="s">
        <v>173</v>
      </c>
      <c r="B26" s="64" t="s">
        <v>174</v>
      </c>
      <c r="C26" s="23">
        <v>0.6</v>
      </c>
      <c r="D26" s="23">
        <v>0.4</v>
      </c>
      <c r="E26" s="64" t="s">
        <v>331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12"/>
      <c r="X26" s="12"/>
      <c r="Z26" s="16"/>
      <c r="AA26" s="16"/>
      <c r="AB26" s="16"/>
      <c r="AG26" s="16"/>
      <c r="AH26" s="16"/>
    </row>
    <row r="27" spans="1:34">
      <c r="A27" s="19" t="s">
        <v>175</v>
      </c>
      <c r="B27" s="64" t="s">
        <v>176</v>
      </c>
      <c r="C27" s="23">
        <v>0.375</v>
      </c>
      <c r="D27" s="23">
        <v>0.625</v>
      </c>
      <c r="E27" s="64" t="s">
        <v>336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12"/>
      <c r="X27" s="12"/>
      <c r="Z27" s="16"/>
      <c r="AA27" s="16"/>
      <c r="AB27" s="16"/>
      <c r="AG27" s="16"/>
      <c r="AH27" s="16"/>
    </row>
    <row r="28" spans="1:34">
      <c r="A28" s="19" t="s">
        <v>177</v>
      </c>
      <c r="B28" s="64" t="s">
        <v>178</v>
      </c>
      <c r="C28" s="23">
        <v>0.55500000000000005</v>
      </c>
      <c r="D28" s="23">
        <v>0.44499999999999995</v>
      </c>
      <c r="E28" s="64" t="s">
        <v>346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12"/>
      <c r="X28" s="12"/>
      <c r="Z28" s="16"/>
      <c r="AA28" s="16"/>
      <c r="AB28" s="16"/>
      <c r="AG28" s="16"/>
      <c r="AH28" s="16"/>
    </row>
    <row r="29" spans="1:34">
      <c r="A29" s="19" t="s">
        <v>179</v>
      </c>
      <c r="B29" s="64" t="s">
        <v>180</v>
      </c>
      <c r="C29" s="23">
        <v>0.60833333333333339</v>
      </c>
      <c r="D29" s="23">
        <v>0.39166666666666661</v>
      </c>
      <c r="E29" s="64" t="s">
        <v>336</v>
      </c>
      <c r="F29" s="61"/>
    </row>
    <row r="30" spans="1:34">
      <c r="A30" s="19" t="s">
        <v>181</v>
      </c>
      <c r="B30" s="64" t="s">
        <v>182</v>
      </c>
      <c r="C30" s="23">
        <v>0.65</v>
      </c>
      <c r="D30" s="23">
        <v>0.35</v>
      </c>
      <c r="E30" s="64" t="s">
        <v>344</v>
      </c>
    </row>
    <row r="31" spans="1:34">
      <c r="A31" s="19" t="s">
        <v>183</v>
      </c>
      <c r="B31" s="64" t="s">
        <v>184</v>
      </c>
      <c r="C31" s="23">
        <v>0.70833333333333337</v>
      </c>
      <c r="D31" s="23">
        <v>0.29166666666666663</v>
      </c>
      <c r="E31" s="64" t="s">
        <v>331</v>
      </c>
    </row>
    <row r="32" spans="1:34">
      <c r="A32" s="19" t="s">
        <v>185</v>
      </c>
      <c r="B32" s="64" t="s">
        <v>186</v>
      </c>
      <c r="C32" s="23">
        <v>0.70833333333333337</v>
      </c>
      <c r="D32" s="23">
        <v>0.29166666666666663</v>
      </c>
      <c r="E32" s="64" t="s">
        <v>331</v>
      </c>
    </row>
    <row r="33" spans="1:35">
      <c r="A33" s="19" t="s">
        <v>187</v>
      </c>
      <c r="B33" s="64" t="s">
        <v>188</v>
      </c>
      <c r="C33" s="23">
        <v>0.44166666666666665</v>
      </c>
      <c r="D33" s="23">
        <v>0.55833333333333335</v>
      </c>
      <c r="E33" s="64" t="s">
        <v>331</v>
      </c>
      <c r="F33" s="16"/>
    </row>
    <row r="34" spans="1:35">
      <c r="A34" s="19" t="s">
        <v>189</v>
      </c>
      <c r="B34" s="64" t="s">
        <v>190</v>
      </c>
      <c r="C34" s="23">
        <v>0.40333333333333332</v>
      </c>
      <c r="D34" s="23">
        <v>0.59666666666666668</v>
      </c>
      <c r="E34" s="64" t="s">
        <v>339</v>
      </c>
      <c r="F34" s="16"/>
    </row>
    <row r="35" spans="1:35">
      <c r="A35" s="19" t="s">
        <v>191</v>
      </c>
      <c r="B35" s="64" t="s">
        <v>192</v>
      </c>
      <c r="C35" s="23">
        <v>0.43333333333333335</v>
      </c>
      <c r="D35" s="23">
        <v>0.56666666666666665</v>
      </c>
      <c r="E35" s="64" t="s">
        <v>331</v>
      </c>
      <c r="F35" s="16"/>
      <c r="G35" s="16"/>
      <c r="I35" s="16"/>
      <c r="J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F35" s="16"/>
      <c r="AG35" s="16"/>
      <c r="AH35" s="16"/>
      <c r="AI35" s="16"/>
    </row>
    <row r="36" spans="1:35">
      <c r="A36" s="19" t="s">
        <v>193</v>
      </c>
      <c r="B36" s="64" t="s">
        <v>194</v>
      </c>
      <c r="C36" s="23">
        <v>0.36666666666666664</v>
      </c>
      <c r="D36" s="23">
        <v>0.6333333333333333</v>
      </c>
      <c r="E36" s="64" t="s">
        <v>331</v>
      </c>
      <c r="F36" s="16"/>
      <c r="G36" s="16"/>
      <c r="I36" s="16"/>
      <c r="J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F36" s="16"/>
      <c r="AG36" s="16"/>
      <c r="AH36" s="16"/>
      <c r="AI36" s="16"/>
    </row>
    <row r="37" spans="1:35">
      <c r="A37" s="19" t="s">
        <v>195</v>
      </c>
      <c r="B37" s="64" t="s">
        <v>196</v>
      </c>
      <c r="C37" s="23">
        <v>0.36666666666666664</v>
      </c>
      <c r="D37" s="23">
        <v>0.6333333333333333</v>
      </c>
      <c r="E37" s="64" t="s">
        <v>331</v>
      </c>
      <c r="F37" s="16"/>
      <c r="G37" s="16"/>
      <c r="I37" s="16"/>
      <c r="J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F37" s="16"/>
      <c r="AG37" s="16"/>
      <c r="AH37" s="16"/>
      <c r="AI37" s="16"/>
    </row>
    <row r="38" spans="1:35">
      <c r="A38" s="19" t="s">
        <v>197</v>
      </c>
      <c r="B38" s="64" t="s">
        <v>198</v>
      </c>
      <c r="C38" s="23">
        <v>0.36666666666666664</v>
      </c>
      <c r="D38" s="23">
        <v>0.6333333333333333</v>
      </c>
      <c r="E38" s="64" t="s">
        <v>341</v>
      </c>
      <c r="F38" s="16"/>
      <c r="G38" s="16"/>
      <c r="I38" s="16"/>
      <c r="J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F38" s="16"/>
      <c r="AG38" s="16"/>
      <c r="AH38" s="16"/>
      <c r="AI38" s="16"/>
    </row>
    <row r="39" spans="1:35">
      <c r="A39" s="19" t="s">
        <v>199</v>
      </c>
      <c r="B39" s="64" t="s">
        <v>200</v>
      </c>
      <c r="C39" s="23">
        <v>0.36666666666666664</v>
      </c>
      <c r="D39" s="23">
        <v>0.6333333333333333</v>
      </c>
      <c r="E39" s="64" t="s">
        <v>341</v>
      </c>
      <c r="F39" s="16"/>
      <c r="G39" s="16"/>
      <c r="I39" s="16"/>
      <c r="J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F39" s="16"/>
      <c r="AG39" s="16"/>
      <c r="AH39" s="16"/>
      <c r="AI39" s="16"/>
    </row>
    <row r="40" spans="1:35">
      <c r="A40" s="19" t="s">
        <v>201</v>
      </c>
      <c r="B40" s="64" t="s">
        <v>202</v>
      </c>
      <c r="C40" s="23">
        <v>0.6</v>
      </c>
      <c r="D40" s="23">
        <v>0.4</v>
      </c>
      <c r="E40" s="64" t="s">
        <v>339</v>
      </c>
      <c r="F40" s="16"/>
      <c r="G40" s="16"/>
      <c r="I40" s="16"/>
      <c r="J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F40" s="16"/>
      <c r="AG40" s="16"/>
      <c r="AH40" s="16"/>
      <c r="AI40" s="16"/>
    </row>
    <row r="41" spans="1:35">
      <c r="A41" s="19" t="s">
        <v>203</v>
      </c>
      <c r="B41" s="64" t="s">
        <v>204</v>
      </c>
      <c r="C41" s="23">
        <v>0.59166666666666667</v>
      </c>
      <c r="D41" s="23">
        <v>0.40833333333333333</v>
      </c>
      <c r="E41" s="64" t="s">
        <v>331</v>
      </c>
      <c r="F41" s="16"/>
      <c r="G41" s="16"/>
      <c r="I41" s="16"/>
      <c r="J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F41" s="16"/>
      <c r="AG41" s="16"/>
      <c r="AH41" s="16"/>
      <c r="AI41" s="16"/>
    </row>
    <row r="42" spans="1:35">
      <c r="A42" s="19" t="s">
        <v>205</v>
      </c>
      <c r="B42" s="64" t="s">
        <v>206</v>
      </c>
      <c r="C42" s="23">
        <v>0.53333333333333333</v>
      </c>
      <c r="D42" s="23">
        <v>0.46666666666666667</v>
      </c>
      <c r="E42" s="64" t="s">
        <v>340</v>
      </c>
      <c r="F42" s="16"/>
      <c r="G42" s="16"/>
      <c r="I42" s="16"/>
      <c r="J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F42" s="16"/>
      <c r="AG42" s="16"/>
      <c r="AH42" s="16"/>
      <c r="AI42" s="16"/>
    </row>
    <row r="43" spans="1:35">
      <c r="A43" s="19" t="s">
        <v>207</v>
      </c>
      <c r="B43" s="64" t="s">
        <v>208</v>
      </c>
      <c r="C43" s="23">
        <v>0.55000000000000004</v>
      </c>
      <c r="D43" s="23">
        <v>0.44999999999999996</v>
      </c>
      <c r="E43" s="64" t="s">
        <v>331</v>
      </c>
      <c r="G43" s="16"/>
      <c r="I43" s="16"/>
      <c r="J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F43" s="16"/>
      <c r="AG43" s="16"/>
      <c r="AH43" s="16"/>
      <c r="AI43" s="16"/>
    </row>
    <row r="44" spans="1:35">
      <c r="A44" s="19" t="s">
        <v>209</v>
      </c>
      <c r="B44" s="64" t="s">
        <v>210</v>
      </c>
      <c r="C44" s="23">
        <v>0.55000000000000004</v>
      </c>
      <c r="D44" s="23">
        <v>0.44999999999999996</v>
      </c>
      <c r="E44" s="64" t="s">
        <v>340</v>
      </c>
      <c r="G44" s="16"/>
      <c r="I44" s="16"/>
      <c r="J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F44" s="16"/>
      <c r="AG44" s="16"/>
      <c r="AH44" s="16"/>
      <c r="AI44" s="16"/>
    </row>
    <row r="45" spans="1:35">
      <c r="A45" s="19" t="s">
        <v>211</v>
      </c>
      <c r="B45" s="64" t="s">
        <v>212</v>
      </c>
      <c r="C45" s="23">
        <v>0.46666666666666662</v>
      </c>
      <c r="D45" s="23">
        <v>0.53333333333333344</v>
      </c>
      <c r="E45" s="64" t="s">
        <v>340</v>
      </c>
    </row>
    <row r="46" spans="1:35">
      <c r="A46" s="19" t="s">
        <v>213</v>
      </c>
      <c r="B46" s="64" t="s">
        <v>214</v>
      </c>
      <c r="C46" s="23">
        <v>0.4916666666666667</v>
      </c>
      <c r="D46" s="23">
        <v>0.5083333333333333</v>
      </c>
      <c r="E46" s="64" t="s">
        <v>331</v>
      </c>
    </row>
    <row r="47" spans="1:35">
      <c r="A47" s="19" t="s">
        <v>215</v>
      </c>
      <c r="B47" s="64" t="s">
        <v>216</v>
      </c>
      <c r="C47" s="23">
        <v>0.70000000000000007</v>
      </c>
      <c r="D47" s="23">
        <v>0.29999999999999993</v>
      </c>
      <c r="E47" s="64" t="s">
        <v>342</v>
      </c>
    </row>
    <row r="48" spans="1:35">
      <c r="A48" s="19" t="s">
        <v>217</v>
      </c>
      <c r="B48" s="64" t="s">
        <v>218</v>
      </c>
      <c r="C48" s="23">
        <v>0.70000000000000007</v>
      </c>
      <c r="D48" s="23">
        <v>0.29999999999999993</v>
      </c>
      <c r="E48" s="64" t="s">
        <v>342</v>
      </c>
    </row>
    <row r="49" spans="1:5">
      <c r="A49" s="19" t="s">
        <v>219</v>
      </c>
      <c r="B49" s="64" t="s">
        <v>220</v>
      </c>
      <c r="C49" s="23">
        <v>0.56666666666666676</v>
      </c>
      <c r="D49" s="23">
        <v>0.43333333333333324</v>
      </c>
      <c r="E49" s="64" t="s">
        <v>331</v>
      </c>
    </row>
    <row r="50" spans="1:5">
      <c r="A50" s="19" t="s">
        <v>221</v>
      </c>
      <c r="B50" s="64" t="s">
        <v>222</v>
      </c>
      <c r="C50" s="23">
        <v>0.51666666666666672</v>
      </c>
      <c r="D50" s="23">
        <v>0.48333333333333328</v>
      </c>
      <c r="E50" s="64" t="s">
        <v>331</v>
      </c>
    </row>
    <row r="51" spans="1:5">
      <c r="A51" s="19" t="s">
        <v>223</v>
      </c>
      <c r="B51" s="64" t="s">
        <v>224</v>
      </c>
      <c r="C51" s="23">
        <v>0.43333333333333335</v>
      </c>
      <c r="D51" s="23">
        <v>0.56666666666666665</v>
      </c>
      <c r="E51" s="64" t="s">
        <v>331</v>
      </c>
    </row>
    <row r="52" spans="1:5">
      <c r="A52" s="19" t="s">
        <v>225</v>
      </c>
      <c r="B52" s="64" t="s">
        <v>226</v>
      </c>
      <c r="C52" s="23">
        <v>0.3833333333333333</v>
      </c>
      <c r="D52" s="23">
        <v>0.6166666666666667</v>
      </c>
      <c r="E52" s="64" t="s">
        <v>331</v>
      </c>
    </row>
    <row r="53" spans="1:5">
      <c r="A53" s="19" t="s">
        <v>227</v>
      </c>
      <c r="B53" s="64" t="s">
        <v>228</v>
      </c>
      <c r="C53" s="23">
        <v>0.39999999999999997</v>
      </c>
      <c r="D53" s="23">
        <v>0.60000000000000009</v>
      </c>
      <c r="E53" s="64" t="s">
        <v>331</v>
      </c>
    </row>
    <row r="54" spans="1:5">
      <c r="A54" s="19" t="s">
        <v>229</v>
      </c>
      <c r="B54" s="64" t="s">
        <v>230</v>
      </c>
      <c r="C54" s="23">
        <v>0.39999999999999997</v>
      </c>
      <c r="D54" s="23">
        <v>0.60000000000000009</v>
      </c>
      <c r="E54" s="64" t="s">
        <v>337</v>
      </c>
    </row>
    <row r="55" spans="1:5">
      <c r="A55" s="19" t="s">
        <v>231</v>
      </c>
      <c r="B55" s="64" t="s">
        <v>232</v>
      </c>
      <c r="C55" s="23">
        <v>0.38333333333333336</v>
      </c>
      <c r="D55" s="23">
        <v>0.6166666666666667</v>
      </c>
      <c r="E55" s="64" t="s">
        <v>337</v>
      </c>
    </row>
    <row r="56" spans="1:5">
      <c r="A56" s="19" t="s">
        <v>233</v>
      </c>
      <c r="B56" s="64" t="s">
        <v>234</v>
      </c>
      <c r="C56" s="23">
        <v>0.19999999999999998</v>
      </c>
      <c r="D56" s="23">
        <v>0.8</v>
      </c>
      <c r="E56" s="64" t="s">
        <v>331</v>
      </c>
    </row>
    <row r="57" spans="1:5">
      <c r="A57" s="19" t="s">
        <v>235</v>
      </c>
      <c r="B57" s="64" t="s">
        <v>236</v>
      </c>
      <c r="C57" s="23">
        <v>0.3666666666666667</v>
      </c>
      <c r="D57" s="23">
        <v>0.6333333333333333</v>
      </c>
      <c r="E57" s="64" t="s">
        <v>332</v>
      </c>
    </row>
    <row r="58" spans="1:5">
      <c r="A58" s="19" t="s">
        <v>237</v>
      </c>
      <c r="B58" s="64" t="s">
        <v>238</v>
      </c>
      <c r="C58" s="23">
        <v>0.3666666666666667</v>
      </c>
      <c r="D58" s="23">
        <v>0.6333333333333333</v>
      </c>
      <c r="E58" s="64" t="s">
        <v>331</v>
      </c>
    </row>
    <row r="59" spans="1:5">
      <c r="A59" s="19" t="s">
        <v>239</v>
      </c>
      <c r="B59" s="64" t="s">
        <v>240</v>
      </c>
      <c r="C59" s="23">
        <v>0.35000000000000003</v>
      </c>
      <c r="D59" s="23">
        <v>0.64999999999999991</v>
      </c>
      <c r="E59" s="64" t="s">
        <v>331</v>
      </c>
    </row>
    <row r="60" spans="1:5">
      <c r="A60" s="19" t="s">
        <v>241</v>
      </c>
      <c r="B60" s="64" t="s">
        <v>242</v>
      </c>
      <c r="C60" s="23">
        <v>0.38333333333333336</v>
      </c>
      <c r="D60" s="23">
        <v>0.6166666666666667</v>
      </c>
      <c r="E60" s="64" t="s">
        <v>341</v>
      </c>
    </row>
    <row r="61" spans="1:5">
      <c r="A61" s="19" t="s">
        <v>243</v>
      </c>
      <c r="B61" s="64" t="s">
        <v>244</v>
      </c>
      <c r="C61" s="23">
        <v>0.35833333333333334</v>
      </c>
      <c r="D61" s="23">
        <v>0.64166666666666661</v>
      </c>
      <c r="E61" s="64" t="s">
        <v>331</v>
      </c>
    </row>
    <row r="62" spans="1:5">
      <c r="A62" s="19" t="s">
        <v>245</v>
      </c>
      <c r="B62" s="64" t="s">
        <v>246</v>
      </c>
      <c r="C62" s="23">
        <v>0.35833333333333334</v>
      </c>
      <c r="D62" s="23">
        <v>0.64166666666666661</v>
      </c>
      <c r="E62" s="64" t="s">
        <v>331</v>
      </c>
    </row>
    <row r="63" spans="1:5">
      <c r="A63" s="19" t="s">
        <v>247</v>
      </c>
      <c r="B63" s="64" t="s">
        <v>248</v>
      </c>
      <c r="C63" s="23">
        <v>0.3666666666666667</v>
      </c>
      <c r="D63" s="23">
        <v>0.6333333333333333</v>
      </c>
      <c r="E63" s="64" t="s">
        <v>331</v>
      </c>
    </row>
    <row r="64" spans="1:5">
      <c r="A64" s="19" t="s">
        <v>249</v>
      </c>
      <c r="B64" s="64" t="s">
        <v>250</v>
      </c>
      <c r="C64" s="23">
        <v>0.35000000000000003</v>
      </c>
      <c r="D64" s="23">
        <v>0.64999999999999991</v>
      </c>
      <c r="E64" s="64" t="s">
        <v>331</v>
      </c>
    </row>
    <row r="65" spans="1:5">
      <c r="A65" s="19" t="s">
        <v>251</v>
      </c>
      <c r="B65" s="64" t="s">
        <v>252</v>
      </c>
      <c r="C65" s="23">
        <v>0.19999999999999998</v>
      </c>
      <c r="D65" s="23">
        <v>0.8</v>
      </c>
      <c r="E65" s="64" t="s">
        <v>339</v>
      </c>
    </row>
    <row r="66" spans="1:5">
      <c r="A66" s="19" t="s">
        <v>253</v>
      </c>
      <c r="B66" s="64" t="s">
        <v>254</v>
      </c>
      <c r="C66" s="23">
        <v>0.4916666666666667</v>
      </c>
      <c r="D66" s="23">
        <v>0.5083333333333333</v>
      </c>
      <c r="E66" s="64" t="s">
        <v>331</v>
      </c>
    </row>
    <row r="67" spans="1:5">
      <c r="A67" s="19" t="s">
        <v>255</v>
      </c>
      <c r="B67" s="64" t="s">
        <v>256</v>
      </c>
      <c r="C67" s="23">
        <v>0.57500000000000007</v>
      </c>
      <c r="D67" s="23">
        <v>0.42499999999999993</v>
      </c>
      <c r="E67" s="64" t="s">
        <v>330</v>
      </c>
    </row>
    <row r="68" spans="1:5" ht="27.6">
      <c r="A68" s="19" t="s">
        <v>257</v>
      </c>
      <c r="B68" s="64" t="s">
        <v>258</v>
      </c>
      <c r="C68" s="23">
        <v>0.26666666666666666</v>
      </c>
      <c r="D68" s="23">
        <v>0.73333333333333339</v>
      </c>
      <c r="E68" s="64" t="s">
        <v>331</v>
      </c>
    </row>
    <row r="69" spans="1:5">
      <c r="A69" s="19" t="s">
        <v>259</v>
      </c>
      <c r="B69" s="64" t="s">
        <v>260</v>
      </c>
      <c r="C69" s="23">
        <v>0.3</v>
      </c>
      <c r="D69" s="23">
        <v>0.7</v>
      </c>
      <c r="E69" s="64" t="s">
        <v>331</v>
      </c>
    </row>
    <row r="70" spans="1:5">
      <c r="A70" s="19" t="s">
        <v>261</v>
      </c>
      <c r="B70" s="64" t="s">
        <v>262</v>
      </c>
      <c r="C70" s="23">
        <v>0.39166666666666661</v>
      </c>
      <c r="D70" s="23">
        <v>0.60833333333333339</v>
      </c>
      <c r="E70" s="64" t="s">
        <v>337</v>
      </c>
    </row>
    <row r="71" spans="1:5" ht="27.6">
      <c r="A71" s="19" t="s">
        <v>263</v>
      </c>
      <c r="B71" s="64" t="s">
        <v>264</v>
      </c>
      <c r="C71" s="23">
        <v>0.46666666666666662</v>
      </c>
      <c r="D71" s="23">
        <v>0.53333333333333344</v>
      </c>
      <c r="E71" s="64" t="s">
        <v>331</v>
      </c>
    </row>
    <row r="72" spans="1:5">
      <c r="A72" s="19" t="s">
        <v>265</v>
      </c>
      <c r="B72" s="64" t="s">
        <v>266</v>
      </c>
      <c r="C72" s="23">
        <v>0.40833333333333338</v>
      </c>
      <c r="D72" s="23">
        <v>0.59166666666666656</v>
      </c>
      <c r="E72" s="64" t="s">
        <v>334</v>
      </c>
    </row>
    <row r="73" spans="1:5">
      <c r="A73" s="19" t="s">
        <v>267</v>
      </c>
      <c r="B73" s="64" t="s">
        <v>268</v>
      </c>
      <c r="C73" s="23">
        <v>0.19999999999999998</v>
      </c>
      <c r="D73" s="23">
        <v>0.8</v>
      </c>
      <c r="E73" s="64" t="s">
        <v>331</v>
      </c>
    </row>
    <row r="74" spans="1:5">
      <c r="A74" s="19" t="s">
        <v>269</v>
      </c>
      <c r="B74" s="64" t="s">
        <v>270</v>
      </c>
      <c r="C74" s="23">
        <v>0.19999999999999998</v>
      </c>
      <c r="D74" s="23">
        <v>0.8</v>
      </c>
      <c r="E74" s="64" t="s">
        <v>331</v>
      </c>
    </row>
    <row r="75" spans="1:5">
      <c r="A75" s="19" t="s">
        <v>271</v>
      </c>
      <c r="B75" s="64" t="s">
        <v>272</v>
      </c>
      <c r="C75" s="23">
        <v>0.47500000000000003</v>
      </c>
      <c r="D75" s="23">
        <v>0.52499999999999991</v>
      </c>
      <c r="E75" s="64" t="s">
        <v>343</v>
      </c>
    </row>
    <row r="76" spans="1:5">
      <c r="A76" s="19" t="s">
        <v>273</v>
      </c>
      <c r="B76" s="64" t="s">
        <v>274</v>
      </c>
      <c r="C76" s="23">
        <v>0.57500000000000007</v>
      </c>
      <c r="D76" s="23">
        <v>0.42499999999999993</v>
      </c>
      <c r="E76" s="64" t="s">
        <v>338</v>
      </c>
    </row>
    <row r="77" spans="1:5">
      <c r="A77" s="19" t="s">
        <v>275</v>
      </c>
      <c r="B77" s="64" t="s">
        <v>276</v>
      </c>
      <c r="C77" s="23">
        <v>0.56166666666666665</v>
      </c>
      <c r="D77" s="23">
        <v>0.43833333333333335</v>
      </c>
      <c r="E77" s="64" t="s">
        <v>345</v>
      </c>
    </row>
    <row r="78" spans="1:5">
      <c r="A78" s="19" t="s">
        <v>277</v>
      </c>
      <c r="B78" s="64" t="s">
        <v>278</v>
      </c>
      <c r="C78" s="23">
        <v>0.57333333333333336</v>
      </c>
      <c r="D78" s="23">
        <v>0.42666666666666664</v>
      </c>
      <c r="E78" s="64" t="s">
        <v>343</v>
      </c>
    </row>
    <row r="79" spans="1:5">
      <c r="A79" s="19" t="s">
        <v>279</v>
      </c>
      <c r="B79" s="64" t="s">
        <v>280</v>
      </c>
      <c r="C79" s="23">
        <v>0.49</v>
      </c>
      <c r="D79" s="23">
        <v>0.51</v>
      </c>
      <c r="E79" s="64" t="s">
        <v>332</v>
      </c>
    </row>
    <row r="80" spans="1:5">
      <c r="A80" s="19" t="s">
        <v>281</v>
      </c>
      <c r="B80" s="64" t="s">
        <v>282</v>
      </c>
      <c r="C80" s="23">
        <v>0.4916666666666667</v>
      </c>
      <c r="D80" s="23">
        <v>0.5083333333333333</v>
      </c>
      <c r="E80" s="64" t="s">
        <v>347</v>
      </c>
    </row>
    <row r="81" spans="1:5">
      <c r="A81" s="19" t="s">
        <v>283</v>
      </c>
      <c r="B81" s="64" t="s">
        <v>284</v>
      </c>
      <c r="C81" s="23">
        <v>0.46666666666666662</v>
      </c>
      <c r="D81" s="23">
        <v>0.53333333333333344</v>
      </c>
      <c r="E81" s="64" t="s">
        <v>347</v>
      </c>
    </row>
    <row r="82" spans="1:5">
      <c r="A82" s="19" t="s">
        <v>285</v>
      </c>
      <c r="B82" s="64" t="s">
        <v>286</v>
      </c>
      <c r="C82" s="23">
        <v>0.48333333333333334</v>
      </c>
      <c r="D82" s="23">
        <v>0.51666666666666661</v>
      </c>
      <c r="E82" s="64" t="s">
        <v>347</v>
      </c>
    </row>
    <row r="83" spans="1:5">
      <c r="A83" s="19" t="s">
        <v>287</v>
      </c>
      <c r="B83" s="64" t="s">
        <v>288</v>
      </c>
      <c r="C83" s="23">
        <v>0.48333333333333334</v>
      </c>
      <c r="D83" s="23">
        <v>0.51666666666666661</v>
      </c>
      <c r="E83" s="64" t="s">
        <v>347</v>
      </c>
    </row>
    <row r="84" spans="1:5">
      <c r="A84" s="19" t="s">
        <v>289</v>
      </c>
      <c r="B84" s="64" t="s">
        <v>290</v>
      </c>
      <c r="C84" s="23">
        <v>0.48333333333333334</v>
      </c>
      <c r="D84" s="23">
        <v>0.51666666666666661</v>
      </c>
      <c r="E84" s="64" t="s">
        <v>332</v>
      </c>
    </row>
    <row r="85" spans="1:5">
      <c r="A85" s="19" t="s">
        <v>291</v>
      </c>
      <c r="B85" s="64" t="s">
        <v>292</v>
      </c>
      <c r="C85" s="23">
        <v>0.56666666666666676</v>
      </c>
      <c r="D85" s="23">
        <v>0.43333333333333324</v>
      </c>
      <c r="E85" s="64" t="s">
        <v>332</v>
      </c>
    </row>
    <row r="86" spans="1:5">
      <c r="A86" s="19" t="s">
        <v>293</v>
      </c>
      <c r="B86" s="64" t="s">
        <v>294</v>
      </c>
      <c r="C86" s="23">
        <v>0.73499999999999988</v>
      </c>
      <c r="D86" s="23">
        <v>0.26500000000000012</v>
      </c>
      <c r="E86" s="64" t="s">
        <v>335</v>
      </c>
    </row>
    <row r="87" spans="1:5">
      <c r="A87" s="19" t="s">
        <v>295</v>
      </c>
      <c r="B87" s="64" t="s">
        <v>296</v>
      </c>
      <c r="C87" s="23">
        <v>0.67499999999999993</v>
      </c>
      <c r="D87" s="23">
        <v>0.32500000000000007</v>
      </c>
      <c r="E87" s="64" t="s">
        <v>330</v>
      </c>
    </row>
    <row r="88" spans="1:5">
      <c r="A88" s="19" t="s">
        <v>297</v>
      </c>
      <c r="B88" s="64" t="s">
        <v>298</v>
      </c>
      <c r="C88" s="23">
        <v>0.69166666666666676</v>
      </c>
      <c r="D88" s="23">
        <v>0.30833333333333324</v>
      </c>
      <c r="E88" s="64" t="s">
        <v>331</v>
      </c>
    </row>
    <row r="89" spans="1:5">
      <c r="A89" s="19" t="s">
        <v>299</v>
      </c>
      <c r="B89" s="64" t="s">
        <v>300</v>
      </c>
      <c r="C89" s="23">
        <v>0.66666666666666663</v>
      </c>
      <c r="D89" s="23">
        <v>0.33333333333333337</v>
      </c>
      <c r="E89" s="64" t="s">
        <v>339</v>
      </c>
    </row>
    <row r="90" spans="1:5">
      <c r="A90" s="19" t="s">
        <v>301</v>
      </c>
      <c r="B90" s="64" t="s">
        <v>302</v>
      </c>
      <c r="C90" s="23">
        <v>0.60000000000000009</v>
      </c>
      <c r="D90" s="23">
        <v>0.39999999999999991</v>
      </c>
      <c r="E90" s="64" t="s">
        <v>335</v>
      </c>
    </row>
    <row r="91" spans="1:5">
      <c r="A91" s="19" t="s">
        <v>303</v>
      </c>
      <c r="B91" s="64" t="s">
        <v>304</v>
      </c>
      <c r="C91" s="23">
        <v>0.57500000000000007</v>
      </c>
      <c r="D91" s="23">
        <v>0.42499999999999993</v>
      </c>
      <c r="E91" s="64" t="s">
        <v>339</v>
      </c>
    </row>
    <row r="92" spans="1:5">
      <c r="A92" s="19" t="s">
        <v>305</v>
      </c>
      <c r="B92" s="64" t="s">
        <v>306</v>
      </c>
      <c r="C92" s="23">
        <v>0.52500000000000002</v>
      </c>
      <c r="D92" s="23">
        <v>0.47499999999999998</v>
      </c>
      <c r="E92" s="64" t="s">
        <v>329</v>
      </c>
    </row>
    <row r="93" spans="1:5">
      <c r="A93" s="19" t="s">
        <v>307</v>
      </c>
      <c r="B93" s="64" t="s">
        <v>308</v>
      </c>
      <c r="C93" s="23">
        <v>0.57500000000000007</v>
      </c>
      <c r="D93" s="23">
        <v>0.42499999999999993</v>
      </c>
      <c r="E93" s="64" t="s">
        <v>348</v>
      </c>
    </row>
    <row r="94" spans="1:5">
      <c r="A94" s="19" t="s">
        <v>309</v>
      </c>
      <c r="B94" s="64" t="s">
        <v>310</v>
      </c>
      <c r="C94" s="23">
        <v>0.58333333333333337</v>
      </c>
      <c r="D94" s="23">
        <v>0.41666666666666663</v>
      </c>
      <c r="E94" s="64" t="s">
        <v>331</v>
      </c>
    </row>
    <row r="95" spans="1:5">
      <c r="A95" s="19" t="s">
        <v>311</v>
      </c>
      <c r="B95" s="64" t="s">
        <v>312</v>
      </c>
      <c r="C95" s="23">
        <v>0.69166666666666676</v>
      </c>
      <c r="D95" s="23">
        <v>0.30833333333333324</v>
      </c>
      <c r="E95" s="64" t="s">
        <v>330</v>
      </c>
    </row>
    <row r="96" spans="1:5">
      <c r="A96" s="19" t="s">
        <v>313</v>
      </c>
      <c r="B96" s="64" t="s">
        <v>314</v>
      </c>
      <c r="C96" s="23">
        <v>0.47833333333333333</v>
      </c>
      <c r="D96" s="23">
        <v>0.52166666666666672</v>
      </c>
      <c r="E96" s="64" t="s">
        <v>330</v>
      </c>
    </row>
    <row r="97" spans="1:5">
      <c r="A97" s="19" t="s">
        <v>315</v>
      </c>
      <c r="B97" s="64" t="s">
        <v>316</v>
      </c>
      <c r="C97" s="23">
        <v>0.59166666666666667</v>
      </c>
      <c r="D97" s="23">
        <v>0.40833333333333333</v>
      </c>
      <c r="E97" s="64" t="s">
        <v>330</v>
      </c>
    </row>
    <row r="98" spans="1:5">
      <c r="A98" s="19" t="s">
        <v>317</v>
      </c>
      <c r="B98" s="64" t="s">
        <v>318</v>
      </c>
      <c r="C98" s="23">
        <v>0.49</v>
      </c>
      <c r="D98" s="23">
        <v>0.51</v>
      </c>
      <c r="E98" s="64" t="s">
        <v>331</v>
      </c>
    </row>
    <row r="99" spans="1:5">
      <c r="A99" s="19" t="s">
        <v>319</v>
      </c>
      <c r="B99" s="64" t="s">
        <v>320</v>
      </c>
      <c r="C99" s="23">
        <v>0.46166666666666667</v>
      </c>
      <c r="D99" s="23">
        <v>0.53833333333333333</v>
      </c>
      <c r="E99" s="64" t="s">
        <v>345</v>
      </c>
    </row>
    <row r="100" spans="1:5">
      <c r="A100" s="19" t="s">
        <v>321</v>
      </c>
      <c r="B100" s="64" t="s">
        <v>322</v>
      </c>
      <c r="C100" s="23">
        <v>0.34166666666666662</v>
      </c>
      <c r="D100" s="23">
        <v>0.65833333333333344</v>
      </c>
      <c r="E100" s="64" t="s">
        <v>345</v>
      </c>
    </row>
    <row r="101" spans="1:5">
      <c r="A101" s="19" t="s">
        <v>323</v>
      </c>
      <c r="B101" s="64" t="s">
        <v>324</v>
      </c>
      <c r="C101" s="23">
        <v>0.63333333333333341</v>
      </c>
      <c r="D101" s="23">
        <v>0.36666666666666659</v>
      </c>
      <c r="E101" s="64" t="s">
        <v>332</v>
      </c>
    </row>
    <row r="102" spans="1:5">
      <c r="A102" s="19" t="s">
        <v>325</v>
      </c>
      <c r="B102" s="64" t="s">
        <v>326</v>
      </c>
      <c r="C102" s="23">
        <v>0.35000000000000003</v>
      </c>
      <c r="D102" s="23">
        <v>0.64999999999999991</v>
      </c>
      <c r="E102" s="64" t="s">
        <v>331</v>
      </c>
    </row>
    <row r="103" spans="1:5">
      <c r="A103" s="19" t="s">
        <v>327</v>
      </c>
      <c r="B103" s="64" t="s">
        <v>328</v>
      </c>
      <c r="C103" s="23">
        <v>0.3</v>
      </c>
      <c r="D103" s="23">
        <v>0.7</v>
      </c>
      <c r="E103" s="64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31" zoomScaleNormal="100" workbookViewId="0">
      <selection activeCell="E32" sqref="E32"/>
    </sheetView>
  </sheetViews>
  <sheetFormatPr defaultColWidth="9.3984375" defaultRowHeight="14.25" customHeight="1"/>
  <cols>
    <col min="1" max="1" width="2.3984375" style="61" customWidth="1"/>
    <col min="2" max="2" width="18.19921875" style="61" customWidth="1"/>
    <col min="3" max="3" width="22.59765625" style="61" customWidth="1"/>
    <col min="4" max="4" width="8.69921875" style="61" customWidth="1"/>
    <col min="5" max="5" width="17.59765625" style="130" customWidth="1"/>
    <col min="6" max="6" width="5.5" style="130" customWidth="1"/>
    <col min="7" max="7" width="17.59765625" style="130" customWidth="1"/>
    <col min="8" max="8" width="12.69921875" style="130" customWidth="1"/>
    <col min="9" max="11" width="12.3984375" style="61" customWidth="1"/>
    <col min="12" max="16384" width="9.3984375" style="61"/>
  </cols>
  <sheetData>
    <row r="1" spans="1:15" s="70" customFormat="1" ht="35.4" thickBot="1">
      <c r="A1" s="65"/>
      <c r="B1" s="66" t="str">
        <f>UPPER("Executive Summary")</f>
        <v>EXECUTIVE SUMMARY</v>
      </c>
      <c r="C1" s="67"/>
      <c r="D1" s="67"/>
      <c r="E1" s="68"/>
      <c r="F1" s="68"/>
      <c r="G1" s="68"/>
      <c r="H1" s="68"/>
      <c r="I1" s="68"/>
      <c r="J1" s="68"/>
      <c r="K1" s="68"/>
      <c r="L1" s="69"/>
    </row>
    <row r="2" spans="1:15" s="71" customFormat="1" ht="7.8">
      <c r="B2" s="72"/>
      <c r="C2" s="73"/>
      <c r="D2" s="73"/>
      <c r="E2" s="74"/>
      <c r="F2" s="74"/>
      <c r="G2" s="74"/>
      <c r="H2" s="74"/>
      <c r="I2" s="74"/>
      <c r="J2" s="74"/>
      <c r="K2" s="74"/>
    </row>
    <row r="3" spans="1:15" s="71" customFormat="1" ht="35.25" customHeight="1">
      <c r="B3" s="75" t="str">
        <f>IF(rngHeading1="","",rngHeading1)</f>
        <v xml:space="preserve"> </v>
      </c>
      <c r="C3" s="73"/>
      <c r="D3" s="73"/>
      <c r="E3" s="74"/>
      <c r="F3" s="74"/>
      <c r="G3" s="74"/>
      <c r="H3" s="74"/>
      <c r="I3" s="74"/>
      <c r="J3" s="74"/>
      <c r="K3" s="74"/>
    </row>
    <row r="4" spans="1:15" s="71" customFormat="1" ht="17.399999999999999">
      <c r="B4" s="76">
        <f>IF(rngHeading2="","",rngHeading2)</f>
        <v>0</v>
      </c>
      <c r="C4" s="73"/>
      <c r="D4" s="73"/>
      <c r="E4" s="74"/>
      <c r="F4" s="74"/>
      <c r="G4" s="74"/>
      <c r="H4" s="74"/>
      <c r="I4" s="74"/>
      <c r="J4" s="74"/>
      <c r="K4" s="74"/>
    </row>
    <row r="5" spans="1:15" s="71" customFormat="1" ht="15">
      <c r="B5" s="77">
        <f>IF(rngHeading3="","",rngHeading3)</f>
        <v>0</v>
      </c>
      <c r="C5" s="73"/>
      <c r="D5" s="73"/>
      <c r="E5" s="74"/>
      <c r="F5" s="74"/>
      <c r="G5" s="74"/>
      <c r="H5" s="74"/>
      <c r="I5" s="74"/>
      <c r="J5" s="74"/>
      <c r="K5" s="74"/>
    </row>
    <row r="6" spans="1:15" s="71" customFormat="1" ht="24" customHeight="1">
      <c r="B6" s="78" t="s">
        <v>29</v>
      </c>
      <c r="C6" s="79"/>
      <c r="D6" s="79"/>
      <c r="E6" s="79"/>
      <c r="F6" s="79"/>
      <c r="G6" s="79"/>
      <c r="H6" s="79"/>
      <c r="I6" s="79"/>
      <c r="J6" s="79"/>
      <c r="K6" s="79"/>
    </row>
    <row r="7" spans="1:15" s="71" customFormat="1" ht="12.75" customHeight="1">
      <c r="B7" s="80"/>
      <c r="C7" s="81"/>
      <c r="D7" s="81"/>
      <c r="E7" s="81"/>
      <c r="F7" s="81"/>
      <c r="G7" s="81"/>
      <c r="H7" s="81"/>
      <c r="I7" s="81"/>
      <c r="J7" s="81"/>
      <c r="K7" s="81"/>
      <c r="O7" s="82"/>
    </row>
    <row r="8" spans="1:15" s="62" customFormat="1" ht="29.25" customHeight="1">
      <c r="B8" s="83" t="s">
        <v>37</v>
      </c>
      <c r="C8" s="84" t="str">
        <f>IF(rngProjectClient= "","",rngProjectClient)</f>
        <v/>
      </c>
      <c r="D8" s="85"/>
      <c r="E8" s="85"/>
      <c r="F8" s="86"/>
      <c r="G8" s="87"/>
      <c r="H8" s="88"/>
      <c r="I8" s="88"/>
      <c r="J8" s="88"/>
      <c r="K8" s="89"/>
    </row>
    <row r="9" spans="1:15" s="82" customFormat="1" ht="20.25" customHeight="1">
      <c r="A9" s="62"/>
      <c r="B9" s="83" t="s">
        <v>38</v>
      </c>
      <c r="C9" s="90" t="str">
        <f>IF(rngProjectName="","",rngProjectName)</f>
        <v xml:space="preserve"> </v>
      </c>
      <c r="D9" s="91"/>
      <c r="E9" s="91"/>
      <c r="F9" s="86"/>
      <c r="G9" s="92"/>
      <c r="H9" s="93"/>
      <c r="I9" s="93"/>
      <c r="J9" s="93"/>
      <c r="K9" s="94"/>
    </row>
    <row r="10" spans="1:15" s="82" customFormat="1" ht="16.2">
      <c r="A10" s="62"/>
      <c r="B10" s="83"/>
      <c r="C10" s="95" t="str">
        <f>IF(rngProjectCityStateZip="","",rngProjectCityStateZip)</f>
        <v/>
      </c>
      <c r="D10" s="96"/>
      <c r="E10" s="96"/>
      <c r="G10" s="97"/>
      <c r="H10" s="98"/>
      <c r="I10" s="98"/>
      <c r="J10" s="98"/>
      <c r="K10" s="99"/>
    </row>
    <row r="11" spans="1:15" s="63" customFormat="1" ht="20.25" customHeight="1">
      <c r="A11" s="61"/>
      <c r="B11" s="83"/>
      <c r="C11" s="95">
        <f>IF(rngHeading2 = "","",rngHeading2)</f>
        <v>0</v>
      </c>
      <c r="D11" s="96"/>
      <c r="E11" s="96"/>
      <c r="F11" s="82"/>
      <c r="G11" s="97"/>
      <c r="H11" s="100"/>
      <c r="I11" s="101"/>
      <c r="J11" s="100"/>
      <c r="K11" s="102"/>
    </row>
    <row r="12" spans="1:15" s="63" customFormat="1" ht="20.25" customHeight="1">
      <c r="A12" s="61"/>
      <c r="B12" s="83"/>
      <c r="C12" s="95">
        <f>IF(rngHeading3 = "","",rngHeading3)</f>
        <v>0</v>
      </c>
      <c r="D12" s="103"/>
      <c r="E12" s="96"/>
      <c r="F12" s="82"/>
      <c r="G12" s="97"/>
      <c r="H12" s="100"/>
      <c r="I12" s="101"/>
      <c r="J12" s="100"/>
      <c r="K12" s="102"/>
    </row>
    <row r="13" spans="1:15" s="104" customFormat="1" ht="18.600000000000001">
      <c r="B13" s="83"/>
      <c r="C13" s="105"/>
      <c r="D13" s="105"/>
      <c r="E13" s="105"/>
      <c r="F13" s="105"/>
      <c r="G13" s="92"/>
      <c r="H13" s="100"/>
      <c r="I13" s="101"/>
      <c r="J13" s="100"/>
      <c r="K13" s="102"/>
    </row>
    <row r="14" spans="1:15" s="106" customFormat="1" ht="14.25" customHeight="1">
      <c r="B14" s="83" t="s">
        <v>30</v>
      </c>
      <c r="C14" s="107" t="str">
        <f>IF(rngProjectArchitect = "","",rngProjectArchitect)</f>
        <v/>
      </c>
      <c r="D14" s="108"/>
      <c r="E14" s="108"/>
      <c r="F14" s="105"/>
      <c r="G14" s="109"/>
      <c r="K14" s="110"/>
    </row>
    <row r="15" spans="1:15" s="106" customFormat="1" ht="16.2">
      <c r="A15" s="111"/>
      <c r="B15" s="100"/>
      <c r="C15" s="100" t="s">
        <v>31</v>
      </c>
      <c r="D15" s="100"/>
      <c r="E15" s="82"/>
      <c r="F15" s="82"/>
      <c r="G15" s="97"/>
      <c r="K15" s="110"/>
    </row>
    <row r="16" spans="1:15" s="101" customFormat="1" ht="16.2">
      <c r="A16" s="61"/>
      <c r="B16" s="83" t="s">
        <v>32</v>
      </c>
      <c r="C16" s="107" t="str">
        <f>IF(rngEstimator = "","",rngEstimator)</f>
        <v/>
      </c>
      <c r="D16" s="112"/>
      <c r="E16" s="113"/>
      <c r="F16" s="114"/>
      <c r="G16" s="97"/>
      <c r="H16" s="63"/>
      <c r="K16" s="115"/>
    </row>
    <row r="17" spans="1:11" s="63" customFormat="1" ht="16.2">
      <c r="A17" s="61"/>
      <c r="B17" s="83" t="s">
        <v>33</v>
      </c>
      <c r="C17" s="95" t="str">
        <f>IF(rngEstNum = "","",rngEstNum)</f>
        <v/>
      </c>
      <c r="D17" s="96"/>
      <c r="E17" s="116"/>
      <c r="F17" s="82"/>
      <c r="G17" s="97"/>
      <c r="J17" s="5"/>
      <c r="K17" s="7"/>
    </row>
    <row r="18" spans="1:11" s="63" customFormat="1" ht="20.25" customHeight="1">
      <c r="A18" s="61"/>
      <c r="B18" s="83" t="s">
        <v>34</v>
      </c>
      <c r="C18" s="90" t="str">
        <f>rngProjectDuration &amp; " " &amp; rngDurationUnit</f>
        <v xml:space="preserve"> days</v>
      </c>
      <c r="D18" s="96"/>
      <c r="E18" s="116"/>
      <c r="F18" s="82"/>
      <c r="G18" s="97"/>
      <c r="J18" s="101"/>
      <c r="K18" s="115"/>
    </row>
    <row r="19" spans="1:11" s="63" customFormat="1" ht="20.25" customHeight="1">
      <c r="A19" s="61"/>
      <c r="B19" s="83" t="s">
        <v>35</v>
      </c>
      <c r="C19" s="90" t="str">
        <f>IF(rngEstDate = "","", TEXT(rngEstDate, "mmmm dd, yyyy"))</f>
        <v/>
      </c>
      <c r="D19" s="96"/>
      <c r="E19" s="116"/>
      <c r="F19" s="82"/>
      <c r="G19" s="97"/>
      <c r="J19" s="101"/>
      <c r="K19" s="115"/>
    </row>
    <row r="20" spans="1:11" s="63" customFormat="1" ht="20.25" customHeight="1">
      <c r="A20" s="61"/>
      <c r="B20" s="83"/>
      <c r="C20" s="82"/>
      <c r="D20" s="82"/>
      <c r="F20" s="82"/>
      <c r="G20" s="97"/>
      <c r="J20" s="101"/>
      <c r="K20" s="115"/>
    </row>
    <row r="21" spans="1:11" s="63" customFormat="1" ht="16.2">
      <c r="A21" s="61"/>
      <c r="B21" s="83"/>
      <c r="C21" s="82"/>
      <c r="D21" s="82"/>
      <c r="F21" s="82"/>
      <c r="G21" s="97"/>
      <c r="J21" s="101"/>
      <c r="K21" s="115"/>
    </row>
    <row r="22" spans="1:11" s="63" customFormat="1" ht="16.5" customHeight="1">
      <c r="A22" s="61"/>
      <c r="G22" s="117"/>
      <c r="H22" s="118"/>
      <c r="I22" s="119"/>
      <c r="J22" s="120"/>
      <c r="K22" s="121"/>
    </row>
    <row r="23" spans="1:11" s="63" customFormat="1" ht="26.25" customHeight="1">
      <c r="A23" s="61"/>
      <c r="B23" s="83" t="s">
        <v>36</v>
      </c>
      <c r="C23" s="107">
        <f>IF(rngProjectType = "","",rngProjectType)</f>
        <v>0</v>
      </c>
      <c r="D23" s="122"/>
      <c r="E23" s="123"/>
      <c r="F23" s="82"/>
      <c r="G23" s="197" t="str">
        <f>"Construction Area   " &amp; TEXT(rngJobSize,"0,000") &amp; " " &amp; rngJobUnitName</f>
        <v>Construction Area   0,000 GSF</v>
      </c>
      <c r="H23" s="198"/>
      <c r="I23" s="198"/>
      <c r="J23" s="198"/>
      <c r="K23" s="198"/>
    </row>
    <row r="24" spans="1:11" s="63" customFormat="1" ht="22.5" customHeight="1">
      <c r="B24" s="124"/>
      <c r="E24" s="82"/>
      <c r="F24" s="82"/>
      <c r="G24" s="82"/>
    </row>
    <row r="25" spans="1:11" s="62" customFormat="1" ht="24" customHeight="1">
      <c r="B25" s="78" t="s">
        <v>41</v>
      </c>
      <c r="C25" s="79"/>
      <c r="D25" s="79"/>
      <c r="E25" s="79"/>
      <c r="F25" s="79"/>
      <c r="G25" s="79"/>
      <c r="H25" s="79"/>
      <c r="I25" s="79"/>
      <c r="J25" s="79"/>
      <c r="K25" s="79"/>
    </row>
    <row r="26" spans="1:11" s="125" customFormat="1" ht="16.2">
      <c r="B26" s="126"/>
      <c r="C26" s="127"/>
      <c r="D26" s="127"/>
      <c r="E26" s="127"/>
      <c r="F26" s="127"/>
      <c r="G26" s="127"/>
      <c r="H26" s="127"/>
      <c r="I26" s="127"/>
      <c r="J26" s="127"/>
      <c r="K26" s="127"/>
    </row>
    <row r="27" spans="1:11" ht="16.2">
      <c r="B27" s="128" t="s">
        <v>39</v>
      </c>
      <c r="C27" s="129"/>
      <c r="D27" s="129"/>
      <c r="E27" s="169">
        <f>IFERROR(G27/rngJobSize,0)</f>
        <v>0</v>
      </c>
      <c r="F27" s="8" t="str">
        <f>"/" &amp; rngJobUnitName</f>
        <v>/GSF</v>
      </c>
      <c r="G27" s="129">
        <v>14361304.728802055</v>
      </c>
    </row>
    <row r="28" spans="1:11" ht="16.2">
      <c r="B28" s="131"/>
      <c r="C28" s="62"/>
      <c r="D28" s="62"/>
      <c r="E28" s="62"/>
      <c r="F28" s="62"/>
      <c r="G28" s="132"/>
    </row>
    <row r="29" spans="1:11" ht="16.2">
      <c r="B29" s="180"/>
      <c r="C29" s="62"/>
      <c r="D29" s="178"/>
      <c r="E29" s="179"/>
      <c r="F29" s="62"/>
      <c r="G29" s="132"/>
    </row>
    <row r="30" spans="1:11" ht="16.2">
      <c r="B30" s="180"/>
      <c r="C30" s="62"/>
      <c r="D30" s="178"/>
      <c r="E30" s="179"/>
      <c r="F30" s="62"/>
      <c r="G30" s="132"/>
    </row>
    <row r="31" spans="1:11" ht="16.2">
      <c r="B31" s="133" t="s">
        <v>40</v>
      </c>
      <c r="C31" s="134"/>
      <c r="D31" s="134"/>
      <c r="E31" s="169">
        <f>IFERROR(G31/rngJobSize,0)</f>
        <v>0</v>
      </c>
      <c r="F31" s="8" t="str">
        <f>"/" &amp; rngJobUnitName</f>
        <v>/GSF</v>
      </c>
      <c r="G31" s="129">
        <f>SUM(G27:G30)</f>
        <v>14361304.728802055</v>
      </c>
    </row>
    <row r="32" spans="1:11" ht="16.2">
      <c r="B32" s="135"/>
      <c r="C32" s="135"/>
      <c r="D32" s="135"/>
      <c r="E32" s="136"/>
      <c r="F32" s="136"/>
      <c r="G32" s="136"/>
    </row>
    <row r="33" spans="2:7" ht="16.2">
      <c r="B33" s="135"/>
      <c r="C33" s="135"/>
      <c r="D33" s="135"/>
      <c r="E33" s="136"/>
      <c r="F33" s="136"/>
      <c r="G33" s="136"/>
    </row>
    <row r="34" spans="2:7" ht="16.2">
      <c r="B34" s="135"/>
      <c r="C34" s="135"/>
      <c r="D34" s="135"/>
      <c r="E34" s="136"/>
      <c r="F34" s="136"/>
      <c r="G34" s="136"/>
    </row>
    <row r="35" spans="2:7" ht="16.2">
      <c r="B35" s="135"/>
      <c r="C35" s="135"/>
      <c r="D35" s="135"/>
      <c r="E35" s="136"/>
      <c r="F35" s="136"/>
      <c r="G35" s="136"/>
    </row>
    <row r="36" spans="2:7" ht="16.2">
      <c r="B36" s="135"/>
      <c r="C36" s="135"/>
      <c r="D36" s="135"/>
      <c r="E36" s="136"/>
      <c r="F36" s="136"/>
      <c r="G36" s="136"/>
    </row>
    <row r="37" spans="2:7" ht="16.2">
      <c r="B37" s="135"/>
      <c r="C37" s="135"/>
      <c r="D37" s="135"/>
      <c r="E37" s="136"/>
      <c r="F37" s="136"/>
      <c r="G37" s="136"/>
    </row>
    <row r="38" spans="2:7" ht="16.2">
      <c r="B38" s="135"/>
      <c r="C38" s="135"/>
      <c r="D38" s="135"/>
      <c r="E38" s="136"/>
      <c r="F38" s="136"/>
      <c r="G38" s="136"/>
    </row>
    <row r="39" spans="2:7" ht="16.2">
      <c r="B39" s="135"/>
      <c r="C39" s="135"/>
      <c r="D39" s="135"/>
      <c r="E39" s="135"/>
      <c r="F39" s="135"/>
      <c r="G39" s="135"/>
    </row>
    <row r="40" spans="2:7" ht="16.2">
      <c r="B40" s="101"/>
      <c r="C40" s="101"/>
      <c r="D40" s="101"/>
      <c r="E40" s="137"/>
      <c r="F40" s="137"/>
      <c r="G40" s="137"/>
    </row>
    <row r="41" spans="2:7" ht="16.2">
      <c r="B41" s="101"/>
      <c r="C41" s="101"/>
      <c r="D41" s="101"/>
      <c r="E41" s="137"/>
      <c r="F41" s="137"/>
      <c r="G41" s="137"/>
    </row>
    <row r="42" spans="2:7" ht="16.2">
      <c r="B42" s="101"/>
      <c r="C42" s="101"/>
      <c r="D42" s="101"/>
      <c r="E42" s="101"/>
      <c r="F42" s="101"/>
      <c r="G42" s="101"/>
    </row>
    <row r="43" spans="2:7" ht="16.2">
      <c r="B43" s="101"/>
      <c r="C43" s="101"/>
      <c r="D43" s="101"/>
      <c r="E43" s="101"/>
      <c r="F43" s="101"/>
      <c r="G43" s="101"/>
    </row>
    <row r="44" spans="2:7" ht="16.2">
      <c r="B44" s="138"/>
      <c r="C44" s="138"/>
      <c r="D44" s="138"/>
      <c r="E44" s="139"/>
      <c r="F44" s="139"/>
      <c r="G44" s="139"/>
    </row>
    <row r="45" spans="2:7" ht="16.2">
      <c r="B45" s="138"/>
      <c r="C45" s="138"/>
      <c r="D45" s="138"/>
      <c r="E45" s="139"/>
      <c r="F45" s="139"/>
      <c r="G45" s="139"/>
    </row>
    <row r="46" spans="2:7" ht="16.2">
      <c r="B46" s="138"/>
      <c r="C46" s="138"/>
      <c r="D46" s="138"/>
      <c r="E46" s="139"/>
      <c r="F46" s="139"/>
      <c r="G46" s="139"/>
    </row>
    <row r="47" spans="2:7" ht="16.2">
      <c r="B47" s="138"/>
      <c r="C47" s="138"/>
      <c r="D47" s="138"/>
      <c r="E47" s="139"/>
      <c r="F47" s="139"/>
      <c r="G47" s="139"/>
    </row>
    <row r="48" spans="2:7" ht="16.2">
      <c r="B48" s="138"/>
      <c r="C48" s="138"/>
      <c r="D48" s="138"/>
      <c r="E48" s="139"/>
      <c r="F48" s="139"/>
      <c r="G48" s="13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56" customWidth="1"/>
    <col min="2" max="2" width="14.59765625" style="156" customWidth="1"/>
    <col min="3" max="3" width="40.59765625" style="154" customWidth="1"/>
    <col min="4" max="4" width="22.19921875" style="154" customWidth="1"/>
    <col min="5" max="6" width="11.59765625" style="154" customWidth="1"/>
    <col min="7" max="7" width="16.59765625" style="62" customWidth="1"/>
    <col min="8" max="8" width="20.59765625" style="62" customWidth="1"/>
    <col min="9" max="9" width="8.69921875" style="156"/>
    <col min="10" max="10" width="14.59765625" style="156" customWidth="1"/>
    <col min="11" max="11" width="9.69921875" style="156" customWidth="1"/>
    <col min="12" max="12" width="9.8984375" style="156" customWidth="1"/>
    <col min="13" max="13" width="12" style="156" customWidth="1"/>
    <col min="14" max="14" width="10" style="156" customWidth="1"/>
    <col min="15" max="15" width="13.8984375" style="156" customWidth="1"/>
    <col min="16" max="16" width="9.8984375" style="156" customWidth="1"/>
    <col min="17" max="17" width="14.19921875" style="156" customWidth="1"/>
    <col min="18" max="18" width="10.59765625" style="156" customWidth="1"/>
    <col min="19" max="19" width="11.8984375" style="156" customWidth="1"/>
    <col min="20" max="20" width="9.3984375" style="156" customWidth="1"/>
    <col min="21" max="21" width="15" style="156" customWidth="1"/>
    <col min="22" max="22" width="12.59765625" style="156" customWidth="1"/>
    <col min="23" max="23" width="14" style="156" customWidth="1"/>
    <col min="24" max="24" width="12.8984375" style="156" customWidth="1"/>
    <col min="25" max="25" width="8.69921875" style="156" customWidth="1"/>
    <col min="26" max="26" width="13.19921875" style="156" customWidth="1"/>
    <col min="27" max="16384" width="8.69921875" style="156"/>
  </cols>
  <sheetData>
    <row r="1" spans="1:8" s="143" customFormat="1" ht="35.25" customHeight="1" thickBot="1">
      <c r="A1" s="140"/>
      <c r="B1" s="141" t="s">
        <v>23</v>
      </c>
      <c r="C1" s="142"/>
      <c r="D1" s="142"/>
      <c r="E1" s="142"/>
      <c r="F1" s="142"/>
      <c r="G1" s="142"/>
      <c r="H1" s="142"/>
    </row>
    <row r="2" spans="1:8" s="143" customFormat="1" ht="7.8">
      <c r="B2" s="144"/>
      <c r="C2" s="145"/>
      <c r="D2" s="145"/>
      <c r="E2" s="145"/>
      <c r="F2" s="145"/>
      <c r="G2" s="146"/>
      <c r="H2" s="146"/>
    </row>
    <row r="3" spans="1:8" s="143" customFormat="1" ht="35.25" customHeight="1">
      <c r="B3" s="147"/>
      <c r="C3" s="145"/>
      <c r="D3" s="145"/>
      <c r="E3" s="145"/>
      <c r="F3" s="145"/>
      <c r="G3" s="146"/>
      <c r="H3" s="146"/>
    </row>
    <row r="4" spans="1:8" s="143" customFormat="1" ht="18.600000000000001">
      <c r="B4" s="148"/>
      <c r="C4" s="145"/>
      <c r="D4" s="145"/>
      <c r="E4" s="145"/>
      <c r="F4" s="145"/>
      <c r="G4" s="146"/>
      <c r="H4" s="146"/>
    </row>
    <row r="5" spans="1:8" s="143" customFormat="1" ht="16.2">
      <c r="B5" s="149"/>
      <c r="C5" s="145"/>
      <c r="D5" s="145"/>
      <c r="E5" s="145"/>
      <c r="F5" s="145"/>
      <c r="G5" s="146"/>
      <c r="H5" s="146"/>
    </row>
    <row r="6" spans="1:8" s="143" customFormat="1" ht="7.8">
      <c r="B6" s="150"/>
      <c r="C6" s="145"/>
      <c r="D6" s="145"/>
      <c r="E6" s="145"/>
      <c r="F6" s="145"/>
      <c r="G6" s="146"/>
      <c r="H6" s="146"/>
    </row>
    <row r="7" spans="1:8" s="151" customFormat="1" ht="40.5" customHeight="1" thickBot="1">
      <c r="B7" s="181" t="s">
        <v>91</v>
      </c>
      <c r="C7" s="181" t="s">
        <v>0</v>
      </c>
      <c r="D7" s="181"/>
      <c r="E7" s="181"/>
      <c r="F7" s="181"/>
      <c r="G7" s="152" t="str">
        <f xml:space="preserve"> "Cost / " &amp; rngJobUnitName</f>
        <v>Cost / GSF</v>
      </c>
      <c r="H7" s="6" t="s">
        <v>18</v>
      </c>
    </row>
    <row r="8" spans="1:8" ht="16.2">
      <c r="A8" s="153"/>
      <c r="B8" s="182"/>
      <c r="C8" s="183"/>
      <c r="D8" s="184"/>
      <c r="E8" s="185"/>
      <c r="F8" s="186"/>
      <c r="G8" s="167"/>
      <c r="H8" s="155"/>
    </row>
    <row r="9" spans="1:8" ht="16.2">
      <c r="A9" s="153"/>
      <c r="B9" s="182"/>
      <c r="C9" s="183"/>
      <c r="D9" s="184"/>
      <c r="E9" s="185"/>
      <c r="F9" s="186"/>
      <c r="G9" s="167"/>
      <c r="H9" s="155"/>
    </row>
    <row r="10" spans="1:8" ht="16.2">
      <c r="A10" s="153"/>
      <c r="B10" s="157" t="s">
        <v>40</v>
      </c>
      <c r="C10" s="158"/>
      <c r="D10" s="158"/>
      <c r="E10" s="158"/>
      <c r="F10" s="158"/>
      <c r="G10" s="168">
        <f>IFERROR(H10/rngJobSize,0)</f>
        <v>0</v>
      </c>
      <c r="H10" s="187">
        <f>SUM(H7:H9)</f>
        <v>0</v>
      </c>
    </row>
    <row r="11" spans="1:8" ht="16.2">
      <c r="A11" s="153"/>
    </row>
    <row r="12" spans="1:8" ht="16.2">
      <c r="A12" s="153"/>
    </row>
    <row r="13" spans="1:8" ht="16.2">
      <c r="A13" s="153"/>
    </row>
    <row r="14" spans="1:8" ht="16.2">
      <c r="A14" s="153"/>
    </row>
    <row r="15" spans="1:8" ht="16.2">
      <c r="A15" s="153"/>
    </row>
    <row r="16" spans="1:8" ht="16.2">
      <c r="A16" s="153"/>
    </row>
    <row r="17" spans="1:1" ht="16.2">
      <c r="A17" s="15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B11" sqref="B11"/>
    </sheetView>
  </sheetViews>
  <sheetFormatPr defaultColWidth="9" defaultRowHeight="13.8"/>
  <cols>
    <col min="1" max="1" width="2.3984375" style="62" customWidth="1"/>
    <col min="2" max="2" width="35.69921875" style="62" customWidth="1"/>
    <col min="3" max="3" width="13.3984375" style="62" customWidth="1"/>
    <col min="4" max="4" width="11.19921875" style="62" customWidth="1"/>
    <col min="5" max="5" width="8.09765625" style="62" customWidth="1"/>
    <col min="6" max="6" width="13.3984375" style="62" customWidth="1"/>
    <col min="7" max="7" width="8.09765625" style="62" customWidth="1"/>
    <col min="8" max="8" width="13.3984375" style="62" customWidth="1"/>
    <col min="9" max="9" width="11.8984375" style="62" bestFit="1" customWidth="1"/>
    <col min="10" max="10" width="14" style="62" customWidth="1"/>
    <col min="11" max="16384" width="9" style="62"/>
  </cols>
  <sheetData>
    <row r="1" spans="1:9" ht="35.25" customHeight="1" thickBot="1">
      <c r="A1" s="62" t="s">
        <v>375</v>
      </c>
      <c r="B1" s="141" t="s">
        <v>114</v>
      </c>
      <c r="C1" s="142"/>
      <c r="D1" s="142"/>
      <c r="E1" s="142"/>
      <c r="F1" s="142"/>
      <c r="G1" s="142"/>
      <c r="H1" s="142"/>
      <c r="I1" s="142"/>
    </row>
    <row r="2" spans="1:9">
      <c r="B2" s="144"/>
      <c r="C2" s="145"/>
      <c r="D2" s="146"/>
      <c r="E2" s="145"/>
      <c r="F2" s="145"/>
      <c r="G2" s="145"/>
      <c r="H2" s="146"/>
      <c r="I2" s="146"/>
    </row>
    <row r="3" spans="1:9" ht="24.6">
      <c r="B3" s="147"/>
      <c r="C3" s="145"/>
      <c r="D3" s="146"/>
      <c r="E3" s="145"/>
      <c r="F3" s="145"/>
      <c r="G3" s="145"/>
      <c r="H3" s="146"/>
      <c r="I3" s="146"/>
    </row>
    <row r="4" spans="1:9" ht="18.600000000000001">
      <c r="B4" s="148"/>
      <c r="C4" s="145"/>
      <c r="D4" s="146"/>
      <c r="E4" s="145"/>
      <c r="F4" s="145"/>
      <c r="G4" s="145"/>
      <c r="H4" s="146"/>
      <c r="I4" s="146"/>
    </row>
    <row r="5" spans="1:9" ht="16.2">
      <c r="B5" s="149"/>
      <c r="C5" s="145"/>
      <c r="D5" s="146"/>
      <c r="E5" s="145"/>
      <c r="F5" s="145"/>
      <c r="G5" s="145"/>
      <c r="H5" s="146"/>
      <c r="I5" s="146"/>
    </row>
    <row r="6" spans="1:9">
      <c r="B6" s="150"/>
      <c r="C6" s="145"/>
      <c r="D6" s="146"/>
      <c r="E6" s="145"/>
      <c r="F6" s="145"/>
      <c r="G6" s="145"/>
      <c r="H6" s="146"/>
      <c r="I6" s="146"/>
    </row>
    <row r="7" spans="1:9" ht="16.8" thickBot="1">
      <c r="B7" s="152"/>
      <c r="C7" s="152"/>
      <c r="D7" s="6"/>
      <c r="E7" s="152"/>
      <c r="F7" s="152"/>
      <c r="G7" s="152"/>
      <c r="H7" s="152"/>
      <c r="I7" s="20"/>
    </row>
    <row r="8" spans="1:9" ht="36" customHeight="1">
      <c r="B8" s="159" t="s">
        <v>122</v>
      </c>
      <c r="C8" s="18" t="s">
        <v>115</v>
      </c>
      <c r="D8" s="160" t="s">
        <v>120</v>
      </c>
      <c r="E8" s="22" t="s">
        <v>116</v>
      </c>
      <c r="F8" s="21" t="s">
        <v>117</v>
      </c>
      <c r="G8" s="161" t="s">
        <v>118</v>
      </c>
      <c r="H8" s="162" t="s">
        <v>119</v>
      </c>
      <c r="I8" s="163" t="s">
        <v>121</v>
      </c>
    </row>
    <row r="9" spans="1:9" ht="14.4" thickBot="1">
      <c r="B9" s="170" t="s">
        <v>376</v>
      </c>
      <c r="C9" s="171">
        <v>20000</v>
      </c>
      <c r="D9" s="172">
        <v>0</v>
      </c>
      <c r="E9" s="173">
        <v>0.5</v>
      </c>
      <c r="F9" s="174">
        <f>IF(NOT(ISBLANK(E9)),SUM(tblLabor[[#This Row],[Value]]*tblLabor[[#This Row],[Labor %]]),"")</f>
        <v>10000</v>
      </c>
      <c r="G9" s="175">
        <f t="shared" ref="G9" si="0">IF(NOT(ISBLANK(E9)),SUM(1-E9),"")</f>
        <v>0.5</v>
      </c>
      <c r="H9" s="176">
        <f>IF(AND(NOT(ISBLANK(E9)),NOT(ISBLANK(C9))),SUM(tblLabor[[#This Row],[Value]]*tblLabor[[#This Row],[Mat %]]),"")</f>
        <v>10000</v>
      </c>
      <c r="I9" s="177">
        <f>IFERROR(IF(AND(NOT(ISBLANK(D9)),NOT(ISBLANK(F9))),SUM(tblLabor[[#This Row],[Labor Amount]]/tblLabor[[#This Row],[Avg $ /hr]]),""),0)</f>
        <v>0</v>
      </c>
    </row>
    <row r="10" spans="1:9" ht="14.4" thickTop="1">
      <c r="B10" s="164"/>
      <c r="C10" s="29">
        <f>SUBTOTAL(109,tblLabor[Value])</f>
        <v>20000</v>
      </c>
      <c r="D10" s="165"/>
      <c r="E10" s="165"/>
      <c r="F10" s="30">
        <f>SUBTOTAL(109,tblLabor[Labor Amount])</f>
        <v>10000</v>
      </c>
      <c r="G10" s="166"/>
      <c r="H10" s="30">
        <f>SUBTOTAL(109,tblLabor[Material Amount])</f>
        <v>10000</v>
      </c>
      <c r="I10" s="31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7B74FC5B-12FC-4160-B00A-650BE665ABB7}">
  <ds:schemaRefs/>
</ds:datastoreItem>
</file>

<file path=customXml/itemProps2.xml><?xml version="1.0" encoding="utf-8"?>
<ds:datastoreItem xmlns:ds="http://schemas.openxmlformats.org/officeDocument/2006/customXml" ds:itemID="{CB4E3543-AFE5-4395-8B30-F87B80846ACF}">
  <ds:schemaRefs/>
</ds:datastoreItem>
</file>

<file path=customXml/itemProps3.xml><?xml version="1.0" encoding="utf-8"?>
<ds:datastoreItem xmlns:ds="http://schemas.openxmlformats.org/officeDocument/2006/customXml" ds:itemID="{6C261DF7-276C-4CAC-9D3D-A69924497F4C}">
  <ds:schemaRefs/>
</ds:datastoreItem>
</file>

<file path=customXml/itemProps4.xml><?xml version="1.0" encoding="utf-8"?>
<ds:datastoreItem xmlns:ds="http://schemas.openxmlformats.org/officeDocument/2006/customXml" ds:itemID="{105B801B-E85F-40F0-8929-437D3591270B}">
  <ds:schemaRefs/>
</ds:datastoreItem>
</file>

<file path=customXml/itemProps5.xml><?xml version="1.0" encoding="utf-8"?>
<ds:datastoreItem xmlns:ds="http://schemas.openxmlformats.org/officeDocument/2006/customXml" ds:itemID="{305C45E5-B099-4EC2-B7A1-A94B9416C9F0}">
  <ds:schemaRefs/>
</ds:datastoreItem>
</file>

<file path=customXml/itemProps6.xml><?xml version="1.0" encoding="utf-8"?>
<ds:datastoreItem xmlns:ds="http://schemas.openxmlformats.org/officeDocument/2006/customXml" ds:itemID="{168DE684-BD5F-4C3C-ABF8-78F9532FDEC8}">
  <ds:schemaRefs/>
</ds:datastoreItem>
</file>

<file path=customXml/itemProps7.xml><?xml version="1.0" encoding="utf-8"?>
<ds:datastoreItem xmlns:ds="http://schemas.openxmlformats.org/officeDocument/2006/customXml" ds:itemID="{2BE504E4-A56C-4572-A540-87F013A188C3}">
  <ds:schemaRefs/>
</ds:datastoreItem>
</file>

<file path=customXml/itemProps8.xml><?xml version="1.0" encoding="utf-8"?>
<ds:datastoreItem xmlns:ds="http://schemas.openxmlformats.org/officeDocument/2006/customXml" ds:itemID="{682041EF-A5EC-469F-91A1-F0E023FC3B97}">
  <ds:schemaRefs/>
</ds:datastoreItem>
</file>

<file path=customXml/itemProps9.xml><?xml version="1.0" encoding="utf-8"?>
<ds:datastoreItem xmlns:ds="http://schemas.openxmlformats.org/officeDocument/2006/customXml" ds:itemID="{4DEDAC73-D979-4CFB-B26E-7450560655C7}">
  <ds:schemaRefs/>
</ds:datastoreItem>
</file>

<file path=customXml/itemProps10.xml><?xml version="1.0" encoding="utf-8"?>
<ds:datastoreItem xmlns:ds="http://schemas.openxmlformats.org/officeDocument/2006/customXml" ds:itemID="{19919DBC-3A3C-4B16-87AE-751908D6D5D3}">
  <ds:schemaRefs/>
</ds:datastoreItem>
</file>

<file path=customXml/itemProps11.xml><?xml version="1.0" encoding="utf-8"?>
<ds:datastoreItem xmlns:ds="http://schemas.openxmlformats.org/officeDocument/2006/customXml" ds:itemID="{9D370BA4-8078-46E7-9A4F-A282AFE88F53}">
  <ds:schemaRefs/>
</ds:datastoreItem>
</file>

<file path=customXml/itemProps12.xml><?xml version="1.0" encoding="utf-8"?>
<ds:datastoreItem xmlns:ds="http://schemas.openxmlformats.org/officeDocument/2006/customXml" ds:itemID="{FC63E420-6998-41C0-9F2D-74FB552A8F3B}">
  <ds:schemaRefs/>
</ds:datastoreItem>
</file>

<file path=customXml/itemProps13.xml><?xml version="1.0" encoding="utf-8"?>
<ds:datastoreItem xmlns:ds="http://schemas.openxmlformats.org/officeDocument/2006/customXml" ds:itemID="{55A760B3-FA66-45D2-B5DD-84FF546C03D1}">
  <ds:schemaRefs/>
</ds:datastoreItem>
</file>

<file path=customXml/itemProps14.xml><?xml version="1.0" encoding="utf-8"?>
<ds:datastoreItem xmlns:ds="http://schemas.openxmlformats.org/officeDocument/2006/customXml" ds:itemID="{2571FE94-790B-47CB-826C-B9C40305BB8E}">
  <ds:schemaRefs/>
</ds:datastoreItem>
</file>

<file path=customXml/itemProps15.xml><?xml version="1.0" encoding="utf-8"?>
<ds:datastoreItem xmlns:ds="http://schemas.openxmlformats.org/officeDocument/2006/customXml" ds:itemID="{A859B6DA-49F8-4132-B08F-C2B0072D4CB5}">
  <ds:schemaRefs/>
</ds:datastoreItem>
</file>

<file path=customXml/itemProps16.xml><?xml version="1.0" encoding="utf-8"?>
<ds:datastoreItem xmlns:ds="http://schemas.openxmlformats.org/officeDocument/2006/customXml" ds:itemID="{C5EDC496-1571-4A62-90D1-3B69995F5DD7}">
  <ds:schemaRefs/>
</ds:datastoreItem>
</file>

<file path=customXml/itemProps17.xml><?xml version="1.0" encoding="utf-8"?>
<ds:datastoreItem xmlns:ds="http://schemas.openxmlformats.org/officeDocument/2006/customXml" ds:itemID="{86FA7837-1274-481F-8CAD-FFC444755C88}">
  <ds:schemaRefs/>
</ds:datastoreItem>
</file>

<file path=customXml/itemProps18.xml><?xml version="1.0" encoding="utf-8"?>
<ds:datastoreItem xmlns:ds="http://schemas.openxmlformats.org/officeDocument/2006/customXml" ds:itemID="{982C0C83-35CB-46CF-8703-841A0059D134}">
  <ds:schemaRefs/>
</ds:datastoreItem>
</file>

<file path=customXml/itemProps19.xml><?xml version="1.0" encoding="utf-8"?>
<ds:datastoreItem xmlns:ds="http://schemas.openxmlformats.org/officeDocument/2006/customXml" ds:itemID="{76C6E2BC-CBA7-4688-9E48-F36DE2F486E0}">
  <ds:schemaRefs/>
</ds:datastoreItem>
</file>

<file path=customXml/itemProps20.xml><?xml version="1.0" encoding="utf-8"?>
<ds:datastoreItem xmlns:ds="http://schemas.openxmlformats.org/officeDocument/2006/customXml" ds:itemID="{9D558CD3-B153-4FC1-BB07-1491A1CCCFF5}">
  <ds:schemaRefs/>
</ds:datastoreItem>
</file>

<file path=customXml/itemProps21.xml><?xml version="1.0" encoding="utf-8"?>
<ds:datastoreItem xmlns:ds="http://schemas.openxmlformats.org/officeDocument/2006/customXml" ds:itemID="{CD214D22-9E76-4EBA-BAE5-896A765428BD}">
  <ds:schemaRefs/>
</ds:datastoreItem>
</file>

<file path=customXml/itemProps22.xml><?xml version="1.0" encoding="utf-8"?>
<ds:datastoreItem xmlns:ds="http://schemas.openxmlformats.org/officeDocument/2006/customXml" ds:itemID="{C55B6A63-9A3C-4C70-8CA3-31AC10CB977B}">
  <ds:schemaRefs/>
</ds:datastoreItem>
</file>

<file path=customXml/itemProps23.xml><?xml version="1.0" encoding="utf-8"?>
<ds:datastoreItem xmlns:ds="http://schemas.openxmlformats.org/officeDocument/2006/customXml" ds:itemID="{C15956DA-82BA-4D6D-A384-804431096612}">
  <ds:schemaRefs/>
</ds:datastoreItem>
</file>

<file path=customXml/itemProps24.xml><?xml version="1.0" encoding="utf-8"?>
<ds:datastoreItem xmlns:ds="http://schemas.openxmlformats.org/officeDocument/2006/customXml" ds:itemID="{A49B1B39-FE33-4509-A86B-8D46822775D4}">
  <ds:schemaRefs/>
</ds:datastoreItem>
</file>

<file path=customXml/itemProps25.xml><?xml version="1.0" encoding="utf-8"?>
<ds:datastoreItem xmlns:ds="http://schemas.openxmlformats.org/officeDocument/2006/customXml" ds:itemID="{B8752593-8279-4118-90F8-50AFDE281867}">
  <ds:schemaRefs/>
</ds:datastoreItem>
</file>

<file path=customXml/itemProps26.xml><?xml version="1.0" encoding="utf-8"?>
<ds:datastoreItem xmlns:ds="http://schemas.openxmlformats.org/officeDocument/2006/customXml" ds:itemID="{7F7CD20E-186A-40F1-8530-8488FE2BA2E1}">
  <ds:schemaRefs/>
</ds:datastoreItem>
</file>

<file path=customXml/itemProps27.xml><?xml version="1.0" encoding="utf-8"?>
<ds:datastoreItem xmlns:ds="http://schemas.openxmlformats.org/officeDocument/2006/customXml" ds:itemID="{AC9495E2-B3F2-4F6B-8C68-C2206523D0AE}">
  <ds:schemaRefs/>
</ds:datastoreItem>
</file>

<file path=customXml/itemProps28.xml><?xml version="1.0" encoding="utf-8"?>
<ds:datastoreItem xmlns:ds="http://schemas.openxmlformats.org/officeDocument/2006/customXml" ds:itemID="{02652066-D17F-485E-98D8-A8A78ED6A515}">
  <ds:schemaRefs/>
</ds:datastoreItem>
</file>

<file path=customXml/itemProps29.xml><?xml version="1.0" encoding="utf-8"?>
<ds:datastoreItem xmlns:ds="http://schemas.openxmlformats.org/officeDocument/2006/customXml" ds:itemID="{CE1617E0-C4DB-4B44-B51E-4D50852BDCE3}">
  <ds:schemaRefs/>
</ds:datastoreItem>
</file>

<file path=customXml/itemProps30.xml><?xml version="1.0" encoding="utf-8"?>
<ds:datastoreItem xmlns:ds="http://schemas.openxmlformats.org/officeDocument/2006/customXml" ds:itemID="{7466366C-2934-45E2-962E-508437C83199}">
  <ds:schemaRefs/>
</ds:datastoreItem>
</file>

<file path=customXml/itemProps31.xml><?xml version="1.0" encoding="utf-8"?>
<ds:datastoreItem xmlns:ds="http://schemas.openxmlformats.org/officeDocument/2006/customXml" ds:itemID="{E2D6760E-9D19-4455-99CA-488999A46CF3}">
  <ds:schemaRefs/>
</ds:datastoreItem>
</file>

<file path=customXml/itemProps32.xml><?xml version="1.0" encoding="utf-8"?>
<ds:datastoreItem xmlns:ds="http://schemas.openxmlformats.org/officeDocument/2006/customXml" ds:itemID="{E6CF90AE-3459-42F4-A83B-D755E7777723}">
  <ds:schemaRefs/>
</ds:datastoreItem>
</file>

<file path=customXml/itemProps33.xml><?xml version="1.0" encoding="utf-8"?>
<ds:datastoreItem xmlns:ds="http://schemas.openxmlformats.org/officeDocument/2006/customXml" ds:itemID="{1DB4CCFD-1BBB-4E9E-A684-A47962BDE004}">
  <ds:schemaRefs/>
</ds:datastoreItem>
</file>

<file path=customXml/itemProps34.xml><?xml version="1.0" encoding="utf-8"?>
<ds:datastoreItem xmlns:ds="http://schemas.openxmlformats.org/officeDocument/2006/customXml" ds:itemID="{F089F628-3085-48C8-964D-EE5B959112BF}">
  <ds:schemaRefs/>
</ds:datastoreItem>
</file>

<file path=customXml/itemProps35.xml><?xml version="1.0" encoding="utf-8"?>
<ds:datastoreItem xmlns:ds="http://schemas.openxmlformats.org/officeDocument/2006/customXml" ds:itemID="{F3878830-49B8-4D96-BD64-91574D3E9C95}">
  <ds:schemaRefs/>
</ds:datastoreItem>
</file>

<file path=customXml/itemProps36.xml><?xml version="1.0" encoding="utf-8"?>
<ds:datastoreItem xmlns:ds="http://schemas.openxmlformats.org/officeDocument/2006/customXml" ds:itemID="{46B80500-0C5B-42FE-82A8-F1E6C5A6436C}">
  <ds:schemaRefs/>
</ds:datastoreItem>
</file>

<file path=customXml/itemProps37.xml><?xml version="1.0" encoding="utf-8"?>
<ds:datastoreItem xmlns:ds="http://schemas.openxmlformats.org/officeDocument/2006/customXml" ds:itemID="{C3F53F85-AC59-46B0-9493-DD44637B9AA4}">
  <ds:schemaRefs/>
</ds:datastoreItem>
</file>

<file path=customXml/itemProps38.xml><?xml version="1.0" encoding="utf-8"?>
<ds:datastoreItem xmlns:ds="http://schemas.openxmlformats.org/officeDocument/2006/customXml" ds:itemID="{C17F7026-35E8-42DB-9557-DF904133B5E9}">
  <ds:schemaRefs/>
</ds:datastoreItem>
</file>

<file path=customXml/itemProps39.xml><?xml version="1.0" encoding="utf-8"?>
<ds:datastoreItem xmlns:ds="http://schemas.openxmlformats.org/officeDocument/2006/customXml" ds:itemID="{F93FEDE2-62CA-44D0-81E7-11847BD36590}">
  <ds:schemaRefs/>
</ds:datastoreItem>
</file>

<file path=customXml/itemProps40.xml><?xml version="1.0" encoding="utf-8"?>
<ds:datastoreItem xmlns:ds="http://schemas.openxmlformats.org/officeDocument/2006/customXml" ds:itemID="{06FF1141-9D0A-429F-83F9-7A576D0777E3}">
  <ds:schemaRefs/>
</ds:datastoreItem>
</file>

<file path=customXml/itemProps41.xml><?xml version="1.0" encoding="utf-8"?>
<ds:datastoreItem xmlns:ds="http://schemas.openxmlformats.org/officeDocument/2006/customXml" ds:itemID="{DD9CAE79-FE37-4996-BB47-8483D6156228}">
  <ds:schemaRefs/>
</ds:datastoreItem>
</file>

<file path=customXml/itemProps42.xml><?xml version="1.0" encoding="utf-8"?>
<ds:datastoreItem xmlns:ds="http://schemas.openxmlformats.org/officeDocument/2006/customXml" ds:itemID="{66BF957B-956A-45B8-BC25-F75FDA626C0F}">
  <ds:schemaRefs/>
</ds:datastoreItem>
</file>

<file path=customXml/itemProps43.xml><?xml version="1.0" encoding="utf-8"?>
<ds:datastoreItem xmlns:ds="http://schemas.openxmlformats.org/officeDocument/2006/customXml" ds:itemID="{EC065BFC-0AD8-40EE-81B9-BE38DA103918}">
  <ds:schemaRefs/>
</ds:datastoreItem>
</file>

<file path=customXml/itemProps44.xml><?xml version="1.0" encoding="utf-8"?>
<ds:datastoreItem xmlns:ds="http://schemas.openxmlformats.org/officeDocument/2006/customXml" ds:itemID="{20D602F9-5149-48C2-B364-D62381A15263}">
  <ds:schemaRefs/>
</ds:datastoreItem>
</file>

<file path=customXml/itemProps45.xml><?xml version="1.0" encoding="utf-8"?>
<ds:datastoreItem xmlns:ds="http://schemas.openxmlformats.org/officeDocument/2006/customXml" ds:itemID="{EAC551B1-021E-404D-8043-A145569C4DE6}">
  <ds:schemaRefs/>
</ds:datastoreItem>
</file>

<file path=customXml/itemProps46.xml><?xml version="1.0" encoding="utf-8"?>
<ds:datastoreItem xmlns:ds="http://schemas.openxmlformats.org/officeDocument/2006/customXml" ds:itemID="{E06BB294-AC00-44BC-9154-CCEE71BC85F9}">
  <ds:schemaRefs/>
</ds:datastoreItem>
</file>

<file path=customXml/itemProps47.xml><?xml version="1.0" encoding="utf-8"?>
<ds:datastoreItem xmlns:ds="http://schemas.openxmlformats.org/officeDocument/2006/customXml" ds:itemID="{0517B094-7DCB-4BC6-A225-421378793C13}">
  <ds:schemaRefs/>
</ds:datastoreItem>
</file>

<file path=customXml/itemProps48.xml><?xml version="1.0" encoding="utf-8"?>
<ds:datastoreItem xmlns:ds="http://schemas.openxmlformats.org/officeDocument/2006/customXml" ds:itemID="{924D0ABD-9DDF-4F82-A0CE-08029D25D655}">
  <ds:schemaRefs/>
</ds:datastoreItem>
</file>

<file path=customXml/itemProps49.xml><?xml version="1.0" encoding="utf-8"?>
<ds:datastoreItem xmlns:ds="http://schemas.openxmlformats.org/officeDocument/2006/customXml" ds:itemID="{86C3D8D8-B462-4E1E-8C4B-4273ACDA2AF0}">
  <ds:schemaRefs/>
</ds:datastoreItem>
</file>

<file path=customXml/itemProps50.xml><?xml version="1.0" encoding="utf-8"?>
<ds:datastoreItem xmlns:ds="http://schemas.openxmlformats.org/officeDocument/2006/customXml" ds:itemID="{876593CA-E31A-47C6-A138-A185D9B7391F}">
  <ds:schemaRefs/>
</ds:datastoreItem>
</file>

<file path=customXml/itemProps51.xml><?xml version="1.0" encoding="utf-8"?>
<ds:datastoreItem xmlns:ds="http://schemas.openxmlformats.org/officeDocument/2006/customXml" ds:itemID="{607F3971-AB9A-41D3-A33C-6733C5124869}">
  <ds:schemaRefs/>
</ds:datastoreItem>
</file>

<file path=customXml/itemProps52.xml><?xml version="1.0" encoding="utf-8"?>
<ds:datastoreItem xmlns:ds="http://schemas.openxmlformats.org/officeDocument/2006/customXml" ds:itemID="{D41B6EE4-F837-4066-92D0-33C6804F55D1}">
  <ds:schemaRefs/>
</ds:datastoreItem>
</file>

<file path=customXml/itemProps53.xml><?xml version="1.0" encoding="utf-8"?>
<ds:datastoreItem xmlns:ds="http://schemas.openxmlformats.org/officeDocument/2006/customXml" ds:itemID="{43AFA9A1-6284-4A5A-A82D-36B621414124}">
  <ds:schemaRefs/>
</ds:datastoreItem>
</file>

<file path=customXml/itemProps54.xml><?xml version="1.0" encoding="utf-8"?>
<ds:datastoreItem xmlns:ds="http://schemas.openxmlformats.org/officeDocument/2006/customXml" ds:itemID="{C4473F52-57C8-4D4D-910F-8B1466C21E41}">
  <ds:schemaRefs/>
</ds:datastoreItem>
</file>

<file path=customXml/itemProps55.xml><?xml version="1.0" encoding="utf-8"?>
<ds:datastoreItem xmlns:ds="http://schemas.openxmlformats.org/officeDocument/2006/customXml" ds:itemID="{3DE72122-4B1E-4012-80DD-6657EDE23DC3}">
  <ds:schemaRefs/>
</ds:datastoreItem>
</file>

<file path=customXml/itemProps56.xml><?xml version="1.0" encoding="utf-8"?>
<ds:datastoreItem xmlns:ds="http://schemas.openxmlformats.org/officeDocument/2006/customXml" ds:itemID="{F002F839-8C86-403F-B3D5-12BAAB39377D}">
  <ds:schemaRefs/>
</ds:datastoreItem>
</file>

<file path=customXml/itemProps57.xml><?xml version="1.0" encoding="utf-8"?>
<ds:datastoreItem xmlns:ds="http://schemas.openxmlformats.org/officeDocument/2006/customXml" ds:itemID="{339E6498-2CAD-4DA7-8A7D-767E50DA96D7}">
  <ds:schemaRefs/>
</ds:datastoreItem>
</file>

<file path=customXml/itemProps58.xml><?xml version="1.0" encoding="utf-8"?>
<ds:datastoreItem xmlns:ds="http://schemas.openxmlformats.org/officeDocument/2006/customXml" ds:itemID="{E4621BF7-C5FB-460C-BCE5-E59AEF7DDE0F}">
  <ds:schemaRefs/>
</ds:datastoreItem>
</file>

<file path=customXml/itemProps59.xml><?xml version="1.0" encoding="utf-8"?>
<ds:datastoreItem xmlns:ds="http://schemas.openxmlformats.org/officeDocument/2006/customXml" ds:itemID="{2B5044F6-A0C8-4B4D-B969-ABFBBBF0E7A1}">
  <ds:schemaRefs/>
</ds:datastoreItem>
</file>

<file path=customXml/itemProps60.xml><?xml version="1.0" encoding="utf-8"?>
<ds:datastoreItem xmlns:ds="http://schemas.openxmlformats.org/officeDocument/2006/customXml" ds:itemID="{42748C2C-3348-4B7E-AE7C-4A71EEC71A5B}">
  <ds:schemaRefs/>
</ds:datastoreItem>
</file>

<file path=customXml/itemProps61.xml><?xml version="1.0" encoding="utf-8"?>
<ds:datastoreItem xmlns:ds="http://schemas.openxmlformats.org/officeDocument/2006/customXml" ds:itemID="{BB96AC57-06AC-4C25-B17B-887F99E02256}">
  <ds:schemaRefs/>
</ds:datastoreItem>
</file>

<file path=customXml/itemProps62.xml><?xml version="1.0" encoding="utf-8"?>
<ds:datastoreItem xmlns:ds="http://schemas.openxmlformats.org/officeDocument/2006/customXml" ds:itemID="{6C6FCCDF-8CF7-4915-88FB-185F66150B40}">
  <ds:schemaRefs/>
</ds:datastoreItem>
</file>

<file path=customXml/itemProps63.xml><?xml version="1.0" encoding="utf-8"?>
<ds:datastoreItem xmlns:ds="http://schemas.openxmlformats.org/officeDocument/2006/customXml" ds:itemID="{B3F4A7BD-FC2A-4E20-B9BD-7E12491B60F7}">
  <ds:schemaRefs/>
</ds:datastoreItem>
</file>

<file path=customXml/itemProps64.xml><?xml version="1.0" encoding="utf-8"?>
<ds:datastoreItem xmlns:ds="http://schemas.openxmlformats.org/officeDocument/2006/customXml" ds:itemID="{EB1E006E-DA87-42F1-A1D4-E08E1320FC7E}">
  <ds:schemaRefs/>
</ds:datastoreItem>
</file>

<file path=customXml/itemProps65.xml><?xml version="1.0" encoding="utf-8"?>
<ds:datastoreItem xmlns:ds="http://schemas.openxmlformats.org/officeDocument/2006/customXml" ds:itemID="{6333B412-8ECF-48C6-ACFC-5011C50284B3}">
  <ds:schemaRefs/>
</ds:datastoreItem>
</file>

<file path=customXml/itemProps66.xml><?xml version="1.0" encoding="utf-8"?>
<ds:datastoreItem xmlns:ds="http://schemas.openxmlformats.org/officeDocument/2006/customXml" ds:itemID="{A3BD290A-DF24-4EEE-966A-B5FEDD9FB588}">
  <ds:schemaRefs/>
</ds:datastoreItem>
</file>

<file path=customXml/itemProps67.xml><?xml version="1.0" encoding="utf-8"?>
<ds:datastoreItem xmlns:ds="http://schemas.openxmlformats.org/officeDocument/2006/customXml" ds:itemID="{52C48FF4-6E0E-410B-8932-70F0E5DB665D}">
  <ds:schemaRefs/>
</ds:datastoreItem>
</file>

<file path=customXml/itemProps68.xml><?xml version="1.0" encoding="utf-8"?>
<ds:datastoreItem xmlns:ds="http://schemas.openxmlformats.org/officeDocument/2006/customXml" ds:itemID="{6E39574C-C629-4482-BFD9-AEACBADEC353}">
  <ds:schemaRefs/>
</ds:datastoreItem>
</file>

<file path=customXml/itemProps69.xml><?xml version="1.0" encoding="utf-8"?>
<ds:datastoreItem xmlns:ds="http://schemas.openxmlformats.org/officeDocument/2006/customXml" ds:itemID="{D5984B7F-292E-4305-A637-79EC2286E4DA}">
  <ds:schemaRefs/>
</ds:datastoreItem>
</file>

<file path=customXml/itemProps70.xml><?xml version="1.0" encoding="utf-8"?>
<ds:datastoreItem xmlns:ds="http://schemas.openxmlformats.org/officeDocument/2006/customXml" ds:itemID="{8CD160E9-6025-4315-BAB7-4E61DA351F9A}">
  <ds:schemaRefs/>
</ds:datastoreItem>
</file>

<file path=customXml/itemProps71.xml><?xml version="1.0" encoding="utf-8"?>
<ds:datastoreItem xmlns:ds="http://schemas.openxmlformats.org/officeDocument/2006/customXml" ds:itemID="{50AF92B2-48E1-4F16-B72E-754EFCDFF9DE}">
  <ds:schemaRefs/>
</ds:datastoreItem>
</file>

<file path=customXml/itemProps72.xml><?xml version="1.0" encoding="utf-8"?>
<ds:datastoreItem xmlns:ds="http://schemas.openxmlformats.org/officeDocument/2006/customXml" ds:itemID="{E51F33F7-7F14-4D63-8DA9-55FD552E7AA6}">
  <ds:schemaRefs/>
</ds:datastoreItem>
</file>

<file path=customXml/itemProps73.xml><?xml version="1.0" encoding="utf-8"?>
<ds:datastoreItem xmlns:ds="http://schemas.openxmlformats.org/officeDocument/2006/customXml" ds:itemID="{5A47A316-76AD-488E-BE44-02718850C6E0}">
  <ds:schemaRefs/>
</ds:datastoreItem>
</file>

<file path=customXml/itemProps74.xml><?xml version="1.0" encoding="utf-8"?>
<ds:datastoreItem xmlns:ds="http://schemas.openxmlformats.org/officeDocument/2006/customXml" ds:itemID="{6FAB4E4F-BC9B-4AEA-A148-1448823F3C66}">
  <ds:schemaRefs/>
</ds:datastoreItem>
</file>

<file path=customXml/itemProps75.xml><?xml version="1.0" encoding="utf-8"?>
<ds:datastoreItem xmlns:ds="http://schemas.openxmlformats.org/officeDocument/2006/customXml" ds:itemID="{69939A96-92B2-4863-BD8A-440B52F85A90}">
  <ds:schemaRefs/>
</ds:datastoreItem>
</file>

<file path=customXml/itemProps76.xml><?xml version="1.0" encoding="utf-8"?>
<ds:datastoreItem xmlns:ds="http://schemas.openxmlformats.org/officeDocument/2006/customXml" ds:itemID="{6D145BCF-AB4A-4C99-AACE-62530D925EAB}">
  <ds:schemaRefs/>
</ds:datastoreItem>
</file>

<file path=customXml/itemProps77.xml><?xml version="1.0" encoding="utf-8"?>
<ds:datastoreItem xmlns:ds="http://schemas.openxmlformats.org/officeDocument/2006/customXml" ds:itemID="{2BC9D768-8957-4997-88FE-20229A3E9C40}">
  <ds:schemaRefs/>
</ds:datastoreItem>
</file>

<file path=customXml/itemProps78.xml><?xml version="1.0" encoding="utf-8"?>
<ds:datastoreItem xmlns:ds="http://schemas.openxmlformats.org/officeDocument/2006/customXml" ds:itemID="{E0021E06-C627-46BD-8772-359C18ABE15E}">
  <ds:schemaRefs/>
</ds:datastoreItem>
</file>

<file path=customXml/itemProps79.xml><?xml version="1.0" encoding="utf-8"?>
<ds:datastoreItem xmlns:ds="http://schemas.openxmlformats.org/officeDocument/2006/customXml" ds:itemID="{B4953D2F-B409-4E25-83F5-B85E3BAFA2ED}">
  <ds:schemaRefs/>
</ds:datastoreItem>
</file>

<file path=customXml/itemProps80.xml><?xml version="1.0" encoding="utf-8"?>
<ds:datastoreItem xmlns:ds="http://schemas.openxmlformats.org/officeDocument/2006/customXml" ds:itemID="{3AE90093-EE6F-4038-B3C4-99BF04D68157}">
  <ds:schemaRefs/>
</ds:datastoreItem>
</file>

<file path=customXml/itemProps81.xml><?xml version="1.0" encoding="utf-8"?>
<ds:datastoreItem xmlns:ds="http://schemas.openxmlformats.org/officeDocument/2006/customXml" ds:itemID="{2823301A-B946-48BB-9C6B-5D2F87137DDD}">
  <ds:schemaRefs/>
</ds:datastoreItem>
</file>

<file path=customXml/itemProps82.xml><?xml version="1.0" encoding="utf-8"?>
<ds:datastoreItem xmlns:ds="http://schemas.openxmlformats.org/officeDocument/2006/customXml" ds:itemID="{5129D73F-04F9-48F3-A949-13CCB87A9A9C}">
  <ds:schemaRefs/>
</ds:datastoreItem>
</file>

<file path=customXml/itemProps83.xml><?xml version="1.0" encoding="utf-8"?>
<ds:datastoreItem xmlns:ds="http://schemas.openxmlformats.org/officeDocument/2006/customXml" ds:itemID="{2CF06AB0-6116-438F-9F24-6AF3AE8CD2FB}">
  <ds:schemaRefs/>
</ds:datastoreItem>
</file>

<file path=customXml/itemProps84.xml><?xml version="1.0" encoding="utf-8"?>
<ds:datastoreItem xmlns:ds="http://schemas.openxmlformats.org/officeDocument/2006/customXml" ds:itemID="{D7D9FEC1-5915-4F2E-8DF3-952719D0926A}">
  <ds:schemaRefs/>
</ds:datastoreItem>
</file>

<file path=customXml/itemProps85.xml><?xml version="1.0" encoding="utf-8"?>
<ds:datastoreItem xmlns:ds="http://schemas.openxmlformats.org/officeDocument/2006/customXml" ds:itemID="{F3090EDF-4883-4479-9EA5-E820E693E9C5}">
  <ds:schemaRefs/>
</ds:datastoreItem>
</file>

<file path=customXml/itemProps86.xml><?xml version="1.0" encoding="utf-8"?>
<ds:datastoreItem xmlns:ds="http://schemas.openxmlformats.org/officeDocument/2006/customXml" ds:itemID="{BE836466-56C5-46B4-8152-0BACEA7A68DC}">
  <ds:schemaRefs/>
</ds:datastoreItem>
</file>

<file path=customXml/itemProps87.xml><?xml version="1.0" encoding="utf-8"?>
<ds:datastoreItem xmlns:ds="http://schemas.openxmlformats.org/officeDocument/2006/customXml" ds:itemID="{AE1657FC-A6F0-4F60-9B41-2208A5F20841}">
  <ds:schemaRefs/>
</ds:datastoreItem>
</file>

<file path=customXml/itemProps88.xml><?xml version="1.0" encoding="utf-8"?>
<ds:datastoreItem xmlns:ds="http://schemas.openxmlformats.org/officeDocument/2006/customXml" ds:itemID="{59B055C9-585E-464A-B112-A7B46F33697C}">
  <ds:schemaRefs/>
</ds:datastoreItem>
</file>

<file path=customXml/itemProps89.xml><?xml version="1.0" encoding="utf-8"?>
<ds:datastoreItem xmlns:ds="http://schemas.openxmlformats.org/officeDocument/2006/customXml" ds:itemID="{A92FEEE1-22D8-48E3-953C-F845476F1C80}">
  <ds:schemaRefs/>
</ds:datastoreItem>
</file>

<file path=customXml/itemProps90.xml><?xml version="1.0" encoding="utf-8"?>
<ds:datastoreItem xmlns:ds="http://schemas.openxmlformats.org/officeDocument/2006/customXml" ds:itemID="{37EB9DE5-E324-4395-BE88-5EF370C5BFFF}">
  <ds:schemaRefs/>
</ds:datastoreItem>
</file>

<file path=customXml/itemProps91.xml><?xml version="1.0" encoding="utf-8"?>
<ds:datastoreItem xmlns:ds="http://schemas.openxmlformats.org/officeDocument/2006/customXml" ds:itemID="{49EFE153-9627-47DA-AC3E-E08DF95FF121}">
  <ds:schemaRefs/>
</ds:datastoreItem>
</file>

<file path=customXml/itemProps92.xml><?xml version="1.0" encoding="utf-8"?>
<ds:datastoreItem xmlns:ds="http://schemas.openxmlformats.org/officeDocument/2006/customXml" ds:itemID="{76332809-ED2A-4A08-800A-4F954794BD64}">
  <ds:schemaRefs/>
</ds:datastoreItem>
</file>

<file path=customXml/itemProps93.xml><?xml version="1.0" encoding="utf-8"?>
<ds:datastoreItem xmlns:ds="http://schemas.openxmlformats.org/officeDocument/2006/customXml" ds:itemID="{804B634C-3A17-4922-95D3-D411F972412F}">
  <ds:schemaRefs/>
</ds:datastoreItem>
</file>

<file path=customXml/itemProps94.xml><?xml version="1.0" encoding="utf-8"?>
<ds:datastoreItem xmlns:ds="http://schemas.openxmlformats.org/officeDocument/2006/customXml" ds:itemID="{F8FC0577-EA3A-447C-ABC6-D523559E397F}">
  <ds:schemaRefs/>
</ds:datastoreItem>
</file>

<file path=customXml/itemProps95.xml><?xml version="1.0" encoding="utf-8"?>
<ds:datastoreItem xmlns:ds="http://schemas.openxmlformats.org/officeDocument/2006/customXml" ds:itemID="{3079C369-BD67-45A3-98FB-05D7E03AF954}">
  <ds:schemaRefs/>
</ds:datastoreItem>
</file>

<file path=customXml/itemProps96.xml><?xml version="1.0" encoding="utf-8"?>
<ds:datastoreItem xmlns:ds="http://schemas.openxmlformats.org/officeDocument/2006/customXml" ds:itemID="{2C49A52C-4EB9-4DCB-A286-FA293F0B53F6}">
  <ds:schemaRefs/>
</ds:datastoreItem>
</file>

<file path=customXml/itemProps97.xml><?xml version="1.0" encoding="utf-8"?>
<ds:datastoreItem xmlns:ds="http://schemas.openxmlformats.org/officeDocument/2006/customXml" ds:itemID="{B592C67A-979C-4FB8-822A-0160809688D5}">
  <ds:schemaRefs/>
</ds:datastoreItem>
</file>

<file path=customXml/itemProps98.xml><?xml version="1.0" encoding="utf-8"?>
<ds:datastoreItem xmlns:ds="http://schemas.openxmlformats.org/officeDocument/2006/customXml" ds:itemID="{C47703C4-5C49-4F32-9222-DFF803899529}">
  <ds:schemaRefs/>
</ds:datastoreItem>
</file>

<file path=customXml/itemProps99.xml><?xml version="1.0" encoding="utf-8"?>
<ds:datastoreItem xmlns:ds="http://schemas.openxmlformats.org/officeDocument/2006/customXml" ds:itemID="{B67F3258-202F-4707-AB3C-5EBC7EED2600}">
  <ds:schemaRefs/>
</ds:datastoreItem>
</file>

<file path=customXml/itemProps100.xml><?xml version="1.0" encoding="utf-8"?>
<ds:datastoreItem xmlns:ds="http://schemas.openxmlformats.org/officeDocument/2006/customXml" ds:itemID="{26275483-5C8A-40C4-AADF-244ED367EC4A}">
  <ds:schemaRefs/>
</ds:datastoreItem>
</file>

<file path=customXml/itemProps101.xml><?xml version="1.0" encoding="utf-8"?>
<ds:datastoreItem xmlns:ds="http://schemas.openxmlformats.org/officeDocument/2006/customXml" ds:itemID="{0FA02BD1-0A77-4C29-8AA5-136CEBDB86AB}">
  <ds:schemaRefs/>
</ds:datastoreItem>
</file>

<file path=customXml/itemProps102.xml><?xml version="1.0" encoding="utf-8"?>
<ds:datastoreItem xmlns:ds="http://schemas.openxmlformats.org/officeDocument/2006/customXml" ds:itemID="{BD64E85E-BE77-4AEB-820A-A0DABA88DDD2}">
  <ds:schemaRefs/>
</ds:datastoreItem>
</file>

<file path=customXml/itemProps103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104.xml><?xml version="1.0" encoding="utf-8"?>
<ds:datastoreItem xmlns:ds="http://schemas.openxmlformats.org/officeDocument/2006/customXml" ds:itemID="{6B1521A1-6A66-4B7E-A675-75246145E526}">
  <ds:schemaRefs/>
</ds:datastoreItem>
</file>

<file path=customXml/itemProps105.xml><?xml version="1.0" encoding="utf-8"?>
<ds:datastoreItem xmlns:ds="http://schemas.openxmlformats.org/officeDocument/2006/customXml" ds:itemID="{01444AFB-FEA5-45BC-B5F4-B49B86BC8E56}">
  <ds:schemaRefs/>
</ds:datastoreItem>
</file>

<file path=customXml/itemProps106.xml><?xml version="1.0" encoding="utf-8"?>
<ds:datastoreItem xmlns:ds="http://schemas.openxmlformats.org/officeDocument/2006/customXml" ds:itemID="{44A6E8ED-3119-4B1F-BB0B-396D55770582}">
  <ds:schemaRefs/>
</ds:datastoreItem>
</file>

<file path=customXml/itemProps107.xml><?xml version="1.0" encoding="utf-8"?>
<ds:datastoreItem xmlns:ds="http://schemas.openxmlformats.org/officeDocument/2006/customXml" ds:itemID="{E8789D13-83A6-4DD5-A3E6-A8B0D52523A8}">
  <ds:schemaRefs/>
</ds:datastoreItem>
</file>

<file path=customXml/itemProps108.xml><?xml version="1.0" encoding="utf-8"?>
<ds:datastoreItem xmlns:ds="http://schemas.openxmlformats.org/officeDocument/2006/customXml" ds:itemID="{6F132D0D-F106-4D70-9C7F-586EC61BD102}">
  <ds:schemaRefs/>
</ds:datastoreItem>
</file>

<file path=customXml/itemProps109.xml><?xml version="1.0" encoding="utf-8"?>
<ds:datastoreItem xmlns:ds="http://schemas.openxmlformats.org/officeDocument/2006/customXml" ds:itemID="{07ECC7E7-1920-4A06-B8EE-B384EB91C21F}">
  <ds:schemaRefs/>
</ds:datastoreItem>
</file>

<file path=customXml/itemProps110.xml><?xml version="1.0" encoding="utf-8"?>
<ds:datastoreItem xmlns:ds="http://schemas.openxmlformats.org/officeDocument/2006/customXml" ds:itemID="{3FDC07D3-5922-4B64-93B0-6CE575FEE1BD}">
  <ds:schemaRefs/>
</ds:datastoreItem>
</file>

<file path=customXml/itemProps111.xml><?xml version="1.0" encoding="utf-8"?>
<ds:datastoreItem xmlns:ds="http://schemas.openxmlformats.org/officeDocument/2006/customXml" ds:itemID="{CB8FEA45-F1E6-400B-A286-61C39991E7ED}">
  <ds:schemaRefs/>
</ds:datastoreItem>
</file>

<file path=customXml/itemProps112.xml><?xml version="1.0" encoding="utf-8"?>
<ds:datastoreItem xmlns:ds="http://schemas.openxmlformats.org/officeDocument/2006/customXml" ds:itemID="{14DA1DB4-D3F9-4190-AD70-D664496C580F}">
  <ds:schemaRefs/>
</ds:datastoreItem>
</file>

<file path=customXml/itemProps113.xml><?xml version="1.0" encoding="utf-8"?>
<ds:datastoreItem xmlns:ds="http://schemas.openxmlformats.org/officeDocument/2006/customXml" ds:itemID="{ED91E73C-76B8-4AFF-8B5C-7D22AF3B3B30}">
  <ds:schemaRefs/>
</ds:datastoreItem>
</file>

<file path=customXml/itemProps114.xml><?xml version="1.0" encoding="utf-8"?>
<ds:datastoreItem xmlns:ds="http://schemas.openxmlformats.org/officeDocument/2006/customXml" ds:itemID="{91B7A7C8-CF56-40FA-A0F4-7F1D4C034BA3}">
  <ds:schemaRefs/>
</ds:datastoreItem>
</file>

<file path=customXml/itemProps115.xml><?xml version="1.0" encoding="utf-8"?>
<ds:datastoreItem xmlns:ds="http://schemas.openxmlformats.org/officeDocument/2006/customXml" ds:itemID="{5F993DFF-2249-4758-B1EC-CDA79BD13C10}">
  <ds:schemaRefs/>
</ds:datastoreItem>
</file>

<file path=customXml/itemProps116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117.xml><?xml version="1.0" encoding="utf-8"?>
<ds:datastoreItem xmlns:ds="http://schemas.openxmlformats.org/officeDocument/2006/customXml" ds:itemID="{2AAA91E3-C216-4765-9754-EA8A3FF04751}">
  <ds:schemaRefs/>
</ds:datastoreItem>
</file>

<file path=customXml/itemProps118.xml><?xml version="1.0" encoding="utf-8"?>
<ds:datastoreItem xmlns:ds="http://schemas.openxmlformats.org/officeDocument/2006/customXml" ds:itemID="{6AC388BA-848D-4641-9FD3-D1E3D25E37F0}">
  <ds:schemaRefs/>
</ds:datastoreItem>
</file>

<file path=customXml/itemProps119.xml><?xml version="1.0" encoding="utf-8"?>
<ds:datastoreItem xmlns:ds="http://schemas.openxmlformats.org/officeDocument/2006/customXml" ds:itemID="{934910E0-D273-4EB5-856F-D680044D5A9D}">
  <ds:schemaRefs/>
</ds:datastoreItem>
</file>

<file path=customXml/itemProps120.xml><?xml version="1.0" encoding="utf-8"?>
<ds:datastoreItem xmlns:ds="http://schemas.openxmlformats.org/officeDocument/2006/customXml" ds:itemID="{07C16C44-998C-4094-9A93-B9232BC79F19}">
  <ds:schemaRefs/>
</ds:datastoreItem>
</file>

<file path=customXml/itemProps121.xml><?xml version="1.0" encoding="utf-8"?>
<ds:datastoreItem xmlns:ds="http://schemas.openxmlformats.org/officeDocument/2006/customXml" ds:itemID="{CAF250BC-0F67-4C50-B5D5-CA38C96DDC19}">
  <ds:schemaRefs/>
</ds:datastoreItem>
</file>

<file path=customXml/itemProps122.xml><?xml version="1.0" encoding="utf-8"?>
<ds:datastoreItem xmlns:ds="http://schemas.openxmlformats.org/officeDocument/2006/customXml" ds:itemID="{1FF6BE5F-5FC1-4A19-AE5F-BB47BD99685D}">
  <ds:schemaRefs/>
</ds:datastoreItem>
</file>

<file path=customXml/itemProps123.xml><?xml version="1.0" encoding="utf-8"?>
<ds:datastoreItem xmlns:ds="http://schemas.openxmlformats.org/officeDocument/2006/customXml" ds:itemID="{F5EC53A4-39B8-46C5-93C2-B8F8D5C5A6AA}">
  <ds:schemaRefs/>
</ds:datastoreItem>
</file>

<file path=customXml/itemProps124.xml><?xml version="1.0" encoding="utf-8"?>
<ds:datastoreItem xmlns:ds="http://schemas.openxmlformats.org/officeDocument/2006/customXml" ds:itemID="{60C47D4B-A160-40F1-9D84-8F8569A18830}">
  <ds:schemaRefs/>
</ds:datastoreItem>
</file>

<file path=customXml/itemProps125.xml><?xml version="1.0" encoding="utf-8"?>
<ds:datastoreItem xmlns:ds="http://schemas.openxmlformats.org/officeDocument/2006/customXml" ds:itemID="{318F792E-6468-4699-8F1C-EFF18E018D5B}">
  <ds:schemaRefs/>
</ds:datastoreItem>
</file>

<file path=customXml/itemProps126.xml><?xml version="1.0" encoding="utf-8"?>
<ds:datastoreItem xmlns:ds="http://schemas.openxmlformats.org/officeDocument/2006/customXml" ds:itemID="{8C1B2286-C2A9-472E-B355-428DF28303DC}">
  <ds:schemaRefs/>
</ds:datastoreItem>
</file>

<file path=customXml/itemProps127.xml><?xml version="1.0" encoding="utf-8"?>
<ds:datastoreItem xmlns:ds="http://schemas.openxmlformats.org/officeDocument/2006/customXml" ds:itemID="{18AD2D03-15E2-4D11-AB7F-48976A90314E}">
  <ds:schemaRefs/>
</ds:datastoreItem>
</file>

<file path=customXml/itemProps128.xml><?xml version="1.0" encoding="utf-8"?>
<ds:datastoreItem xmlns:ds="http://schemas.openxmlformats.org/officeDocument/2006/customXml" ds:itemID="{CDA4E9C1-DAEC-4F0A-8190-D013F0CA01E8}">
  <ds:schemaRefs/>
</ds:datastoreItem>
</file>

<file path=customXml/itemProps129.xml><?xml version="1.0" encoding="utf-8"?>
<ds:datastoreItem xmlns:ds="http://schemas.openxmlformats.org/officeDocument/2006/customXml" ds:itemID="{514F666A-7451-4ABF-86E6-4463D6B75E59}">
  <ds:schemaRefs/>
</ds:datastoreItem>
</file>

<file path=customXml/itemProps130.xml><?xml version="1.0" encoding="utf-8"?>
<ds:datastoreItem xmlns:ds="http://schemas.openxmlformats.org/officeDocument/2006/customXml" ds:itemID="{31A9F43D-664C-4DF7-8753-E47EE7EE5262}">
  <ds:schemaRefs/>
</ds:datastoreItem>
</file>

<file path=customXml/itemProps131.xml><?xml version="1.0" encoding="utf-8"?>
<ds:datastoreItem xmlns:ds="http://schemas.openxmlformats.org/officeDocument/2006/customXml" ds:itemID="{2BC3990C-717F-41B0-AF43-A114E08F6BF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79</vt:i4>
      </vt:variant>
    </vt:vector>
  </HeadingPairs>
  <TitlesOfParts>
    <vt:vector size="80" baseType="lpstr">
      <vt:lpstr>Cover</vt:lpstr>
      <vt:lpstr>tables!\markups</vt:lpstr>
      <vt:lpstr>'Systems Summary'!\print</vt:lpstr>
      <vt:lpstr>dtmLastUpdate</vt:lpstr>
      <vt:lpstr>exConstArea</vt:lpstr>
      <vt:lpstr>exConstCosts</vt:lpstr>
      <vt:lpstr>exTotal</vt:lpstr>
      <vt:lpstr>Cover!Print_Area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2024-05-17T14:52:04Z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