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charts/chart8.xml" ContentType="application/vnd.openxmlformats-officedocument.drawingml.chart+xml"/>
  <Override PartName="/xl/charts/chart7.xml" ContentType="application/vnd.openxmlformats-officedocument.drawingml.chart+xml"/>
  <Override PartName="/xl/charts/chart6.xml" ContentType="application/vnd.openxmlformats-officedocument.drawingml.chart+xml"/>
  <Override PartName="/xl/charts/chart5.xml" ContentType="application/vnd.openxmlformats-officedocument.drawingml.chart+xml"/>
  <Override PartName="/xl/charts/chart4.xml" ContentType="application/vnd.openxmlformats-officedocument.drawingml.chart+xml"/>
  <Override PartName="/xl/charts/chart3.xml" ContentType="application/vnd.openxmlformats-officedocument.drawingml.chart+xml"/>
  <Override PartName="/xl/charts/chart2.xml" ContentType="application/vnd.openxmlformats-officedocument.drawingml.chart+xml"/>
  <Override PartName="/xl/charts/chart1.xml" ContentType="application/vnd.openxmlformats-officedocument.drawingml.chart+xml"/>
  <Override PartName="/xl/comments2.xml" ContentType="application/vnd.openxmlformats-officedocument.spreadsheetml.comments+xml"/>
  <Override PartName="/xl/drawings/drawing8.xml" ContentType="application/vnd.openxmlformats-officedocument.drawing+xml"/>
  <Override PartName="/xl/drawings/drawing7.xml" ContentType="application/vnd.openxmlformats-officedocument.drawing+xml"/>
  <Override PartName="/xl/drawings/drawing6.xml" ContentType="application/vnd.openxmlformats-officedocument.drawing+xml"/>
  <Override PartName="/xl/drawings/drawing4.xml" ContentType="application/vnd.openxmlformats-officedocument.drawing+xml"/>
  <Override PartName="/xl/drawings/drawing3.xml" ContentType="application/vnd.openxmlformats-officedocument.drawing+xml"/>
  <Override PartName="/xl/drawings/drawing2.xml" ContentType="application/vnd.openxmlformats-officedocument.drawing+xml"/>
  <Override PartName="/xl/drawings/_rels/drawing8.xml.rels" ContentType="application/vnd.openxmlformats-package.relationships+xml"/>
  <Override PartName="/xl/drawings/_rels/drawing6.xml.rels" ContentType="application/vnd.openxmlformats-package.relationships+xml"/>
  <Override PartName="/xl/drawings/_rels/drawing5.xml.rels" ContentType="application/vnd.openxmlformats-package.relationships+xml"/>
  <Override PartName="/xl/drawings/_rels/drawing4.xml.rels" ContentType="application/vnd.openxmlformats-package.relationships+xml"/>
  <Override PartName="/xl/drawings/_rels/drawing3.xml.rels" ContentType="application/vnd.openxmlformats-package.relationships+xml"/>
  <Override PartName="/xl/drawings/_rels/drawing2.xml.rels" ContentType="application/vnd.openxmlformats-package.relationships+xml"/>
  <Override PartName="/xl/drawings/vmlDrawing1.vml" ContentType="application/vnd.openxmlformats-officedocument.vmlDrawing"/>
  <Override PartName="/xl/drawings/drawing5.xml" ContentType="application/vnd.openxmlformats-officedocument.drawing+xml"/>
  <Override PartName="/xl/drawings/drawing1.xml" ContentType="application/vnd.openxmlformats-officedocument.drawing+xml"/>
  <Override PartName="/xl/sharedStrings.xml" ContentType="application/vnd.openxmlformats-officedocument.spreadsheetml.sharedStrings+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_rels/sheet7.xml.rels" ContentType="application/vnd.openxmlformats-package.relationships+xml"/>
  <Override PartName="/xl/worksheets/_rels/sheet6.xml.rels" ContentType="application/vnd.openxmlformats-package.relationships+xml"/>
  <Override PartName="/xl/worksheets/_rels/sheet9.xml.rels" ContentType="application/vnd.openxmlformats-package.relationships+xml"/>
  <Override PartName="/xl/worksheets/_rels/sheet8.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media/image26.wmf" ContentType="image/x-wmf"/>
  <Override PartName="/xl/media/image24.wmf" ContentType="image/x-wmf"/>
  <Override PartName="/xl/media/image22.wmf" ContentType="image/x-wmf"/>
  <Override PartName="/xl/media/image19.wmf" ContentType="image/x-wmf"/>
  <Override PartName="/xl/media/image17.png" ContentType="image/png"/>
  <Override PartName="/xl/media/image13.wmf" ContentType="image/x-wmf"/>
  <Override PartName="/xl/media/image25.wmf" ContentType="image/x-wmf"/>
  <Override PartName="/xl/media/image23.wmf" ContentType="image/x-wmf"/>
  <Override PartName="/xl/media/image21.wmf" ContentType="image/x-wmf"/>
  <Override PartName="/xl/media/image12.png" ContentType="image/png"/>
  <Override PartName="/xl/media/image10.png" ContentType="image/png"/>
  <Override PartName="/xl/media/image14.wmf" ContentType="image/x-wmf"/>
  <Override PartName="/xl/media/image27.wmf" ContentType="image/x-wmf"/>
  <Override PartName="/xl/media/image9.png" ContentType="image/png"/>
  <Override PartName="/xl/media/image15.png" ContentType="image/png"/>
  <Override PartName="/xl/media/image8.png" ContentType="image/png"/>
  <Override PartName="/xl/media/image6.png" ContentType="image/png"/>
  <Override PartName="/xl/media/image16.wmf" ContentType="image/x-wmf"/>
  <Override PartName="/xl/media/image5.png" ContentType="image/png"/>
  <Override PartName="/xl/media/image20.wmf" ContentType="image/x-wmf"/>
  <Override PartName="/xl/media/image18.png" ContentType="image/png"/>
  <Override PartName="/xl/media/image4.png" ContentType="image/png"/>
  <Override PartName="/xl/media/image7.png" ContentType="image/png"/>
  <Override PartName="/xl/media/image3.png" ContentType="image/png"/>
  <Override PartName="/xl/media/image2.png" ContentType="image/png"/>
  <Override PartName="/xl/media/image1.png" ContentType="image/png"/>
  <Override PartName="/xl/media/image11.png" ContentType="image/png"/>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0"/>
  </bookViews>
  <sheets>
    <sheet name="CAMPOS" sheetId="1" state="visible" r:id="rId2"/>
    <sheet name="AC_campo" sheetId="2" state="visible" r:id="rId3"/>
    <sheet name="ESTADISTICA" sheetId="3" state="hidden" r:id="rId4"/>
    <sheet name="GRAFICA 4" sheetId="4" state="hidden" r:id="rId5"/>
    <sheet name="GRAFICA 1" sheetId="5" state="hidden" r:id="rId6"/>
    <sheet name="GRAFICA 2" sheetId="6" state="hidden" r:id="rId7"/>
    <sheet name="GRAFICA 3" sheetId="7" state="hidden" r:id="rId8"/>
    <sheet name="AP" sheetId="8" state="hidden" r:id="rId9"/>
    <sheet name="EINPSA FACILIDADES" sheetId="9" state="hidden" r:id="rId10"/>
    <sheet name="AUDITORIA INTERNA EPF" sheetId="10" state="hidden" r:id="rId11"/>
    <sheet name="Hoja4" sheetId="11" state="hidden" r:id="rId12"/>
  </sheets>
  <definedNames>
    <definedName function="false" hidden="false" localSheetId="1" name="_xlnm.Print_Area" vbProcedure="false">AC_campo!$A$1:$AG$399</definedName>
    <definedName function="false" hidden="true" localSheetId="0" name="_xlnm._FilterDatabase" vbProcedure="false">CAMPOS!$A$1:$E$30</definedName>
    <definedName function="false" hidden="false" localSheetId="8" name="_xlnm.Print_Area" vbProcedure="false">'EINPSA FACILIDADES'!$A$3:$Y$28</definedName>
    <definedName function="false" hidden="true" localSheetId="8" name="_xlnm._FilterDatabase" vbProcedure="false">'EINPSA FACILIDADES'!$A$5:$Y$28</definedName>
    <definedName function="false" hidden="false" name="EX" vbProcedure="false">#ref!</definedName>
    <definedName function="false" hidden="false" name="NORMA" vbProcedure="false">#ref!</definedName>
    <definedName function="false" hidden="false" localSheetId="0" name="_xlnm._FilterDatabase" vbProcedure="false">CAMPOS!$A$1:$E$30</definedName>
    <definedName function="false" hidden="false" localSheetId="0" name="_xlnm._FilterDatabase_0" vbProcedure="false">CAMPOS!$A$1:$E$30</definedName>
    <definedName function="false" hidden="false" localSheetId="1" name="EX" vbProcedure="false">ac_campo!#ref!</definedName>
    <definedName function="false" hidden="false" localSheetId="1" name="NORMA" vbProcedure="false">ac_campo!#ref!</definedName>
    <definedName function="false" hidden="false" localSheetId="1" name="_xlnm.Print_Area" vbProcedure="false">AC_campo!$A$1:$AG$399</definedName>
    <definedName function="false" hidden="false" localSheetId="1" name="_xlnm.Print_Area_0" vbProcedure="false">AC_campo!$A$1:$AG$399</definedName>
    <definedName function="false" hidden="false" localSheetId="1" name="_xlnm._FilterDatabase" vbProcedure="false">AC_campo!$A$22:$blv$395</definedName>
    <definedName function="false" hidden="false" localSheetId="7" name="EX" vbProcedure="false">AP!$AE$9:$AE$12</definedName>
    <definedName function="false" hidden="false" localSheetId="7" name="NORMA" vbProcedure="false">ap!#ref!</definedName>
    <definedName function="false" hidden="false" localSheetId="7" name="_xlnm._FilterDatabase" vbProcedure="false">AP!$A$12:$xeu$12</definedName>
    <definedName function="false" hidden="false" localSheetId="8" name="EX" vbProcedure="false">'einpsa facilidades'!#ref!</definedName>
    <definedName function="false" hidden="false" localSheetId="8" name="NORMA" vbProcedure="false">'einpsa facilidades'!#ref!</definedName>
    <definedName function="false" hidden="false" localSheetId="8" name="_xlnm.Print_Area" vbProcedure="false">'EINPSA FACILIDADES'!$A$3:$Y$28</definedName>
    <definedName function="false" hidden="false" localSheetId="8" name="_xlnm.Print_Area_0" vbProcedure="false">'EINPSA FACILIDADES'!$A$3:$Y$28</definedName>
    <definedName function="false" hidden="false" localSheetId="8" name="_xlnm._FilterDatabase" vbProcedure="false">'EINPSA FACILIDADES'!$A$5:$Y$28</definedName>
    <definedName function="false" hidden="false" localSheetId="8" name="_xlnm._FilterDatabase_0" vbProcedure="false">'EINPSA FACILIDADES'!$A$5:$Y$28</definedName>
  </definedNames>
  <calcPr iterateCount="100" refMode="A1" iterate="false" iterateDelta="0.0001"/>
</workbook>
</file>

<file path=xl/comments2.xml><?xml version="1.0" encoding="utf-8"?>
<comments xmlns="http://schemas.openxmlformats.org/spreadsheetml/2006/main" xmlns:xdr="http://schemas.openxmlformats.org/drawingml/2006/spreadsheetDrawing">
  <authors>
    <author/>
  </authors>
  <commentList>
    <comment ref="A21" authorId="0">
      <text>
        <r>
          <rPr>
            <b val="true"/>
            <sz val="9"/>
            <color rgb="FF000000"/>
            <rFont val="Tahoma"/>
            <family val="2"/>
            <charset val="1"/>
          </rPr>
          <t xml:space="preserve">Nestor Guevara (EC-OCC):
</t>
        </r>
      </text>
    </comment>
    <comment ref="A22" authorId="0">
      <text>
        <r>
          <rPr>
            <b val="true"/>
            <sz val="9"/>
            <color rgb="FF000000"/>
            <rFont val="Tahoma"/>
            <family val="2"/>
            <charset val="1"/>
          </rPr>
          <t xml:space="preserve">secuencia de hallazgo
</t>
        </r>
      </text>
    </comment>
    <comment ref="B22" authorId="0">
      <text>
        <r>
          <rPr>
            <b val="true"/>
            <sz val="9"/>
            <color rgb="FF000000"/>
            <rFont val="Tahoma"/>
            <family val="2"/>
            <charset val="1"/>
          </rPr>
          <t xml:space="preserve">EC: Ecuador
CO: Colombia
MX: México
PE: Perú
</t>
        </r>
      </text>
    </comment>
    <comment ref="D22" authorId="0">
      <text>
        <r>
          <rPr>
            <b val="true"/>
            <sz val="9"/>
            <color rgb="FF000000"/>
            <rFont val="Tahoma"/>
            <family val="2"/>
            <charset val="1"/>
          </rPr>
          <t xml:space="preserve">EX: Externo (Cliente, Auditoria Externa, Homologaciones de proveedores)
</t>
        </r>
      </text>
    </comment>
    <comment ref="I22" authorId="0">
      <text>
        <r>
          <rPr>
            <b val="true"/>
            <sz val="9"/>
            <color rgb="FF000000"/>
            <rFont val="Tahoma"/>
            <family val="2"/>
            <charset val="1"/>
          </rPr>
          <t xml:space="preserve">NPT: Para de trabajo - No pago 
PNC: Producto no Conforme levantada por cliente
NCP: No conformidad de producto o servicio levantada por cliente
NCR: No conformidad por inclumplmiento de proceso, objetivo, clausula de norma, queja del cliente.
</t>
        </r>
        <r>
          <rPr>
            <sz val="9"/>
            <color rgb="FF000000"/>
            <rFont val="Tahoma"/>
            <family val="2"/>
            <charset val="1"/>
          </rPr>
          <t xml:space="preserve">
</t>
        </r>
      </text>
    </comment>
    <comment ref="K22" authorId="0">
      <text>
        <r>
          <rPr>
            <b val="true"/>
            <sz val="9"/>
            <color rgb="FF000000"/>
            <rFont val="Tahoma"/>
            <family val="2"/>
            <charset val="1"/>
          </rPr>
          <t xml:space="preserve">Informe de Auditoria, informe de visita, minuta de reunion.  De donde procede la informacion levantada
</t>
        </r>
        <r>
          <rPr>
            <sz val="9"/>
            <color rgb="FF000000"/>
            <rFont val="Tahoma"/>
            <family val="2"/>
            <charset val="1"/>
          </rPr>
          <t xml:space="preserve">
</t>
        </r>
      </text>
    </comment>
    <comment ref="L6" authorId="0">
      <text>
        <r>
          <rPr>
            <b val="true"/>
            <sz val="9"/>
            <color rgb="FF000000"/>
            <rFont val="Tahoma"/>
            <family val="2"/>
            <charset val="1"/>
          </rPr>
          <t xml:space="preserve">Augusto Gortaire:
</t>
        </r>
        <r>
          <rPr>
            <sz val="9"/>
            <color rgb="FF000000"/>
            <rFont val="Tahoma"/>
            <family val="2"/>
            <charset val="1"/>
          </rPr>
          <t xml:space="preserve">ATADO A CODIGO</t>
        </r>
      </text>
    </comment>
    <comment ref="L22" authorId="0">
      <text>
        <r>
          <rPr>
            <sz val="9"/>
            <color rgb="FF000000"/>
            <rFont val="Tahoma"/>
            <family val="2"/>
            <charset val="1"/>
          </rPr>
          <t xml:space="preserve">THB: Taller Bombeo, packe, sensores, rtm.
EPF: Facilidades tempranas de produccion + manteimiento del area
LAB: Levantamiento Artificial + manteimiento del area
PRY: Proyectos Zona Norte y SUR + manteimiento del area
ING: Ingenieria
ASM: Asme + mantenimiento del area
PPM: Planta de Produccion + mantenimiento del area
COM: Compras + logisitca
SGI: Gestion Empresarial
SSA: Salud, seguridad y ambiente
BOG: Almacenamiento y bodega
</t>
        </r>
      </text>
    </comment>
    <comment ref="M22" authorId="0">
      <text>
        <r>
          <rPr>
            <sz val="9"/>
            <color rgb="FF000000"/>
            <rFont val="Tahoma"/>
            <family val="2"/>
            <charset val="1"/>
          </rPr>
          <t xml:space="preserve">Persona responsable del clierre
</t>
        </r>
      </text>
    </comment>
    <comment ref="N22" authorId="0">
      <text>
        <r>
          <rPr>
            <b val="true"/>
            <sz val="9"/>
            <color rgb="FF000000"/>
            <rFont val="Tahoma"/>
            <family val="2"/>
            <charset val="1"/>
          </rPr>
          <t xml:space="preserve">Fecha de emision del hallazgo o la desviacion (inicial)</t>
        </r>
      </text>
    </comment>
    <comment ref="O22" authorId="0">
      <text>
        <r>
          <rPr>
            <b val="true"/>
            <sz val="9"/>
            <color rgb="FF000000"/>
            <rFont val="Tahoma"/>
            <family val="2"/>
            <charset val="1"/>
          </rPr>
          <t xml:space="preserve">Fecha de solicitud de entrega y formalidad del cierra o propuesta por procedimiento interno 30 días</t>
        </r>
      </text>
    </comment>
    <comment ref="P22" authorId="0">
      <text>
        <r>
          <rPr>
            <sz val="9"/>
            <color rgb="FF000000"/>
            <rFont val="Tahoma"/>
            <family val="2"/>
            <charset val="1"/>
          </rPr>
          <t xml:space="preserve">Fecha de entrega al cliente o de cierre de la desviación. (Fecha final) 
</t>
        </r>
      </text>
    </comment>
    <comment ref="Q22" authorId="0">
      <text>
        <r>
          <rPr>
            <sz val="9"/>
            <color rgb="FF000000"/>
            <rFont val="Tahoma"/>
            <family val="2"/>
            <charset val="1"/>
          </rPr>
          <t xml:space="preserve">Diferencia entre fecha de respuesta  y la fecha de entrega
</t>
        </r>
      </text>
    </comment>
    <comment ref="R22" authorId="0">
      <text>
        <r>
          <rPr>
            <b val="true"/>
            <sz val="9"/>
            <color rgb="FF000000"/>
            <rFont val="Tahoma"/>
            <family val="2"/>
            <charset val="1"/>
          </rPr>
          <t xml:space="preserve">Fecha si exisitera una replanificaicon de entrea de respuesta 
</t>
        </r>
        <r>
          <rPr>
            <sz val="9"/>
            <color rgb="FF000000"/>
            <rFont val="Tahoma"/>
            <family val="2"/>
            <charset val="1"/>
          </rPr>
          <t xml:space="preserve">
</t>
        </r>
      </text>
    </comment>
    <comment ref="S22" authorId="0">
      <text>
        <r>
          <rPr>
            <b val="true"/>
            <sz val="9"/>
            <color rgb="FF000000"/>
            <rFont val="Tahoma"/>
            <family val="2"/>
            <charset val="1"/>
          </rPr>
          <t xml:space="preserve">9001
14001
18001
26001
Q1
5CT
5 L
7 1
ASME
TENARIS
</t>
        </r>
        <r>
          <rPr>
            <sz val="9"/>
            <color rgb="FF000000"/>
            <rFont val="Tahoma"/>
            <family val="2"/>
            <charset val="1"/>
          </rPr>
          <t xml:space="preserve">
</t>
        </r>
      </text>
    </comment>
    <comment ref="U22" authorId="0">
      <text>
        <r>
          <rPr>
            <b val="true"/>
            <sz val="9"/>
            <color rgb="FF000000"/>
            <rFont val="Tahoma"/>
            <family val="2"/>
            <charset val="1"/>
          </rPr>
          <t xml:space="preserve">Detallar exacatmente el evento sucedido, fechas, lugares, personal invloucradas, registros, notas, fotos, etc
</t>
        </r>
      </text>
    </comment>
    <comment ref="V22" authorId="0">
      <text>
        <r>
          <rPr>
            <sz val="9"/>
            <color rgb="FF000000"/>
            <rFont val="Tahoma"/>
            <family val="2"/>
            <charset val="1"/>
          </rPr>
          <t xml:space="preserve">Detallar el impacto en $, tiempo, recursos, perdida de contrato, sanciones, multas, etc
</t>
        </r>
      </text>
    </comment>
    <comment ref="W22" authorId="0">
      <text>
        <r>
          <rPr>
            <b val="true"/>
            <sz val="9"/>
            <color rgb="FF000000"/>
            <rFont val="Tahoma"/>
            <family val="2"/>
            <charset val="1"/>
          </rPr>
          <t xml:space="preserve">Acciones que se tomaron para subsanar inmediatamente el evento pero que no garantizan una accion uq no vuelva a suceder (parche)
</t>
        </r>
      </text>
    </comment>
    <comment ref="X22" authorId="0">
      <text>
        <r>
          <rPr>
            <b val="true"/>
            <sz val="9"/>
            <color rgb="FF000000"/>
            <rFont val="Tahoma"/>
            <family val="2"/>
            <charset val="1"/>
          </rPr>
          <t xml:space="preserve">Detallar calaramente el analisis de la causa porque sucedió el evento
</t>
        </r>
      </text>
    </comment>
    <comment ref="Y22" authorId="0">
      <text>
        <r>
          <rPr>
            <sz val="9"/>
            <color rgb="FF000000"/>
            <rFont val="Calibri"/>
            <family val="2"/>
            <charset val="1"/>
          </rPr>
          <t xml:space="preserve">Detallar e resumen porque sucedió la causa:
1. </t>
        </r>
        <r>
          <rPr>
            <b val="true"/>
            <sz val="9"/>
            <color rgb="FF000000"/>
            <rFont val="Calibri"/>
            <family val="2"/>
            <charset val="1"/>
          </rPr>
          <t xml:space="preserve">Money</t>
        </r>
        <r>
          <rPr>
            <sz val="9"/>
            <color rgb="FF000000"/>
            <rFont val="Calibri"/>
            <family val="2"/>
            <charset val="1"/>
          </rPr>
          <t xml:space="preserve"> (si fue falta de recursos monetarios, USD)
2. </t>
        </r>
        <r>
          <rPr>
            <b val="true"/>
            <sz val="9"/>
            <color rgb="FF000000"/>
            <rFont val="Calibri"/>
            <family val="2"/>
            <charset val="1"/>
          </rPr>
          <t xml:space="preserve">Máquina:</t>
        </r>
        <r>
          <rPr>
            <sz val="9"/>
            <color rgb="FF000000"/>
            <rFont val="Calibri"/>
            <family val="2"/>
            <charset val="1"/>
          </rPr>
          <t xml:space="preserve"> Un análisis de las entradas y salidas de cada máquina que interviene en el proceso, así como de su funcionamiento de 3. principio a fin y los parámetros de configuración, permitirán saber si la causa raíz de un problema está en ellas. 
3. </t>
        </r>
        <r>
          <rPr>
            <b val="true"/>
            <sz val="9"/>
            <color rgb="FF000000"/>
            <rFont val="Calibri"/>
            <family val="2"/>
            <charset val="1"/>
          </rPr>
          <t xml:space="preserve">Método:</t>
        </r>
        <r>
          <rPr>
            <sz val="9"/>
            <color rgb="FF000000"/>
            <rFont val="Calibri"/>
            <family val="2"/>
            <charset val="1"/>
          </rPr>
          <t xml:space="preserve"> Se trata de cuestionarse la forma de hacer las cosas. Cuando se diseña un proceso, existen una serie de circunstancias y condicionantes (conocimiento, tecnología, materiales,…) procedimientos, manuales, entre otros.
4.</t>
        </r>
        <r>
          <rPr>
            <b val="true"/>
            <sz val="9"/>
            <color rgb="FF000000"/>
            <rFont val="Calibri"/>
            <family val="2"/>
            <charset val="1"/>
          </rPr>
          <t xml:space="preserve"> Mano de obra:</t>
        </r>
        <r>
          <rPr>
            <sz val="9"/>
            <color rgb="FF000000"/>
            <rFont val="Calibri"/>
            <family val="2"/>
            <charset val="1"/>
          </rPr>
          <t xml:space="preserve"> El personal puede ser el origen de un fallo.  (perfil, cometencia, capacitacion, formacion, actitud, aptitud) 
5. </t>
        </r>
        <r>
          <rPr>
            <b val="true"/>
            <sz val="9"/>
            <color rgb="FF000000"/>
            <rFont val="Calibri"/>
            <family val="2"/>
            <charset val="1"/>
          </rPr>
          <t xml:space="preserve">Medio ambiente</t>
        </r>
        <r>
          <rPr>
            <sz val="9"/>
            <color rgb="FF000000"/>
            <rFont val="Calibri"/>
            <family val="2"/>
            <charset val="1"/>
          </rPr>
          <t xml:space="preserve">: Las condiciones ambientales pueden afectar al resultado obtenido y provocar problemas. Valorar las condiciones en las que se ha producido un fallo, infraestructura, entorno, tema social, inseguridad.
6. </t>
        </r>
        <r>
          <rPr>
            <b val="true"/>
            <sz val="9"/>
            <color rgb="FF000000"/>
            <rFont val="Calibri"/>
            <family val="2"/>
            <charset val="1"/>
          </rPr>
          <t xml:space="preserve">Materia prima:</t>
        </r>
        <r>
          <rPr>
            <sz val="9"/>
            <color rgb="FF000000"/>
            <rFont val="Calibri"/>
            <family val="2"/>
            <charset val="1"/>
          </rPr>
          <t xml:space="preserve"> Los materiales empleados como entrada son otro de los posibles focos en los que puede surgir la causa raíz de un problema. </t>
        </r>
      </text>
    </comment>
    <comment ref="Z22" authorId="0">
      <text>
        <r>
          <rPr>
            <sz val="10"/>
            <color rgb="FF000000"/>
            <rFont val="Tahoma"/>
            <family val="2"/>
            <charset val="1"/>
          </rPr>
          <t xml:space="preserve">Acciones que permitan actuar sobre la identificacion de la cuasa raiz y que garanticen que no vuelva a ocurrir
</t>
        </r>
      </text>
    </comment>
    <comment ref="AB22" authorId="0">
      <text>
        <r>
          <rPr>
            <sz val="11"/>
            <color rgb="FF000000"/>
            <rFont val="Tahoma"/>
            <family val="2"/>
            <charset val="1"/>
          </rPr>
          <t xml:space="preserve">Los porcentajes de avance son:
20%  acciones curativas
10%  análisis causa-raíz
10%   acciones correctivas
50%  implementación de acciones correctivas
10%  verificación y cierre</t>
        </r>
      </text>
    </comment>
    <comment ref="AD22" authorId="0">
      <text>
        <r>
          <rPr>
            <b val="true"/>
            <sz val="10"/>
            <color rgb="FF000000"/>
            <rFont val="Tahoma"/>
            <family val="2"/>
            <charset val="1"/>
          </rPr>
          <t xml:space="preserve">A: Abierta
C: Cerrada
</t>
        </r>
        <r>
          <rPr>
            <sz val="9"/>
            <color rgb="FF000000"/>
            <rFont val="Tahoma"/>
            <family val="2"/>
            <charset val="1"/>
          </rPr>
          <t xml:space="preserve">
</t>
        </r>
      </text>
    </comment>
    <comment ref="AE22" authorId="0">
      <text>
        <r>
          <rPr>
            <sz val="9"/>
            <color rgb="FF000000"/>
            <rFont val="Tahoma"/>
            <family val="2"/>
            <charset val="1"/>
          </rPr>
          <t xml:space="preserve">Tiempo de cierre es la difrencia entre la fecha de cierre y la fecha de entrega</t>
        </r>
      </text>
    </comment>
    <comment ref="AF22" authorId="0">
      <text>
        <r>
          <rPr>
            <b val="true"/>
            <sz val="9"/>
            <color rgb="FF000000"/>
            <rFont val="Tahoma"/>
            <family val="2"/>
            <charset val="1"/>
          </rPr>
          <t xml:space="preserve">Fecha en la cual se evidencia la efectividad de la accion correctiva (visita, auditoria entre otros)
</t>
        </r>
      </text>
    </comment>
    <comment ref="AG22" authorId="0">
      <text>
        <r>
          <rPr>
            <b val="true"/>
            <sz val="9"/>
            <color rgb="FF000000"/>
            <rFont val="Tahoma"/>
            <family val="2"/>
            <charset val="1"/>
          </rPr>
          <t xml:space="preserve">Evidencia para el cierre efectivo de la no conformidad y en donde se registro (informe de visita, auditoria)
</t>
        </r>
      </text>
    </comment>
  </commentList>
</comments>
</file>

<file path=xl/sharedStrings.xml><?xml version="1.0" encoding="utf-8"?>
<sst xmlns="http://schemas.openxmlformats.org/spreadsheetml/2006/main" count="5762" uniqueCount="1538">
  <si>
    <t>NOMBRE CAMPO</t>
  </si>
  <si>
    <t>FUENTE</t>
  </si>
  <si>
    <t>TIPO</t>
  </si>
  <si>
    <t>OBSERVACIONES</t>
  </si>
  <si>
    <t>PAIS</t>
  </si>
  <si>
    <t>CATÁLOGO</t>
  </si>
  <si>
    <t>ONE2ONE</t>
  </si>
  <si>
    <t>char</t>
  </si>
  <si>
    <t>CHARACTER ABIERTO</t>
  </si>
  <si>
    <t>AÑO</t>
  </si>
  <si>
    <t>date</t>
  </si>
  <si>
    <t>DATE / FECHA</t>
  </si>
  <si>
    <t>ORIGEN</t>
  </si>
  <si>
    <t>AUDITOR</t>
  </si>
  <si>
    <t>NOMBRE AUDITOR</t>
  </si>
  <si>
    <t>TEXTO ABIERTO</t>
  </si>
  <si>
    <t>CLIENTE</t>
  </si>
  <si>
    <t>SITIO</t>
  </si>
  <si>
    <t>CÓDIGO</t>
  </si>
  <si>
    <t>NÚMERO</t>
  </si>
  <si>
    <t>ABIERTO</t>
  </si>
  <si>
    <t>ÁREA HALLAZGO</t>
  </si>
  <si>
    <t>ATAR POSICIONES A ÁREAS - OJO</t>
  </si>
  <si>
    <t>RESPONSABLE ÁREA HALLAZGO</t>
  </si>
  <si>
    <t>FECHA DE EMISION</t>
  </si>
  <si>
    <t>FECHA</t>
  </si>
  <si>
    <t>NO FUTURA</t>
  </si>
  <si>
    <t>FECHA DE ENTREGA</t>
  </si>
  <si>
    <t>NO MENOR A EMISION</t>
  </si>
  <si>
    <t>FECHA REPLANIFICADA</t>
  </si>
  <si>
    <t>POR DEFINIR</t>
  </si>
  <si>
    <t>NORMA</t>
  </si>
  <si>
    <t>ONE2MANY</t>
  </si>
  <si>
    <t>CARGAR UN CATALOGO EXTRA DE CONTENIDO DE LA CLAUSULA</t>
  </si>
  <si>
    <t>CLÁUSULA</t>
  </si>
  <si>
    <t>DESCRIPCIÓN DE LA FALLA, EL PROBLEMA O LA SITUACIÓN: 
(Si es necesario, utilizar el dorso o adjuntar Informe).</t>
  </si>
  <si>
    <t>IMPACTO</t>
  </si>
  <si>
    <t>ACCION CURATIVA O INMEDIATA</t>
  </si>
  <si>
    <t>ANÁLISIS DE CAUSA</t>
  </si>
  <si>
    <t>PREPARAR CATALOGO DE ANALISIS DE CAUSAS</t>
  </si>
  <si>
    <t>Definicion de la causa
(6 M)</t>
  </si>
  <si>
    <t>ACCIÓN CORRECTIVA PROPUESTA</t>
  </si>
  <si>
    <t>AVANCE</t>
  </si>
  <si>
    <t>PORCENTAJE DE 
AVANCE POR HALLAZGO</t>
  </si>
  <si>
    <t>ENTRE 0% Y 100%</t>
  </si>
  <si>
    <t>FECHA DE CIERRE</t>
  </si>
  <si>
    <t>NO PUEDE SER MENOR A LA DE EMISIÓN Y ENTREGA - NI FUTURA</t>
  </si>
  <si>
    <t>ESTADO</t>
  </si>
  <si>
    <t>CALCULO</t>
  </si>
  <si>
    <t>SI AVANCE=100%;"CERRADO";"ABIERTO</t>
  </si>
  <si>
    <t>TIEMPO DE CIERRE</t>
  </si>
  <si>
    <t>FECHA DE CIERRE-FECHA ENTREGA</t>
  </si>
  <si>
    <t>FECHA CONTROL DE EFECTIVIDAD</t>
  </si>
  <si>
    <t>NO PUEDE SER MENOR A LA DE CIERRE - NI FUTURA</t>
  </si>
  <si>
    <t>OBSERVACIONES (COMENTARIOS DE CIERRE)</t>
  </si>
  <si>
    <t>ACTUALIZACIÓN</t>
  </si>
  <si>
    <t>NO VA</t>
  </si>
  <si>
    <t>Nombre:</t>
  </si>
  <si>
    <t>RODOLFO ÑACATA</t>
  </si>
  <si>
    <t>EN BASE AL AVANCE</t>
  </si>
  <si>
    <t>Fecha:</t>
  </si>
  <si>
    <t>CATALOGO</t>
  </si>
  <si>
    <t>ELIMINAR</t>
  </si>
  <si>
    <t>ESTATUS ABIERTO</t>
  </si>
  <si>
    <t>6 M</t>
  </si>
  <si>
    <t>AREA</t>
  </si>
  <si>
    <t>HALLAZGOS</t>
  </si>
  <si>
    <t>ABIERTOS</t>
  </si>
  <si>
    <t>NCR</t>
  </si>
  <si>
    <t>PNC</t>
  </si>
  <si>
    <t>NPT</t>
  </si>
  <si>
    <t>OBS</t>
  </si>
  <si>
    <t>SGI</t>
  </si>
  <si>
    <t>ISO 9001</t>
  </si>
  <si>
    <t>SSA</t>
  </si>
  <si>
    <t>API Q1</t>
  </si>
  <si>
    <t>TBH</t>
  </si>
  <si>
    <t>API 5CT</t>
  </si>
  <si>
    <t>BODEGA</t>
  </si>
  <si>
    <t>API 5L</t>
  </si>
  <si>
    <t>FACILIDADES</t>
  </si>
  <si>
    <t>API 7-1</t>
  </si>
  <si>
    <t>GTH</t>
  </si>
  <si>
    <t>Q1</t>
  </si>
  <si>
    <t>ASME</t>
  </si>
  <si>
    <t>HERRAMIENTAS DE FONDO</t>
  </si>
  <si>
    <t>5CT</t>
  </si>
  <si>
    <t>TENARIS</t>
  </si>
  <si>
    <t>MEMORIAS Y SENSORES</t>
  </si>
  <si>
    <t>5 L</t>
  </si>
  <si>
    <t>OHSAS 18001</t>
  </si>
  <si>
    <t>WELL TESTING</t>
  </si>
  <si>
    <t>7 1</t>
  </si>
  <si>
    <t>ISO 14001</t>
  </si>
  <si>
    <t>PLANTA DE PRODUCCION</t>
  </si>
  <si>
    <t>RSE</t>
  </si>
  <si>
    <t>PLANTA DE FACILIDADES</t>
  </si>
  <si>
    <t>TOTAL</t>
  </si>
  <si>
    <t>COMPRAS</t>
  </si>
  <si>
    <t>PROYECTOS</t>
  </si>
  <si>
    <t>OPERACIONES COL</t>
  </si>
  <si>
    <t>IDENTIFICACION DEL HALLAZGO</t>
  </si>
  <si>
    <t>DESCRIPCION DEL HALLAZGO</t>
  </si>
  <si>
    <t>DESARROLLO DE LA GESTION Y CONTROL</t>
  </si>
  <si>
    <t>ANALISIS Y EFECTIVIDAD</t>
  </si>
  <si>
    <t>ITEM</t>
  </si>
  <si>
    <t>FUENTE / BASE</t>
  </si>
  <si>
    <t>FECHA DE RESPUESTA</t>
  </si>
  <si>
    <t>DIFERENCIA</t>
  </si>
  <si>
    <t>EC</t>
  </si>
  <si>
    <t>EXT</t>
  </si>
  <si>
    <t>LLOYDS</t>
  </si>
  <si>
    <t>PAM</t>
  </si>
  <si>
    <t>PNC_PAM_2809</t>
  </si>
  <si>
    <t>Supervisor</t>
  </si>
  <si>
    <t>Durante los trabajos de recuperación por slick line de la standing valve realizados por la compañía DIGOIL desde NO-GO A 9660, se presenta la novedad que la válvula extraída no posee la esfera de sellado.  La standing valve de 3 1/2" x 2.75 fue reparada por la compañía SERTECPET con código VSC-004 mediante reporte de reparación e inspección N° 008516.</t>
  </si>
  <si>
    <t>Pérdida de un bien del cliente (esfera ST-Valve)
USD80</t>
  </si>
  <si>
    <r>
      <t xml:space="preserve">Presentar análisis de causa raíz al cliente  </t>
    </r>
    <r>
      <rPr>
        <sz val="10"/>
        <color rgb="FFFF0000"/>
        <rFont val="Calibri"/>
        <family val="2"/>
        <charset val="1"/>
      </rPr>
      <t xml:space="preserve"> </t>
    </r>
  </si>
  <si>
    <t>Se utilizó una esfera de de menor diámetro.</t>
  </si>
  <si>
    <t>Mano de Obra</t>
  </si>
  <si>
    <t>a) Se genera el registro de inspección inicial  de reparación para el  correcto despacho de los materiales solicitados  b) Se construye un Gage Ball calibre para el verificar el diámetro de la esfera ST-Valve.. c) Se genera el registro de inspección final para la comprobación de dimensiones de los elementos montados.  c) Se adjunta el registro de la prueba hidrostática del funcionamiento del equipo armado.</t>
  </si>
  <si>
    <t>C</t>
  </si>
  <si>
    <t>Difusión del instructivo y formatos</t>
  </si>
  <si>
    <t>PNC_PAM_1453</t>
  </si>
  <si>
    <t>Según los reportes de los días 9 y 10 de enero se evidencia 3 horas de NPT en total debido a la falla  en sello Hommer Union 2" fig 1502 de la línea de bombeo de la unidad móvil de prueba de la Cía.. Sertecpet</t>
  </si>
  <si>
    <t>Penalidad por NPT
(3 horas) 
USD70*3h=
USD210</t>
  </si>
  <si>
    <t>Cambio de sello en Hammer Union 2" FIG 1502  Se levanta un informe general de los problemas encontrados en la PNC 1453 y 1455.</t>
  </si>
  <si>
    <t>Fatiga de material (cambio de sellos)</t>
  </si>
  <si>
    <t>Material</t>
  </si>
  <si>
    <t>Presentar plan de mantenimiento en función de la vida útil indicada por el fabricante.
Presentar certificados de calidad de elementos y accesorios a utilizar en producción.
Presentar certificados de pruebas hidrostáticas</t>
  </si>
  <si>
    <t>Documentación presentada en Quito</t>
  </si>
  <si>
    <t>PNC_PAM_1455</t>
  </si>
  <si>
    <t>La Cía.. Sertecpet a cargo de la MTU 21 procede a bajar la bomba Jet  de 2 7/8" sin tener en cuenta el tamaño de la tubería de producción, camisa y la bajada de Handing Valve de 3 1/2" lo cual genera retrasos en las operaciones.</t>
  </si>
  <si>
    <t>Pesca de bomba de 2-7/8" con slick line, bajada de standing valve, sertecpet lanza bomba 3/2"</t>
  </si>
  <si>
    <t>Falta de conocimiento sobre el procedimiento de evaluación y producción de pozos petroleros</t>
  </si>
  <si>
    <t>Método</t>
  </si>
  <si>
    <r>
      <t xml:space="preserve">a)</t>
    </r>
    <r>
      <rPr>
        <sz val="11"/>
        <color rgb="FF000000"/>
        <rFont val="Calibri"/>
        <family val="2"/>
        <charset val="1"/>
      </rPr>
      <t xml:space="preserve"> Presentar el procedimiento evaluación pozo y asentamiento bomba jet.                                                     b)Re-inducción del procedimiento evolución, Asentamiento pruebas etc., operaciones MTU-21        (no existe análisi de causa raiz)</t>
    </r>
  </si>
  <si>
    <t>PNC_PAM_2961</t>
  </si>
  <si>
    <t>PLANTA FACILIDADES</t>
  </si>
  <si>
    <t>Sertecpet realiza las juntas c1 y c2 del vessel KOD-VD el día 23 de enero del 2014, en base a lo solicitado en el plano de taller 57D300-LBR-2L-002-0.  Durante la inspección por parte de QA/QC de PAM se presenta un desalineamiento mayor a 4mm lo cual esta fuera de tolerancia de planos de fabricación e incumple requerimientos del código ASME sección 8.
El día 4 de febrero del 2014 Sertecpet genera una nueva revisión del plano en el que se modifica el diseño de junta con el fin de justificar el desalineamiento con fecha de revisión 3-02-2013 sin aportación de planos de PSSA ni de PAM EP.</t>
  </si>
  <si>
    <t>Reproceso de operación. 
USD 1000</t>
  </si>
  <si>
    <r>
      <t xml:space="preserve">Presentar informe detallado de las desviación encontrados ,desalineamiento,generación de revisiones de planos de fabricación y aprobación  por parte de PSSA y PAM EP </t>
    </r>
    <r>
      <rPr>
        <sz val="11"/>
        <color rgb="FFFF0000"/>
        <rFont val="Calibri"/>
        <family val="2"/>
        <charset val="1"/>
      </rPr>
      <t xml:space="preserve">                                                    </t>
    </r>
  </si>
  <si>
    <t>Hi-Lo en la junta circunferencial de la cabeza y el cuerpo del KOD</t>
  </si>
  <si>
    <t>Cortar la junta soldada en la que se presenta la desviación. Rearmar la junta en mención en función  a los planos de fabricación aplicables debidamente aprobados por el cliente (Pardalis) y usuario final (PAM EP).    (no existe análisi de causa raiz)</t>
  </si>
  <si>
    <t>PNC_PAM_ 2963</t>
  </si>
  <si>
    <t>El día 24 de enero del 2014, al inspeccionar los equipos KOD V/C, D, E y  revisar los manuales del vendedor correspondientes a los mismos se detectan las siguientes desviaciones:
- KOD V/D: durante la inspección visual del equipo se observa desprendimiento de capa de zinc inorgánico (Carbozinc 11 ) en zona de man hole.
- KOD V/C,D y E: durante la revisión de documentos se detecta y posteriormente verifica el excesivo perfil de anclaje de superficie externa, siendo el máximo especificado según cooling system 1-2 mils, y  según product data Carboline 3 mils, registrándose en los equipos medidas de hasta 4 mils.</t>
  </si>
  <si>
    <t>Reproceso de Sand Blasting  y Pintura</t>
  </si>
  <si>
    <r>
      <t xml:space="preserve">Verificar medidas de perfil de anclaje en cintas replica.                                                                                     Comunicar del particular  a lis involucrados          </t>
    </r>
    <r>
      <rPr>
        <b val="true"/>
        <sz val="11"/>
        <color rgb="FFFF0000"/>
        <rFont val="Calibri"/>
        <family val="2"/>
        <charset val="1"/>
      </rPr>
      <t xml:space="preserve">PRODUCTO NO CONFORME ANULADO      </t>
    </r>
    <r>
      <rPr>
        <sz val="11"/>
        <color rgb="FFFF0000"/>
        <rFont val="Calibri"/>
        <family val="2"/>
        <charset val="1"/>
      </rPr>
      <t xml:space="preserve">     </t>
    </r>
  </si>
  <si>
    <t>Perfil de anclaje mayor especificado en PAM-EC-50-SP-001-4</t>
  </si>
  <si>
    <t>PSSA/STP Realizara un proceso de reparación superficial externo hasta obtener unperfil de anclaje acorde al Cooling System Surface preparation y SSPC-SP-10  (no existe análisi de causa raiz)</t>
  </si>
  <si>
    <t>ANULADA</t>
  </si>
  <si>
    <t>ANULADA PRODUCCTO LEVANTADO COMO GRAVE.</t>
  </si>
  <si>
    <t>PNC_PAM_ 1819</t>
  </si>
  <si>
    <t>Jefe de Planta</t>
  </si>
  <si>
    <t>Reproceso de Sand Blasting  y Pintura
USD 1000</t>
  </si>
  <si>
    <t>"-Verificar medidas de perfil de anclaje en cintas replica                                                           Comunicar del particular  a lis involucrados                 - Realizar un sandblasting en la superficie exterior de los KOD V/C, D, E con granalla mineral hastaobtener un perfil de anclaje SSPC-SP10 
- Realizar su respectiva verificación con cinta replica</t>
  </si>
  <si>
    <t>¨- Determinar el perfil de anclaje que se obtiene en la cabina de gridblasting con los
diferentes tipos de granalla metálica.
- Verificación del perfil de anclaje a obtenerse antes de realizar el trabajo.
- Difusión de los procedimientos de recubrimientos superficiales a todo el personal
involucrado.</t>
  </si>
  <si>
    <t>Se cierra el 20 de mayo del 2014 por parte del Ing. Chaguamate</t>
  </si>
  <si>
    <t>PNC_PAM_1808</t>
  </si>
  <si>
    <t>SERTECPET realiza medición de diámetros internos de upper sub y lower sub de dos camisas 2 3/8 x 1.87 reparados con seriales BHI-177 y SSA - 0025 con equipos con certificados de calibración caducados. Equipo de medición SPI 07, fecha de vencimiento 25-07-2013.</t>
  </si>
  <si>
    <t>Retraso en el despacho de la herramienta</t>
  </si>
  <si>
    <t>Verificar medidas tomadas con equipos con calibración vigente.</t>
  </si>
  <si>
    <t>No se dio seguimiento a la lista maestra de instrumentación para ejecutar las calibraciones de los instrumentos en las fechas adecuadas.</t>
  </si>
  <si>
    <r>
      <t xml:space="preserve">Presentar documentos de calibración vigente de los equipos utilizados en los trabajos de PAM y programa de calibración sustentando en certificado vigente y validado por una empresa de calibración. </t>
    </r>
    <r>
      <rPr>
        <sz val="11"/>
        <color rgb="FFFF0000"/>
        <rFont val="Calibri"/>
        <family val="2"/>
        <charset val="1"/>
      </rPr>
      <t xml:space="preserve">                                </t>
    </r>
  </si>
  <si>
    <t>Se presenta certificados de instrumentos al Ing. Carlos Calahorrano</t>
  </si>
  <si>
    <t>PNC_PAM_1803</t>
  </si>
  <si>
    <t>Durante el ensamble del BHA de pozo SSFD - 68 al realizarse la prueba hidrostática a 533 ft de profundidad, se presenta la caída de presión de pruebas a una presión de alrededor 2000 psi debido a la caída de Standing Valve de 3 1/2" x 2.75 serie no. SN:NSC-0099 través del No Go 3 1/2" x 2.75 serie no. NSC-0017. Bienes reparados por la Cía. SERTECPET, ocasionándose la interrupción de las operaciones RIG KEY 80057. Se detecta medidas de diámetro de asentamiento de Standing Valve fuera del No Go NSC-0017. La verificación de esta medida no está contemplada en el procedimiento STP Aplicable EC.GC.OP.PR9.REV05</t>
  </si>
  <si>
    <t>interrupción de las operaciones RIG KEY 80057.</t>
  </si>
  <si>
    <t>Cambiar el No Go de 3 1/2" x 2.75"
Informar a los involucrados sobre el evento. (círculos de calidad)
Verificar las dimensiones de los bienes y documentos seleccionados con el proveedor</t>
  </si>
  <si>
    <t>Procedimiento interno de STP no contemplaba verificación de medidas para la liberación de Standing Valve y No-Go Nipple</t>
  </si>
  <si>
    <t>Revisión y actualización del procedimiento de  inspección de No Go nipple. 
Revisión del  Registro de inspección de No Go nipple.
Capacitación a todo el personal técnico sobre la ejecución adecuada de inspección del No Go Nipple según el procedimiento actualizado.
Colocación de letreros para delimitar las áreas del taller, control de orden y limpieza en el taller .</t>
  </si>
  <si>
    <t>Se evidenció nuestro procedimiento de  inspección de No Go niple, la aplicación de los instructivos implantados, (las acciones correctivas propuestas), inspección demostrativa de esta herramienta,  y su operación  (herramientas en corte).
También se inspeccionó las instalaciones del taller.</t>
  </si>
  <si>
    <t>PNC_PAM_2812</t>
  </si>
  <si>
    <t>Durante los trabajos de prueba de superficie de Slinding Sleeve 2-7/8" x 2.31 realizados por Slick Line de la Cía. DYGOIL, se detecta que el Sliding Sleeve con código SSB-063, STP16/13 permite el paso completo del Shifting Tool a través de la misma, sin permitir el enganche de la herramienta para verificar la apertura de la misma.</t>
  </si>
  <si>
    <t>Slinding Sleeve con código SSB-063, STP16/13 permite el paso completo del Shifting Tool a través de la misma, sin permitir el enganche de la herramienta para verificar su apertura</t>
  </si>
  <si>
    <t>Separar el Slinding Sleeve 2-7/8" x 2.31" con código SSB-063, STP 16/13, para no utilizarlo.
Solicitar la documentación de inspección en taller de las herramientas.</t>
  </si>
  <si>
    <t>Los diámetros internos del Upper sub y Lower Sub se encuentran fuera de los rangos de medición recomendada. No se verificaron las medidas de upper y lower  al momento de realizar la liberación de la herramienta.</t>
  </si>
  <si>
    <r>
      <t xml:space="preserve">
</t>
    </r>
    <r>
      <rPr>
        <sz val="10"/>
        <color rgb="FF000000"/>
        <rFont val="Calibri"/>
        <family val="2"/>
        <charset val="1"/>
      </rPr>
      <t xml:space="preserve">Revisión y actualización del EC.GC.OP.PR.09 Procedimiento para reparación de St-valve, Camisas e inspección de No-Go´s Nipple  
Revisión del  Registro de  reparación de  sliding sleeve.
Capacitación a todo el personal técnico sobre la ejecución adecuada de  reparación de  sliding sleeve según el procedimiento actualizado.
Colocación de letreros para delimitar las áreas del taller, control de orden y limpieza en el taller .             </t>
    </r>
    <r>
      <rPr>
        <sz val="10"/>
        <color rgb="FFFF0000"/>
        <rFont val="Calibri"/>
        <family val="2"/>
        <charset val="1"/>
      </rPr>
      <t xml:space="preserve">   </t>
    </r>
  </si>
  <si>
    <t>Se evidenció nuestro procedimiento de reparación de  sliding sleeve, la aplicación de los instructivos implantados, (las acciones correctivas propuestas), reparación  demostrativa de esta herramienta,  y su operación  (herramientas en corte).
También se inspeccionó las instalaciones del taller.</t>
  </si>
  <si>
    <t>PNC_PAM_2942</t>
  </si>
  <si>
    <t>Súper intendente de materiales</t>
  </si>
  <si>
    <t>Sábado 21 de septiembre en liberación de bienes del pedido emergente para el bloque 7 para los pozos Coca 34 y Oso B 72 solicitados por Heber Grefa y Jorge Villegas se detecta que 4 pup joints de 2 3/8" EUE N80 por 10 pies no presentan un estencilado completo, no cuentan con licencia API 5ct y cuentan  con monograma API.</t>
  </si>
  <si>
    <t>Retraso en la entrega del producto.
Desconfianza en el proceso.</t>
  </si>
  <si>
    <t>Rechazar dicho material y declararlo como no conforme para su empleo en operaciones de PAM EP.
Informar a los involucrados sobre las desviaciones.                                                                      Identificar el material rechazado</t>
  </si>
  <si>
    <t>No presentan un estencilado completo, no cuentan con licencia API 5ct y cuentan  con monograma API.</t>
  </si>
  <si>
    <t>QA/QC STP dictará una inducción al personal de bodega sobre los requisitos que deben cumplir las OCTG para ser conformes con API5CT. Plazo 14 días.
STP solicitará al proveedor la conformación de su posesión de licencia API 5CT y segregará los bienes hasta obtener respuesta del mismo.                                                                                                 
</t>
  </si>
  <si>
    <t>PNC_PAM_2201</t>
  </si>
  <si>
    <t>Durante el pozo Shuara 08 la camisa de propiedad de Sertecpet S.A. al momento de sacar la completación de evaluación la camisa sale solo desde el upper dejando el pescante del BHA de evaluación, produciendo una operación de pesca no programada</t>
  </si>
  <si>
    <t>Operación de pesca no programado</t>
  </si>
  <si>
    <r>
      <t xml:space="preserve"> </t>
    </r>
    <r>
      <rPr>
        <sz val="10"/>
        <color rgb="FF000000"/>
        <rFont val="Calibri"/>
        <family val="2"/>
        <charset val="1"/>
      </rPr>
      <t xml:space="preserve">Revisión del elemento que ¨fallo¨ para analisis de causa</t>
    </r>
  </si>
  <si>
    <t>Procedimeintos de reparación e inspección de herramientas no contemblaban los valores de torque de las herramientas.</t>
  </si>
  <si>
    <t>1. Realizar pruebas de torque                                                                                                                       2. Dentro del procedimiento de ensamble en elemento nuevos y reparados cuantificar el valor de torque dado a las conexiones.  (No existe reporte de análisis causa-raíz)</t>
  </si>
  <si>
    <t>CO</t>
  </si>
  <si>
    <t>COL</t>
  </si>
  <si>
    <t>PNC_COL_PLATANILLO 05</t>
  </si>
  <si>
    <t>Fractura del OUTER TUBE CONV 3 ½ “X 2,81” con Part Number 16-OIP-3391.</t>
  </si>
  <si>
    <t>Confiabilidad de producto.
Retraso en operación.</t>
  </si>
  <si>
    <r>
      <t xml:space="preserve">  </t>
    </r>
    <r>
      <rPr>
        <sz val="10"/>
        <color rgb="FF000000"/>
        <rFont val="Calibri"/>
        <family val="2"/>
        <charset val="1"/>
      </rPr>
      <t xml:space="preserve">Remplazo del equipo.</t>
    </r>
  </si>
  <si>
    <t>Medio Ambiente</t>
  </si>
  <si>
    <t>Identificar el lote de fabricación al cual pertenece esta pieza y realizar un seguimiento riguroso del proceso de fabricación que se siguió para identificar la causa de la falla.
Realizar pruebas de resistencia para diferentes componentes del proceso de fabricación con el fin mantener los estándares de calidad en nuestros productos.
Si se identifica una desviación en el proceso de fabricación de estas piezas, de debe retirar en su totalidad todos los elementos que conforman este lote</t>
  </si>
  <si>
    <t>A</t>
  </si>
  <si>
    <t>(No existe análisis de cusa raiz)</t>
  </si>
  <si>
    <t>PNC_COL_ MONOARAÑA 02</t>
  </si>
  <si>
    <t>FALLA DE SLIDING SLEEVE 3 ½ X 2,81 EN EL POZO MONOARAÑA 02.</t>
  </si>
  <si>
    <r>
      <t xml:space="preserve">   </t>
    </r>
    <r>
      <rPr>
        <sz val="10"/>
        <color rgb="FF000000"/>
        <rFont val="Calibri"/>
        <family val="2"/>
        <charset val="1"/>
      </rPr>
      <t xml:space="preserve">Remplazo del equipo</t>
    </r>
  </si>
  <si>
    <t>La falla obedeció al desgaste de los vulcanizados del Closing Sleeve (Mecanismo de apertura y cierre de la camisa)</t>
  </si>
  <si>
    <t>Verificar siempre en campo con Slick Line la apertura y cierre correcto de las camisas de circulación, para ello se debe soportar en una correcta calibración de la shifting tool para las diferentes medidas de camisa.
Al momento de realizar la reparación de las camisas debe ser clave realizar las diferentes pruebas: integridad y funcionamiento correcto de closing sleeve para ello se debe disponer en base de operaciones Yopal con shifting tools correctamente calibradas.
Descartar posibles fallas en los materiales de construcción para los closing sleeve que se están utilizando en la reparación de las camisas</t>
  </si>
  <si>
    <t>No existe análisis de causa raíz</t>
  </si>
  <si>
    <t>PNC_COL_GUAYUYACO 02 - MIRAFLOR 01</t>
  </si>
  <si>
    <t>FALLA DE SLINDING SLEEVE 2 7/8X 2,31 EN EL POZO GUAYUYACO 02</t>
  </si>
  <si>
    <t>Insatisfacción del cliente</t>
  </si>
  <si>
    <t>Inspección de Sliding Sleeve CLS 2 7/8” tipo L de Weatherford  que presento falla de apertura en fondo</t>
  </si>
  <si>
    <t>Aún no se ha podido establecer si el motivo de la falla fue la calidad de los materiales.</t>
  </si>
  <si>
    <t>Establecer si la falla se está ocasionando por mala calidad en los materiales utilizados en Closing Sleeve.</t>
  </si>
  <si>
    <t>API</t>
  </si>
  <si>
    <t>NC API: AAR 01</t>
  </si>
  <si>
    <t>Jefe de Compras</t>
  </si>
  <si>
    <t>No hay evidencias de evaluación de proveedores desde febrero 2013</t>
  </si>
  <si>
    <t>No Conformidad API</t>
  </si>
  <si>
    <r>
      <t xml:space="preserve"> </t>
    </r>
    <r>
      <rPr>
        <sz val="10"/>
        <color rgb="FF000000"/>
        <rFont val="Calibri"/>
        <family val="2"/>
        <charset val="1"/>
      </rPr>
      <t xml:space="preserve">Análisis causa raíz y difución de la NCR  </t>
    </r>
  </si>
  <si>
    <t>Personal: 
Reestructuración organizacional en la empresa 
Procedimientos: 
Procedimientos de Revisión 
Se está analizando la lista de proveedores. 
Reducción de número de proveedores estaba en proceso. 
control: 
Ninguna empresa es oportuna para evaluar a los proveedores seleccionados redefinición de funciones y responsabilidades 
El exceso de los proveedores, que era difícil de controlar cada proveedor.</t>
  </si>
  <si>
    <t>La definición estructural y funcional Organigrama Subir una nueva revisión al proceso de calificación, selección, evaluación y re-evaluación de los proveedores Establecer cronograma de auditoría interna 
Ahora trabajamos con un número reducido de proveedores, uno o dos para cada servicio o producto que requerimos</t>
  </si>
  <si>
    <t>Pendiente contestar pregunta</t>
  </si>
  <si>
    <t>NC API: AAR 02</t>
  </si>
  <si>
    <t>No se ha establecido control de calidad para los procesos subcontratados de transporte y calibración</t>
  </si>
  <si>
    <t>Acciones correctivas: 
Definir Organigrama estructural y funcional 
Subir una nueva revisión al proceso de calificación, selección, evaluación y re-evaluación de proveedores 
Establecer horarios de auditoría interna 
Conducta de la inducción de los procedimientos internos   Análisis causa raíz y difución de la NCR</t>
  </si>
  <si>
    <t>Personal: 
La inducción de los procedimientos internos de la empresa al proveedor. 
Procedimientos: 
La redefinición de las funciones y responsabilidades 
control: 
No hay seguimiento de las evaluaciones y reevaluaciones del proveedor se realiza</t>
  </si>
  <si>
    <t>Definir Organigrama Estructural y funcional 
Subir Una nueva Revisión al Proceso de Calificación, Selección, evaluation y re-evaluation de Proveedores 
Establecer Horarios de Auditoría Interna 
Conducta De La Inducción De Los procedimientos Internos</t>
  </si>
  <si>
    <t>Presentado evidencias</t>
  </si>
  <si>
    <t>NC API: AAR 03</t>
  </si>
  <si>
    <t>Los criterios de los requerimientos de compras no han sido definidos para algunas líneas de materiales (Acero, grasas, insertos)</t>
  </si>
  <si>
    <t>Verificación de la calidad de material recibido poco confiable.
No Conformidad API</t>
  </si>
  <si>
    <t>Análisis acusa raíz de la NC
Identificación de documentación faltante</t>
  </si>
  <si>
    <t>Personal:
La deficiencia de conocimientos sobre ISO Q1 9001 / API
La falta de formación
No hay centros de formación especializados en nuestro país (Ecuador) API
Hay muy pocos cursos en nuestro país debido a los instructores son extranjeros
Procedimientos:
El desconocimiento de los procedimientos aplicables a la zona de almacenamiento.
control:
No hay ningún registro para la verificación de los requisitos del producto adquirido.</t>
  </si>
  <si>
    <t>Capacitar a todo el personal de almacenamiento sobre las actualizaciones de procedimientos. Internos
Nos pusimos en contacto con una institución extranjera especializada en (BQS), que da formación en Ecuador.
Nos capacitamos tres trabajadores de la campaña que llevará a cabo la difusión del curso entre el resto de compañeros de trabajo.
Certificaciones y material de capacitación se adjuntan.</t>
  </si>
  <si>
    <t>NC API: AAR 04</t>
  </si>
  <si>
    <t>No se evidencia la calibración o verificación de algunos equipos de acuerdo con la frecuencia establecida.</t>
  </si>
  <si>
    <t>Inducción al personal nuevo de calibración sobre la existencia y uso del Registro de Calibración de Equipos.</t>
  </si>
  <si>
    <t>Personal:
El personal nuevo en el área de
El personal con poca experiencia
La alta rotación de personal con experiencia
Recursos:
El plan de formación anual que no fue ejecutado.
Procedimientos:
Personal sin el conocimiento de los procedimientos aplicables a la zona
El incumplimiento de los procedimientos
control:
No responsable de la supervisión.
Sólo una persona dependía
La falta de personal</t>
  </si>
  <si>
    <t>Aumentar el número de personal de control de calidad.
Designar al personal responsable de la vigilancia y el control de los registros de los resultados de la calibración y verificación.
Capacitación para todo el personal involucrado.
Actualización de la lista maestra de los instrumentos.
Revisión de la lista principal con firmas de responsabilidad, cada tres meses.
Revisión y capacitación al personal sobre Metrología de Instrucción.</t>
  </si>
  <si>
    <t>Contestar pregunta</t>
  </si>
  <si>
    <t>RIO NAPO</t>
  </si>
  <si>
    <t>PNC_RN_ SACHA 30</t>
  </si>
  <si>
    <t>HERRAMIENTAS Y SERVICIOS</t>
  </si>
  <si>
    <t>De acuerdo al Reporte de trabajo de los sensores de presión bajados en el pozo Sacha 30, luego del cierre de pozo y recuperación de los sensores, al descargar la información, se observa a que la gráfica generada, no satisface la necesidad del cliente.</t>
  </si>
  <si>
    <t>Reclamo del cliente</t>
  </si>
  <si>
    <r>
      <t xml:space="preserve"> </t>
    </r>
    <r>
      <rPr>
        <sz val="10"/>
        <color rgb="FF000000"/>
        <rFont val="Calibri"/>
        <family val="2"/>
        <charset val="1"/>
      </rPr>
      <t xml:space="preserve">-  Presentar informe técnico al cliente.
- Inspeccionar el std valve utilizado.
- Inspeccionar los señores de presión utilizados
</t>
    </r>
    <r>
      <rPr>
        <sz val="10"/>
        <rFont val="Calibri"/>
        <family val="2"/>
        <charset val="1"/>
      </rPr>
      <t xml:space="preserve">
</t>
    </r>
  </si>
  <si>
    <t>No se presentó reporte de sensores al cliente.</t>
  </si>
  <si>
    <t>Realizar una re inducción, sobre la prueba de presión del standing valve luego de ser asentado con los señores de presión.
 Solicitar al Ing. Mario Muso, capacitar al personal de sensores, sobre las curvas que se
generan, y su respectivo análisis.
 Difusión del instructivo para DESENSAMBLE  Y ENSAMBLE DE STANDING VALVE.
 Revisión y difusión del   Instructivo de uso de memorias electrónicas, no permanentes para registros de presión y temperatura, donde se establecerá:
a) Los criterios bajo los cuales es necesario realizar el test de presión, luego de haber bajado el standing valve con sensores.
 Revisión documental de procedimientos e instructivos del área de señores.</t>
  </si>
  <si>
    <t>PNC_PP_TENARIS</t>
  </si>
  <si>
    <t>Durante la inspección de los acoples 31/2 x 9.2 lb/ft TN70 SEC, se detecta un acople sin estencilado.
Se detecta presencia de suciedades en algunos acoples, adheridos a la grasa.</t>
  </si>
  <si>
    <t>Solicitar la devolución de la herramienta al cliente  para su respectiva limpieza y realizar el estencilado.</t>
  </si>
  <si>
    <t>Falta de concentración en                            
el proceso.</t>
  </si>
  <si>
    <t>"-Difundir la no conformidad al personal involucrado
- Mejorar el instructivo para engrasado y embalado de productos terminados.
- Mejorar el control de producto terminado</t>
  </si>
  <si>
    <t>Pendiente revisión de acciones correctivas/revisión de instructivo</t>
  </si>
  <si>
    <t>NCR _ASME_2014-501</t>
  </si>
  <si>
    <t>Manual de Control de Calidad ASME desactualizado, Rev. 2013</t>
  </si>
  <si>
    <t>Suspención de estampe ASME</t>
  </si>
  <si>
    <t>Revisar el manual para poder actualizar.</t>
  </si>
  <si>
    <t>.No se actualizo  a tiempo el manual de calidad ASME de ha cuerdo a la última edición de  ASME sección VIII-Div. 1</t>
  </si>
  <si>
    <t>Actualizar el Manual de Control de Calidad ASME</t>
  </si>
  <si>
    <t>NCR _TENARIS_1248</t>
  </si>
  <si>
    <t>Fosfato 
1. Durante la revisión del proceso de fosfato se encontró que la frecuencia Peso examen se realiza cada 12 horas (acumulado de trabajo / procesada) y no es de acuerdo requisito. 
2. En el WOD se afirma fosfato de magnesio (fosfatizado al magnesio) en lugar de fosfato Mangenese (fosfato de manganeso), Mn fosfato se aplicará y se llena como N / A (no aplicable) también la fecha en WOD es diferente que verdadera procesada y el procedimiento de conexión aplicable es incorrecto en el informe de fosfato (GC.CC.RE.13 rev 02).</t>
  </si>
  <si>
    <t>Suspención de Licencia</t>
  </si>
  <si>
    <r>
      <t xml:space="preserve"> </t>
    </r>
    <r>
      <rPr>
        <sz val="10"/>
        <color rgb="FF000000"/>
        <rFont val="Calibri"/>
        <family val="2"/>
        <charset val="1"/>
      </rPr>
      <t xml:space="preserve">1 -</t>
    </r>
    <r>
      <rPr>
        <sz val="10"/>
        <color rgb="FFFF0000"/>
        <rFont val="Calibri"/>
        <family val="2"/>
        <charset val="1"/>
      </rPr>
      <t xml:space="preserve"> </t>
    </r>
    <r>
      <rPr>
        <sz val="10"/>
        <color rgb="FF000000"/>
        <rFont val="Calibri"/>
        <family val="2"/>
        <charset val="1"/>
      </rPr>
      <t xml:space="preserve">Modificar  el procedimiento TENARIS HYDRIL  (TSH-PP-00.0006) 
- Difundir al personal  involucrado de los cambios en el procedimiento de fosfatizado EC.GC.PP.RE.502   Rev.: 04
2 "- Difundir las acciones correctivas al personal involucrado.
- Capacitación del personal involucrado con respecto al llenado de la hoja WOD.
- Realizar  la revisión y verificación  final del documento.
</t>
    </r>
  </si>
  <si>
    <t>Lista de insturmentos actualizada a la fecha</t>
  </si>
  <si>
    <r>
      <t xml:space="preserve">
</t>
    </r>
    <r>
      <rPr>
        <sz val="10"/>
        <color rgb="FF000000"/>
        <rFont val="Calibri"/>
        <family val="2"/>
        <charset val="1"/>
      </rPr>
      <t xml:space="preserve">1"- Modificar el Procedimiento de Fosfatado al ZINC  Cód.: EC.GC.PP.RE.502   Rev.: 04 de acuerdo que especificado por  TENARIS HYDRIL TSH-PP-00.0006 (Inmediato)
- Solicitar una capacitación acerca de las Procedimientos  TENARIS HYDRIL a los encargados de Planta de Producción.(3 meses)
- Difundir  a los involucrados  los cambios en el procedimiento de fosfatizado EC.GC.PP.RE.502   Rev.: 04(Inmediato)                                                                                      2 "
- Realizar cambio de palabra en el WOD magnesio por manganeso.
- Verificar los campos que apliquen en cada uno de los procesos efectuados en el WOD. 
- Comprobar fechas de realización de los diferentes procesos de la OP ver sus WOD para de esta manera evitar errores tipográficos.   </t>
    </r>
  </si>
  <si>
    <t>Documentación entregada por planta de producción</t>
  </si>
  <si>
    <t>NCR_TENARIS_1249</t>
  </si>
  <si>
    <t>NO RESPUESTA</t>
  </si>
  <si>
    <t>Verificación de programas CNC 
La verificación del programa de CNC no es tan necesaria en TSH-PP.00.0002, se verifica con el código / dibujos internos (fabricados por Sertecpet) y durante la revisión de este dibujo el bisel externo parámetro era diferente de lo requerido en el informe de inspección, Orden revisado 2963 TSHBlue 3.5 "9.2 # Caja</t>
  </si>
  <si>
    <t>1- Eliminar el uso de planos internos que contengan información de TSH.
2- Borrar los programas de conexiones de TSH, de las memorias de los tornos CNC.
3.  Modificar los planos internos para la representación de los accesorios especiales, sin incluir datos de TSH.
4- Difundir al personal las acciones tomadas.</t>
  </si>
  <si>
    <t>Algunos Proveedores entregam cotizaciones sin especificaciones</t>
  </si>
  <si>
    <t>1- Aplicar estrictamente el procedimiento TSH - PP.00.0002 y el procedimiento interno de Sertecpet.SA.
2- 6.3.6 EL supervisor de mecanizado,  procederá revisar el programa de control numérico, el mismo que debe ser borrado de la memoria de la máquina al final del mecanizado.
3- Difundir los procedimientos mencionados al personal involucrado. (tiempo de ejecución: Inmediato)
4- Solicitar una capacitación acerca de las Procedimientos  TENARIS HYDRIL a los encargados de Planta de Producción. (tiempo de ejecución: 3 meses. ) - No evidencia
5- Revisión de los planos de manufactura para las herramientas de TENARIS. (tiempo de ejecución: 3 meses.) - No evidencia</t>
  </si>
  <si>
    <t>PNC _PAM_1468</t>
  </si>
  <si>
    <t>Falla de hermeticidad de Packer PHD 7" x 2 7/8" STP-01, durante su asentamiento, en el pozo Drago 13, ocasionando un NPT de 40 horas de acuerdo al reporte diario de Operaciones de recoandicionamiento del día 18-04-2014</t>
  </si>
  <si>
    <t>Penalidad por NPT</t>
  </si>
  <si>
    <t>Retiro de herramienta para inspeccion en la Base de STP y continuar con operaciones normales</t>
  </si>
  <si>
    <t>N/A</t>
  </si>
  <si>
    <t>Realizar en analisis causa -raiz  de la  falla del Packe, Elaborar procedimientos de mantenimiento y despacho de packers.</t>
  </si>
  <si>
    <t>Modificaciones solicitadas por PAM: realizadas</t>
  </si>
  <si>
    <t>NPT_WT_AGUARICO 15</t>
  </si>
  <si>
    <t>Bomba Triplex de unidad MTU# 21;  pierde presión de inyección (3500 psi a 2000 psi) luego de quince (15) horas de evaluación.
Antecedentes: Con fecha 06 de marzo del 2014 (08 am), en la evaluación del pozo Aguarico #15, se pierde presión de inyección en la unidad MTU.</t>
  </si>
  <si>
    <t>1.  Desarmar y limpiar el filtro de la succión 
2.  Desarmar y reparar asientos, bolas, canastillas, resortes  de la bomba triplex
3. Limpieza de la cámara del fluid-end</t>
  </si>
  <si>
    <t>Condiciones del pozo produce el Daño en bomba triplex por alto contenido de arena en fluido motriz daño cabio de kit de asientos, bolas, resortes y canastillas</t>
  </si>
  <si>
    <t>1.- Difundir el NPT a todo el  personal de Well Testing.
2.- Modificación del filtro de succión en la MTU #21.</t>
  </si>
  <si>
    <t>NPT_WT_SECOYA 17</t>
  </si>
  <si>
    <t>Bomba Triplex de unidad MTU# 22;  no alcanza presión de inyección luego asentar la bomba JET en la camisa de circulación.
Antecedentes: Con fecha 10 de marzo del 2014, en la evaluación del pozo Secoya #17, se intentan estabilizar parámetros de superficie en unidad MTU, sin éxito.</t>
  </si>
  <si>
    <t>Penalidad por NPT
(5 horas) 
USD70*5h=
USD350</t>
  </si>
  <si>
    <t>1. Desarmar y limpiar el filtro de la succión 
2.  Desarmar y reparar asientos, bolas, canastillas, resortes  de la bomba triplex
3. Limpieza de la cámara del fluid-end</t>
  </si>
  <si>
    <t>1. Difundir el NPT a todo el  personal de Well Testing.
2. Revisar el “PROCEDIMIENTO DE OPERACIONES CON LA MOVIL TEST UNIT (MTU), con código: EC.GC.OP.PR.04,  e incluir la revisión del  filtro de succión de la bomba antes de iniciar las operaciones. 
3. Difundir el procedimiento EC.GC.OP.PR.04.</t>
  </si>
  <si>
    <t>NPT_WT_AUCA 28</t>
  </si>
  <si>
    <t>Bomba Triplex de unidad MTU# 17;  no alcanza la presión de inyección adecuada.
Antecedentes: Con fecha 20 de abril del 2014, en la evaluación del pozo Auca #28, luego de realizar las pruebas de línea y desplazar la bomba JET hacia la camisa de circulación, se intenta estabilizar parámetros de inyección en unidad MTU, sin éxito.</t>
  </si>
  <si>
    <t>Penalidad por NPT
(2 horas) 
USD70*2h=
USD140</t>
  </si>
  <si>
    <t>Desarmar e instalar resorte  de la bomba triplex.
</t>
  </si>
  <si>
    <t>Trabajo de la bomba triplex en vacío .Provoca  fatiga de material y rotura del resorte</t>
  </si>
  <si>
    <t>Máquina</t>
  </si>
  <si>
    <t>!- Difundir el NPT a todo el  personal de Well Testing.
- Revisar el “PROCEDIMIENTO DE OPERACIONES CON LA MOVIL TEST UNIT (MTU), con código: EC.GC.OP.PR.04 e incluir comprobación de empaquetamiento de la línea de succión en Murfhy.
- Realizar el Check list para el arranque de equipos en donde conste el ítems mencionado.
- Difundir el procedimiento EC.GC.OP.PR.04.</t>
  </si>
  <si>
    <t>NPT_HF_SHUARA 03</t>
  </si>
  <si>
    <t>shuara 03 - Packer no resistio prueba anular de 500 PSI en superficie.</t>
  </si>
  <si>
    <r>
      <t xml:space="preserve">Retirar herramienta de la locación  y trasladar a la base para su análisis </t>
    </r>
    <r>
      <rPr>
        <b val="true"/>
        <sz val="10"/>
        <color rgb="FFFF0000"/>
        <rFont val="Calibri"/>
        <family val="2"/>
        <charset val="1"/>
      </rPr>
      <t xml:space="preserve">PRODUCTO NO CONFORME ANULADO</t>
    </r>
    <r>
      <rPr>
        <sz val="10"/>
        <color rgb="FFFF0000"/>
        <rFont val="Calibri"/>
        <family val="2"/>
        <charset val="1"/>
      </rPr>
      <t xml:space="preserve">     </t>
    </r>
  </si>
  <si>
    <t>Pistón del Packer presentó una fisura. Packers no cuentas con certificados de calidad ni de especificaciónes técnicas del proveedore. No hay registro de número de usos de la herramienta para identificar su nivel de fatiga.</t>
  </si>
  <si>
    <t>Realizar uma inspección visual, dimensional y END de los packers</t>
  </si>
  <si>
    <t>Se anula devido a que no se registra ningun hallazgo en dicho pozo</t>
  </si>
  <si>
    <t>NPT_WT_GUANTA 11</t>
  </si>
  <si>
    <t>Derrame (tipo Verde 1) en el Guanta #11 – MTU#17
Antecedentes: Con fecha 29 de abril del 2014, se produce un derrame en la MTU#17 ubicada en el pozo Guanta #11, durante el mantenimiento de válvula VRP; dando como resultado la afectación del medio ambiente, contaminando al material de árido de la plataforma, en una superficie aproximada de 80 metros cuadrados.</t>
  </si>
  <si>
    <t>Penalidad por NPT y contaminación de locación
(Multa)</t>
  </si>
  <si>
    <r>
      <t xml:space="preserve">1 - Realizar la remediación de la locación , pozo Guanta #11
2- Emitir un informe al cliente.
</t>
    </r>
    <r>
      <rPr>
        <sz val="10"/>
        <color rgb="FFFF0000"/>
        <rFont val="Calibri"/>
        <family val="2"/>
        <charset val="1"/>
      </rPr>
      <t xml:space="preserve">
</t>
    </r>
  </si>
  <si>
    <t>Accionamiento accidental de la manilla de la válvula de media vuelta durante el mantenimiento (Personal accionamiento accidental)</t>
  </si>
  <si>
    <t>1- Cambiar el tipo de la válvula en las MTU.
2- Re-inducción al personal sobre procedimientos y  permisos de trabajo de SSA_STP.
OK 3- Realizar  y ejecutar un cronograma de capacitación para Ejecutores de trabajos en campo para Petroamazonas.
4- Realizar un registro de revisión de equipos  antes de ejecutar la operación de la MTU. ok
5- Revisar el procedimiento de liberación de MTU, en donde se indique que la unidad MTU antes de ingresar a un pozo a operar debe ser liberada por mantenimiento       OK</t>
  </si>
  <si>
    <t>1. EL CAMBIO DE VÁLVULAS SE REALIZÓ HASTA EL MOMENTO EN DOS UNIDADES #17 Y 46 Y POSTERIOR SE REALIZARA PROGRESIVAMENTE CUANDO LLEGUE LA IMPORTACIÓN DE LAS VÁLVULAS Y SE COMPLETARA EN EL RESTO DE UNIDADES.        Con fecha 11 de agosto se verifica que no se realizan los  cambio de válvulas en el campo Shusfufindi 127</t>
  </si>
  <si>
    <t>PNC_WT_GUANTA 11</t>
  </si>
  <si>
    <t>Derrame de  40 galones de dissel del  tanquero de  SERTECPET, el cual repartía combustible   a las unidades  MTU  que se encuentran   en bloque  56.   El incidente  afectó  un área  de  10 cm  de  ancho  por  2  km  de  largo  aproximadamente    desde  Guanta   15,  hasta Guanta  11 y dos  áreas de puntuales  de 1 m2 en cada una de las locaciones</t>
  </si>
  <si>
    <r>
      <t xml:space="preserve">" </t>
    </r>
    <r>
      <rPr>
        <sz val="10"/>
        <color rgb="FF000000"/>
        <rFont val="Calibri"/>
        <family val="2"/>
        <charset val="1"/>
      </rPr>
      <t xml:space="preserve">- Cierre inmediato de la válvula 
- Realizar la remediación de la locaciones afectadas 
- Emitir un informe al cliente.
</t>
    </r>
  </si>
  <si>
    <t>Apertura de la válvula de media vuelta de la caída de la manguera del despacho de combustible (dispensador no adecuado)</t>
  </si>
  <si>
    <t>1- Cambiar el dispensador de combustible al de tipo pistola, hasta realizar el cambio del dispensador los tanqueros circularán con un tapón.
2- Re-inducción del procedimiento de carga/descarga  de combustible al personal involucrado.
</t>
  </si>
  <si>
    <t>NPT_WT_SHUARA 03</t>
  </si>
  <si>
    <t>Bomba Triplex de unidad MTU# 17, válvulas remordidas,  presencia de arena y piedras en el fluid end.</t>
  </si>
  <si>
    <r>
      <t xml:space="preserve"> </t>
    </r>
    <r>
      <rPr>
        <sz val="10"/>
        <color rgb="FF000000"/>
        <rFont val="Calibri"/>
        <family val="2"/>
        <charset val="1"/>
      </rPr>
      <t xml:space="preserve">"- Prueba de presión en líneas de inyección de la MTU #17
- Mantenimiento correctivo de bomba triplex de la MTU #17 
- Cambio de unidad MTU #17 por MTU#25</t>
    </r>
  </si>
  <si>
    <t>Presencia de arena en bomba triplex (Rediseño del filtro de succión)</t>
  </si>
  <si>
    <r>
      <t xml:space="preserve">1-</t>
    </r>
    <r>
      <rPr>
        <sz val="10"/>
        <color rgb="FF000000"/>
        <rFont val="Calibri"/>
        <family val="2"/>
        <charset val="1"/>
      </rPr>
      <t xml:space="preserve"> Diseño de filtro portátil para vacuum
2- Re-Diseño del filtro de la línea de succión
3- Implementar procedimiento de carga y descarga de vacuum      </t>
    </r>
  </si>
  <si>
    <t>NPT_WT_TETETE 10</t>
  </si>
  <si>
    <r>
      <t xml:space="preserve">Personal de Sertecpet – Técnicos de Well Testing abandonan locación                                                                                                    El día 17 de mayo del 2014, el personal de Well Testing abandona el pozo</t>
    </r>
    <r>
      <rPr>
        <sz val="10"/>
        <color rgb="FFFF0000"/>
        <rFont val="Calibri"/>
        <family val="2"/>
        <charset val="1"/>
      </rPr>
      <t xml:space="preserve"> Tetete #10</t>
    </r>
    <r>
      <rPr>
        <sz val="10"/>
        <rFont val="Calibri"/>
        <family val="2"/>
        <charset val="1"/>
      </rPr>
      <t xml:space="preserve">, ocasionando un NPT de 1 hora. </t>
    </r>
  </si>
  <si>
    <t>Penalidad por NPT
(4 horas) 
USD70*4h=
USD300</t>
  </si>
  <si>
    <t>"- Llegada del personal del nuevo turno y arranque de la operación
</t>
  </si>
  <si>
    <t>Cambio de turno en locación o sitio de trabajo</t>
  </si>
  <si>
    <r>
      <t xml:space="preserve"> 1</t>
    </r>
    <r>
      <rPr>
        <sz val="10"/>
        <color rgb="FF000000"/>
        <rFont val="Calibri"/>
        <family val="2"/>
        <charset val="1"/>
      </rPr>
      <t xml:space="preserve">- Difusión del reglamento interno de trabajo al personal de Well Testing
2- Revisión del procedimiento de evaluación y producción con unidad MTU  </t>
    </r>
  </si>
  <si>
    <t>PNC_WT_SACHA 470</t>
  </si>
  <si>
    <t>DISCHARGE BODY COLAPSADO POR CIZALLAMIENTO   Antecedentes: Con fecha 15 de mayo del 2014, se recupera la bomba Jet Convencional 2 7/8”  (STP 09/12) del pozo Sacha – 470, encontrándose que al momento de la recuperación se obtienen las siguientes partes: fishing neck, upper packing mandrel, center &amp; end adapter, nozle, throad carbide, nozle retainer, diffuser, outer tuve y discharge body con cizallamiento.</t>
  </si>
  <si>
    <t>A la espera de realización de pruebas</t>
  </si>
  <si>
    <t>Posible causa del material (En análisis)</t>
  </si>
  <si>
    <t>1- Realizar la trazabilidad del elemento de falla.                                                                             - Realizar una caracterización del material en un laboratorio externo.</t>
  </si>
  <si>
    <t>NPT_WT_AUCA 105</t>
  </si>
  <si>
    <t>Perdida de presión en la bomba quintuplex de la unidad MTU#05</t>
  </si>
  <si>
    <t>1.-Revisión de la unidad por el departamento de mantenimiento.
2.- El departamento de Well Testing resuelve cambiar de unidad, para realizar una revisión de la unidad MTU #05 en base.</t>
  </si>
  <si>
    <t>"- Se desconoce la procedencia  y calidad del fluido motriz
- Presencia de arena en el fluid end
- Filtro de succión con malla interna no apropiada.
- No se cuenta con parámetros del fluido requerido para el arranque</t>
  </si>
  <si>
    <t>1- Modificación del filtro de succión en las unidades MTU, con malla de agujeros de menor diámetro. Plazo: conforme equipos ingresen a mantenimiento.
2- Establecer en el procedimiento de operación de MTU, que el técnico de well testing es el encargado de coordinar con el cliente que la calidad del fluido se la más adecuada para iniciar las operaciones.</t>
  </si>
  <si>
    <t>Caída de presión en la bomba triplex de la unidad MTU#33</t>
  </si>
  <si>
    <t>1- Revisión de la unidad por el departamento de mantenimiento.
2- Reemplazo de sellos y válvulas por parte del departamento de mantenimiento
3- Realización de las pruebas de operación.</t>
  </si>
  <si>
    <t>1- Modificación del filtro de succión en las unidades MTU, con malla de agujeros de menor diámetro. Plazo: conforme equipos ingresen a mantenimiento.
2- Establecer en el procedimiento de operación de MTU, que el Técnico de Well testing es el encargado de coordinar con el cliente que la calidad del fluido se la más adecuada para iniciar las operaciones.</t>
  </si>
  <si>
    <t>NPT_WT_DRAGO ESTE 14</t>
  </si>
  <si>
    <r>
      <t xml:space="preserve">NPT presentado en el pozo DRAGO ESTE 14, Bloque 57, Tipo de servicio: Evaluación con MTU #24
Antecedentes: Con fecha 30 de mayo del 2014 (22:00), de acuerdo al reporte de operaciones del cliente se tiene:
NPT  tiempo a cargo de CIA SERTECPET: Técnico de CIA. SERTECPET drena fluido de línea y cambio de chiksan (codo) (</t>
    </r>
    <r>
      <rPr>
        <b val="true"/>
        <sz val="10"/>
        <rFont val="Calibri"/>
        <family val="2"/>
        <charset val="1"/>
      </rPr>
      <t xml:space="preserve">1 hora</t>
    </r>
    <r>
      <rPr>
        <sz val="10"/>
        <rFont val="Calibri"/>
        <family val="2"/>
        <charset val="1"/>
      </rPr>
      <t xml:space="preserve">)
NPT tiempo a cargo de CIA SERTECPET: Técnico de CIA. SERTECPET reinicia bombeo para recuperar bomba Jet sin éxito separador se quedó sin fluido. (Bomba  Triplex succionó aire) </t>
    </r>
    <r>
      <rPr>
        <b val="true"/>
        <sz val="10"/>
        <rFont val="Calibri"/>
        <family val="2"/>
        <charset val="1"/>
      </rPr>
      <t xml:space="preserve">(0,5 hora)   </t>
    </r>
  </si>
  <si>
    <t>Penalidad por NPT
(2 horas) 
USD70*1h=
USD140</t>
  </si>
  <si>
    <t>NPT  Liquéo de ckiksan
- Cambio de chiksan en la locación
- Realizar el análisis del elemento de falla
NPT  Bomba  Triplex succionó aire       
- Se intenta reversar la bomba con taladro, sin éxito.
- Se recupera bomba Jet con slickline</t>
  </si>
  <si>
    <t>NPT  Liquéo de ckiksan
falla de material
NPT  Bomba  Triplex succionó aire  desasentamiento de packer</t>
  </si>
  <si>
    <t>NPT  Liquéo de ckiksan 
1.- Crear un instructivo para inspección y reparación de chiksan
2.- Realizar la un prueba de presión de chiksan y codos de las unidades MTU.
NPT  Bomba  Triplex succionó aire       
1.- Difundir a los Técnicos de Well Testing las causas por las cuales se puede perder fluido.</t>
  </si>
  <si>
    <t>PNC_EF_PALO AZUL</t>
  </si>
  <si>
    <t>Palo Azul “ Well Pad Norte”, las botas se inundaron provocando que pase el crudo por la línea y el scrubber  de baja, el mismo fluido se dirigió por la línea de baja del mechero, por lo cual se prendió el condensado provocando que se inflame el mechero, en ese instante se procedió a controlar cerrando la línea de baja aislando las botas y el scrubber de baja; una vez controlado el conato de incendio se  verifico los daños provocados en el área del flare  lo que se pudo observar el daño en el liner o geo membrana que fue mínimo y el riel de la polea para el encendido se deformo por la temperatura ,   pero se constató que no hubo presencia de crudo dentro de cubeto ni alrededor del mismo. Se procede a drenar con el vacuum la línea de baja junto con las botas y el scrubber normalizando las operaciones.
Luego, siendo aproximadamente las 19:10 se percatan de una pequeña fuga de crudo por el Scrubber de baja como se procedió a cerrar toda la línea de baja en conjunto con las botas y así mismo con el scrubber quedando este lleno de crudo en el interior en ese momento se detecta una pequeña fuga en la válvula de drenaje, por lo que se encontraban en el incidente del suceso de la inflamación de fuego en el flare y en el lapso de ese tiempo el goteo lleno la parihuela de drenado y se derramó dentro del cubeto en lo que enseguida se procedió a drenar el Scrubber y a limpiar el cubeto quedando limpio y operativo nuevamente el Scrubber.</t>
  </si>
  <si>
    <t>1.  Limpieza de área contaminada.
2. Reparación de geo membrana</t>
  </si>
  <si>
    <t>Derrame de crudo en cubeto por mal cerrado de la válvula de drenaje de la bota durante el cambio de turno.</t>
  </si>
  <si>
    <t>1- Implementación de bitácora de operaciones para que cada turno y la Supervisión tenga conocimiento de todas las novedades presentadas. 
(15 días. Responsable: Supervisión de Facilidades ) 
2- Re inducción al personal en locaciones sobre procedimientos de trabajo.
(15días. Responsable: Supervisión de Facilidades ) 
3- Re inducción al personal en locaciones sobre las acciones a tomar en caso de presentarse derrames.
(15 días. Responsable: Supervisión de Facilidades )</t>
  </si>
  <si>
    <t>Se presenta registro de capacitación</t>
  </si>
  <si>
    <t>PNC_EF_ARMADILLO</t>
  </si>
  <si>
    <t>El día Domingo 25 Mayo a las 3:00 se produce un incidente por rebose de fluido en vacuum VM-93 con capacidad 180 bls, el nivel inicial de carga en el Tanque 1 fue de 430 cmts (297 bls) y la medida final fue de 216 cmts (149 bls) que da un total de 147 bls despachados; medidas que demuestran que posiblemente el vacuum tenía presencia de fluido antes de la carga, también puede ser que el indicador de nivel del vacuum este averiado y por consecuencia no se puede tener una lectura correcta del nivel del fluido, derramándose aproximadamente 1 bbl de fluido.
El área de carga es netamente de la compañía Conexpet ya que la responsabilidad de Sertecpet termina hasta que el fluido almacenado es conectado en el vacuum para su traslado.
En ese instante se procede a realizar la limpieza del sitio afectado, el Señor Cesar García junto con el Señor Patricio Tigse comienzan la limpieza con la ayuda del otro vacuum, después se procede a tapar con arena  y debido a la falta de luminarias se asume que se limpió en su totalidad y se entrega el turno al Sr. Luis Benalcazar (Operador Facilidades  Sertecpet)  comentándole de lo sucedido.
Luis Benalcazar inspecciona el lugar y nota que no existe presencia de crudo hasta que a las 09:00 empieza a llover y el crudo empezó a salir a superficie percatándose que en el sitio no se ha removido la arena contaminada. Al notar esto se procede a dar limpieza en el área y con presencia de Operador PAM se reporta a personal de QHSE PAM.</t>
  </si>
  <si>
    <t>1. Se ejecuta limpieza del área  con la ayuda del otro S56" después se procede a tapar con arena, finalmente se retira la arena contaminada.S56</t>
  </si>
  <si>
    <t>"Técnico de Sertecpet no informa oportunamente el derrame ocurrido con vacuum a cargo de la compañía Conexpet</t>
  </si>
  <si>
    <t>1- Inducción al personal en locaciones sobre las acciones a tomar en el caso  de que las operaciones de terceras compañías afecten el trabajo de STP.
(15 días. Responsable: Supervisión de Facilidades ) 
2- Re inducción al personal en locaciones sobre las acciones a tomar en caso de presentarse derrames.
(15 días. Responsable: SSA )</t>
  </si>
  <si>
    <t>NPT_WT_PARAHUACO 40</t>
  </si>
  <si>
    <t>Daño en la caja de cambio de la unidad MTU #32</t>
  </si>
  <si>
    <t>Penalidad por NPT
USD 420</t>
  </si>
  <si>
    <t>1- Desmotar la caja de cambios de la unidad MTU para determinar la causa de la avería.
2- Remplazo de la caja de cambio.
3- Reiniciar las operaciones con la unidad MTU</t>
  </si>
  <si>
    <t>El daño en la caja de cambio se produjo debido a que en el procedimiento de MTU no se evidencia una guía o informativo para el cambio de marchas utilizando las revoluciones y carga adecuada para la operación</t>
  </si>
  <si>
    <r>
      <t xml:space="preserve">1) Elaborar una guía y stiker instructivo de sincronización de marcha, e incluir en el procedimiento de MTU. (Mantenimiento y SSA). 29-06-2014
2) Capacitación y difusión de stiker instructivo de sincronización de marcha. (Sup. MTU y Mantenimiento) 01-07-2014
3) Colocación de stiker instructivo en MTU.  (Mantenimiento) 31-07-2014
</t>
    </r>
    <r>
      <rPr>
        <b val="true"/>
        <sz val="10"/>
        <rFont val="Calibri"/>
        <family val="2"/>
        <charset val="1"/>
      </rPr>
      <t xml:space="preserve">OPORTUNIDAD DE MEJORA:
</t>
    </r>
    <r>
      <rPr>
        <sz val="10"/>
        <rFont val="Calibri"/>
        <family val="2"/>
        <charset val="1"/>
      </rPr>
      <t xml:space="preserve">1) Colocación de stiker instructivo de sincronización de marcha en todas las unidades MTU para su correcto funcionamiento.
</t>
    </r>
  </si>
  <si>
    <t>NPT_WT_YUCA 30</t>
  </si>
  <si>
    <t>Daño en el embrague en la caja de cambio de la unidad MTU #38</t>
  </si>
  <si>
    <t>Penalidad por NPT
USD 490</t>
  </si>
  <si>
    <t>1- Desmotar la caja de cambios de la unidad MTU para determinar la causa de la avería.
2- Remplazar los repuestos averiados (rodamientos)
3- Reiniciar las operaciones con la unidad MTU</t>
  </si>
  <si>
    <t>El embrague fue afectado a consecuencia del atascamiento del motor.</t>
  </si>
  <si>
    <t>1) Este tipo de mecanismo está expuesto a daños instantáneos lo cual no se puede realizar un mantenimiento preventivo, se esperaría a realizar un mantenimiento correctivo.</t>
  </si>
  <si>
    <t>NPT_WT_SECOYA 39D</t>
  </si>
  <si>
    <r>
      <t xml:space="preserve">Fuga de fluido en la figura “T” de alta. Afectando una superficie aproximada de 8 x 8 m (64 m2),  parte del fluido que se impregnó en al material pétreo cercano a al cubeto de la unidad.  </t>
    </r>
    <r>
      <rPr>
        <b val="true"/>
        <sz val="10"/>
        <rFont val="Calibri"/>
        <family val="2"/>
        <charset val="1"/>
      </rPr>
      <t xml:space="preserve">Antecedentes:</t>
    </r>
    <r>
      <rPr>
        <sz val="10"/>
        <rFont val="Calibri"/>
        <family val="2"/>
        <charset val="1"/>
      </rPr>
      <t xml:space="preserve"> Operaciones de evaluación del POZO SECOYA 39  (unidad MTU # 42) con los siguientes parámetros presión de inyección 2600 rata de inyección 2447 presión del separador 100 psi revoluciones del motor 1415 rpm. </t>
    </r>
  </si>
  <si>
    <t>Penalidad por NPT y contaminación de locación</t>
  </si>
  <si>
    <t>Cambio de los empaque.
-limpieza del área de trabajo</t>
  </si>
  <si>
    <t>Mala calidad del producto</t>
  </si>
  <si>
    <t>1) Al realizar el armado de las líneas se revisara(Evidencia con fotografías 15/07/2014)                                                                                                                                                                 El estado del sello.
 La limpieza.
 Lubricación.                                                                                                                                                                                       2) Realizar un estudio de los sellos para la determinación, de la  composición del material. (Conversar con Dario para su trámite correspondiente).</t>
  </si>
  <si>
    <t>PNC_PP_STP</t>
  </si>
  <si>
    <t>Error en estencilado de orden de producción OP 4213 (cross over 2 7/8” – 6,5 lb/ft EU pin x 2 7/8” – 7,8  lb/ft SEC pin)</t>
  </si>
  <si>
    <t>-limpieza del área de trabajo</t>
  </si>
  <si>
    <t>Falta de difusión de características técnicas del producto a todo el personal
involucrado.”</t>
  </si>
  <si>
    <t>Difusión de la no conformidad al personal involucrado.     
Realizar un procedimiento para liberación de productos nuevos.
Planificar con bodega la liberación final del producto al cliente luego de haber sido
revisadas las herramientas por el QA/QC de Sertecpet.
Escribir todos los datos de los productos en las guías de remisión enviadas al área de 
Fosfatizado y pintado para evitar confusiones durante su pintado y estencilado.
Solicitar protectores de las diferentes conexiones para stock de bodega de la Planta de
Producción para evitar daños durante el transporte.
Trasladar el Plotter de marcado para estencilado a la oficina de mantenimiento para que
los responsables de Fosfatizado y pintado trabajen optimizando tiempos; siendo de usoexclusivo para ésta área.</t>
  </si>
  <si>
    <t>NPT_WT_AUCA 56</t>
  </si>
  <si>
    <t>25-junio-2014: La unidad de bombeo MTU-01, se encuentra evaluando en el pozo AUCA-
56, con un total de 75 horas, con una bomba JET-12K, una presión de inyección de 3200 psi. Se suspende la operación aproximadamente a las 14h00 debido una fuga de fluido motriz en la parte inferior del Hy Drill de alta, como correctivo se retira el Hy Drill y se coloca un tapón.
A las 15h30, se alinea válvulas, se pierde nivel en el separador y para reiniciar las operaciones, se llena el separador con agua que proporciona el taladro. La bomba quintuplex no levanta presión, se realiza pruebas de presión hasta la válvula master, sin tener resultados.
En la locación del pozo, se desarma las válvulas del fluid-end, se desarma la cámara de succión y filtro se la succión, encontrando sólidos (arena), en presencia del company man, Ing. Luis Suriaga, se pierde nivel en el separador, se solicita nuevamente agua al taladro,
la bomba quíntuplex, no levanta presión.
Se comunica al company man, se solicita a la base Coca Sertecpet, él envió del personal de mantenimiento para el chequeo de las válvulas de la bomba quintuplex, adicional se coordina él envió de un cabezal para movilizar la MTU 18, que se encontraba en el pozo
Auca 15.</t>
  </si>
  <si>
    <t>Penalidad por NPT
USD ?</t>
  </si>
  <si>
    <t>1. Confirmar con el cliente las condiciones en que se encuentra el pozo antes de la operación; 
2. Difundir el NPT a todo el  personal de Well Testing.
3. Desarmar y limpiar el filtro de la succión 
4. Desarmar y reparar asientos, bolas, sellos  de la bomba triplex</t>
  </si>
  <si>
    <t>1• En caso de trabajos como la fractura, sugerir se realice una circulación (CSG-TBG) de al menos dos capacidades, sin que el fluido ingrese al separador.
 2.-Se debe verificar la calidad de fluido entregado por el cliente.
 3.- Contar con tanque con fluido limpio .
4.-  En el Check list del arranque del equipo añadir los items anteriores                                                                                                                                                                                  5.- DIfundir los items anteriores a todo el personal para su conocimiento</t>
  </si>
  <si>
    <t>INT.</t>
  </si>
  <si>
    <t>PARDARIS</t>
  </si>
  <si>
    <t>CUYABENO</t>
  </si>
  <si>
    <t>PNC_PROY_ NPT_SHUSHUQUI</t>
  </si>
  <si>
    <r>
      <t xml:space="preserve">E</t>
    </r>
    <r>
      <rPr>
        <sz val="10"/>
        <color rgb="FF28282A"/>
        <rFont val="Calibri"/>
        <family val="2"/>
        <charset val="1"/>
      </rPr>
      <t xml:space="preserve">l d</t>
    </r>
    <r>
      <rPr>
        <sz val="10"/>
        <color rgb="FF3B3B3D"/>
        <rFont val="Calibri"/>
        <family val="2"/>
        <charset val="1"/>
      </rPr>
      <t xml:space="preserve">ía v</t>
    </r>
    <r>
      <rPr>
        <sz val="10"/>
        <color rgb="FF28282A"/>
        <rFont val="Calibri"/>
        <family val="2"/>
        <charset val="1"/>
      </rPr>
      <t xml:space="preserve">i</t>
    </r>
    <r>
      <rPr>
        <sz val="10"/>
        <color rgb="FF3B3B3D"/>
        <rFont val="Calibri"/>
        <family val="2"/>
        <charset val="1"/>
      </rPr>
      <t xml:space="preserve">ernes 2</t>
    </r>
    <r>
      <rPr>
        <sz val="10"/>
        <color rgb="FF28282A"/>
        <rFont val="Calibri"/>
        <family val="2"/>
        <charset val="1"/>
      </rPr>
      <t xml:space="preserve">0 d</t>
    </r>
    <r>
      <rPr>
        <sz val="10"/>
        <color rgb="FF3B3B3D"/>
        <rFont val="Calibri"/>
        <family val="2"/>
        <charset val="1"/>
      </rPr>
      <t xml:space="preserve">e </t>
    </r>
    <r>
      <rPr>
        <sz val="10"/>
        <color rgb="FF28282A"/>
        <rFont val="Calibri"/>
        <family val="2"/>
        <charset val="1"/>
      </rPr>
      <t xml:space="preserve">juni</t>
    </r>
    <r>
      <rPr>
        <sz val="10"/>
        <color rgb="FF3B3B3D"/>
        <rFont val="Calibri"/>
        <family val="2"/>
        <charset val="1"/>
      </rPr>
      <t xml:space="preserve">o </t>
    </r>
    <r>
      <rPr>
        <sz val="10"/>
        <color rgb="FF28282A"/>
        <rFont val="Calibri"/>
        <family val="2"/>
        <charset val="1"/>
      </rPr>
      <t xml:space="preserve">d</t>
    </r>
    <r>
      <rPr>
        <sz val="10"/>
        <color rgb="FF3B3B3D"/>
        <rFont val="Calibri"/>
        <family val="2"/>
        <charset val="1"/>
      </rPr>
      <t xml:space="preserve">e</t>
    </r>
    <r>
      <rPr>
        <sz val="10"/>
        <color rgb="FF28282A"/>
        <rFont val="Calibri"/>
        <family val="2"/>
        <charset val="1"/>
      </rPr>
      <t xml:space="preserve">l </t>
    </r>
    <r>
      <rPr>
        <sz val="10"/>
        <color rgb="FF3B3B3D"/>
        <rFont val="Calibri"/>
        <family val="2"/>
        <charset val="1"/>
      </rPr>
      <t xml:space="preserve">2</t>
    </r>
    <r>
      <rPr>
        <sz val="10"/>
        <color rgb="FF28282A"/>
        <rFont val="Calibri"/>
        <family val="2"/>
        <charset val="1"/>
      </rPr>
      <t xml:space="preserve">014 s</t>
    </r>
    <r>
      <rPr>
        <sz val="10"/>
        <color rgb="FF4B4D4F"/>
        <rFont val="Calibri"/>
        <family val="2"/>
        <charset val="1"/>
      </rPr>
      <t xml:space="preserve">e </t>
    </r>
    <r>
      <rPr>
        <sz val="10"/>
        <color rgb="FF28282A"/>
        <rFont val="Calibri"/>
        <family val="2"/>
        <charset val="1"/>
      </rPr>
      <t xml:space="preserve">r</t>
    </r>
    <r>
      <rPr>
        <sz val="10"/>
        <color rgb="FF4B4D4F"/>
        <rFont val="Calibri"/>
        <family val="2"/>
        <charset val="1"/>
      </rPr>
      <t xml:space="preserve">e</t>
    </r>
    <r>
      <rPr>
        <sz val="10"/>
        <color rgb="FF3B3B3D"/>
        <rFont val="Calibri"/>
        <family val="2"/>
        <charset val="1"/>
      </rPr>
      <t xml:space="preserve">a</t>
    </r>
    <r>
      <rPr>
        <sz val="10"/>
        <color rgb="FF28282A"/>
        <rFont val="Calibri"/>
        <family val="2"/>
        <charset val="1"/>
      </rPr>
      <t xml:space="preserve">l</t>
    </r>
    <r>
      <rPr>
        <sz val="10"/>
        <color rgb="FF151517"/>
        <rFont val="Calibri"/>
        <family val="2"/>
        <charset val="1"/>
      </rPr>
      <t xml:space="preserve">i</t>
    </r>
    <r>
      <rPr>
        <sz val="10"/>
        <color rgb="FF3B3B3D"/>
        <rFont val="Calibri"/>
        <family val="2"/>
        <charset val="1"/>
      </rPr>
      <t xml:space="preserve">za </t>
    </r>
    <r>
      <rPr>
        <sz val="10"/>
        <color rgb="FF28282A"/>
        <rFont val="Calibri"/>
        <family val="2"/>
        <charset val="1"/>
      </rPr>
      <t xml:space="preserve">l</t>
    </r>
    <r>
      <rPr>
        <sz val="10"/>
        <color rgb="FF4B4D4F"/>
        <rFont val="Calibri"/>
        <family val="2"/>
        <charset val="1"/>
      </rPr>
      <t xml:space="preserve">a </t>
    </r>
    <r>
      <rPr>
        <sz val="10"/>
        <color rgb="FF28282A"/>
        <rFont val="Calibri"/>
        <family val="2"/>
        <charset val="1"/>
      </rPr>
      <t xml:space="preserve">in</t>
    </r>
    <r>
      <rPr>
        <sz val="10"/>
        <color rgb="FF3B3B3D"/>
        <rFont val="Calibri"/>
        <family val="2"/>
        <charset val="1"/>
      </rPr>
      <t xml:space="preserve">spe</t>
    </r>
    <r>
      <rPr>
        <sz val="10"/>
        <color rgb="FF4B4D4F"/>
        <rFont val="Calibri"/>
        <family val="2"/>
        <charset val="1"/>
      </rPr>
      <t xml:space="preserve">c</t>
    </r>
    <r>
      <rPr>
        <sz val="10"/>
        <color rgb="FF3B3B3D"/>
        <rFont val="Calibri"/>
        <family val="2"/>
        <charset val="1"/>
      </rPr>
      <t xml:space="preserve">c</t>
    </r>
    <r>
      <rPr>
        <sz val="10"/>
        <color rgb="FF28282A"/>
        <rFont val="Calibri"/>
        <family val="2"/>
        <charset val="1"/>
      </rPr>
      <t xml:space="preserve">ión d</t>
    </r>
    <r>
      <rPr>
        <sz val="10"/>
        <color rgb="FF4B4D4F"/>
        <rFont val="Calibri"/>
        <family val="2"/>
        <charset val="1"/>
      </rPr>
      <t xml:space="preserve">e </t>
    </r>
    <r>
      <rPr>
        <sz val="10"/>
        <color rgb="FF151517"/>
        <rFont val="Calibri"/>
        <family val="2"/>
        <charset val="1"/>
      </rPr>
      <t xml:space="preserve">l</t>
    </r>
    <r>
      <rPr>
        <sz val="10"/>
        <color rgb="FF3B3B3D"/>
        <rFont val="Calibri"/>
        <family val="2"/>
        <charset val="1"/>
      </rPr>
      <t xml:space="preserve">as vá</t>
    </r>
    <r>
      <rPr>
        <sz val="10"/>
        <color rgb="FF28282A"/>
        <rFont val="Calibri"/>
        <family val="2"/>
        <charset val="1"/>
      </rPr>
      <t xml:space="preserve">l</t>
    </r>
    <r>
      <rPr>
        <sz val="10"/>
        <color rgb="FF3B3B3D"/>
        <rFont val="Calibri"/>
        <family val="2"/>
        <charset val="1"/>
      </rPr>
      <t xml:space="preserve">v</t>
    </r>
    <r>
      <rPr>
        <sz val="10"/>
        <color rgb="FF28282A"/>
        <rFont val="Calibri"/>
        <family val="2"/>
        <charset val="1"/>
      </rPr>
      <t xml:space="preserve">ula</t>
    </r>
    <r>
      <rPr>
        <sz val="10"/>
        <color rgb="FF4B4D4F"/>
        <rFont val="Calibri"/>
        <family val="2"/>
        <charset val="1"/>
      </rPr>
      <t xml:space="preserve">s </t>
    </r>
    <r>
      <rPr>
        <sz val="10"/>
        <color rgb="FF28282A"/>
        <rFont val="Calibri"/>
        <family val="2"/>
        <charset val="1"/>
      </rPr>
      <t xml:space="preserve">d</t>
    </r>
    <r>
      <rPr>
        <sz val="10"/>
        <color rgb="FF4B4D4F"/>
        <rFont val="Calibri"/>
        <family val="2"/>
        <charset val="1"/>
      </rPr>
      <t xml:space="preserve">e </t>
    </r>
    <r>
      <rPr>
        <sz val="10"/>
        <color rgb="FF28282A"/>
        <rFont val="Calibri"/>
        <family val="2"/>
        <charset val="1"/>
      </rPr>
      <t xml:space="preserve">bol</t>
    </r>
    <r>
      <rPr>
        <sz val="10"/>
        <color rgb="FF3B3B3D"/>
        <rFont val="Calibri"/>
        <family val="2"/>
        <charset val="1"/>
      </rPr>
      <t xml:space="preserve">a </t>
    </r>
    <r>
      <rPr>
        <sz val="10"/>
        <color rgb="FF28282A"/>
        <rFont val="Calibri"/>
        <family val="2"/>
        <charset val="1"/>
      </rPr>
      <t xml:space="preserve">cl</t>
    </r>
    <r>
      <rPr>
        <sz val="10"/>
        <color rgb="FF3B3B3D"/>
        <rFont val="Calibri"/>
        <family val="2"/>
        <charset val="1"/>
      </rPr>
      <t xml:space="preserve">a</t>
    </r>
    <r>
      <rPr>
        <sz val="10"/>
        <color rgb="FF4B4D4F"/>
        <rFont val="Calibri"/>
        <family val="2"/>
        <charset val="1"/>
      </rPr>
      <t xml:space="preserve">se </t>
    </r>
    <r>
      <rPr>
        <sz val="10"/>
        <color rgb="FF3B3B3D"/>
        <rFont val="Calibri"/>
        <family val="2"/>
        <charset val="1"/>
      </rPr>
      <t xml:space="preserve">3</t>
    </r>
    <r>
      <rPr>
        <sz val="10"/>
        <color rgb="FF28282A"/>
        <rFont val="Calibri"/>
        <family val="2"/>
        <charset val="1"/>
      </rPr>
      <t xml:space="preserve">00 </t>
    </r>
    <r>
      <rPr>
        <sz val="10"/>
        <color rgb="FF3B3B3D"/>
        <rFont val="Calibri"/>
        <family val="2"/>
        <charset val="1"/>
      </rPr>
      <t xml:space="preserve">f</t>
    </r>
    <r>
      <rPr>
        <sz val="10"/>
        <color rgb="FF28282A"/>
        <rFont val="Calibri"/>
        <family val="2"/>
        <charset val="1"/>
      </rPr>
      <t xml:space="preserve">ull p</t>
    </r>
    <r>
      <rPr>
        <sz val="10"/>
        <color rgb="FF3B3B3D"/>
        <rFont val="Calibri"/>
        <family val="2"/>
        <charset val="1"/>
      </rPr>
      <t xml:space="preserve">o</t>
    </r>
    <r>
      <rPr>
        <sz val="10"/>
        <color rgb="FF28282A"/>
        <rFont val="Calibri"/>
        <family val="2"/>
        <charset val="1"/>
      </rPr>
      <t xml:space="preserve">r</t>
    </r>
    <r>
      <rPr>
        <sz val="10"/>
        <color rgb="FF3B3B3D"/>
        <rFont val="Calibri"/>
        <family val="2"/>
        <charset val="1"/>
      </rPr>
      <t xml:space="preserve">t </t>
    </r>
    <r>
      <rPr>
        <sz val="10"/>
        <color rgb="FF4B4D4F"/>
        <rFont val="Calibri"/>
        <family val="2"/>
        <charset val="1"/>
      </rPr>
      <t xml:space="preserve">d</t>
    </r>
    <r>
      <rPr>
        <sz val="10"/>
        <color rgb="FF3B3B3D"/>
        <rFont val="Calibri"/>
        <family val="2"/>
        <charset val="1"/>
      </rPr>
      <t xml:space="preserve">o</t>
    </r>
    <r>
      <rPr>
        <sz val="10"/>
        <color rgb="FF28282A"/>
        <rFont val="Calibri"/>
        <family val="2"/>
        <charset val="1"/>
      </rPr>
      <t xml:space="preserve">bl</t>
    </r>
    <r>
      <rPr>
        <sz val="10"/>
        <color rgb="FF3B3B3D"/>
        <rFont val="Calibri"/>
        <family val="2"/>
        <charset val="1"/>
      </rPr>
      <t xml:space="preserve">e </t>
    </r>
    <r>
      <rPr>
        <sz val="10"/>
        <color rgb="FF28282A"/>
        <rFont val="Calibri"/>
        <family val="2"/>
        <charset val="1"/>
      </rPr>
      <t xml:space="preserve">bl</t>
    </r>
    <r>
      <rPr>
        <sz val="10"/>
        <color rgb="FF3B3B3D"/>
        <rFont val="Calibri"/>
        <family val="2"/>
        <charset val="1"/>
      </rPr>
      <t xml:space="preserve">o</t>
    </r>
    <r>
      <rPr>
        <sz val="10"/>
        <color rgb="FF28282A"/>
        <rFont val="Calibri"/>
        <family val="2"/>
        <charset val="1"/>
      </rPr>
      <t xml:space="preserve">qu</t>
    </r>
    <r>
      <rPr>
        <sz val="10"/>
        <color rgb="FF3B3B3D"/>
        <rFont val="Calibri"/>
        <family val="2"/>
        <charset val="1"/>
      </rPr>
      <t xml:space="preserve">eo de </t>
    </r>
    <r>
      <rPr>
        <sz val="10"/>
        <color rgb="FF28282A"/>
        <rFont val="Calibri"/>
        <family val="2"/>
        <charset val="1"/>
      </rPr>
      <t xml:space="preserve">8</t>
    </r>
    <r>
      <rPr>
        <sz val="10"/>
        <color rgb="FF626466"/>
        <rFont val="Calibri"/>
        <family val="2"/>
        <charset val="1"/>
      </rPr>
      <t xml:space="preserve">" </t>
    </r>
    <r>
      <rPr>
        <sz val="10"/>
        <color rgb="FF3B3B3D"/>
        <rFont val="Calibri"/>
        <family val="2"/>
        <charset val="1"/>
      </rPr>
      <t xml:space="preserve">s</t>
    </r>
    <r>
      <rPr>
        <sz val="10"/>
        <color rgb="FF28282A"/>
        <rFont val="Calibri"/>
        <family val="2"/>
        <charset val="1"/>
      </rPr>
      <t xml:space="preserve">i</t>
    </r>
    <r>
      <rPr>
        <sz val="10"/>
        <color rgb="FF3B3B3D"/>
        <rFont val="Calibri"/>
        <family val="2"/>
        <charset val="1"/>
      </rPr>
      <t xml:space="preserve">n </t>
    </r>
    <r>
      <rPr>
        <sz val="10"/>
        <color rgb="FF28282A"/>
        <rFont val="Calibri"/>
        <family val="2"/>
        <charset val="1"/>
      </rPr>
      <t xml:space="preserve">r</t>
    </r>
    <r>
      <rPr>
        <sz val="10"/>
        <color rgb="FF3B3B3D"/>
        <rFont val="Calibri"/>
        <family val="2"/>
        <charset val="1"/>
      </rPr>
      <t xml:space="preserve">ev</t>
    </r>
    <r>
      <rPr>
        <sz val="10"/>
        <color rgb="FF4B4D4F"/>
        <rFont val="Calibri"/>
        <family val="2"/>
        <charset val="1"/>
      </rPr>
      <t xml:space="preserve">es</t>
    </r>
    <r>
      <rPr>
        <sz val="10"/>
        <color rgb="FF28282A"/>
        <rFont val="Calibri"/>
        <family val="2"/>
        <charset val="1"/>
      </rPr>
      <t xml:space="preserve">timi</t>
    </r>
    <r>
      <rPr>
        <sz val="10"/>
        <color rgb="FF3B3B3D"/>
        <rFont val="Calibri"/>
        <family val="2"/>
        <charset val="1"/>
      </rPr>
      <t xml:space="preserve">e</t>
    </r>
    <r>
      <rPr>
        <sz val="10"/>
        <color rgb="FF28282A"/>
        <rFont val="Calibri"/>
        <family val="2"/>
        <charset val="1"/>
      </rPr>
      <t xml:space="preserve">n</t>
    </r>
    <r>
      <rPr>
        <sz val="10"/>
        <color rgb="FF3B3B3D"/>
        <rFont val="Calibri"/>
        <family val="2"/>
        <charset val="1"/>
      </rPr>
      <t xml:space="preserve">to </t>
    </r>
    <r>
      <rPr>
        <sz val="10"/>
        <color rgb="FF28282A"/>
        <rFont val="Calibri"/>
        <family val="2"/>
        <charset val="1"/>
      </rPr>
      <t xml:space="preserve">m</t>
    </r>
    <r>
      <rPr>
        <sz val="10"/>
        <color rgb="FF3B3B3D"/>
        <rFont val="Calibri"/>
        <family val="2"/>
        <charset val="1"/>
      </rPr>
      <t xml:space="preserve">a</t>
    </r>
    <r>
      <rPr>
        <sz val="10"/>
        <color rgb="FF28282A"/>
        <rFont val="Calibri"/>
        <family val="2"/>
        <charset val="1"/>
      </rPr>
      <t xml:space="preserve">rc</t>
    </r>
    <r>
      <rPr>
        <sz val="10"/>
        <color rgb="FF3B3B3D"/>
        <rFont val="Calibri"/>
        <family val="2"/>
        <charset val="1"/>
      </rPr>
      <t xml:space="preserve">a </t>
    </r>
    <r>
      <rPr>
        <sz val="10"/>
        <color rgb="FF28282A"/>
        <rFont val="Calibri"/>
        <family val="2"/>
        <charset val="1"/>
      </rPr>
      <t xml:space="preserve">l</t>
    </r>
    <r>
      <rPr>
        <sz val="10"/>
        <color rgb="FF3B3B3D"/>
        <rFont val="Calibri"/>
        <family val="2"/>
        <charset val="1"/>
      </rPr>
      <t xml:space="preserve">EY</t>
    </r>
    <r>
      <rPr>
        <sz val="10"/>
        <color rgb="FF4B4D4F"/>
        <rFont val="Calibri"/>
        <family val="2"/>
        <charset val="1"/>
      </rPr>
      <t xml:space="preserve">, </t>
    </r>
    <r>
      <rPr>
        <sz val="10"/>
        <color rgb="FF151517"/>
        <rFont val="Calibri"/>
        <family val="2"/>
        <charset val="1"/>
      </rPr>
      <t xml:space="preserve">l</t>
    </r>
    <r>
      <rPr>
        <sz val="10"/>
        <color rgb="FF3B3B3D"/>
        <rFont val="Calibri"/>
        <family val="2"/>
        <charset val="1"/>
      </rPr>
      <t xml:space="preserve">as </t>
    </r>
    <r>
      <rPr>
        <sz val="10"/>
        <color rgb="FF28282A"/>
        <rFont val="Calibri"/>
        <family val="2"/>
        <charset val="1"/>
      </rPr>
      <t xml:space="preserve">mi</t>
    </r>
    <r>
      <rPr>
        <sz val="10"/>
        <color rgb="FF4B4D4F"/>
        <rFont val="Calibri"/>
        <family val="2"/>
        <charset val="1"/>
      </rPr>
      <t xml:space="preserve">s</t>
    </r>
    <r>
      <rPr>
        <sz val="10"/>
        <color rgb="FF28282A"/>
        <rFont val="Calibri"/>
        <family val="2"/>
        <charset val="1"/>
      </rPr>
      <t xml:space="preserve">m</t>
    </r>
    <r>
      <rPr>
        <sz val="10"/>
        <color rgb="FF3B3B3D"/>
        <rFont val="Calibri"/>
        <family val="2"/>
        <charset val="1"/>
      </rPr>
      <t xml:space="preserve">as </t>
    </r>
    <r>
      <rPr>
        <sz val="10"/>
        <color rgb="FF28282A"/>
        <rFont val="Calibri"/>
        <family val="2"/>
        <charset val="1"/>
      </rPr>
      <t xml:space="preserve">qu</t>
    </r>
    <r>
      <rPr>
        <sz val="10"/>
        <color rgb="FF4B4D4F"/>
        <rFont val="Calibri"/>
        <family val="2"/>
        <charset val="1"/>
      </rPr>
      <t xml:space="preserve">e </t>
    </r>
    <r>
      <rPr>
        <sz val="10"/>
        <color rgb="FF28282A"/>
        <rFont val="Calibri"/>
        <family val="2"/>
        <charset val="1"/>
      </rPr>
      <t xml:space="preserve">n</t>
    </r>
    <r>
      <rPr>
        <sz val="10"/>
        <color rgb="FF3B3B3D"/>
        <rFont val="Calibri"/>
        <family val="2"/>
        <charset val="1"/>
      </rPr>
      <t xml:space="preserve">o </t>
    </r>
    <r>
      <rPr>
        <sz val="10"/>
        <color rgb="FF28282A"/>
        <rFont val="Calibri"/>
        <family val="2"/>
        <charset val="1"/>
      </rPr>
      <t xml:space="preserve">cumpl</t>
    </r>
    <r>
      <rPr>
        <sz val="10"/>
        <color rgb="FF3B3B3D"/>
        <rFont val="Calibri"/>
        <family val="2"/>
        <charset val="1"/>
      </rPr>
      <t xml:space="preserve">e</t>
    </r>
    <r>
      <rPr>
        <sz val="10"/>
        <color rgb="FF28282A"/>
        <rFont val="Calibri"/>
        <family val="2"/>
        <charset val="1"/>
      </rPr>
      <t xml:space="preserve">n la </t>
    </r>
    <r>
      <rPr>
        <sz val="10"/>
        <color rgb="FF3B3B3D"/>
        <rFont val="Calibri"/>
        <family val="2"/>
        <charset val="1"/>
      </rPr>
      <t xml:space="preserve">e</t>
    </r>
    <r>
      <rPr>
        <sz val="10"/>
        <color rgb="FF4B4D4F"/>
        <rFont val="Calibri"/>
        <family val="2"/>
        <charset val="1"/>
      </rPr>
      <t xml:space="preserve">s</t>
    </r>
    <r>
      <rPr>
        <sz val="10"/>
        <color rgb="FF28282A"/>
        <rFont val="Calibri"/>
        <family val="2"/>
        <charset val="1"/>
      </rPr>
      <t xml:space="preserve">p</t>
    </r>
    <r>
      <rPr>
        <sz val="10"/>
        <color rgb="FF3B3B3D"/>
        <rFont val="Calibri"/>
        <family val="2"/>
        <charset val="1"/>
      </rPr>
      <t xml:space="preserve">ec</t>
    </r>
    <r>
      <rPr>
        <sz val="10"/>
        <color rgb="FF28282A"/>
        <rFont val="Calibri"/>
        <family val="2"/>
        <charset val="1"/>
      </rPr>
      <t xml:space="preserve">ific</t>
    </r>
    <r>
      <rPr>
        <sz val="10"/>
        <color rgb="FF3B3B3D"/>
        <rFont val="Calibri"/>
        <family val="2"/>
        <charset val="1"/>
      </rPr>
      <t xml:space="preserve">a</t>
    </r>
    <r>
      <rPr>
        <sz val="10"/>
        <color rgb="FF4B4D4F"/>
        <rFont val="Calibri"/>
        <family val="2"/>
        <charset val="1"/>
      </rPr>
      <t xml:space="preserve">c</t>
    </r>
    <r>
      <rPr>
        <sz val="10"/>
        <color rgb="FF28282A"/>
        <rFont val="Calibri"/>
        <family val="2"/>
        <charset val="1"/>
      </rPr>
      <t xml:space="preserve">ión d</t>
    </r>
    <r>
      <rPr>
        <sz val="10"/>
        <color rgb="FF3B3B3D"/>
        <rFont val="Calibri"/>
        <family val="2"/>
        <charset val="1"/>
      </rPr>
      <t xml:space="preserve">e </t>
    </r>
    <r>
      <rPr>
        <sz val="10"/>
        <color rgb="FF28282A"/>
        <rFont val="Calibri"/>
        <family val="2"/>
        <charset val="1"/>
      </rPr>
      <t xml:space="preserve">PAM</t>
    </r>
    <r>
      <rPr>
        <sz val="10"/>
        <color rgb="FF4B4D4F"/>
        <rFont val="Calibri"/>
        <family val="2"/>
        <charset val="1"/>
      </rPr>
      <t xml:space="preserve">, </t>
    </r>
    <r>
      <rPr>
        <sz val="10"/>
        <color rgb="FF3B3B3D"/>
        <rFont val="Calibri"/>
        <family val="2"/>
        <charset val="1"/>
      </rPr>
      <t xml:space="preserve">ya </t>
    </r>
    <r>
      <rPr>
        <sz val="10"/>
        <color rgb="FF28282A"/>
        <rFont val="Calibri"/>
        <family val="2"/>
        <charset val="1"/>
      </rPr>
      <t xml:space="preserve">qu</t>
    </r>
    <r>
      <rPr>
        <sz val="10"/>
        <color rgb="FF3B3B3D"/>
        <rFont val="Calibri"/>
        <family val="2"/>
        <charset val="1"/>
      </rPr>
      <t xml:space="preserve">e es</t>
    </r>
    <r>
      <rPr>
        <sz val="10"/>
        <color rgb="FF28282A"/>
        <rFont val="Calibri"/>
        <family val="2"/>
        <charset val="1"/>
      </rPr>
      <t xml:space="preserve">ta m</t>
    </r>
    <r>
      <rPr>
        <sz val="10"/>
        <color rgb="FF3B3B3D"/>
        <rFont val="Calibri"/>
        <family val="2"/>
        <charset val="1"/>
      </rPr>
      <t xml:space="preserve">a</t>
    </r>
    <r>
      <rPr>
        <sz val="10"/>
        <color rgb="FF28282A"/>
        <rFont val="Calibri"/>
        <family val="2"/>
        <charset val="1"/>
      </rPr>
      <t xml:space="preserve">rca n</t>
    </r>
    <r>
      <rPr>
        <sz val="10"/>
        <color rgb="FF3B3B3D"/>
        <rFont val="Calibri"/>
        <family val="2"/>
        <charset val="1"/>
      </rPr>
      <t xml:space="preserve">o es</t>
    </r>
    <r>
      <rPr>
        <sz val="10"/>
        <color rgb="FF28282A"/>
        <rFont val="Calibri"/>
        <family val="2"/>
        <charset val="1"/>
      </rPr>
      <t xml:space="preserve">tá </t>
    </r>
    <r>
      <rPr>
        <sz val="10"/>
        <color rgb="FF3B3B3D"/>
        <rFont val="Calibri"/>
        <family val="2"/>
        <charset val="1"/>
      </rPr>
      <t xml:space="preserve">ac</t>
    </r>
    <r>
      <rPr>
        <sz val="10"/>
        <color rgb="FF28282A"/>
        <rFont val="Calibri"/>
        <family val="2"/>
        <charset val="1"/>
      </rPr>
      <t xml:space="preserve">epta</t>
    </r>
    <r>
      <rPr>
        <sz val="10"/>
        <color rgb="FF3B3B3D"/>
        <rFont val="Calibri"/>
        <family val="2"/>
        <charset val="1"/>
      </rPr>
      <t xml:space="preserve">da </t>
    </r>
    <r>
      <rPr>
        <sz val="10"/>
        <color rgb="FF28282A"/>
        <rFont val="Calibri"/>
        <family val="2"/>
        <charset val="1"/>
      </rPr>
      <t xml:space="preserve">en </t>
    </r>
    <r>
      <rPr>
        <sz val="10"/>
        <color rgb="FF3B3B3D"/>
        <rFont val="Calibri"/>
        <family val="2"/>
        <charset val="1"/>
      </rPr>
      <t xml:space="preserve">e</t>
    </r>
    <r>
      <rPr>
        <sz val="10"/>
        <color rgb="FF28282A"/>
        <rFont val="Calibri"/>
        <family val="2"/>
        <charset val="1"/>
      </rPr>
      <t xml:space="preserve">l p</t>
    </r>
    <r>
      <rPr>
        <sz val="10"/>
        <color rgb="FF3B3B3D"/>
        <rFont val="Calibri"/>
        <family val="2"/>
        <charset val="1"/>
      </rPr>
      <t xml:space="preserve">roce</t>
    </r>
    <r>
      <rPr>
        <sz val="10"/>
        <color rgb="FF28282A"/>
        <rFont val="Calibri"/>
        <family val="2"/>
        <charset val="1"/>
      </rPr>
      <t xml:space="preserve">dimi</t>
    </r>
    <r>
      <rPr>
        <sz val="10"/>
        <color rgb="FF3B3B3D"/>
        <rFont val="Calibri"/>
        <family val="2"/>
        <charset val="1"/>
      </rPr>
      <t xml:space="preserve">e</t>
    </r>
    <r>
      <rPr>
        <sz val="10"/>
        <color rgb="FF28282A"/>
        <rFont val="Calibri"/>
        <family val="2"/>
        <charset val="1"/>
      </rPr>
      <t xml:space="preserve">nto d</t>
    </r>
    <r>
      <rPr>
        <sz val="10"/>
        <color rgb="FF3B3B3D"/>
        <rFont val="Calibri"/>
        <family val="2"/>
        <charset val="1"/>
      </rPr>
      <t xml:space="preserve">e P</t>
    </r>
    <r>
      <rPr>
        <sz val="10"/>
        <color rgb="FF28282A"/>
        <rFont val="Calibri"/>
        <family val="2"/>
        <charset val="1"/>
      </rPr>
      <t xml:space="preserve">AM</t>
    </r>
    <r>
      <rPr>
        <sz val="10"/>
        <color rgb="FF4B4D4F"/>
        <rFont val="Calibri"/>
        <family val="2"/>
        <charset val="1"/>
      </rPr>
      <t xml:space="preserve">, </t>
    </r>
    <r>
      <rPr>
        <sz val="10"/>
        <color rgb="FF3B3B3D"/>
        <rFont val="Calibri"/>
        <family val="2"/>
        <charset val="1"/>
      </rPr>
      <t xml:space="preserve">ca</t>
    </r>
    <r>
      <rPr>
        <sz val="10"/>
        <color rgb="FF28282A"/>
        <rFont val="Calibri"/>
        <family val="2"/>
        <charset val="1"/>
      </rPr>
      <t xml:space="preserve">b</t>
    </r>
    <r>
      <rPr>
        <sz val="10"/>
        <color rgb="FF3B3B3D"/>
        <rFont val="Calibri"/>
        <family val="2"/>
        <charset val="1"/>
      </rPr>
      <t xml:space="preserve">e </t>
    </r>
    <r>
      <rPr>
        <sz val="10"/>
        <color rgb="FF28282A"/>
        <rFont val="Calibri"/>
        <family val="2"/>
        <charset val="1"/>
      </rPr>
      <t xml:space="preserve">ind</t>
    </r>
    <r>
      <rPr>
        <sz val="10"/>
        <color rgb="FF3B3B3D"/>
        <rFont val="Calibri"/>
        <family val="2"/>
        <charset val="1"/>
      </rPr>
      <t xml:space="preserve">ica</t>
    </r>
    <r>
      <rPr>
        <sz val="10"/>
        <color rgb="FF28282A"/>
        <rFont val="Calibri"/>
        <family val="2"/>
        <charset val="1"/>
      </rPr>
      <t xml:space="preserve">r qu</t>
    </r>
    <r>
      <rPr>
        <sz val="10"/>
        <color rgb="FF3B3B3D"/>
        <rFont val="Calibri"/>
        <family val="2"/>
        <charset val="1"/>
      </rPr>
      <t xml:space="preserve">e f</t>
    </r>
    <r>
      <rPr>
        <sz val="10"/>
        <color rgb="FF28282A"/>
        <rFont val="Calibri"/>
        <family val="2"/>
        <charset val="1"/>
      </rPr>
      <t xml:space="preserve">u</t>
    </r>
    <r>
      <rPr>
        <sz val="10"/>
        <color rgb="FF3B3B3D"/>
        <rFont val="Calibri"/>
        <family val="2"/>
        <charset val="1"/>
      </rPr>
      <t xml:space="preserve">e</t>
    </r>
    <r>
      <rPr>
        <sz val="10"/>
        <color rgb="FF28282A"/>
        <rFont val="Calibri"/>
        <family val="2"/>
        <charset val="1"/>
      </rPr>
      <t xml:space="preserve">r</t>
    </r>
    <r>
      <rPr>
        <sz val="10"/>
        <color rgb="FF3B3B3D"/>
        <rFont val="Calibri"/>
        <family val="2"/>
        <charset val="1"/>
      </rPr>
      <t xml:space="preserve">o</t>
    </r>
    <r>
      <rPr>
        <sz val="10"/>
        <color rgb="FF28282A"/>
        <rFont val="Calibri"/>
        <family val="2"/>
        <charset val="1"/>
      </rPr>
      <t xml:space="preserve">n </t>
    </r>
    <r>
      <rPr>
        <sz val="10"/>
        <color rgb="FF4B4D4F"/>
        <rFont val="Calibri"/>
        <family val="2"/>
        <charset val="1"/>
      </rPr>
      <t xml:space="preserve">s</t>
    </r>
    <r>
      <rPr>
        <sz val="10"/>
        <color rgb="FF3B3B3D"/>
        <rFont val="Calibri"/>
        <family val="2"/>
        <charset val="1"/>
      </rPr>
      <t xml:space="preserve">o</t>
    </r>
    <r>
      <rPr>
        <sz val="10"/>
        <color rgb="FF28282A"/>
        <rFont val="Calibri"/>
        <family val="2"/>
        <charset val="1"/>
      </rPr>
      <t xml:space="preserve">licit</t>
    </r>
    <r>
      <rPr>
        <sz val="10"/>
        <color rgb="FF3B3B3D"/>
        <rFont val="Calibri"/>
        <family val="2"/>
        <charset val="1"/>
      </rPr>
      <t xml:space="preserve">adas </t>
    </r>
    <r>
      <rPr>
        <sz val="10"/>
        <color rgb="FF28282A"/>
        <rFont val="Calibri"/>
        <family val="2"/>
        <charset val="1"/>
      </rPr>
      <t xml:space="preserve">el </t>
    </r>
    <r>
      <rPr>
        <sz val="10"/>
        <color rgb="FF4B4D4F"/>
        <rFont val="Calibri"/>
        <family val="2"/>
        <charset val="1"/>
      </rPr>
      <t xml:space="preserve">2</t>
    </r>
    <r>
      <rPr>
        <sz val="10"/>
        <color rgb="FF28282A"/>
        <rFont val="Calibri"/>
        <family val="2"/>
        <charset val="1"/>
      </rPr>
      <t xml:space="preserve">5 d</t>
    </r>
    <r>
      <rPr>
        <sz val="10"/>
        <color rgb="FF3B3B3D"/>
        <rFont val="Calibri"/>
        <family val="2"/>
        <charset val="1"/>
      </rPr>
      <t xml:space="preserve">e M</t>
    </r>
    <r>
      <rPr>
        <sz val="10"/>
        <color rgb="FF4B4D4F"/>
        <rFont val="Calibri"/>
        <family val="2"/>
        <charset val="1"/>
      </rPr>
      <t xml:space="preserve">a</t>
    </r>
    <r>
      <rPr>
        <sz val="10"/>
        <color rgb="FF3B3B3D"/>
        <rFont val="Calibri"/>
        <family val="2"/>
        <charset val="1"/>
      </rPr>
      <t xml:space="preserve">r</t>
    </r>
    <r>
      <rPr>
        <sz val="10"/>
        <color rgb="FF4B4D4F"/>
        <rFont val="Calibri"/>
        <family val="2"/>
        <charset val="1"/>
      </rPr>
      <t xml:space="preserve">z</t>
    </r>
    <r>
      <rPr>
        <sz val="10"/>
        <color rgb="FF3B3B3D"/>
        <rFont val="Calibri"/>
        <family val="2"/>
        <charset val="1"/>
      </rPr>
      <t xml:space="preserve">o </t>
    </r>
    <r>
      <rPr>
        <sz val="10"/>
        <color rgb="FF28282A"/>
        <rFont val="Calibri"/>
        <family val="2"/>
        <charset val="1"/>
      </rPr>
      <t xml:space="preserve">d</t>
    </r>
    <r>
      <rPr>
        <sz val="10"/>
        <color rgb="FF3B3B3D"/>
        <rFont val="Calibri"/>
        <family val="2"/>
        <charset val="1"/>
      </rPr>
      <t xml:space="preserve">e</t>
    </r>
    <r>
      <rPr>
        <sz val="10"/>
        <color rgb="FF28282A"/>
        <rFont val="Calibri"/>
        <family val="2"/>
        <charset val="1"/>
      </rPr>
      <t xml:space="preserve">l </t>
    </r>
    <r>
      <rPr>
        <sz val="10"/>
        <color rgb="FF3B3B3D"/>
        <rFont val="Calibri"/>
        <family val="2"/>
        <charset val="1"/>
      </rPr>
      <t xml:space="preserve">2</t>
    </r>
    <r>
      <rPr>
        <sz val="10"/>
        <color rgb="FF28282A"/>
        <rFont val="Calibri"/>
        <family val="2"/>
        <charset val="1"/>
      </rPr>
      <t xml:space="preserve">01</t>
    </r>
    <r>
      <rPr>
        <sz val="10"/>
        <color rgb="FF3B3B3D"/>
        <rFont val="Calibri"/>
        <family val="2"/>
        <charset val="1"/>
      </rPr>
      <t xml:space="preserve">4 y </t>
    </r>
    <r>
      <rPr>
        <sz val="10"/>
        <color rgb="FF28282A"/>
        <rFont val="Calibri"/>
        <family val="2"/>
        <charset val="1"/>
      </rPr>
      <t xml:space="preserve">cu</t>
    </r>
    <r>
      <rPr>
        <sz val="10"/>
        <color rgb="FF3B3B3D"/>
        <rFont val="Calibri"/>
        <family val="2"/>
        <charset val="1"/>
      </rPr>
      <t xml:space="preserve">ya </t>
    </r>
    <r>
      <rPr>
        <sz val="10"/>
        <color rgb="FF28282A"/>
        <rFont val="Calibri"/>
        <family val="2"/>
        <charset val="1"/>
      </rPr>
      <t xml:space="preserve">ord</t>
    </r>
    <r>
      <rPr>
        <sz val="10"/>
        <color rgb="FF3B3B3D"/>
        <rFont val="Calibri"/>
        <family val="2"/>
        <charset val="1"/>
      </rPr>
      <t xml:space="preserve">e</t>
    </r>
    <r>
      <rPr>
        <sz val="10"/>
        <color rgb="FF28282A"/>
        <rFont val="Calibri"/>
        <family val="2"/>
        <charset val="1"/>
      </rPr>
      <t xml:space="preserve">n de compra </t>
    </r>
    <r>
      <rPr>
        <sz val="10"/>
        <color rgb="FF3B3B3D"/>
        <rFont val="Calibri"/>
        <family val="2"/>
        <charset val="1"/>
      </rPr>
      <t xml:space="preserve">e</t>
    </r>
    <r>
      <rPr>
        <sz val="10"/>
        <color rgb="FF4B4D4F"/>
        <rFont val="Calibri"/>
        <family val="2"/>
        <charset val="1"/>
      </rPr>
      <t xml:space="preserve">s</t>
    </r>
    <r>
      <rPr>
        <sz val="10"/>
        <color rgb="FF3B3B3D"/>
        <rFont val="Calibri"/>
        <family val="2"/>
        <charset val="1"/>
      </rPr>
      <t xml:space="preserve">: O</t>
    </r>
    <r>
      <rPr>
        <sz val="10"/>
        <color rgb="FF28282A"/>
        <rFont val="Calibri"/>
        <family val="2"/>
        <charset val="1"/>
      </rPr>
      <t xml:space="preserve">C</t>
    </r>
    <r>
      <rPr>
        <sz val="10"/>
        <color rgb="FF3B3B3D"/>
        <rFont val="Calibri"/>
        <family val="2"/>
        <charset val="1"/>
      </rPr>
      <t xml:space="preserve">-</t>
    </r>
    <r>
      <rPr>
        <sz val="10"/>
        <color rgb="FF28282A"/>
        <rFont val="Calibri"/>
        <family val="2"/>
        <charset val="1"/>
      </rPr>
      <t xml:space="preserve">00</t>
    </r>
    <r>
      <rPr>
        <sz val="10"/>
        <color rgb="FF3B3B3D"/>
        <rFont val="Calibri"/>
        <family val="2"/>
        <charset val="1"/>
      </rPr>
      <t xml:space="preserve">29</t>
    </r>
    <r>
      <rPr>
        <sz val="10"/>
        <color rgb="FF28282A"/>
        <rFont val="Calibri"/>
        <family val="2"/>
        <charset val="1"/>
      </rPr>
      <t xml:space="preserve">94</t>
    </r>
    <r>
      <rPr>
        <sz val="10"/>
        <color rgb="FF3B3B3D"/>
        <rFont val="Calibri"/>
        <family val="2"/>
        <charset val="1"/>
      </rPr>
      <t xml:space="preserve">7</t>
    </r>
    <r>
      <rPr>
        <sz val="10"/>
        <color rgb="FF28282A"/>
        <rFont val="Calibri"/>
        <family val="2"/>
        <charset val="1"/>
      </rPr>
      <t xml:space="preserve">-</t>
    </r>
    <r>
      <rPr>
        <sz val="10"/>
        <color rgb="FF4B4D4F"/>
        <rFont val="Calibri"/>
        <family val="2"/>
        <charset val="1"/>
      </rPr>
      <t xml:space="preserve">2, </t>
    </r>
    <r>
      <rPr>
        <sz val="10"/>
        <color rgb="FF28282A"/>
        <rFont val="Calibri"/>
        <family val="2"/>
        <charset val="1"/>
      </rPr>
      <t xml:space="preserve">por l</t>
    </r>
    <r>
      <rPr>
        <sz val="10"/>
        <color rgb="FF3B3B3D"/>
        <rFont val="Calibri"/>
        <family val="2"/>
        <charset val="1"/>
      </rPr>
      <t xml:space="preserve">o </t>
    </r>
    <r>
      <rPr>
        <sz val="10"/>
        <color rgb="FF28282A"/>
        <rFont val="Calibri"/>
        <family val="2"/>
        <charset val="1"/>
      </rPr>
      <t xml:space="preserve">t</t>
    </r>
    <r>
      <rPr>
        <sz val="10"/>
        <color rgb="FF3B3B3D"/>
        <rFont val="Calibri"/>
        <family val="2"/>
        <charset val="1"/>
      </rPr>
      <t xml:space="preserve">a</t>
    </r>
    <r>
      <rPr>
        <sz val="10"/>
        <color rgb="FF28282A"/>
        <rFont val="Calibri"/>
        <family val="2"/>
        <charset val="1"/>
      </rPr>
      <t xml:space="preserve">nt</t>
    </r>
    <r>
      <rPr>
        <sz val="10"/>
        <color rgb="FF3B3B3D"/>
        <rFont val="Calibri"/>
        <family val="2"/>
        <charset val="1"/>
      </rPr>
      <t xml:space="preserve">o </t>
    </r>
    <r>
      <rPr>
        <sz val="10"/>
        <color rgb="FF28282A"/>
        <rFont val="Calibri"/>
        <family val="2"/>
        <charset val="1"/>
      </rPr>
      <t xml:space="preserve">h</t>
    </r>
    <r>
      <rPr>
        <sz val="10"/>
        <color rgb="FF4B4D4F"/>
        <rFont val="Calibri"/>
        <family val="2"/>
        <charset val="1"/>
      </rPr>
      <t xml:space="preserve">a</t>
    </r>
    <r>
      <rPr>
        <sz val="10"/>
        <color rgb="FF3B3B3D"/>
        <rFont val="Calibri"/>
        <family val="2"/>
        <charset val="1"/>
      </rPr>
      <t xml:space="preserve">y </t>
    </r>
    <r>
      <rPr>
        <sz val="10"/>
        <color rgb="FF28282A"/>
        <rFont val="Calibri"/>
        <family val="2"/>
        <charset val="1"/>
      </rPr>
      <t xml:space="preserve">qu</t>
    </r>
    <r>
      <rPr>
        <sz val="10"/>
        <color rgb="FF3B3B3D"/>
        <rFont val="Calibri"/>
        <family val="2"/>
        <charset val="1"/>
      </rPr>
      <t xml:space="preserve">e d</t>
    </r>
    <r>
      <rPr>
        <sz val="10"/>
        <color rgb="FF4B4D4F"/>
        <rFont val="Calibri"/>
        <family val="2"/>
        <charset val="1"/>
      </rPr>
      <t xml:space="preserve">e</t>
    </r>
    <r>
      <rPr>
        <sz val="10"/>
        <color rgb="FF3B3B3D"/>
        <rFont val="Calibri"/>
        <family val="2"/>
        <charset val="1"/>
      </rPr>
      <t xml:space="preserve">v</t>
    </r>
    <r>
      <rPr>
        <sz val="10"/>
        <color rgb="FF28282A"/>
        <rFont val="Calibri"/>
        <family val="2"/>
        <charset val="1"/>
      </rPr>
      <t xml:space="preserve">olv</t>
    </r>
    <r>
      <rPr>
        <sz val="10"/>
        <color rgb="FF4B4D4F"/>
        <rFont val="Calibri"/>
        <family val="2"/>
        <charset val="1"/>
      </rPr>
      <t xml:space="preserve">e</t>
    </r>
    <r>
      <rPr>
        <sz val="10"/>
        <color rgb="FF3B3B3D"/>
        <rFont val="Calibri"/>
        <family val="2"/>
        <charset val="1"/>
      </rPr>
      <t xml:space="preserve">r a</t>
    </r>
    <r>
      <rPr>
        <sz val="10"/>
        <color rgb="FF28282A"/>
        <rFont val="Calibri"/>
        <family val="2"/>
        <charset val="1"/>
      </rPr>
      <t xml:space="preserve">l p</t>
    </r>
    <r>
      <rPr>
        <sz val="10"/>
        <color rgb="FF3B3B3D"/>
        <rFont val="Calibri"/>
        <family val="2"/>
        <charset val="1"/>
      </rPr>
      <t xml:space="preserve">rov</t>
    </r>
    <r>
      <rPr>
        <sz val="10"/>
        <color rgb="FF4B4D4F"/>
        <rFont val="Calibri"/>
        <family val="2"/>
        <charset val="1"/>
      </rPr>
      <t xml:space="preserve">e</t>
    </r>
    <r>
      <rPr>
        <sz val="10"/>
        <color rgb="FF28282A"/>
        <rFont val="Calibri"/>
        <family val="2"/>
        <charset val="1"/>
      </rPr>
      <t xml:space="preserve">ed</t>
    </r>
    <r>
      <rPr>
        <sz val="10"/>
        <color rgb="FF3B3B3D"/>
        <rFont val="Calibri"/>
        <family val="2"/>
        <charset val="1"/>
      </rPr>
      <t xml:space="preserve">o</t>
    </r>
    <r>
      <rPr>
        <sz val="10"/>
        <color rgb="FF28282A"/>
        <rFont val="Calibri"/>
        <family val="2"/>
        <charset val="1"/>
      </rPr>
      <t xml:space="preserve">r Bolívar International Supply Bis S.A</t>
    </r>
  </si>
  <si>
    <t>Dias de perdida(demora en el cambio de las valvulas)</t>
  </si>
  <si>
    <t>Se envia las valvulas para el respectivo cambio</t>
  </si>
  <si>
    <t>1.- Las valvulas no cumplen con las especificaciones (marca) del piping classs de Petroamazonas EP.
2.- Las válvulas no cumplen con la especificación de la orden de compra, reducer Port se recepta en bodega con otra especificación full port.</t>
  </si>
  <si>
    <t>1.- Revisar de una manera minuciossa todos los materiales adquiridos para los proyectos ya que se pueden encontrar defectos o no cumplan la especificación.
2.- Antes de realizar la solicitud de compra de materiales , asegurar que cumplan la especifiación del proyecto.
3.-Revisar los materiales adquiridos antes del envio a campo , para evitar el tiempo de retraso que con lleva levantar un producto no conforme y hacer la devolución.</t>
  </si>
  <si>
    <t>PNC_PROY_SECOYA 32</t>
  </si>
  <si>
    <t>En la colocación Secoya 32 se debe instalar un tablero de distribusion TD-001 de caracteristicas especificadas según planos 57D300-LBR-77-015/57D300-LBR-77-018, pozo que entro en fuuncionamiento en marzo del presente año, la falta de dicho tablero obliga a los supervisores en campo realizar conexiones no aprobadas por el departamento de calidad (correo adjunto del mes de abril) y ademas que no cumplen con los planos de ingeniería aprobados por nuestro cliente, tambien se adjuntan requisiciones BZN-PCY N° 505 y 462 realizaadasen el mes de marzo pero hasta la actualidad no llegan los tableros y cabe recalcar que para el para este pozo la feccha de cierre del punch list es 25-06-2014.</t>
  </si>
  <si>
    <t>Dias de perdida(demora en la adquisisión de tableros)</t>
  </si>
  <si>
    <t>Se desmonto tableros de otras plataformas para cubrir la necesidad de plazos (revisar estatus de requisisciones y darr el tramite respectivo)</t>
  </si>
  <si>
    <t>Se observa la falta de compromiso con el proceso de requisición -compras al tener mucho tiempo y no poder cumplir con los plazos de tiempo y culminar la construcción de las facilidades para pozos</t>
  </si>
  <si>
    <t>Revisar el status de las requisiciones y dar tramite para la adquisición de los tableros por partes del responsable en Quito</t>
  </si>
  <si>
    <t>Informe de Accidente Ambiental Atacapi 30</t>
  </si>
  <si>
    <t>Informe de Accidente Ambiental Atacapi 30:                                                                                                                                          El viernes 25 de julio del 2014, a las 15:00 horas aproximadamente se estaba realizando trabajos de excavación de zanja para tender una tubería de 4” de diámetro con una longitud de 60 metros y una profundidad de 1.20 metros, para la conexión del manifold al cellar nuevo de la plataforma Atacapi 30; este trabajo se estaba realizando con el Permiso de Trabajo General de Petroamazonas EP para actividades de “Trabajo En Espacios Confinados Tipo A con No. 34067” habilitado desde el 23-07-14 al 30-07-14.</t>
  </si>
  <si>
    <t>MEDIO AMBIENTE</t>
  </si>
  <si>
    <t>Con   el   apoyo   del   operador   de   la   plataforma,   se   procedió   al   control   del   fluido;
inmediatamente se iniciaron las labores de limpieza, ocupándose los siguientes recursos:
•    1 Cuadrilla de obra civil
•    1 Excavadora
•    1 Volqueta de
•    1 Vacuum
•    100 Paños absorbentes
•    50 Sacos de yute
•    3 Sacos de polvo absorvente
•    1 Barrera absorvente
•    Remplazo de nipple de 2” Ø.
•    Control y retiro de material contamino (lastre) con excavadora y
volqueta aproximadamente 12 m³</t>
  </si>
  <si>
    <t>Desconocimiento  del lugar ocurrido y exceso de confianza por los operadores</t>
  </si>
  <si>
    <t>Mano de obra</t>
  </si>
  <si>
    <t> Para los KOM de arranque deberá contar con la presencia de SSA y realizar un AST
del sitio de trabajo con la participación de la Supervisión de Línea.
 Se deberá utilizar el detector de cables para todos los trabajos de zanjado y el personal de ejecutores y supervisores deberán recibir entrenamiento del manejo del equipo.
 Incluir  como  punto  obligatorio  en  el  procedimiento  de  excavación  mecánica,  la utilización de detector de cables, como medida de seguridad.
 Realizar un plan de capacitación básica sobre aspectos operativos e infraestructura petrolera, a los supervisores de construcción de Sertecpet.</t>
  </si>
  <si>
    <t>PNC_AUCA 38</t>
  </si>
  <si>
    <t>CONTAMINACION EN LOCACION DE POZO AUCA 38
15:00 (29jun2014); Unidad de bombeo MTU 44 arriba a la locación.
 Coordinando con el operador de turno Sr. Wilson Pazmiño se ubica la unidad en el sitio asignado.
 15:30 Personal de Cía. Sertecpet abre el respectivo permiso de trabajo para iniciar trabajos de armado de líneas.
 15:30 – 17:00; Desarmando líneas del sistema Power Oil en cabezal de pozo.
 17:00 – 19:00; Personal de Cía Sertecpet arma líneas de inyección, retorno y producción desde la unidad hacia el cabezal del pozo.
INFORME DEL INCIDENTE FECHA 01 DE JULIO DE 2014 HORA 09:00
 08:00 – 09:00; El personal de turno se encuentra realizando orden y limpieza en la unidad MTU 44, cabezal del pozo y líneas de inyección.
 09:00 aproximadamente se produce una fuga de fluido en la unión de golpe que une la línea de inyección con la “T” integral utilizada para despresurizar.
CAUSA DE LA FUGA DE FLUIDO.
Se encuentra el sello roto de la tubería de 10 ft, fig. 1502 de la línea de inyección.</t>
  </si>
  <si>
    <t>El operador de turno inmediatamente apaga el motor de la unidad MTU 44.
Se espera que la presión de inyección llegue a 0 psi y procede a cerrar las válvulas del manifould de la unidad de bombeo y cabezal del pozo.
El personal de turno da aviso a la Supervisión de Campo Auca e inmediatamente se comunica a Supervisión Base Coca y SSA. Sertecpet.
Despresurizada la línea se procede a desacoplar y drenar dicha línea en el contrapozo.
Se desacopla chicksane, válvula, “T” integral en línea de inyección.</t>
  </si>
  <si>
    <t>Se cambia el sello de la tubería de 10 ft. fig. 1502 de la línea de inyección.   - Cambio de sellos de otra marca (JDS). 01-07-2014   - Realizar una caracterización del material para determinar sus propiedades y comparar con los facilitados por el proveedor.
- Análisis con el  personal en sitio sobre correcto montaje de líneas e inspección de sellos. 01-07-2014
- Realizar una caracterización del material para determinar sus propiedades y comparar con los facilitados por el proveedor.
- Cambio de sellos de otra marca (JDS). 01-07-2014
- Análisis con el  personal en sitio sobre correcto montaje de líneas e inspección de sellos. 01-07-2014
- Realizar una caracterización del material para determinar sus propiedades y comparar con los facilitados por el proveedor.
Supervisión de Base Coca envía personal de apoyo y material para contingencia.
Personal de Cía Sertecpet arma línea de inyección en cabezal de pozo.
Inmediatamente se alinea válvulas en el manifould de la unidad MTU 44 y cabezal de pozo.
Se realiza prueba de presión en la línea de inyección con 3500 psi durante 10 minutos, verificando que no existe fugas de fluido.
Terminada esta prueba reinicia la evaluación con la unidad MTU 44 hacia la estación Auca Sur.
Parámetros de operación de MTU 44 en superficie estables:
Presión de Inyección: 3400 psi.
Caudal de inyección: 1680 BIPD.
Presión de separador: 130 psi.
MITIGACION DE IMPACTO AMBIENTAL
Personal de la Cía Sertecpet realiza limpieza del área afectada.
Utiliza absorbentes, aserrín orgánico, químico desengrasante, detergente.
Remoción de material pétreo afectado, colocado y evacuado en sacos de yute y trasladados a la base coca de Cía Sertecpet.
El área afectada queda completamente limpia y libre de contaminación.</t>
  </si>
  <si>
    <t>NPT_AUCA 38</t>
  </si>
  <si>
    <t>(01 de julio de 2014), La unidad de Bombeo MTU 44 se encuentra operando en el pozo Auca
38 con los parámetros de superficie estables, hacia la estación Auca sur.
INFORME DEL INCIDENTE FECHA 01 DE JULIO DE 2014 HORA 15:00
Se puede evidenciar un liqueo por la parte inferior del chicksane que conecta la línea de inyección con el cabezal del pozo.
Liqueo por orificio indicador de chicksane.
LIQUEO EN CHICKSANE FIG.1502 – LINEA DE INYECCION</t>
  </si>
  <si>
    <t>Se suspende el bombeo, baja la presión de inyección a 0 psi y se cierran las válvulas del
manifould de la MTU y cabezal del pozo.
Despresurizada la línea se procede a desacoplar y drenar dicha línea en el contrapozo.
Cambiar sellos
Realizar remediación
Cambian chicksane y se reemplaza con tubería y codos fig.1502 en la línea de inyección.
Personal de Cía Sertecpet arma línea de inyección en cabezal de pozo.
Se reinicia la evaluación con la unidad MTU 44 hacia la estación Auca Sur.
Chicksane se lo envía a la Base Coca Sertecpet, para su revisión y emisión de informe más detallado de la falla.
Parámetros de operación de MTU 44 en superficie estables:
Presión de Inyección: 3400 psi.
Caudal de inyección: 1680 BIPD.
Presión de separador: 130 psi.</t>
  </si>
  <si>
    <t>Cambio de sellos de todos los equipos 
Cambio de accesorios 1502 
Calificación de proveedores junto con el técnico especialista (recomendaciones de producto comprado +certificados de garantía) 
Auditorías a proveedores (producto y gestión)
Verificación del producto comprado bajo 
Incluir en procedimiento de mantenimiento la frecuencia de cambio de los sellos
Solicitar certificación de pruebas de presión a los productos nuevos (certificado de calidad de dureza; composición química)
Revisión de procedimiento de armado y desarmado</t>
  </si>
  <si>
    <t>FALTA DE EVIDENCIAR LAS FECHAS DE CUMPLIMIENTO DE LA MINUTA DE CALIDAD REALIZADO EN QUITO</t>
  </si>
  <si>
    <t>LRQA</t>
  </si>
  <si>
    <t>MX, CO, PE, EC
4ta. Aud Mantenimiento  9001 y 5ta. Aud Mantenimiento  14001/ 18001</t>
  </si>
  <si>
    <t>Representante de la Direccion</t>
  </si>
  <si>
    <t>No se registra completo del Informe de la Direccion de Colombia; sobre clausulas que debe conter el informe en temas de ISO 14001</t>
  </si>
  <si>
    <t>No conformidad 14001; aseguramiento del SGI</t>
  </si>
  <si>
    <t>Corregir el registro de informe a la Dirección e incluir estas clausulas</t>
  </si>
  <si>
    <t>Desconocimiento del registro y  norma</t>
  </si>
  <si>
    <t>Enviar desde Ecuador el Informe modelo para cumplimiento de la sede Colombia; 
Formar al representante de la Direccion en SGI</t>
  </si>
  <si>
    <t>No se registra completo del Informe de la Direccion de Colombia; sobre clausulas que debe conter el informe en temas de OHSAS 18001</t>
  </si>
  <si>
    <t>No conformidad 18001; aseguramiento del SGI</t>
  </si>
  <si>
    <t>MX, CO, PE, EC
4ta. Aud Mantenimiento  9001 y 5ta. Aud Mantenimiento  14001/ 18002</t>
  </si>
  <si>
    <t>Coord. Gestion de Talento Humano</t>
  </si>
  <si>
    <t>No se evidencia el Plan de Capacitacion (Colombia); el mismo que permitira asegurar la calidad en la ejecucion del producto y servicio</t>
  </si>
  <si>
    <t>No conformidad 9001; aseguramiento del SGI</t>
  </si>
  <si>
    <t>Elaborar plan de capacitación</t>
  </si>
  <si>
    <t>No se evidencia la Evaluacion del personal (Colombia)</t>
  </si>
  <si>
    <t>Contar con un plan para ejecucion de evaluacion del persona</t>
  </si>
  <si>
    <t>No se evidencia la medicion de la efectividad  de la capacitacion (Colombia)</t>
  </si>
  <si>
    <t>Contar con un plan para ejecucion de la eficacia de la capacitacion</t>
  </si>
  <si>
    <t>Jefe SSA Ecuador</t>
  </si>
  <si>
    <t>No se evidencia la aplicación de persmisos de trabajo</t>
  </si>
  <si>
    <t>Elaborar plan para implementacion y mejora de permisos de trabajo</t>
  </si>
  <si>
    <t>No Aceptada como NCR, los permisos de trabajo se están ejecutando</t>
  </si>
  <si>
    <t>El sistema de Permisos de trabajo está implementado;  para verificar la eficiencia del sistema, sistematizó las auditorías de Permisos de Trabajo</t>
  </si>
  <si>
    <t>No se envidencia la elaboracion, difucion de la matriz de identificacion de peligros y evaluacion de riesgos dentro de la operación de Ecuador</t>
  </si>
  <si>
    <t>Elaborar plan para implementacion y mejora de matriz IPER</t>
  </si>
  <si>
    <t>Cambio en la metodología y exigencias legales medinate la aplicación del SART para la evaluación de riesgos Laborales</t>
  </si>
  <si>
    <t>Se contrató a una consultora externa Consulsac.
Se cuenta con un cronograma de levantamiento y digusión de matrices e evaluación de riesgo laboral</t>
  </si>
  <si>
    <t>No se envidencia la elaboracion, difucion de la matriz de identificacion de aspectos y evaluacion de impactos dentro de la operación de Ecuador</t>
  </si>
  <si>
    <t>Elaborar plan para implementacion y mejora de matriz IAEI</t>
  </si>
  <si>
    <t>Procedimiento desactulizado, no acorde con realidad operativa
No existió un cronograma de revisión y difusión</t>
  </si>
  <si>
    <t>Se eleboró el cronograma de actualización y difusión de matrices, se incluyó esta actividad en el Plan General de SSA 2014</t>
  </si>
  <si>
    <t>VISITA DE AUDITORIA PAM</t>
  </si>
  <si>
    <t>Jefe ASME</t>
  </si>
  <si>
    <t>INFRAESTRUCTURA; Disponer de una lista maestra de accesorios e instrumentos</t>
  </si>
  <si>
    <t>Levantar NCR interna y presentar a cliente plan de accion</t>
  </si>
  <si>
    <t>.Lista de insturmentos actualizada a la fecha</t>
  </si>
  <si>
    <t>.El Departamento de Control de Calidad, Plata ASME realizara un inventario general de todos los instrumentos y accesorios de medición en el cual verificara la condición de los mismos para proceder a la reposición de los que se encuentren en mal estado, de la misma manera se realizar un listado general en el cual se adjuntara las fechas de calibración y su caducidad como se indica en el Manual de Calidad ASME GC.IE.MC.01 Edición 2 Rev. 0, Sección 14 Calibratión of  Measuring and Testing Equipment.</t>
  </si>
  <si>
    <t>Gerente GTH</t>
  </si>
  <si>
    <t>PERSONAL; Disponer de los perfiles, competencia y capacitacion anual del personal de Planta de Facilidades; Planta ASME; TBH; Ventas</t>
  </si>
  <si>
    <t>Revision de todos los perfiles, organigramas y estructura organizacional.  
Se cuenta con un plan de capacitación</t>
  </si>
  <si>
    <t>c</t>
  </si>
  <si>
    <t>PRODUCTO; Verificar que los productos comprados cumplan con los requisitos de compra especificados por el cliente</t>
  </si>
  <si>
    <t>.Algunos Proveedores entregam cotizaciones sin especificaciones</t>
  </si>
  <si>
    <t>.Según Manual de Calidad ASME GC.IE.MC.01 Sección 8 Material Control, de la planta existe un proceso bien estructurado de inspección, recepción  y trazabilidad de los diferentes materiales empleados para la construcción de los equipos ya sea cliente externo e interno se lo realiza con la misma rigurosidad apegados dentro de los procedimientos, para ello el departamento de calidad cuenta con formatos de chek list para recepción de materiales, inspección y verificación de procedencia y certificados.</t>
  </si>
  <si>
    <t>IDENTIFICACION Y TRAZABILIDAD; Disponer criterios de evaluación y selección de proveedores de materia prima</t>
  </si>
  <si>
    <t>.N/A</t>
  </si>
  <si>
    <t>.Planta ASME debe enviar las especificaciones mínimas que debe cumplir los productos para el procesamiento y construcción basándose en el piping class de PAM al departamento de compras.
El departamento de compras calificará a los proveedores en base al cumplimiento de los requerimientos solicitados por Planta ASME.</t>
  </si>
  <si>
    <t>Jefe SGI</t>
  </si>
  <si>
    <t>SISTEMA DE GESTION DE CALIDAD; Seguimiento de cierre de No Conformidades</t>
  </si>
  <si>
    <t>Crecimiento organizacional; no contar con un herramienta para el control</t>
  </si>
  <si>
    <t>Realizar una matriz en el disco I; la cual permita hacer un segumiento, control y actualizacion de las NCR; NPT; PNC</t>
  </si>
  <si>
    <t>Supervisor Planta de Produccion</t>
  </si>
  <si>
    <t>INFRAESTRUCTURA; Disponer un área de recepción para entrega de producto de Planta de Produccion</t>
  </si>
  <si>
    <t>Espacio restringido</t>
  </si>
  <si>
    <t>Construcción de la nueva Planta de Producción</t>
  </si>
  <si>
    <t>Verificar cuando ya se encuentre disponible la nueva planta de produccion.</t>
  </si>
  <si>
    <t>PERSONAL; Disponer de personal capacitado para despachos y ventas</t>
  </si>
  <si>
    <t>Supervisor
Bodega</t>
  </si>
  <si>
    <t>PRODUCTO: Preservacion del producto (elastómeros)</t>
  </si>
  <si>
    <t>En visita de PAM no Aceptaron que los elastómetros solo estén puestas en fundas apropiadas para que no pase la luz</t>
  </si>
  <si>
    <t>se instaló sensores de movimiento en cuarto frio para que se prenda las luces solamente cuando el personal esté realizando despachos y también se restringio en dos áreas la luz, para el despacho de ropa de trabajo y para despacho de elastómeros.</t>
  </si>
  <si>
    <t>PROCEDIMIENTOS CLIENTE:  Disponibilidad e Induccion procedimientos del cliente</t>
  </si>
  <si>
    <t>Los retrazos se deben a falta de materia prima en algunos casos y por falta de un control de ventas con prioridades en otros casos</t>
  </si>
  <si>
    <t>Realizar difusion sobre el manejo del procedimiento del cliente PAM; sobre las NCR; NPT al personal en campo</t>
  </si>
  <si>
    <t>PRODUCTO: Manejo y despacho de producto (Hojas Técnicas)</t>
  </si>
  <si>
    <t>Falta de comunicación con el cliente</t>
  </si>
  <si>
    <t>Envío de Fichas Tecnicas  y visita al cliente</t>
  </si>
  <si>
    <t>IDENTIFICACION Y TRAZABILIDAD; Trazabilidad y codificacion del producto (o´ring)</t>
  </si>
  <si>
    <t>Se contaba con fundas apropiadas para la protección de los elastómetros de la luz, pero existen varios fuera de estas fundas para despachos inmediatos</t>
  </si>
  <si>
    <t>Verificación de la trazabilidad del material existente en  Bodega</t>
  </si>
  <si>
    <t>standing valve sin trazabilidad</t>
  </si>
  <si>
    <t>SATISFACCION DE CLIENTE; Cumplir con los tiempos pactados de bienes</t>
  </si>
  <si>
    <t>Se creo un control de ventas semaforizando de acuerdo a tiempos de entrega, con eso podemos dar prioridad a las construcciones de las partes en Planta de Producción que están más cerca a su vencimiento, en el caso de falta de materia prima se retoma la compra de la misma para 6 meses como lo veníamos haciendo anteriormente.</t>
  </si>
  <si>
    <t>Registrar el estado actual del taller de mecanizado del proveedor Sertecpet para la fabricación de acoples para Tenaris Ecuador – Machachi. Auditor: Mauricio Guncay</t>
  </si>
  <si>
    <t>La infraestructura física donde se instalará el nuevo taller, se encuentra en proceso de construcción.</t>
  </si>
  <si>
    <t>Se ha invertido en una sierra para mejorar el tiempo de ciclo y evitar el cuello de botella del proceso; la misma que no se encuentra instalada actualmente.</t>
  </si>
  <si>
    <t>Infraestructura  en proceso</t>
  </si>
  <si>
    <t>Planificar la cementación de la base de la sierra</t>
  </si>
  <si>
    <t>No se tiene una adecuada área y equipo para poder realizar la inspección de NDT de los acoples de diámetros de 13 3/8” BTC</t>
  </si>
  <si>
    <t>No se tiene implementado el proceso de retiro de la rebaba o material que se puede desprender y causar desgarre al momento de realizar el make up según el ítem H.12 de la norma API 5 CT.</t>
  </si>
  <si>
    <t>Los medidores de presión y temperatura fueron retirados de Bodega para calibración exigida por el Cliente, a su retorno a Bodega no les ubicaron en el sitio original</t>
  </si>
  <si>
    <t>Para tener una apropiada protección de los elastometros que se encuentran fuera de las fundas para despachos inmediatos, se instaló sensores de movimiento en cuarto frio para que se prenda las luces solamente cuando el personal esté realizando despachos y también se restringio en dos áreas la luz, para el despacho de ropa de trabajo y para despacho de elastómeros.</t>
  </si>
  <si>
    <t>No se han realizado todas las mejoras observadas en la visita de Nelson Bou (especialista de Acoples de Tenaris – Siderca).</t>
  </si>
  <si>
    <t>Falta de seguimiento</t>
  </si>
  <si>
    <t>Revisar las acciones solicitadas por el consultor y presentar el avance de las acciones realizadas</t>
  </si>
  <si>
    <t>Falta concluir con el levantamiento documental para que el taller cumpla con los requisitos exigidos por la norma API 5CT para PSL 2.</t>
  </si>
  <si>
    <t>No existió señalética para salida de emergencia en 2do. Piso</t>
  </si>
  <si>
    <t>SSA de campo reubicó el extintor de acuerdo a las necesidades</t>
  </si>
  <si>
    <t>No se ha establecido una fecha definitiva para la auditoria de re certificación que debe incluir el alcance para la fabricación de acoples PSL 2.</t>
  </si>
  <si>
    <t>El detector se encontraba inhabilitado y sin funcionamiento</t>
  </si>
  <si>
    <t>Se realizó un llamado de atención al personal de despacho y recepción de Bodega por no ubicar al retorno los sensores en el sitio destinado para estos artículos.</t>
  </si>
  <si>
    <t>Se debe considerar en realizar una verificación de los instrumentos de medición que van a ser utilizados en la fabricación de acoples y observar si es necesario tener un respaldo, para evitar desabastecimiento a Tenaris Ecuador al momento de enviar a certificar los mismos.</t>
  </si>
  <si>
    <t>Falta de determinación de la frecuencia de calibración del working de 13 3/8</t>
  </si>
  <si>
    <t>Revisar el instructivo de uso de working API (colocar codigo)</t>
  </si>
  <si>
    <t>Considerar las condiciones del contrato en temas de entrega y despacho de material</t>
  </si>
  <si>
    <t>Desconocimiento del contrato</t>
  </si>
  <si>
    <t>Revisar el contrato con Tenaris Ecuador</t>
  </si>
  <si>
    <t>Verificar si ya tienen conocimiento los lideres del area.</t>
  </si>
  <si>
    <t>Impulsar la adquisición del equipo para la inspección de NDT con la capacidad de realizar pruebas a acoples de 13 3/8.</t>
  </si>
  <si>
    <t>Retraso en cotizaciones</t>
  </si>
  <si>
    <t>Realizar el seguimiento a la orden de compra para END dce cuplas 13 3/8"</t>
  </si>
  <si>
    <t>Considerar en colocar códigos a los productos nuevos de Tenaris en PSL 2 para poder realizar; debido a que actualmente se maneja únicamente material PSL 1 en el taller; para prevenir mezcla de aceros.</t>
  </si>
  <si>
    <t>Solo se manejaba material PSL1</t>
  </si>
  <si>
    <t>Reviar la codifiación de productos con material PSL2</t>
  </si>
  <si>
    <t>Realizar la revisión de todos los ítems de las norma API 5 CT que apliquen para la fabricación de PSL 2, para garantizar el cumplimiento de los mismo</t>
  </si>
  <si>
    <t>Falta de revisión y actualización de Spec API 5CT</t>
  </si>
  <si>
    <t>Realizar una matriz con los requerimientos para PSL2 y un plan de calidad pára la fricación de cuplas</t>
  </si>
  <si>
    <t>Realizar un correcto embalaje del producto terminado para evitar el ingreso de agua y de esta forma eliminar la colocación de grasa de almacenamiento en el producto terminado.</t>
  </si>
  <si>
    <t>Instructivo no especifico</t>
  </si>
  <si>
    <t>Revisar el instructivo de embalaje de cuplas (colocar código)</t>
  </si>
  <si>
    <t>Tener cuidado especial para los instrumentos que necesitan se calibrados exteriormente y que actualmente se tiene uno solo en el taller; como es el caso del Work Plug de 13 3/8 BC.</t>
  </si>
  <si>
    <t>Falta de instrumentos</t>
  </si>
  <si>
    <t>Realizar la compra de instrumentos para tener sus respectivos rteemplazos cuando estos salgan a calibración a un ente externo</t>
  </si>
  <si>
    <t>STP</t>
  </si>
  <si>
    <t>Auditoría Interna</t>
  </si>
  <si>
    <t>Jee de SSA</t>
  </si>
  <si>
    <t>No se cuenta con el permiso Ambiental y  de funcionamiento del año 2014 incluida la Unidad Médica</t>
  </si>
  <si>
    <r>
      <t xml:space="preserve">Las instalaciones de la base Coca, no tenían toda la documentación legal completa o bien implementada, escrituras, registro de la propiedad, etc.
Esta documentación es necesaria para obtener los permisos, patentes y certificaciones municipales.
Hasta la fecha no se ha podido sacar en el registro de la propiedad uno los terrenos que conforma la base Coca;  esto ha demorado todos los trámites en el municipio del Coca
</t>
    </r>
    <r>
      <rPr>
        <b val="true"/>
        <sz val="10"/>
        <rFont val="Calibri"/>
        <family val="2"/>
        <charset val="1"/>
      </rPr>
      <t xml:space="preserve">No se ha encontrado la normativa en la que se exige el certificado ambiental</t>
    </r>
  </si>
  <si>
    <t>La legalización de en el Registro de la Propiedad se encuentra en Legales;  el resto de la documentación habilitante para los permisos municipales se encuentra lista</t>
  </si>
  <si>
    <t>Los análisis de laboratorio del agua potable y de aguas residuales no se realizó en la frecuencia establecida en el procedimiento EC.GA.RD.IN.30 durante el 2013, tampoco se lo ha hecho en lo que va del año 2014.</t>
  </si>
  <si>
    <t>No existía una planificación documentada del monitoreo</t>
  </si>
  <si>
    <t>Se elaboró el cronograma de monitoreos según lo estipulado en el PMA de la base coca, se incluyó este cronograma en el Plan General de SSA 2014.
Se generaron las órdenes de servicio para el cumplimiento de este punto hasta el fin de año 2014.</t>
  </si>
  <si>
    <t>Se observa que los exámenes ocupacionales periódicos  del 2013 se realizaron parcialmente, aún no se cuenta con una programación para el 2014.</t>
  </si>
  <si>
    <t>Demoras en la firma de los contratos de exámenes ocupacionales 2014</t>
  </si>
  <si>
    <t>Existe un contrato con Red Médica y Biodilab, para aplicar los diferenter protocolos médicos para los exámenes ocupacionales;   la planificación de los exámenes están en el Dpto Médico de SSA</t>
  </si>
  <si>
    <t>Jefe de SSA</t>
  </si>
  <si>
    <t>No se ha renovado el Comité y Subcomité de Seguridad y Salud en el trabajo</t>
  </si>
  <si>
    <t>'Los Comités y Subcomités no funcionaron adecuadamente desde el 2012, 2013 y no renovó en el 2014;  no existía una planificación de funcionamiento y renovación.</t>
  </si>
  <si>
    <t>SSA de campo instaló la matriz de identificación de peligros y evaluación de riesgos</t>
  </si>
  <si>
    <t>Verificada la efectividad del plan de emergencias se evidencia que existe una cadena de comunicaciones estructurada, se incluye la posición de radioperador. Sin embargo, la radio es atendida por el asistente de compras, en radio no se cuenta con los números de emergencia, no se incluye a la Administración de Campo como parte del proceso de atención de situaciones de emergencia. La última actualización corresponde al 28-01-2014 la cual se encuentra en proceso de revisión.</t>
  </si>
  <si>
    <t>Nunca dejo de existir Plan de Respuesta a  Emergencias; extitió la incorporación de una nueva matriz de documentación que solicitó el Cuerpo de Bombero que hizo que el Plan Oriignal quede sin cumplimiento</t>
  </si>
  <si>
    <t>El Plan fue acualizado incorporando las recomendaciones de la NCR</t>
  </si>
  <si>
    <t>Si bien existe una política integrada no se cuentan con registros de su difusión a los colaboradores y partes interesadas como parte de la gestión ambiental, seguridad y salud en el trabajo; El procedimiento CR.GI.RD.PR.15 Cumplimiento para contratistas no es aplicado.</t>
  </si>
  <si>
    <t>Falta de aseguramiento al SGI</t>
  </si>
  <si>
    <t>No se cuenta con registros de la revisión, actualización y evaluación de la matriz de cumplimiento legal EC.GA.RD.XA.03 Cumplimiento legal SISO así como la de Aspectos e impactos ambientales.</t>
  </si>
  <si>
    <t>Presentar a cliente plan de accion</t>
  </si>
  <si>
    <t>No existió un cronograma de resiviones</t>
  </si>
  <si>
    <t>El día 6 de junio se realizó la revisión de la matriz legal</t>
  </si>
  <si>
    <t>No se cuenta con una copia del permiso de operación del gestor de transporte de aguas negras Orientoil.</t>
  </si>
  <si>
    <t>Presentar al cliente plan de acción para el cumplimiento del mismo</t>
  </si>
  <si>
    <t>Al proveedor no se solicito una copia del certificado</t>
  </si>
  <si>
    <t>Se solicitó a la Jefatura de Servicios que envíe el certificado de opereción acutalizado</t>
  </si>
  <si>
    <t>Los recipientes de almacenamiento temporal de desechos  no se encuentran debidamente identificados conforme lo establece el procedimiento EC.GA.RD.IN.01</t>
  </si>
  <si>
    <t>EL procedimiento actual tiene una clafisicación de desechos que demanda muchos recursos</t>
  </si>
  <si>
    <t>Revisión del Procedimiento de manejo de desechos.  
Se instaló nuevos etiquetados en todos los recipientes de residuos</t>
  </si>
  <si>
    <t>Durante la entrevista con colaboradores de STP que se encontraban en las oficinas administrativas, área de trabajo en el Campamento y frentes de manifiestan no haber recibido un ejemplar del Reglamento de Seguridad y Salud en el Trabajo (Revisados los registros se observa que 275 del total de trabajadores)</t>
  </si>
  <si>
    <t>Está en proceso de entrega de reglamentos</t>
  </si>
  <si>
    <t>Se observa que uno (TERAN DUQUE BYRON) de tres trabajadores que ingresaron para el cargo de Esmerilador no se le realizó el examen de espirometría conforme lo establece el procedimiento EC.GS.SO.PR.01</t>
  </si>
  <si>
    <t>No se cuentan con objetivos, metas y programas de desempeño ambiental y salud ocupacional, cumplimiento legal, prevención, mejora continua definidos para el 2014.                                                                                                                                                                                                                                                   * Se cuenta con objetivos parciales de a Seguridad (IG, IF, TR)</t>
  </si>
  <si>
    <t>'Los objetivos, metas y programas de desempeño están descritos en el Plan SSA 2014</t>
  </si>
  <si>
    <t>Revisión del Plan SSA 2014 en el Disco SSA</t>
  </si>
  <si>
    <t>No se cuenta con un procedimiento para la participación y consulta de trabajadores y contratistas</t>
  </si>
  <si>
    <t>desconocia de la excistencia de un procedimiento</t>
  </si>
  <si>
    <t>Se cuenta con el procedimiento EC.GI.RH.PR.06, de Talento Humano</t>
  </si>
  <si>
    <t>Se observa la existencia de versiones obsoletas de documentos tal es el caso del procedimiento EC.GA.OP.PR.01 Contingencias y respuesta a emergencias.</t>
  </si>
  <si>
    <t>'Nunca dejo de existir Plan de Respuesta a  Emergencias; extitió la incorporación de una nueva matriz de documentación que solicitó el Cuerpo de Bombero que hizo que el Plan Oriignal quede sin cumplimiento</t>
  </si>
  <si>
    <t>Registro EC.GS.SS.RE.143 utilizado para reportar el incidente ambiental de la estación Cuyabeno del 27-03-2014 no corresponde a la versión vigente.</t>
  </si>
  <si>
    <t>'Procedimiento acutal poco práctico</t>
  </si>
  <si>
    <t>Se realizó la actualización del procedimiento para "Gestión de Eventos No Deseados", al momento para aprobación, en éste se unifican y actualizan los formatos, la difusión y entrenamiento al personal de SSA ya fue realizado</t>
  </si>
  <si>
    <t>No se han familiarizado con el procedimiento para realizar cambios en documentos y registros</t>
  </si>
  <si>
    <t>Retrolimentar el procedimiento para realizar cambios en los procedimientos y registros.</t>
  </si>
  <si>
    <t>No se ha identificado una matriz de documentos externos para el área de SSA</t>
  </si>
  <si>
    <t>En el disco SSA se encuentra la matriz de comunicación externa</t>
  </si>
  <si>
    <t>Si bien se han creado carpetas con la estructura documental del sistema en formato digital para los frentes de trabajo no todos ellos cuentan con acceso a un computador.</t>
  </si>
  <si>
    <t>Se capacitara al personal el manejo de dossiers y si no se tiene de un computador se deberá tener impreso</t>
  </si>
  <si>
    <t>se esta realizando capacitaciones en el area de wt con fecha de 12 y 14 de octubre del 2014</t>
  </si>
  <si>
    <t>Algunas versiones de documentos obsoletos no han sido retirados de los sitios de uso.</t>
  </si>
  <si>
    <t>Levantamiento y revision de procesos y procedimientos de la Organización</t>
  </si>
  <si>
    <t>La matriz  de EC GA RD XA 01 Rev 10 Identificación y evaluación de aspectos ambientales Sertecpet así como la de Identificación de peligros y evaluación de riesgos no ha sido revisada y actualizada</t>
  </si>
  <si>
    <t>Procedimiento desactulizado, no acorde con realidad operativa</t>
  </si>
  <si>
    <t>La difusión de las matrices ya fue ejecutada</t>
  </si>
  <si>
    <t>los controles establecidos para aminorar el impacto principalmente monitoreos no se  han realizado en las frecuencias establecidas.</t>
  </si>
  <si>
    <t>'No existía una planificación documentada del monitoreo</t>
  </si>
  <si>
    <t>Los recipientes de almacenamiento temporal de desechos no se encuentran identificados de acuerdo al procedimiento vigente.</t>
  </si>
  <si>
    <t>Los permisos de trabajo no figuran como parte del control operacional de la matriz IPER</t>
  </si>
  <si>
    <t>La difusión de las matrices ya fue ejecutada, se incluyó al PT y AST como control operativo</t>
  </si>
  <si>
    <t>En un recorrido por Planta Asme y Construcción de la Planta de Producción se observa que los PT no se llenan correctamente, se legalizan luego de iniciado el trabajo</t>
  </si>
  <si>
    <t>Los permisos de trabajo se están ejecutando</t>
  </si>
  <si>
    <t>El sisrema de Permisos de trabajo está implementado;  para verificar la eficiencia del sistema, sistematizó las auditorías de Permisos de Trabajo, se realizó capcacitación nueva al personal</t>
  </si>
  <si>
    <t>El registro EC.GS.SS.RE.07 identificación de riesgos en el trabajo no es utilizado como referencia para la elaboración del AST</t>
  </si>
  <si>
    <t>Cambio en la metodología y exigencias legles medinate la aplicación del SART para la evaluación de riesgos Laborales</t>
  </si>
  <si>
    <t>En el AST no se describen correctamente los pasos de la tarea y las medidas de control a implementar.</t>
  </si>
  <si>
    <t>Se cuentan con dos planes de emergencias del distrito amazónico, uno codificado como parte del Dpto. Medico y otro a cargo del Dpto. de Seguridad.</t>
  </si>
  <si>
    <t>El Plan fue acualizado incorporando las recomendaciones de la NCR, incluyendo el Cronograma recomendado en la NCR</t>
  </si>
  <si>
    <t>Los informes de investigación de incidentes únicamente plantean acciones correctivas y no preventivas.</t>
  </si>
  <si>
    <t>Procedimiento acutal poco práctico</t>
  </si>
  <si>
    <t>No cuentan con un un cronograma de simulacros para el 2014</t>
  </si>
  <si>
    <t>No se cuentan con evaluaciones que permitan asegurar la efectividad del Plan de Emergencias.</t>
  </si>
  <si>
    <t>El Plan fue acualizado incorporando las recomendaciones de la NCR, incluyendo la evaluación e la efectividad del Plan</t>
  </si>
  <si>
    <t>La estrategia general de respuesta a emergencias hace referencia a un Plan de emergencia ambiental el cual no existe.</t>
  </si>
  <si>
    <t>La documentación de GA no especifica el proceso para remediación y daños a terceros en caso de derrames de gran magnitud.</t>
  </si>
  <si>
    <r>
      <t xml:space="preserve">No Aceptada,</t>
    </r>
    <r>
      <rPr>
        <sz val="10"/>
        <rFont val="Calibri"/>
        <family val="2"/>
        <charset val="1"/>
      </rPr>
      <t xml:space="preserve"> STP no remedia suelos, se tiene un contrato con un Gestor Tecnificado para este Trabajo</t>
    </r>
  </si>
  <si>
    <t>En el Plan de Respuesta a Emergencia, consta la entrega al Gestor Ambiental</t>
  </si>
  <si>
    <t>No se ha gestionado el cierre de la  NC de la auditoría externa de febrero del 2014. Sin embargo, en abril del 2014 se contrató la empresa Consulsac para el levantamientos de las matriz seguridad. Si bien cuentan con el procedimiento CR.GI.RD.PR.08 Para no conformidades y acciones preventivas.</t>
  </si>
  <si>
    <t>No conocen la política integral.</t>
  </si>
  <si>
    <t>La capacitación utiliza no incluía láminas de la Política Integral</t>
  </si>
  <si>
    <t>Se realizó un cambio en las inducciones, incluyendo la Política Integral;  se realizó jornadas de Re-inducción a todo el personal</t>
  </si>
  <si>
    <t>El plan de emergencias no ha diso diseñado de acuerdo a las características especificas del frente de tabajo (Corresponde al Campamento Base).</t>
  </si>
  <si>
    <t>No cuentan con una matriz de aspectos e impactos ambientales de la locación.</t>
  </si>
  <si>
    <t>No cuentan con una matriz de identificación de peligros y evalución de riesgos de la locación.</t>
  </si>
  <si>
    <t>Supervisor TBH</t>
  </si>
  <si>
    <t>Los certificados de calibración de instrumentos de medición se encuentran desactualizados</t>
  </si>
  <si>
    <t>No se ha considerado la fecha de caducidad de los certificados de calibración.</t>
  </si>
  <si>
    <t>1. Enviar a certificar los instrumentos.                                                                                              2. Llevar un registro para un control adecuado en la caducidad de las certificaciones.</t>
  </si>
  <si>
    <t>No cuentan con un inventario de herramientas</t>
  </si>
  <si>
    <t>Desconocimiento de la ubicación de la información</t>
  </si>
  <si>
    <t>1. Disponer de la información en un lugar específico de fácil acceso y revisión.</t>
  </si>
  <si>
    <t>El vehículo asignado a la locación no se encuentra habilitado para el ingreso a PAM.</t>
  </si>
  <si>
    <t>No aceptada, los vehículos que no tienen liberación de PAM, no ingresan a los bloques del cliente;  éste es un control que lo ejecuta el cliente, no STP</t>
  </si>
  <si>
    <t>Falta difusión de la matriz de aspectos e impactos ambientales de la locación.</t>
  </si>
  <si>
    <t>Falta difusión de la matriz de identificación de peligros y evalución de riesgos de la locación.</t>
  </si>
  <si>
    <t>NCR_RN_ SACHA 37</t>
  </si>
  <si>
    <t>Contaminación del pozo y contrapozo SACHA 37</t>
  </si>
  <si>
    <t>Penalidad por NPT y contaminación ambiental</t>
  </si>
  <si>
    <t>1. Se realizó  la limpieza  de la locación por palie  de Personal  de la Empresa  Gpower, gestionada  por Río Napa
2. Formalización   del Incidente  por medio de este informe, Reunión para tratar sobre este tema entre Gerencias,  Supervisiones  y  SSA  de Rio
Napa  y Sertecpet</t>
  </si>
  <si>
    <t>Humano - No se aplica procedimiento
Medio- No hay cubeto en caso de derrames
Procedimiento- Falta de registro de entrega de locación</t>
  </si>
  <si>
    <t>1-     Revisar,  Modificar  los procedimientos   operacionales.
2- Realizar  re inducciones  periódicas  al personal  Técnico  involucrado  en el área, respecto  a los procedimientos   de SSA como Operacionales.
3-  Sugerir que las locaciones  en las cuales se realizan  las actividades  presten  las condiciones  mínimas  de seguridad  para evitar o minimizar  futuros  inconvenientes.</t>
  </si>
  <si>
    <t>PNC-OPR-MYE-14-001</t>
  </si>
  <si>
    <t>Cross Over 2 7/8” – 6,5 lb/ft EU pin x 2 7/8” – 7,8  lb/ft SEC pin) el cual se encontraba mal estencilado en su libraje.</t>
  </si>
  <si>
    <t>1.- Enviar a reproceso de pintura (estencilado) a Cross over. (inmediato).                                                                   2.-Tomar medidas de la conexión SEC 2 7/8” de Cross over para verificar que cumple con el libraje solicitado con el cliente.                                                             3.- Verificar documentalmente que el libraje de Cross over corresponde al de 7.8 LB/FT.</t>
  </si>
  <si>
    <t>Mal estencilado de Cross over PNC-OPR- MYE-14-001</t>
  </si>
  <si>
    <t>1.- Difusión de producto no conforme PNC-OPR-MYE-14-001. al personal involucrado.                                                                                                                                                      2.- Difusión del procedimiento para liberación de productos nuevos.                  3.- Trasladar  el  Plotter  de  marcado  para  estencilado  a  la  oficina  de  los  encargados  de
Fosfatizado y pintura para optimizar tiempos; siendo de uso exclusivo para ésta área.</t>
  </si>
  <si>
    <t>NO se tiene una respuesta por parte de PAM para el cierre</t>
  </si>
  <si>
    <t>Supervisor Bodega</t>
  </si>
  <si>
    <t>Los colaboradores del área no se encuentran familiarizados con la política, misión, visión y objetivos empresariales.</t>
  </si>
  <si>
    <t>Se realiza una acción inmediata con el área correspondiente para su respectivo apoyo.</t>
  </si>
  <si>
    <t>Falta de difusión constante</t>
  </si>
  <si>
    <t>Se instalarón letreros que contienen la MISIÓN, VISIÓN, VALORES CORPORATIVOS Y POLÍTICA INTEGRAL</t>
  </si>
  <si>
    <t>Algunos procedimientos como el de "PRESERVACION DEL PRODUCTO ADQUIRIDO" no se encuentran legalizados conforme lo establece el "CR.GI.RD.PR.01 Procedimiento para elaborar y controlar documentos y registros".</t>
  </si>
  <si>
    <t>Una vez aprobados los procedimientos en el área de SGI, no se procedió a firmar las mismas</t>
  </si>
  <si>
    <t>Se procedio a la actualización de las  firma de aprobador (Rodrigo Pérez)</t>
  </si>
  <si>
    <t>No se cuenta con un plan de capacitación para los colaboradores de Bodega.</t>
  </si>
  <si>
    <t>En auditoría Interna no se pudo evidenciar plan de capacitación de Personal de Bodega</t>
  </si>
  <si>
    <t>El plan de capacitación lo mantiene TT.HH., la misma que se levanto a inicios del año con la Srta. Ana Campos</t>
  </si>
  <si>
    <t>Los elastómetros almacenados en el cuarto frío se encuentran expuesto s directamente a la luz de la lámpara.</t>
  </si>
  <si>
    <t>Se realiza una acción inmediata con el personal del área correspondiente para su respectivo apoyo.</t>
  </si>
  <si>
    <t>Las dotaciones para el personal se encuentran almacenadas en el cuarto frío junto con los elastómeros.</t>
  </si>
  <si>
    <t>Se almacenó la ropa de trabajo en este lugar para mayor seguridad</t>
  </si>
  <si>
    <t>Tanto la ropa de trabajo y los elastómetros están almacenados en diferentes sitios dentro del cuarto frío, con la instalación de los sensores de movimiento, la luz se mantendrá separado para cada área.</t>
  </si>
  <si>
    <t>Se observa que en el cuarto frío se encuentra un extintor junto con las dotaciones del personal</t>
  </si>
  <si>
    <t>Lugar donde entregó inicialmente el área de SSA</t>
  </si>
  <si>
    <t>Se observa que varios equipos de instrumentación (medidores de presión y temperatura) se encuentran en el piso del cuarto frio.</t>
  </si>
  <si>
    <t>No se cuenta con un extintor en la bodega del segundo piso.</t>
  </si>
  <si>
    <t>SSA Campo no instaló este extinguidor en 2do. Piso</t>
  </si>
  <si>
    <t>SSA de campo ubicó extintor para el 2do. Piso</t>
  </si>
  <si>
    <t>El segundo piso de la Bodega no cuenta con señalización de salida de emergencia.</t>
  </si>
  <si>
    <t>SSA de campo instaló señalética para salida de emergencia en 2do. Piso</t>
  </si>
  <si>
    <t>El detector de humo del área de almacenamiento de químicos no funciona.</t>
  </si>
  <si>
    <t>SSA de campo instaló un nuevo detector de humo en cuarto de químicos.</t>
  </si>
  <si>
    <t>En el área de almacenamiento de químicos no se cuenta con un registro de cambios de agua del lavador de ojos.</t>
  </si>
  <si>
    <t>Si contaba con un registro pero de papel</t>
  </si>
  <si>
    <t>SSA de campo instaló un registro metálico tipo revisión de extintores para dejar constancia en cambios de agua a demás del que se encontraba de papel</t>
  </si>
  <si>
    <t>Recipientes de lubricantes sin identificación especificación ( HMIS)</t>
  </si>
  <si>
    <t>Faltaban identificaciones HMIS de algunos lubricantes</t>
  </si>
  <si>
    <t>Despachador de Bodega junto con el área de SSA de campo instaló en los recipientes que faltaban las identificaciones HMIS y se completó de todos los que se manteienen en stock</t>
  </si>
  <si>
    <t>El área de almacenamiento de pintura y solventes no cuenta con un extintor de incendios y ventilación suficiente.</t>
  </si>
  <si>
    <t>En auditoría interna se detecto este problema</t>
  </si>
  <si>
    <t>SSA de campo instaló extintor, y se reparó el extractor del área, con esto quedó ventilado el lugar de almacenamiento.</t>
  </si>
  <si>
    <t>En el área de almacenamiento de químicos se observan cables sueltos cercanos a los recipientes.</t>
  </si>
  <si>
    <t>Con eléctrico de Administración de campo se suspendió estos cables que no eran necesarios.</t>
  </si>
  <si>
    <t>Falta de orden y limpieza en el área de recepción y despacho de materiales.</t>
  </si>
  <si>
    <t>El área de recepción es un área temporal de los materiales, donde se clasifican y se revisan previo al ingreso a perchas, por lo que este lugar no debe tener un orden lógico</t>
  </si>
  <si>
    <t>Los certificados de calidad de los productos adquiridos no se encuentran debidamente identificados y ordenados.</t>
  </si>
  <si>
    <t>En auditoría interna se detecto este problema, solicitando que se los mantenga por proveedor.</t>
  </si>
  <si>
    <t>se Explicó al personal de SGI, que el orden de los certificados es por herramienta, de esta manera nosotros damos información a los QAQC de nuestro cliente PAM</t>
  </si>
  <si>
    <t>No se cuenta con una matriz de aspectos e impactos ambientales</t>
  </si>
  <si>
    <t>SSA de campo instaló la matriz de impactos ambientales</t>
  </si>
  <si>
    <t>No se cuenta con una matriz de identificación de peligros y evaluación de riesgos</t>
  </si>
  <si>
    <t>Camioneta de placas OCA-422 opera sin cumplir normas de seguridad.</t>
  </si>
  <si>
    <t>No corresponde a Planta de Producción la camioneta en mensión</t>
  </si>
  <si>
    <t>Camioneta no pertenece a la planta de producción, # placa: IBB-6777</t>
  </si>
  <si>
    <t>La determinación de la causa raíz de los problemas que generan producto no conforme no se realiza de manera objetiva e imparcial  provocando que los problemas sean repetitivos</t>
  </si>
  <si>
    <t>Difundir al personal las observaciones levantadas</t>
  </si>
  <si>
    <t>Falta de capacitacion del personal para el analisis de producto no conforme</t>
  </si>
  <si>
    <t>Realizar una charla de capacitación sobre el llenado del formato de producto no conforme</t>
  </si>
  <si>
    <t>La frecuencia de calibración de patrones no  se realiza conforme lo establece el procedimiento de control de calidad.</t>
  </si>
  <si>
    <t>Difundir al personal las observaciones levantadas /Revisar el  plan de calibración de  instrumentos de metrología</t>
  </si>
  <si>
    <t>Falta de seguimiento y control</t>
  </si>
  <si>
    <t>Revisión  del procedimiento de control de calidad y metrología</t>
  </si>
  <si>
    <t>Los colaboradores no conocen como actuar ante situaciones de emergencia en la Planta, tampoco han sido capacitados en primeros auxilios, no se han realizado simulacros para evidenciar la efectividad del plan.</t>
  </si>
  <si>
    <t>Cambio de personal</t>
  </si>
  <si>
    <t>Difusión de procedimiento y gestiónar la capacitacion en primeros auxilios</t>
  </si>
  <si>
    <t>No hay orden y limpieza en el área de fosfatizado</t>
  </si>
  <si>
    <t>Realizar el ordenamiento y limpieza</t>
  </si>
  <si>
    <t>Exceso de trabajo</t>
  </si>
  <si>
    <t>Realizar una charla sobre el orden y limpieza en el lugar de trabajo</t>
  </si>
  <si>
    <t>Junto al área de END se observa una fuga de agua que no ha sido controlada.</t>
  </si>
  <si>
    <t>Cambio  de la bomba de agua</t>
  </si>
  <si>
    <t>Fata de mantenimiento</t>
  </si>
  <si>
    <t>Verificar las instalaciones de Planta de Producción mensualmente</t>
  </si>
  <si>
    <t>No hay orden y limpieza en las zonas de trabajo fuera de tornos</t>
  </si>
  <si>
    <t>Los equipos dañados o fuera de uso no son identificados correctamente, tampoco se cuenta con un área especifica para su ubicación.</t>
  </si>
  <si>
    <t>Identificar los equipos que se encuentra fuera de uso</t>
  </si>
  <si>
    <t>Realizar una charla sobre la identificación de productos no conformes y fuera de uso</t>
  </si>
  <si>
    <t>Durante la ejecución de las tareas se usan guantes en mal estado</t>
  </si>
  <si>
    <t>Revisión de stock de guantes</t>
  </si>
  <si>
    <t>Falta de retroalimentacion al personal sobre el uso del EPP</t>
  </si>
  <si>
    <t>Solicitar una charla al Departamento de Seguridad sobre el uso de los guantes de trabajo</t>
  </si>
  <si>
    <t>Se observa la presencia de una rejilla alzada que puede ocasionar golpes o caídas</t>
  </si>
  <si>
    <t>Enderezada de rejilla</t>
  </si>
  <si>
    <t>Falta de mantenimiento</t>
  </si>
  <si>
    <t>Cajetín eléctrico y telefónico sin señalización y sin seguridad</t>
  </si>
  <si>
    <t>Colocar señaletica</t>
  </si>
  <si>
    <t>Cable de red   sin canaleta.</t>
  </si>
  <si>
    <t>Colocar canaleta</t>
  </si>
  <si>
    <t>Cisterna de agua junto al área de fosfatizado presenta orificio  que permitiría el ingreso de cualquier líquido derramado y consecuentemente la contaminación del agua.</t>
  </si>
  <si>
    <t>Solicitar  al Adminitrador de campamento el sellado del orificio</t>
  </si>
  <si>
    <t>Varios recipientes de refrescos usados para almacenar combustibles y químicos.</t>
  </si>
  <si>
    <t>Cambio de recipientes por adecuados</t>
  </si>
  <si>
    <t>Desconocimiento de normas de seguridad</t>
  </si>
  <si>
    <t>Solicitar una charla al Departamento de SSA sobre el uso de embaces para almacenamiento de químicos</t>
  </si>
  <si>
    <t>El cubeto  de las bombonas de aceite no se encuentra en buen estado, tampoco sería suficiente para contener un derrame. Se observa agua contaminada en el cubeto. Uno de los tanques se encuentra sin tapa</t>
  </si>
  <si>
    <t>Instalar una manguera al cubeto</t>
  </si>
  <si>
    <t>Falta de control y seguimiento</t>
  </si>
  <si>
    <t>Se observa que la sierra de corte y el torno junto a ella no son limpiados luego de terminar la jornada de trabajo ya que se  encontró basura, aceite, desengrasante tanto en el piso como en los equipos.</t>
  </si>
  <si>
    <t>Se aplica orden y limpieza  después de cada turno de trabajo</t>
  </si>
  <si>
    <t>Los recipientes de almacenamiento temporal de desechos no han sido identificados conforme lo establece el procedimiento EC.GA.RD.IN.01 INSTRUCTIVO PARA EL MANEJO DE DESECHOS SÓLIDOS Y LÍQUIDOS</t>
  </si>
  <si>
    <t>Identificar los basureros</t>
  </si>
  <si>
    <t>Solicitar una charla al Departamento de SSA sobre reciclaje de basura</t>
  </si>
  <si>
    <t>Los desechos no son clasificados conforme lo establece el procedimiento EC.GA.RD.IN.01 INSTRUCTIVO PARA EL MANEJO DE 
DESECHOS SÓLIDOS Y LÍQUIDOS</t>
  </si>
  <si>
    <t>Desalojar desechos y clasificar los nuevos desechos</t>
  </si>
  <si>
    <t>No se ha gestionado el retiro de sobrante de materiales por parte de los clientes.</t>
  </si>
  <si>
    <t>Gestionar la entrega de desechos</t>
  </si>
  <si>
    <t>Solicitar una charla al Departamento de SSA sobre la contaminación ambiental</t>
  </si>
  <si>
    <t>Extintor de 150 lbs se encuentra caducado  MTU 34-SACHA 207</t>
  </si>
  <si>
    <t>No fue realizado el seguimiento de dichos extintores</t>
  </si>
  <si>
    <t>Se cambio el extintor nuevo</t>
  </si>
  <si>
    <t>Si bien se cuenta con las matrices de aspectos e impactos ambientales así como la de identificación de peligros y evaluación de riesgos aún no han sido difundidas.MTU 34-SACHA 207</t>
  </si>
  <si>
    <t>No cuentan con el requerimiento del cliente en la locación  MTU 46-SACHA 03</t>
  </si>
  <si>
    <t>Solicitar una copia a Supervición de operaciones</t>
  </si>
  <si>
    <t>Falta de responsabilidad del personal de MTU</t>
  </si>
  <si>
    <t>Verificación de documentos actualizados en Pozo locación</t>
  </si>
  <si>
    <t>No se cuenta con los registros de liberación mecánica y de seguridad de la MTU que se trasladó directamente de una locación a otra. MTU 46-SACHA 03</t>
  </si>
  <si>
    <t>Se solicito al area de mantenimiento para la liberación del mismo</t>
  </si>
  <si>
    <t>NO HAY EVIDENCIA</t>
  </si>
  <si>
    <t>Si bien se cuenta con las matrices de aspectos e impactos ambientales así como la de identificación de peligros y evaluación de riesgos aún no han sido difundidas. MTU 46-SACHA 03</t>
  </si>
  <si>
    <t>CATERING</t>
  </si>
  <si>
    <t>Administrador</t>
  </si>
  <si>
    <t>No se evidencia la difusión del   procedimiento "CR.GI.RD.PR.15 Cumplimiento para contratistas" .</t>
  </si>
  <si>
    <t>Se solicita al área de SSA para que sea difundido el procedimiento a los personal de cass</t>
  </si>
  <si>
    <t>Nunca se solicitó a SSA para su respectivo conocimiento.</t>
  </si>
  <si>
    <t>El área de SSA van a realizar la inducción del procedimiento.</t>
  </si>
  <si>
    <t>El personal no ha sido capacitado en el uso de extintores</t>
  </si>
  <si>
    <t>Se solicita al área de SSA para la inducción de  extintores</t>
  </si>
  <si>
    <t>Nunca fue difundido sobre el manejo de extintores</t>
  </si>
  <si>
    <t>El área de SSA será responsable de la inducción del personal de cass</t>
  </si>
  <si>
    <t>Los registros del programa de limpieza y desinfección de la cocina, y comedor no han sido actualizados</t>
  </si>
  <si>
    <t>Se conversó con los supervisores de cass para actualizar los registros pendientes</t>
  </si>
  <si>
    <t>El supervisor no tenía conocimiento la  frecuencia de la inspección del dicho registro</t>
  </si>
  <si>
    <t>Al final de la jornada se verificara el registro que se encuentre actualizado y debidamente revisado actualizado y firmado</t>
  </si>
  <si>
    <t>Los implementos de limpieza no se encuentran ubicados en sitios adecuados</t>
  </si>
  <si>
    <t>Se capacito al personal sobre el sitio donde debe colocarse</t>
  </si>
  <si>
    <t>Desconocimiento del área</t>
  </si>
  <si>
    <t>Capacitar al personal de cass sobre el manejo y ubicación del manejo de insumos</t>
  </si>
  <si>
    <t>Se observan varios espacios de las paredes de la cocina, zona de jugos y panadería sin baldosa lo cual puede facilitar la proliferación de bacterias</t>
  </si>
  <si>
    <t>se realizaon trabajos pintura dando un aspecto de limpieza al lugar</t>
  </si>
  <si>
    <t>falta de seguimeniento mantenimiento preventivo</t>
  </si>
  <si>
    <t>tener un adecuado control de los mantenimientos  preventivo y correctivo de las instalaciones</t>
  </si>
  <si>
    <t>El color de las mangueras de GLP y agua son similares y pueden provocar confusión en su manipulación (no se identifican con un color distintivo de acuerdo al producto que transportan)</t>
  </si>
  <si>
    <t>trabajos empiezan dia martes 22 de julio</t>
  </si>
  <si>
    <t>falta de capacitacion  SSA</t>
  </si>
  <si>
    <t>colocar colores diferentes a las mangueras utilizadas por el agua y el gas</t>
  </si>
  <si>
    <t>Los recipientes de productos de limpieza no se encuentran identificados y almacenados adecuadamente</t>
  </si>
  <si>
    <t>se encuentran identificados</t>
  </si>
  <si>
    <t>se coloco la señalitica</t>
  </si>
  <si>
    <t>En la cocina se observan tomacorrientes sin tapa y varios cables sin canaleta. En el área de lavandería los tomacorrientes no están señalizados.</t>
  </si>
  <si>
    <t>se dio solucion imnediata</t>
  </si>
  <si>
    <t>se coloco nuevas tapas y tomacorrientes en los diferentes puntos que se detecto con fallas y anomalias</t>
  </si>
  <si>
    <t>Estanterías inadecuadas (madera) para el almacenamiento de utensillos de cocina</t>
  </si>
  <si>
    <t>se colcoco papel de aluminio contrarestando la exposicon de los alimentos</t>
  </si>
  <si>
    <t>se colocara mesones de alumio</t>
  </si>
  <si>
    <t>El área de panadería no cuenta con ventilación suficiente</t>
  </si>
  <si>
    <t>los trabajos se realizan apartir del martes 22 de julio</t>
  </si>
  <si>
    <t>el cambio de horno de mayor capacidad aumento el calor en el area de panaderia</t>
  </si>
  <si>
    <t>colocar un extrator de aire para tener una mejor ventilacion</t>
  </si>
  <si>
    <t>Las conexiones de GLP se encuentran expuestas y sin señalización</t>
  </si>
  <si>
    <t>ya cuenta con señalizacion</t>
  </si>
  <si>
    <t>SSA proporciono la señalitica</t>
  </si>
  <si>
    <t>El interruptor de la amasadora de pan se encuentra  en mal estado constituyéndose en un riesgo durante su manipulación.</t>
  </si>
  <si>
    <t>Se comunico con el area de mantenimiento para su respectivo arreglo</t>
  </si>
  <si>
    <t>No se reporto al area de mantenimiento para su respectivo arreglo</t>
  </si>
  <si>
    <t>Por parte del area de mantenimiento procedio a cambiar el interruptor</t>
  </si>
  <si>
    <t>La salida desde la cocina hacia el exterior se encuentra obstaculizada (botellones de agua, dispensador de papel) lo que dificulta la evacuación ante situaciones de emergencia.</t>
  </si>
  <si>
    <t>Reubicar los botellones en un lugar adecuado</t>
  </si>
  <si>
    <t>Obstaculización en el pasillo en caso de emergencia</t>
  </si>
  <si>
    <t>Reubicación de los botellones en un lugar edecuado</t>
  </si>
  <si>
    <t>No se cuenta con registros de control de temperatura de congeladores y cuarto frío usados para la conservación de carnes, mariscos y verduras.</t>
  </si>
  <si>
    <t>Determinar una área específica para el archivo</t>
  </si>
  <si>
    <t>Desconocimiento del lugar del archivo</t>
  </si>
  <si>
    <t>Mantener en un sitio adecuado</t>
  </si>
  <si>
    <t>Extintor del área de lavandería no se encuentra en un lugar adecuado</t>
  </si>
  <si>
    <t>se realizo un movimiento para que este libre y de facil acseso</t>
  </si>
  <si>
    <t>nunca lo manifesto SSA</t>
  </si>
  <si>
    <t>se movio las secadoras para tener un adecuado manejo del extintor en caso de emergencia</t>
  </si>
  <si>
    <t>La zona usada para el procesamiento de carne tiene en el centro un tubo metálico oxidado que puede contaminar el producto.</t>
  </si>
  <si>
    <t>Pintar el tubo para evitar la contaminación</t>
  </si>
  <si>
    <t>Deteriorisación de la pintura del tubo</t>
  </si>
  <si>
    <t>Pintar el tubo y forrar con papel aluminio</t>
  </si>
  <si>
    <t>En la zona de procesamiento se observa una cubeta con plátanos en mal estado junto a otros vegetales.</t>
  </si>
  <si>
    <t>Retirar  las cubetas a una area adecuada</t>
  </si>
  <si>
    <t>No se contaba con un lugar adecuado</t>
  </si>
  <si>
    <t>Se determino una area adecuada</t>
  </si>
  <si>
    <t>El aire acondicionado de la zona de procesamiento (carnes, mariscos, verduras) no funciona lo cual permite la presencia de gran cantidad de moscas.</t>
  </si>
  <si>
    <t>si funciona</t>
  </si>
  <si>
    <t>variacion de votaje  desprogramado</t>
  </si>
  <si>
    <t>se cambiara el aire acondidonado por otro  em mojres condiciones</t>
  </si>
  <si>
    <t>No se cuenta con registros del tratamiento (controles físicos, químicos o bacteriológicos) o análisis (trimestral) del agua del pozo.</t>
  </si>
  <si>
    <t>lo empezaran a realizar para llevar un mejor control de los quimicos utilizados</t>
  </si>
  <si>
    <t>No  hay exixtencia del dicho documento</t>
  </si>
  <si>
    <t>se llevara un registro de la buena utilizacioon de los quimicos</t>
  </si>
  <si>
    <t>No se cuenta con una matriz de aspectos e impactos ambientales de la cocina y zona  s de almacenamiento</t>
  </si>
  <si>
    <t>Se realizara una reunión con SSA para el levantamiento de la matriz</t>
  </si>
  <si>
    <t>Coordinar con SSA sobre la creación de la matriz</t>
  </si>
  <si>
    <t>No se cuenta con una matriz de identificación de peligros y evaluación de riesgos de la cocina y zonas de almacenamiento</t>
  </si>
  <si>
    <t>Los procedimientos no son legalizados y difundidos a los colaboradores conforme lo establece el "CR.GI.RD.PR.01 Procedimiento para elaborar y controlar documentos y registros".</t>
  </si>
  <si>
    <t>Se envía procedimientos a personal de SGI para proceso de legalización.</t>
  </si>
  <si>
    <t>Se implementa nuevos procedimientos</t>
  </si>
  <si>
    <t>reinduccion y difusion de los procedimientos al personal</t>
  </si>
  <si>
    <t>No se cuenta con un plan de inducción al personal nuevo que ingresa a laborar al área</t>
  </si>
  <si>
    <t>Implementacion de Plan de Induccion</t>
  </si>
  <si>
    <t>No existia el registro del formato  de induccion  al  personal nuevo</t>
  </si>
  <si>
    <t>Implementacion del formato, y reinduccion de los procedimientos al personal recientemente contratado</t>
  </si>
  <si>
    <t>Los colaboradores del área desconocen como interpretar la matriz de identificación de peligros y evaluación de riesgos</t>
  </si>
  <si>
    <t>Coordinar con personal de SSA, para impartir charla de Matriz de aspectos ambientales.</t>
  </si>
  <si>
    <t>El Dptm de SSA no  tiene identificada la matriz del  area de Herramientas y Servicios</t>
  </si>
  <si>
    <t>El departamento de SSA debe identificar matriz actualizada de identificación de peligros y evaluación de riesgos.</t>
  </si>
  <si>
    <t>Falta de compromiso de los colaboradores</t>
  </si>
  <si>
    <t>Reinduccion y difusion de la Matriz</t>
  </si>
  <si>
    <t>No se cuenta con un plan de capacitación para los colaboradores.</t>
  </si>
  <si>
    <t>Dar charlas de capacitacion y RRHH planificara plan de capacitacion</t>
  </si>
  <si>
    <t>Anteriormente no se contaba con esta estructura</t>
  </si>
  <si>
    <t>Talento Humano elaborara este plan de Capacitacion</t>
  </si>
  <si>
    <t>Los colaboradores del área desconocen como actuar ante situaciones de emergencia. No se ha realizado la difusión del plan de emergencias del Campamento Base.</t>
  </si>
  <si>
    <t>Coordinar con departamento médico para capacitación y difusión del plan de emergencias del Campamento Base..</t>
  </si>
  <si>
    <t>SSA no cuenta con este plan esta en proceso de reestructuracion de la misma</t>
  </si>
  <si>
    <t>En espera de la fecha de difusion por parte de SSA</t>
  </si>
  <si>
    <t>Acción correctiva. Ubicar los desechos en los colectores adecuados, de acuerdo al tipo de desecho.</t>
  </si>
  <si>
    <t>- Charla de recolección, clasificación y manejo de desechos. Ajunto formato de asistencia</t>
  </si>
  <si>
    <t>Falta orden y limpieza en el área</t>
  </si>
  <si>
    <t>Acción correctiva. Ubicar heramientas en un sitio adecuado.</t>
  </si>
  <si>
    <t>- Charla al personal de orden y limpieza de herramientas en las áreas de trabajo. Adjunto formato de asistencia</t>
  </si>
  <si>
    <t>Acción correctiva inmediata. Retirar envases no adecuados para el almacenamiento de químicos. Etiquetar envases que contengan químicos.</t>
  </si>
  <si>
    <t>- Charla de manejo de líquidos.</t>
  </si>
  <si>
    <t>En el almacén se evidencia la existencia de pintura caducada</t>
  </si>
  <si>
    <t>Se coloco etiquetas de material en espera y se identifico con el proyecto</t>
  </si>
  <si>
    <t>Material adquirido para proyecto de Perú no se envio por falta de permisos para transportar quimicos</t>
  </si>
  <si>
    <t>Se consulto al proveedor la extención del plazo de caducidad de la pintura, rotación del producto a diferentes proyectos externos antes que se cumpla la verdadera fecha de caducidad</t>
  </si>
  <si>
    <t>Supervisor/SSA</t>
  </si>
  <si>
    <t>En el almacén de pinturas y solventes no existe un extintor.</t>
  </si>
  <si>
    <t>Colocar un extintor que no corresponde al área, de influencia</t>
  </si>
  <si>
    <t>Verificar los riesgos según matriz y proceder según  sus especificaciones adicional a proveer un extintor específico oara esta área</t>
  </si>
  <si>
    <t>Los cilindros de CO2 no se encuentran asegurados</t>
  </si>
  <si>
    <t>Se realizo la barrera protectora para evitar la caidad de los cilndros</t>
  </si>
  <si>
    <t>Por la inobservancia del personal de bodega a los normas de almacenamiento del producto</t>
  </si>
  <si>
    <t>Consientisar al personal de bodega en el buen almacenamiento del producto</t>
  </si>
  <si>
    <t>Los cruces de seguridad se encuentran obstaculizados con cables sueltos y material procesado.</t>
  </si>
  <si>
    <t>Se realizo orden y limpieza dentro del taller dejando libres de obstaculos los cruces de seguridad</t>
  </si>
  <si>
    <t>La falta de un adecuado orden dentro de la planta</t>
  </si>
  <si>
    <t>Consientizar al personal operativo sobre el orden y la limpieza</t>
  </si>
  <si>
    <t>Los desechos no son clasificados conforme lo establece el  EC.GA.RD.IN.01 INSTRUCTIVO PARA EL MANEJO DE 
DESECHOS SÓLIDOS Y LÍQUIDOS</t>
  </si>
  <si>
    <t>Se clasifico los desechos</t>
  </si>
  <si>
    <t>Falta de conocimiento por parte del personal operativo</t>
  </si>
  <si>
    <t>Difundir el Instructivo EC.GA.RD.IN.01 para manejo de desechos sólidos y liquidos</t>
  </si>
  <si>
    <t>Falta de orden y limpieza en el área de producción y bodega</t>
  </si>
  <si>
    <t>Se realizo orden y limpieza dentro del taller y bodegas</t>
  </si>
  <si>
    <t>La falta de un adecuado orden dentro de la planta y bodegas</t>
  </si>
  <si>
    <t>El color de las tuberías no están identificadas  de acuerdo al producto que transportan, según norma INEN 440 (Color de tuberías)</t>
  </si>
  <si>
    <t>Tubería no es pintad ya que se encuentra en área de sand blasting</t>
  </si>
  <si>
    <t>Los recipientes de almacenamiento temporal de desechos no han sido identificados conforme lo establece el  EC.GA.RD.IN.01 INSTRUCTIVO PARA EL MANEJO DE 
DESECHOS SÓLIDOS Y LÍQUIDOS</t>
  </si>
  <si>
    <t>Identificar de forma adecuada el recipiente para desechos de la planta</t>
  </si>
  <si>
    <t>Falta de recipientes adecuados para la recolección de desechos</t>
  </si>
  <si>
    <t>Dotar a la Planta de Recipintes adecuados para la recolección de los diferentes desechos generados</t>
  </si>
  <si>
    <t>Las pantallas de protección para evitar el salto de chispa están cubiertas con plástico</t>
  </si>
  <si>
    <t>Se retiro las pantallas protectoras</t>
  </si>
  <si>
    <t>Falta de Pantallas protectoras adecuadas para el proceso de soldadura</t>
  </si>
  <si>
    <t>Dotar de Pantallas protectoras adecuadas para el proceso de soldadura</t>
  </si>
  <si>
    <t>MANTENIMIENTO MTU</t>
  </si>
  <si>
    <t>Supervisor Mantenimiento</t>
  </si>
  <si>
    <t>Los colaboradores del área no se encuentran familiarizados con la política ,misión, visión, valores y objetivos empresariales.</t>
  </si>
  <si>
    <t>SE SOCIALIZÓ CON EL PERSONAL DE TURNO QUE DEBEN APRENDERSE LA POLITICA DE SERTECPET EN EL MEETING DEL 10/07/2014</t>
  </si>
  <si>
    <t>PARTE DEL PERSONAL SON NUEVOS EN LA EMPRESA Y NO ESTAN FAMILIARIZADOS CON LA POLITICA DE STP</t>
  </si>
  <si>
    <t>3M</t>
  </si>
  <si>
    <t>EL PERSONAL VA A ESTUDIAR Y REPASAR LA POLITICA INTEGRAL DE LA EMPRESA</t>
  </si>
  <si>
    <t>SSA/Supervisor Mantenimiento</t>
  </si>
  <si>
    <t>Los colaboradores del área desconocen  como interpretar  la matriz de identificación y evaluación de aspectos e impactos ambientales.</t>
  </si>
  <si>
    <t>SE SOLICITÓ AL DEPARTAMENTO DE SSA QUE SOCIALICE LA MATRIZ DE IMPACTOS AMBIENTALES</t>
  </si>
  <si>
    <t>PARTE DEL PERSONAL SON NUEVOS EN LA EMPRESA Y NO ESTAN FAMILIARIZADOS CON LAS POLITICAS DE STP</t>
  </si>
  <si>
    <t>EL SR. GUIDO CARRANCO SOCIALIZÓ LA MATRIZ DE IMPACTOS AMBIENTALES EL 10 DE JULIO 2014</t>
  </si>
  <si>
    <t>Los colaboradores del área desconocen  como interpretar la matriz de identificación de peligros y evaluación de riesgos.</t>
  </si>
  <si>
    <t>SE SOLICITÓ AL DEPARTAMENTO DE SSA QUE SOCIALICE LA MATRIZ DE RIESGOS</t>
  </si>
  <si>
    <t>PARTE DEL PERSONAL SON NUEVOS EN LA EMPRESA Y NO ESTAN FAMILIARIZADOS</t>
  </si>
  <si>
    <t>SE SOCIALIZA CON EL PERSONAL LA MATRIZ DE RIEGOS</t>
  </si>
  <si>
    <t>SE SOLICITÓ AL DEPARTAMENTO DE SSA QUE SOCIALICE EL PLAN DE EMERGENCIA DEL CAMPAMENTO BASE</t>
  </si>
  <si>
    <t>EL 17/07/2014 SE PROCEDERÁ A SOCIALIZAR EL PLAN DE EMERGENCIA</t>
  </si>
  <si>
    <t>El permiso de trabajo para realizar el mantenimiento de la MTU se encuentra desactualizado</t>
  </si>
  <si>
    <t>SE PROCEDE A  TRATAR CON EL PERSONAL DE MANTENIMIENTO SOBRE LOS PROCEDIMIENTOS DE LOS PERMISOS DE TRABAJO</t>
  </si>
  <si>
    <t>DESCONOCIMIENTO DE LA APERTURA Y CIERRE DE PERMISON DIARIOS</t>
  </si>
  <si>
    <t>EL PERSONAL YA SABE QUE TIENE QUE CERRAR Y ABRIR LOS PERMISOS DIARIAMENTE SEGÚN LA ACTIVIDAD</t>
  </si>
  <si>
    <t>No se cuenta con un  extintor en el área de mantenimiento MTU</t>
  </si>
  <si>
    <t>SE HABLÓ CON EL PERSONAL DE SSA YA QUE SI TENIAN CONOCIMIENTO DEL MISMO</t>
  </si>
  <si>
    <t>EL EXTINTORSE ENVIÓ A MANTENIMIENTO</t>
  </si>
  <si>
    <t>5M</t>
  </si>
  <si>
    <t>EL EXTINTOR YA SE ENCUENTRA UBICADO EN SU SITIO OPERATIVO</t>
  </si>
  <si>
    <t>Falta de señalización en los tableros eléctricos.</t>
  </si>
  <si>
    <t>SE HABLA CON EL PERSONAL DE SSA PARA QUE NOS AYUDEN CON ESO</t>
  </si>
  <si>
    <t>CON EL TIEMPO SE DETERIORA LA SEÑALETICA Y HAY QUE CAMBIARLA</t>
  </si>
  <si>
    <t>EL AREA SE ENCUENTRA IDENTIFICADA</t>
  </si>
  <si>
    <t>Falta de orden y limpieza en el almacenamiento de las herramientas y materiales</t>
  </si>
  <si>
    <t>Falta de señalización en la Máquina-Herramienta (Esmeril)</t>
  </si>
  <si>
    <t>SE HABLA CON EL PERSONAL DE SSA PARA QUE NOS AYUDEN CON LA SEÑALETICA</t>
  </si>
  <si>
    <t>No se cuenta con un inventario de herramientas y equipos.</t>
  </si>
  <si>
    <t>SE PROCEDE HA REALIZAR EL INVENTARIO DE HERRAMIENTAS Y EQUIPOS</t>
  </si>
  <si>
    <t>NO SE HA ACTUALIZADO LA MATRIZ DE INVENTARIO DE HERRAMIENTAS Y EQUIPOS</t>
  </si>
  <si>
    <t>SE ACTULIZA MATRIZ DE INVENTARIO DE HERRAMIENTAS Y EQUIPOS</t>
  </si>
  <si>
    <t>Falta de MSDS en recipientes químicos</t>
  </si>
  <si>
    <t>SE TIENE LOS MSDS EN LA OFICINA SE SUGIERE TENER COPIAS EN EL TALLER</t>
  </si>
  <si>
    <t>DESCONOCIMIENTO DE LA UBICACIÓN DE LOS MSDS</t>
  </si>
  <si>
    <t>SE DEJA UNA COPIA DE LOS MSDS EN TALLER</t>
  </si>
  <si>
    <t>Falta de orden e identificación de los instrumentos de medición (Manómetros, Registradores de Presión)</t>
  </si>
  <si>
    <t>SE HABLO CON ADMINISTRACIÓN DE CAMPO Y ASU VEZ CON UN SR. CARPINTERO PARA QUE NOS AYUDE ADECUANDO UNA ESTANTERIA Y HACER LA IDENTIFICACION DE INSTRUMENTOS</t>
  </si>
  <si>
    <t>FALTA DE RECURSOS MONETARIOS</t>
  </si>
  <si>
    <t>SE HACE PINTAR LA ESTANTERIA DE AMARILLO VERDE Y ROJO PARA HACER LA CLASIFICACIÓN DE INSTRUMENTOS</t>
  </si>
  <si>
    <t>Los equipos de instrumentación no se encuentran almacenados correctamente</t>
  </si>
  <si>
    <t>1M</t>
  </si>
  <si>
    <t>Procedimiento de mantenimiento preventivo-correctivo no se encuentran legalizado conforme lo establece el "CR.GI.RD.PR.01 Procedimiento para elaborar y controlar documentos y registros".</t>
  </si>
  <si>
    <t>EL PERSONAL DE SGI VA A REVISAR LOS PROCEDIMIENTOS Y DE NO HABER REVISIONES SE FIRMARÁ LO YA ESTABLECIDO</t>
  </si>
  <si>
    <t>FALTA DE SEGUIMIENTO AL PROCESO DE VALIDACIÓN DE DOCUMENTOS</t>
  </si>
  <si>
    <t>SE ESPERA RESPUESTA EL 17/07/2014 DE NO HABER CAMBIOS SE PROCEDERÁ CON LAS FIRMAS DE LO YA ESTABLECIDO</t>
  </si>
  <si>
    <t>SUPERVISOR DE PROYECTOS</t>
  </si>
  <si>
    <t>Los colaboradores del área no se encuentran familiarizados con la política, misión, visión y objetivos empresariales a tanto en oficina como en campo.</t>
  </si>
  <si>
    <t>Se direccionó al personal a la página web de la empresa para que tengan conocimiento de la filosofía corporativa.
Realizó una charla la personal de campo para dar a conocer la filosofía corporativa.</t>
  </si>
  <si>
    <t>Colocar en lugares visibles tanto en oficina como en campo la filosofía corporativa que permita recordar a los colaboradores la misión y visión de la empresa.</t>
  </si>
  <si>
    <t>No hay orden y limpieza en las oficinas administrativas. Tomas eléctricas sin identificación</t>
  </si>
  <si>
    <t>Se señalizó las tomas electricos.                                 Se ordenó adecuadamente el área</t>
  </si>
  <si>
    <t>*Mantener el cableado electrico organizado y protegido.
*Mantener un órden en las oficinas administrativas.
*Distribución adecuada y ordenada de las carpetas en el anaquel asignado.
*Órden de los escritorios del personal administrativo.
*Útiles de oficina  organizados y accesibles al personal administrativo.</t>
  </si>
  <si>
    <t>El equipo de pull off se encuentra descalibrado</t>
  </si>
  <si>
    <t>Se envió a Quito para su respectiva calibración.</t>
  </si>
  <si>
    <t>El personal de control de calidad deberá mantener un constante monitoreo de los equipos para evitar que los mismos se encuentren descalibrados y no puedan ser utilizados cuando se los requiere.</t>
  </si>
  <si>
    <t>Los colaboradores no conocen como actuar ante situaciones de emergencia no han sido capacitados en primeros auxilios, no se han realizado simulacros para evidenciar la efectividad del plan de emergencias.</t>
  </si>
  <si>
    <t>Se realizó una charla informativa sobre como actuar en situaciones de emergencia mediante material didáctico como videos y ejercicios prácticos.
Se elaboró una carpeta física con la ifnormación y fichas de asistencia a la charla.</t>
  </si>
  <si>
    <t>Tener charlas 1 vez al mes con los colaboradores para actualizar y reforzar los conocimientos de primeros auxilios que se deben aplicar en situaciones de emergencia.
El personal de SSA y Médico planificarán simulacros de los planes de emergencias.</t>
  </si>
  <si>
    <t>La ruta de evacuación (oficinas ) no se encuentra señalizada.</t>
  </si>
  <si>
    <t>Implementación de vía de evacuación en las oficinas.</t>
  </si>
  <si>
    <t>Mantener siempre visible la señaletica de la ruta de evacuación de las oficinas, para que el personal visualice y actue correctamente en casos de emergencia.</t>
  </si>
  <si>
    <t>Los procedimientos del cliente por disciplina se encuentran desactualizados y no son utilizados para la ejecución del proyecto. Se ubican en un disco de acceso restringido.</t>
  </si>
  <si>
    <t>Imprimir los procedimientos de las disciplinas y archivar en una carpeta la misma que se encuentra colocada en el anaquel parra que los colaboradores puedan acceder a esta información.</t>
  </si>
  <si>
    <t>Dar a conocer al personal de staff que la información respecto a los procedimientos del cliente por disciplina lo poseen de manera digital los Controles de Proyecto, los mismos que les podrán facilitar dicha información.
Se mantendrá la información de los procedimientos del cliente por disciplina actualizados en la carpeta física ubicada en el archivador de la oficina.</t>
  </si>
  <si>
    <t>Los QA/QC se encuentran realizando labores de supervisión más que de aseguramiento y control de calidad.</t>
  </si>
  <si>
    <t>En la reunión del personal administrativo se dialogó con los QA/QC indicando las funciones del cargo sin embargo ante la falta de personal de supervisión se evidenció su compromiso con la empresa hasta solventar esta necesidad.</t>
  </si>
  <si>
    <t>Conjuntamente con el departamento de Talento Humano reallizar la requisición de personal de supervisión que cubra dichas plazas lo que permitirá que el personal de calidad de las disciplinas realicen adecuadamente las funciones que les fueron asignadas.</t>
  </si>
  <si>
    <t>El equipo de esterilización  del Departamento médico no funciona</t>
  </si>
  <si>
    <t>Se reparo el equipo de esterilización para los instrumentos médicos.</t>
  </si>
  <si>
    <t>Elaborar una bitácora de contorl del estado de los equipos e instrumentos médicos con la finalidad de brindar el mantenimiento necesario a tiempo, para así evitar posibles daños a futuro por falta de mantenimiento.</t>
  </si>
  <si>
    <t>Las medicinas se encuentran sin ningún tipo de protección</t>
  </si>
  <si>
    <t>Se diseño anaqueles para almacenar las medicinas.</t>
  </si>
  <si>
    <t>Realizar un inventario constante de las medicinas que se encuentran en el anaquel de protección, así como el aseo del mismo y la organización de los medicamentos con los que cuenta el Departamento Médico.</t>
  </si>
  <si>
    <t>Dos refrigeradores del Dpto. Médico se encuentran fuera de uso (uno está dañado y el otro no se lo usa)</t>
  </si>
  <si>
    <t>Se cambio los refrigeradores y se colocó una señaletica de PELIGRO BIOLÓGICO</t>
  </si>
  <si>
    <t>Dar un adecuado uso a los refrigeradores en el Departamento Médico.
Incluir en la bitácora el estado de los refrigeradores para conocer cuando necesitarán un mantenimiento y evitar daños futuros de los refrigeradores.</t>
  </si>
  <si>
    <t>Los recipientes de almacenamiento temporal de desechos no han sido identificados conforme lo establece el procedimiento EC.GA.RD.IN.01 INSTRUCTIVO PARA EL MANEJO DE  DESECHOS SÓLIDOS Y LÍQUIDOS</t>
  </si>
  <si>
    <t>Se identifico los recipientes de almacenamiento temporal de desechos.</t>
  </si>
  <si>
    <t>Mantener en buen estado los recipientes de almacenamiento temporal de desechos, con sus respectivas etiquetas y fundas para adecuado manejo de los desechos sólidos y líquidos.</t>
  </si>
  <si>
    <t>Los desechos no son clasificados conforme lo establece el procedimiento EC.GA.RD.IN.01 INSTRUCTIVO PARA EL MANEJO DE  DESECHOS SÓLIDOS Y LÍQUIDOS. La basura es colocada en la vía pública.</t>
  </si>
  <si>
    <t>Implementación de área de desechos en las oficinas y en campo.</t>
  </si>
  <si>
    <t>Revisar, limpiar y mantener siempre en buen estado los recipientes que se utilizarán para el manejo adecuado de los desechos sólidos y líquidos.
Mantener siempre visible la clasificación de los recipientes para mantener orgaanizados los desechos y así evitar quue los mismos se encuentren en la vía pública.
Vaciar los recipientes cuando los mismos se encuentren llenos y manetener siempre limpia el área.</t>
  </si>
  <si>
    <t>No se cuenta con una matriz de aspectos e impactos ambientales tanto en oficinas como en campo</t>
  </si>
  <si>
    <t>En la cartelera a la entrada de las oficinas se encuentra la matriz de aspectos e impactos ambientales para conocimeinto de los colaboradores.
Se realizó una charla informativa acerca de la matriz de aspectos ee impactos ambientales tanto en oficinas como en campo.</t>
  </si>
  <si>
    <t>Imprimir y proteger con material resistente para evitar daños físicos  matriz de aspectos e impactos ambientales y colocar en lugares visibles para los colaboradores tanto en las oficinas como en campo.
Planificar charlas de actualización de la información por parte del personal de SSA.</t>
  </si>
  <si>
    <t>No se cuenta con una matriz de identificación de peligros y evaluación de riesgos  tanto en oficinas como en campo.</t>
  </si>
  <si>
    <t>Se colocó en la cartelera a la entrada de las oficinas la matriz de identificación de peligros y evaluación de riesgos con la finalidad de que todos los colaboradores tengan conocimeinto de estta información.</t>
  </si>
  <si>
    <t>Imprimir y proteger con material resistente para evitar daños físicos la matriz de identificación de peligros  y colocar en lugares visibles para los colaboradores tanto en las oficinas como en campo.
Planificar charlas de actualización de la información por parte del personal de SSA.</t>
  </si>
  <si>
    <t>Material contaminado en cubeto inadecuado</t>
  </si>
  <si>
    <t>Los desechos fueron retirados y llevados hacia las bodegas de Petroamazonas que son las responsables del almacenamiento de estos residuos metálicos.</t>
  </si>
  <si>
    <t>Identificar los materiales contaminados ee indicar con tiempo al cliente el translado de los mismos.</t>
  </si>
  <si>
    <t>EPP  de los obreros en mal estado</t>
  </si>
  <si>
    <t>Se ha coordinado SSA Base Coca la llegada de los cascos para sus cambios respectivos  para el personal que lo requiera.</t>
  </si>
  <si>
    <t>El personal de SSA realizará constantes monitoreos en campo del EPP del personal con la finalidad de reemplazar aquellos que se encuentren desgastados o en mal estado y así proteger a nuestro personal mientras realiza sus labores diarias.</t>
  </si>
  <si>
    <t>Dotación de obreros en mal estado</t>
  </si>
  <si>
    <t>Se ha coordinado con la Administración del Proyecto para el cambio respectivo de la dotación al personal en obra de la estación Aguarico.</t>
  </si>
  <si>
    <t>NPT-PAN -AUCA 25</t>
  </si>
  <si>
    <t>Demora en inicio de operaciones  MTU # 01  (Auca 25, 05/07/2014).</t>
  </si>
  <si>
    <t>1.- El déficit  en  stock de accesorios y herramientas    en bodega necesarias para las respectivas operaciones  incurre  a que  se exista NPT.                                                                                                                   2.-Realizar un barrido a las unidades MTUs y verificar que la  unidad al momento de salir de la base Coca  conste con sus respectivos accesorios y herramientas.</t>
  </si>
  <si>
    <t>Demora en inicio de operaciones  MTU # 01  (Auca 25, 05/07/2014).).</t>
  </si>
  <si>
    <t>!- Por parte del área de Welltesting se debe realizar la liberación de las unidades MTU que cuente completamente los accesorios.
- El área de activos fijos debe liberar los equipos previo verificación que cuente los equipos completamente</t>
  </si>
  <si>
    <t>FALTA VERIFICAR LAS ACCIONES CORRECTIVAS</t>
  </si>
  <si>
    <t>PNC_COL_CARUPANA 05</t>
  </si>
  <si>
    <t>Falla de Slinding Sleeve 3 ½” – 2,81”, Tipo “L” perfil “F”</t>
  </si>
  <si>
    <t>1- Recuperación del equipo
2- Realizar un informe operacional y  presentar al cliente.
3- Realizar el análisis causa-raíz del elemento de falla</t>
  </si>
  <si>
    <t>EQUIPO: - Desalineamiento de los agujeros de descarga (discharge body) con los agujeros del Slinding Sleeve,    MATERIAL: - Desgaste por impacto de partículas a velocidades altas.   MEDIO: - Fluido arenoso y corrosivo.   Caudal y velocidad del fluido excesivo.</t>
  </si>
  <si>
    <t>1- Verificar con el cliente la factibilidad de uso de una bomba Jet Reversa.
- Verificar con el cliente la factibilidad de uso de Slinding Sleeve con OD. 5” x 2,81”.
- Determinar la factibilidad de alineación los agujeros de descarga de la bomba Jet Convencional con los agujeros del Slinding Sleeve.
- Realizar un proyecto de rediseño de la bomba Jet Convencional, la misma que debe tener descargas axiales.
- Utilizar una bomba Jet Convencional de material M303 o AISI 420 en pozos de estas características.
- No se recomienda el cambio de material en el Housing Sleeve.</t>
  </si>
  <si>
    <t>NPT-PAM-AUCA 50 -MTU36</t>
  </si>
  <si>
    <r>
      <t xml:space="preserve">Desprendimiento de material en el área roscada del fluid- end y tuerca de ajuste de canastilla.
</t>
    </r>
    <r>
      <rPr>
        <sz val="10"/>
        <rFont val="Calibri"/>
        <family val="2"/>
        <charset val="1"/>
      </rPr>
      <t xml:space="preserve">
Antecedentes: Con fecha 25 de julio del 2014, se produce un derrame en la MTU#36, en el la locación del pozo AUCA 50,  observa que un chorro de fluido (crudo), sale por la parte superior de la bomba quintuplex, consecuentemente la Unidad de Evaluación (MTU) se apaga a causa de la sobrepresión que se generó, Los técnicos en ese instante proceden a controlar inmediatamente la situación cerrando las válvulas, del manifould, separador y de producción. Se realiza la inspección de la Unidad MTU para verificar los daños, y se cerciora que la tuerca de ajuste de la canastilla de la bomba quintuplex no se encuentra. Aproximadamente el fluido derramado fue 4 bbl y un 80% del fluido se contuvo en el cubeto de la unidad MTU.
El fluid-end fue reparado en la compañía SOLPAC y entregado el 14 de septiembre del 2013. Se realiza el montaje del fuid-end en mención el 5 de enero del 2014, teniendo un total de horas trabajadas hasta la fecha del accidente ambiental de aprox. 1900 horas.
                                          </t>
    </r>
  </si>
  <si>
    <t>Penalidad por NPT
USD</t>
  </si>
  <si>
    <t>• Se deshabilita el equipo de acuerdo con el procedimiento respectivo.
• Se envía de inmediato una MTU de Base Coca Sertecpet a su reemplazo.
• Se envía personal de SSA para monitorear limpieza en el área afectada.</t>
  </si>
  <si>
    <t>Desprendimiento dela tuerca de ajuste de canastilla y área roscada de fluid end.</t>
  </si>
  <si>
    <t>Material &amp;Diseño</t>
  </si>
  <si>
    <t>• Revisar el procedimiento de reclamos a proveedores en el  Dep. de Compras.
• Solicitar al proveedor  (SOLPAC) el diseño, certificados de calidad del material y pruebas  del equipo modificado. ok
• En caso de necesitar modificaciones para algún equipo, se deberá ejecutar una reunión para el análisis del mismo.ok</t>
  </si>
  <si>
    <t>El analisis del reporte de  no conformidad se debe realizar algunos  cambios  FALTA INFORME DE PAM</t>
  </si>
  <si>
    <t>NPT-PAM-ATACAPI 30</t>
  </si>
  <si>
    <t>Supervisor  Proyectos</t>
  </si>
  <si>
    <t>Derrame ambiental Atacapi 30 
En la remoción mecánica del material, cucharon de la excavadora atrapa un ducto PVC de 4” que se encontraba a no más de 30 cm bajo el nivel de la plataforma, al interior de la tubería de PVC se encontraba la línea capilar que conecta la bayoneta del pozo Atacapi 24 con la bomba de inyección químicos, esto provoca una tracción del capilar y el cual termina por desprender el niple roscado de 2” en el threadolet, conjuntamente con sus accesorios, produciendo  una  fuga  del  fluido  del  pozo;    debido  a  la  presión  del  fluido  existe  una aspersión que afecta un área aproximada de 60 m2.</t>
  </si>
  <si>
    <t>Se informó y se solicitó la presencia del operador para que proceda con el apagado del pozo; en estimaciones realizadas en campo, conjuntamente  con el operador de la plataforma</t>
  </si>
  <si>
    <t>No se realizo un monitoreo para confirmar si exIste o no cables o tuberia enterrada en la plataforma.                    No semantuvo una supervision constante y permanente durante la excavacion.                                                             NO se disponia de procesos constructivos y planos as-built de la plataforma.</t>
  </si>
  <si>
    <t>Para los KOM de arranque deberá contar con la presencia de SSA y realizar un AST
del sitio de trabajo con la participación de la Supervisión de Línea.
Se deberá utilizar el detector de cables para todos los trabajos de zanjado y el personal de ejecutores y supervisores deberán recibir entrenamiento del manejo del equipo.               Incluir  como  punto  obligatorio  en  el  procedimiento  de  excavación  mecánica,  la utilización de detector de cables, como medida de seguridad                                                                             Realizar un plan de capacitación básica sobre aspectos operativos e infraestructura petrolera, a los supervisores de construcción de Sertecpet.</t>
  </si>
  <si>
    <t>NPT-PAM-ARMADILLO</t>
  </si>
  <si>
    <r>
      <t xml:space="preserve">Contaminación Plataforma Armadillo 01  
</t>
    </r>
    <r>
      <rPr>
        <sz val="10"/>
        <rFont val="Calibri"/>
        <family val="2"/>
        <charset val="1"/>
      </rPr>
      <t xml:space="preserve">
Siendo las 00:15 ocurrió un incidente ambiental, paso que estando maniobrando las válvulas de ingreso al tanque T-135 ésta fue cerrada por equivocación ,por la cual  sale el fluido por el mechero por el lapso de unos 3 minutos y saliendo por el mismo de 4 a 5 barriles aproximadamente, quedando dentro del cubeto y manchando unos 3 metros a la redonda  en ese instante se procede a abrir la válvula de ingreso al tanque,  se le informa al Señor guardia móvil, custodio de los Vacuum el mismo que llama a comunicar al Campamento Auca central asi como también al Inspector de oleoductos.
A las 04:10 de la mañana ingresa la cuadrilla de remediación del personal  de PAM, para junto con ellos realizar la remediación del área afectada, cabe señalar que el derrame no afecto fuera de la locación.
</t>
    </r>
  </si>
  <si>
    <t>Penalidad</t>
  </si>
  <si>
    <t>• Remediación inmediata por cuadrilla de PAM
• Se envía técnico de reemplazo de manera inmediata y se retira al técnico autor del suceso.
• Se envía personal de SSA para que inspeccione y supervise la limpieza del área afectada.
• Se retira material contaminado de plataforma para su disposición final con GPOWER(130 saquillos).</t>
  </si>
  <si>
    <t>• No se aplicó la filosofía de trabajo.
• No analizo el riesgo que puede suceder</t>
  </si>
  <si>
    <t>MANO DE OBRA</t>
  </si>
  <si>
    <t>• Se realizará  re inducciones periódicas al personal involucrado en el área.
• Retroalimentar  los procedimientos de operación de tanques.</t>
  </si>
  <si>
    <t>PNC-OPR-MYE-14-004</t>
  </si>
  <si>
    <t>El dia 31/08/2014 durante la inspeccion de dos sliding sleev 3 1/2" x 2.81 "L" con seriales : SSC-149 y SAC-087, reparadas en el taller de Bombeo Hidraulico Sertecpet, se presentan las siguiente observación:                                                                                                              Los bienes no pasan satisfactoriamente la prueba de apertura y cierre; debido a problemas en el collet del shifiting tool</t>
  </si>
  <si>
    <t>Sanción PNC</t>
  </si>
  <si>
    <t>Verificar medidas del collet del shifting tool y supender la liberacion.</t>
  </si>
  <si>
    <t>Desgaste normal en las partes internas de la herramienta.                                                                                                   EL shifting tool no tiene back up</t>
  </si>
  <si>
    <t>Se realizara el analisís causa raiz de la desviación encontrada.                                                                                              Se tendrá un back up del shifting tool para poder solventar.                                                                                  Se difundirá procedimiento hacia personal involucrado.</t>
  </si>
  <si>
    <t>Cerrada por Ing. Nestor Gualan</t>
  </si>
  <si>
    <t>NPT -MAN-MTU33-SACHA 396</t>
  </si>
  <si>
    <t>FALLA VALVULA   CHECK MANIFOLD:
DESCRIPCIÓN:
El día Sábado 2 de Agosto del 2014, a las 22h00 al momento de comenzar la evaluación del pozo SACHA396 con el RIG de FASTDRILLlNG11 al encontrarme realizando prueba de líneas y con una presión en la línea de inyección de 3300 psi se observa que la Válvula Check del manifold no está haciendo sello y se decide con el técnico parar las operaciones.
Inmediatamente procedemos a llamar a mantenimiento  los cuales demoran alrededor de 2 horas por lo cual el RIGde FASTDRILLlNG11 procede a levantar una NPT.
NOTA: En la mañana del día de la evaluación al pozo SACHA396 la unidad se encontraba en la base a mi cargo y yo  procedí con un técnico de mantenimiento  a destapar dicha válvula la cual el asiento no hacia sello completamente  y se envió a la planta de producción a rectificar, posteriormente  se realiza prueba para verificar que estaba en óptimas condiciones. El momento de armar la válvula Check no dimos cuenta que el sello de la tapa estaba roto y se
puso otro sello diferente ya que 110 habla en stock de bodega y la unidad salió así a la evaluación.</t>
  </si>
  <si>
    <t>Sanción NPT</t>
  </si>
  <si>
    <t>• Se deshabilita el equipo de acuerdo con el procedimiento respectivo.                                                          •Se informó  al C-MAN   de la  falla                                 •Se envio desde la base una valvula check para su Cambio</t>
  </si>
  <si>
    <t>La falta de lubricante entre las caras del o-ring  y la tapa de la valvula al momento de realizar el apriete, ocasiona un cizallamiento en el o-ring</t>
  </si>
  <si>
    <t>Realizar y retroalimentar el instructivo para reparacion de valvulas check</t>
  </si>
  <si>
    <t>NPT -MAN-MTU40-AUCA CENTRAL</t>
  </si>
  <si>
    <t>SUPERVISOR</t>
  </si>
  <si>
    <r>
      <t xml:space="preserve">Derrame (tipo Verde 1) en la estación Auca Central – MTU#40
</t>
    </r>
    <r>
      <rPr>
        <sz val="10"/>
        <rFont val="Calibri"/>
        <family val="2"/>
        <charset val="1"/>
      </rPr>
      <t xml:space="preserve">Antecedentes: Con fecha 06 de agosto del 2014, se produce un derrame en la MTU#40, en el la locación Auca Central. Durante el cambio de bomba en el pozo AUCA  34 y cierre del pozo AUCA 06, se desestabilizan las unidades que se encontraban en funcionamiento (MTU#40 y MTU#48);  la presión de inyección sube repentinamente a 3950 psi (cartas BARTON), los operadores de Sertecpet S.A. disminuyen la presión de inyección hasta los 2000 psi y se sube paulatinamente la misma, cuando se está próximos a alcanzar los parámetros de operación se dispara la válvula  relief de alta, la misma que, se abre conectando la línea de alta presión con la línea de baja presión (línea de succión), cuando esto ocurre se presuriza línea baja y falla la válvula de succión del separador, ocurriendo la contaminación ambiental.
</t>
    </r>
  </si>
  <si>
    <t>Penalidad por NPT
USD 270 BARRILES DE PRODUCCION</t>
  </si>
  <si>
    <t>• Limpiar el área contaminada
• Cambiar unidades MTUs. Y recuperara los parámetros de operación.
• Instalar válvulas para aislar cada una de las líneas de la MTU.</t>
  </si>
  <si>
    <t>• Sobrepresión de la línea de inyección de las MTUs.
• Falla de la válvula Relief.</t>
  </si>
  <si>
    <t>Equipo</t>
  </si>
  <si>
    <t>• Establecer una metodología para el análisis del requerimiento del cliente cuando el caso lo amerite.
• Realizar y difundir un procedimiento o instructivo para sistemas de bombeo con power oil centralizado.
• Realizar un estudio de factibilidad para trabajos con power oil a diferentes condiciones de operación.
• Inducción al personal sobre sistemas power oil centralizado. 
• Difundir al personal de well testing sobre: el accidente ambiental ocurrido y la lección aprendida, la importancia del ATS en el cambio de actividad del personal, la importancia del buen estado y control de la geomenbranas.OK
• Realizar una auditoría al laboratorio SEROIL, con la finalidad de verificar los procedimientos de certificación de las válvulas relief.OK</t>
  </si>
  <si>
    <t>INSTRUCTIVO  EN REVISION Y MEJORAS DE BOMBEO DE POWER OIL Y FALTA EL INFORME DE SEROIL</t>
  </si>
  <si>
    <t>NCR INTERNA</t>
  </si>
  <si>
    <t>Desprendimiento de 9 leaf spring y 3 drack block del packer HD en el pozo Shuara 05 al momento de desasentamiento de la herramienta</t>
  </si>
  <si>
    <t>·          Reportar el problema al C-MAN(Ing. Ángel Navarrete) y a Supervision de Herramientas(Ing. Klever Soto).            ·          Coordinar las acciones operativas a realizar con C-MAN.                                    ·          Realizar operaciones de recuperación de herramientas de fondo.</t>
  </si>
  <si>
    <r>
      <t xml:space="preserve">·</t>
    </r>
    <r>
      <rPr>
        <sz val="10"/>
        <rFont val="Times New Roman"/>
        <family val="1"/>
        <charset val="1"/>
      </rPr>
      <t xml:space="preserve"> </t>
    </r>
    <r>
      <rPr>
        <sz val="10"/>
        <rFont val="Garamond"/>
        <family val="1"/>
        <charset val="1"/>
      </rPr>
      <t xml:space="preserve">Reemplazar las partes o herramientas que estén fatigadas por el tiempo y condiciones de trabajo. ·                                                                                                                                                   Gestionar con el personal de compras, para que se adquieran los repuestos de buena calidad y herramientas especiales para ensamblaje (torquimetro).   ·                                                                                                                                                                                          Retroalimentar al personal el Instructivo de ajuste de liberación, ensamblaje y desarmado para packer HD.</t>
    </r>
  </si>
  <si>
    <t>Falta inspeccion de armado para verificar ya el estado operativo de la piezay poder determinar si existe juego</t>
  </si>
  <si>
    <t>NCR -MAN-MTU46-SHUSHUFINDI 127</t>
  </si>
  <si>
    <r>
      <t xml:space="preserve">Atascamiento  del motor de la unidad # MTU 46 SHUSHUFINDI 127 </t>
    </r>
    <r>
      <rPr>
        <sz val="12"/>
        <rFont val="Calibri"/>
        <family val="2"/>
        <charset val="1"/>
      </rPr>
      <t xml:space="preserve">                                                                                     Siendo las 03h00 am del día miércoles 20 de Agosto, personal denota un sonido anormal en motor de unidad MTU 46 en la cual se procede a suspender las operaciones, en este instante se produce una columna de humo que sale desde el respiradero del carter.
Se realiza inspección visual de parámetros en tablero del motor evidenciando que están dentro del rango normal para reiniciar operaciones. Se intenta encender motor para reiniciar bombeo sin tener éxito, a lo cual, se notifica al departamento de supervisión y mantenimiento de Base Coca SERTECPET y a su vez al personal de PETROAMAZONAS EP.
A partir de ese momento el caudal que se inyecta con unidades MTU 47 y MTU 48 es de 8568 BAPD. 
Personal de mantenimiento realiza inspección de unidad MTU 46 en locación manifestando que el motor se encuentra trabado a lo cual recomienda el cambio de unidad.
</t>
    </r>
  </si>
  <si>
    <t>• Movilización de unidad MTU 38 para reemplazo
• Para evitar tiempos prolongados de respuesta, se propondrá a Gerencia de Operaciones la autorización de mantener una unidad de Back up en locación.</t>
  </si>
  <si>
    <t>!- El personal que opera las mtu no revisaron el nivel de aceite.
- No comunicaron a tiempo a mantenimiento del consumo de aceite</t>
  </si>
  <si>
    <t>Maquinaria</t>
  </si>
  <si>
    <t>• Implementar una protección para la presión de aceite como un manómetro o amperímetro o visor de aceite que nos alerta al personal que opera las unidades MTU.
•  Esta implementación se realizara  según se vayan ingresando las unidades al área de mantenimiento.</t>
  </si>
  <si>
    <t>REVISAR LAS ACCIONES CORRECTIVAS</t>
  </si>
  <si>
    <t>NPT -MAN-MTU30-PACAYACU#9</t>
  </si>
  <si>
    <r>
      <t xml:space="preserve">Falla en sistema electrico(Baterias) unidad MTU30 Pacayacu 9 
</t>
    </r>
    <r>
      <rPr>
        <sz val="10"/>
        <rFont val="Calibri"/>
        <family val="2"/>
        <charset val="1"/>
      </rPr>
      <t xml:space="preserve">La unidad MTU 30 sale de producción continua de más de 14 meses tiempo en el cual jamás hubo la necesidad de realizar el cambio de baterías de las mimas que han estado en su límite de vida útil.
En base Coca Marcos Melo solicita que se revisen las baterías ya que los bornes están desgastados el departamento de mantenimiento revisa y avala el correcto funcionamiento de las mismas al respaldar con la liberación mecánica. MTU 30 llega a pozo Pacayacu 09 el día 25 de agosto y permanece en stand by hasta las 08:00 del día 26 del mismo mes, durante este lapso de tiempo personal operaciones realiza varios arranques en el equipo sin ningún contratiempo. Personal RIG SAXON 47 entrega el pozo a las 08:00 a SERTECPET mientras el personal realiza el armando de la línea de inyección al cabezal y al intentar realizar la prueba de hermeticidad la unidad no arranca pese a que a las 06:00 fue encendida durante 30 minutos para precalentar el motor.</t>
    </r>
  </si>
  <si>
    <r>
      <t xml:space="preserve">·</t>
    </r>
    <r>
      <rPr>
        <sz val="7"/>
        <rFont val="Times New Roman"/>
        <family val="1"/>
        <charset val="1"/>
      </rPr>
      <t xml:space="preserve">         </t>
    </r>
    <r>
      <rPr>
        <sz val="11"/>
        <rFont val="Garamond"/>
        <family val="1"/>
        <charset val="1"/>
      </rPr>
      <t xml:space="preserve">Reemplazo de la Batería en unidad MTU.
·    Envió baterías de Back up .
</t>
    </r>
  </si>
  <si>
    <t>• Descarga unas de las baterías.
- Descarga de las baterías por dejar en contacto el motor de la MTU.</t>
  </si>
  <si>
    <t>• Verificar en el proceso de mantenimiento el estado de cada uno de las baterías este es cada 300 horas.
• Realizar el cambio del mismo según mantenimiento programado.  
• Incrementar en el procedimiento de evaluación de pozos el cheque de  los bornes de las baterías antes del arranque de la unidad  MTU.
• Implementar la identificación de los cables de las baterías y los protectores de bornes de las baterías.</t>
  </si>
  <si>
    <t>EVIDENCIAR LAS ACCIONES CORRECTIVAS</t>
  </si>
  <si>
    <t>NPT -MAN-MTU36-GUANTA 38</t>
  </si>
  <si>
    <r>
      <t xml:space="preserve">Falla averia mecanica(Fluid End) unidad MTU36 Guanta 38 
</t>
    </r>
    <r>
      <rPr>
        <sz val="10"/>
        <rFont val="Calibri"/>
        <family val="2"/>
        <charset val="1"/>
      </rPr>
      <t xml:space="preserve">A las 01h30 inicia con la prueba de líneas, queriendo alcanzar 3500 psi, sin tener éxito.
La presión sube hasta los 3500 psi, pero no se mantiene; Se Asume en un inicio que existe Fuga en una de las válvulas del manifold de la unidad, para lo cual se realiza todas las pruebas correspondientes en el manifold alternando entre una y otra válvula de inyección y retorno. Las mismas que descartan fugas. Quedando descartado esa posibilidad se realiza prueba de presión entre la bomba Quintuplex y la Línea de Inyección en el Manifold, en el cual se constata la caída de presión. En este tramo con los resultados obtenidos constata un posible corte de fluido en asientos y bolas del Fluid End.Para lo cual a las 03h10 se notifica inmediatamente a Supervisión de MTU. Y se pide el envío de personal de Mantenimiento  para corregir el inconveniente suscitado.A las 04h00 el Ing. Lino Gaibor solicita verificar el filtro de la succión, el mismo que se chequea y se encuentra totalmente limpio. A las 06h30 el personal de Mantenimiento llega a la locación GUANTA 38 y constata el daño en el Fluid End y ratifica el daño hipotético que se tenía en un inicio del desgaste en asientos y bolas del Fluid End.</t>
    </r>
  </si>
  <si>
    <t>Penalidad por NPT
3 HORAS USD 210</t>
  </si>
  <si>
    <t>• Se realizó las pruebas correspondientes para localizar el daño.
• Se reportó lo sucedido al Supervisor de Operaciones y Mantenimiento
• Se revisó y se cambió las bolas y asientos del fluid end.</t>
  </si>
  <si>
    <t>• Presión baja en el separador.
• Falta de empaquetamiento con fluido en la línea de succión.
• No existe un instructivo de operación de la unidad MTU.</t>
  </si>
  <si>
    <t>• Realizar un instructivo para encendido de las  operación de la unidad MTU. OK
• Retroalimentar al personal de operaciones el instructivo de operación de la unidad MTU. 52%</t>
  </si>
  <si>
    <t>Se evidenciara la ultima etapa con la capacitacion del dia 21 oct 2014</t>
  </si>
  <si>
    <t>NCR_STP</t>
  </si>
  <si>
    <t>PLANTA ASME</t>
  </si>
  <si>
    <r>
      <t xml:space="preserve">Molestias Respiratorias en Area de TBH  </t>
    </r>
    <r>
      <rPr>
        <sz val="10"/>
        <rFont val="Calibri"/>
        <family val="2"/>
        <charset val="1"/>
      </rPr>
      <t xml:space="preserve">Taller de Bombeo Hidráulico, Packers, Laboratorio de instrumentación de sensores, Oficinas de facturación, Oficina de Supervisión de Herramientas y Servicios, se ha venido presentado varios síntomas de molestias y afecciones  respiratorias, lo que ha provocado que exista cierto malestar en el personal que trabaja en las áreas antes mencionadas, a su vez se ha podido evidenciar  que en  el área de Bombeo Hidráulico en las mañanas se observa una delgada capa de una especie de polvo; tomemos  en cuenta que todas estas áreas nos encontramos al lado del área de Sandblasting y pintura de planta ASME, y según versión de los Señores que realizan mantenimiento a los aires acondicionados, en el techo de las oficinas de facturación  hay unos desfogues que salen de planta Asme en dirección a Taller de bombeo hidráulico.</t>
    </r>
  </si>
  <si>
    <t>Reclamo del cliente interno</t>
  </si>
  <si>
    <t>• Se realizó  una reunión con el supervisor de Herramientas de fondos y planta de producción ASME  para determinar los probables causas.
• Se identifico tres correcciones que son  Cambio del dirección del ducto  de la cabina Sandblasting, cambio de lugar de la ventilación de aire acondicionado del area de Herramientas de fondos  y subir la pared del area de las oficinas del Herramientas de fondos.
.  Se comunico al administrador de campo para los cambios de lugar de los  problemas  identificados</t>
  </si>
  <si>
    <t>• Contaminación de las micro particulas por el ducto que se encuentra en dirrecion al area de Herramientas de fondos .  
• Las cabinas de Sandblasting se encuentra cerca de las oficinas de Herramientas de Fondos</t>
  </si>
  <si>
    <t>• Cambio del direccion del ducto  de la cabina Sandblasting,
• Cambio  de lugar de la ventilación de aire acondicionado del area de Herramientas de fondos .
• Subir la pared del area de las oficinas del Herramientas de fondos al nivel de lacabina de Sandblasting .</t>
  </si>
  <si>
    <t>PNC-OPR-B56-14-002</t>
  </si>
  <si>
    <t>Por petición de Superintendencia de Operaciones Bloque 56 Activo Lago Agrio se realiza inspección a unidades MTU N°10,08,38 quese encuentran operando en este Activo, determinandose las siguientes desviaciones: 1) Al personal de Cia. Sertecpet de las unidades MTU le falta capacitación de operación del equipo. 2) No se dispone de un procedimiento o instructivo para la utilización de los diferentes tipos de elementos sellantes en las bombas Jet Claw.  3) No se dispone el programa de mantenimiento preventivo en las unidades.</t>
  </si>
  <si>
    <t>Realizar el levantamiento de la  no conformidad</t>
  </si>
  <si>
    <t>"- Elaborar, ejecutar y evaluar  un plan de capacitación  para el personal de MTU (60 días). ok                                                                                                                                                                 - Elaboración y difusión   de un instructivo de uso de elementos sellantes para JET CLAW  (30 días) ok                                                                                                                                                                          - Disponer un archivo de mantenimiento en todas las unidades MTU (15 días)</t>
  </si>
  <si>
    <t>Se envio el instructivo para la segunda revision a Petroamazonas</t>
  </si>
  <si>
    <t>OGLAN/ AGIP</t>
  </si>
  <si>
    <t>I INCIDENTE EN LA PLATAFORMA OGLAN 02 AGIP</t>
  </si>
  <si>
    <r>
      <t xml:space="preserve">Derrame Por Ruptura de manguera en la estación Oglan # 02
</t>
    </r>
    <r>
      <rPr>
        <sz val="12"/>
        <rFont val="Calibri"/>
        <family val="2"/>
        <charset val="1"/>
      </rPr>
      <t xml:space="preserve">Antecedentes: Siendo aproximadamente las 18:35 pm. Se escucha una explosión por el área de los tanque de almacenamiento de crudo de forma inmediata suena la sirena del taladro para la respectiva evacuación, después de un momento llegado la calma personal de Sertecpet se dirige a la área de las bombas encontrándose con la novedad que una manguera de 4” de la interconexión de la salida de los tanque e ingreso al calentador se ha desprendido de su sello respectivo , ocasionando separar el fluido (crudo y agua) que se mantenía en el interior de la manguera (aproximadamente de 4 a 5 galones de fluido), causando una contaminación en el área de los tanques de lodo del taladro y de las bombas de Sertecpet (aproximadamente de 5 a 6 m2), La mayor parte del fluido se quedó en el cubeto.
</t>
    </r>
  </si>
  <si>
    <t>• Limpieza del área afectada
• Reemplazar inmediatamente la manguera de 4”
• Evacuación de los desechos contraminados</t>
  </si>
  <si>
    <t>!- Desprendimiento del sello de la  manguera de 4”. 
- Fatiga del material (sello de la manguera).
- Desgaste prematuro del sello de la manguera.
- Tablero de control Incompleto (falta de un Breaker Adecuado).
- El calentador no contaba con un dispositivo de control de temperatura.</t>
  </si>
  <si>
    <t>• Establecer una Registro de liberación de los equipos a ser utilizados en campo.
• Los equipos  que se utiliza para la interconexión de tanques debe ser liberados con sus certificados.OK
• Para posteriores proyectos previos al arranque debe contar  con los procedimientos o instructivos que aplique en las operaciones de facilidades tempranas.
• Todos los procedimientos e instructivos deben ser aprobados por las personas responsables del documento. OK
• Implementación de una Bitácora en todos los proyectos para un medio de comunicación de las actividades entre operadores.</t>
  </si>
  <si>
    <r>
      <t xml:space="preserve">Cláusula 5.3 d) ISO 9001:2008</t>
    </r>
    <r>
      <rPr>
        <sz val="11"/>
        <rFont val="Arial Narrow"/>
        <family val="2"/>
        <charset val="1"/>
      </rPr>
      <t xml:space="preserve">  Se observa que la  Política integral no ha sido difundida a  todos los niveles de la organización.</t>
    </r>
  </si>
  <si>
    <t>Realizar el levantamiento de las observaciones y no conformidades</t>
  </si>
  <si>
    <t>Enviar a todos los supervisores del area para su respectiva difusión</t>
  </si>
  <si>
    <t>Se envio un correo a los supervisores para su difusion de los mismos.</t>
  </si>
  <si>
    <r>
      <t xml:space="preserve">Cláusula 5.5.1 ISO 9001:2008</t>
    </r>
    <r>
      <rPr>
        <sz val="11"/>
        <rFont val="Arial Narrow"/>
        <family val="2"/>
        <charset val="1"/>
      </rPr>
      <t xml:space="preserve">  Las funciones y responsabilidades en los puestos de trabajo de los entrevistados no han sido difundidas formalmente.</t>
    </r>
  </si>
  <si>
    <t>Difundir el manual de responsabilidades y funciones de los colaboradores</t>
  </si>
  <si>
    <t>Falta el tercer grupo de capacitación.</t>
  </si>
  <si>
    <r>
      <t xml:space="preserve">Cláusula 4.2.3 d) ISO 9001:2008</t>
    </r>
    <r>
      <rPr>
        <sz val="11"/>
        <rFont val="Arial Narrow"/>
        <family val="2"/>
        <charset val="1"/>
      </rPr>
      <t xml:space="preserve">  Se  observan versiones desactualizadas de procedimientos e instructivos impresos en los sitios de trabajo  como clasificación de desechos, planes de contingencia, plan de emergencia, procedimiento para identificar aspectos ambientales…</t>
    </r>
  </si>
  <si>
    <r>
      <t xml:space="preserve">ODM</t>
    </r>
    <r>
      <rPr>
        <sz val="11"/>
        <rFont val="Arial Narrow"/>
        <family val="2"/>
        <charset val="1"/>
      </rPr>
      <t xml:space="preserve">  Si bien los Subcomités de Seguridad y Salud han sido constituidos no se ha difundido su conformación. Los colaboradores no conocen quienes son sus representantes</t>
    </r>
  </si>
  <si>
    <r>
      <t xml:space="preserve">Cláusula 4.3.1  ISO 14001:2004; 18001:2007</t>
    </r>
    <r>
      <rPr>
        <sz val="11"/>
        <rFont val="Arial Narrow"/>
        <family val="2"/>
        <charset val="1"/>
      </rPr>
      <t xml:space="preserve">  No se  cuenta con  procedimientos actualizados para identificar aspectos ambientales e identificar peligros, evaluar riesgos y determinar controles.</t>
    </r>
  </si>
  <si>
    <r>
      <t xml:space="preserve">Procedimiento de Permisos de Trabajo EC.GS.SS.PR.09</t>
    </r>
    <r>
      <rPr>
        <sz val="11"/>
        <rFont val="Arial Narrow"/>
        <family val="2"/>
        <charset val="1"/>
      </rPr>
      <t xml:space="preserve">  En los frentes de trabajo no se  elabora el AST como parte del permiso y consecuentemente del procedimiento establecido.</t>
    </r>
  </si>
  <si>
    <t>Elaborarlos AST diariamente en todos los frentes de trabajo.</t>
  </si>
  <si>
    <t>Se solicitóa Marco Sanchez</t>
  </si>
  <si>
    <r>
      <t xml:space="preserve">Registro EC.GC.MTU.RE.01 Check list de verificación previa de arranque de equipos </t>
    </r>
    <r>
      <rPr>
        <sz val="11"/>
        <rFont val="Arial Narrow"/>
        <family val="2"/>
        <charset val="1"/>
      </rPr>
      <t xml:space="preserve">No es utilizado conforme lo especifica el procedimiento de evaluación y producción de MTU EC.GC.OP.PR.04.</t>
    </r>
    <r>
      <rPr>
        <b val="true"/>
        <sz val="11"/>
        <rFont val="Arial Narrow"/>
        <family val="2"/>
        <charset val="1"/>
      </rPr>
      <t xml:space="preserve"> </t>
    </r>
  </si>
  <si>
    <t>Implementar en todos los arranques de unidad MTU el checklist de verificación.</t>
  </si>
  <si>
    <t>Evidenciar</t>
  </si>
  <si>
    <t>Auditoría Interna-AUCA 06-MTU 40</t>
  </si>
  <si>
    <t>Frente de trabajo no cuenta con el registro de requerimiento del cliente.</t>
  </si>
  <si>
    <t>Manómetro SERT-14093 No cuenta con certificado de calibración.</t>
  </si>
  <si>
    <t>Buscar el certificado de calibración y entregar a la unidad MTU para que archiven en su dossier.</t>
  </si>
  <si>
    <t>La MTU cuenta con una escalera y no con dos (una de entrada y otra de salida) conforme lo requerido por el cliente</t>
  </si>
  <si>
    <t>Los recipientes de clasificación de desechos no se encuentran debidamente identificados.</t>
  </si>
  <si>
    <t>Geomembrana se encuentra deteriorada</t>
  </si>
  <si>
    <t>Luna de direccionales (derecha) del camper se encuentra rota</t>
  </si>
  <si>
    <t>Cambiara las lunas de las direccionales delas unidades MTU las cuales de encuentren rotas</t>
  </si>
  <si>
    <t>Auditoría Interna-AUCA 18-MTU 28</t>
  </si>
  <si>
    <t>Botón de parada de emergencia sin señalización</t>
  </si>
  <si>
    <t>Colocar la señalizacion en un lugar de facil identificación de la misma.</t>
  </si>
  <si>
    <t>Geomembrana rota</t>
  </si>
  <si>
    <t>Enviar materiales requeridos para la reparacion de las mismas</t>
  </si>
  <si>
    <t>Auditoría Interna-AUCA 31-MTU 27</t>
  </si>
  <si>
    <t>Perímetro de seguridad de la MTU no se encuentra bien delimitado. Hay circulación de personas  y vehiculos de la localidad.</t>
  </si>
  <si>
    <t>Delimitar el area de la MTU</t>
  </si>
  <si>
    <t>Auditoría Interna-AUCA 31-MTU 35</t>
  </si>
  <si>
    <t>Generador no cuenta con cubeto para contener posibles derrames de combustible</t>
  </si>
  <si>
    <t>Realizó el cubeto para el generador y mantener en buen estado</t>
  </si>
  <si>
    <t>No se clasifican adecuadamente los desechos desde su origen</t>
  </si>
  <si>
    <t>Utilizar  diferentes fundas para la clasificacion de los desechos según su origen</t>
  </si>
  <si>
    <t>Grasas y productos químicos almacenados en recipientes inadecuados.</t>
  </si>
  <si>
    <t>Ultilizar de recipientes adecuados y apropiados</t>
  </si>
  <si>
    <t>Se parchó en las partes rotas de la geomembrana  y realizar el mantenimiento según la necesidad</t>
  </si>
  <si>
    <t>Auditoría Interna-AUCA 50-MTU 26</t>
  </si>
  <si>
    <t>Certificado de medición de espesores de tubería se encuentra caducado desde mayo del 2014.</t>
  </si>
  <si>
    <t>MTU no cuenta con botón de parada de emergencia remoto.</t>
  </si>
  <si>
    <t>Instalar el boton de parada de emergencia</t>
  </si>
  <si>
    <t>Se colocara una geomenbrana nueva</t>
  </si>
  <si>
    <t>Auditoría Interna-AUCA 74-MTU 20</t>
  </si>
  <si>
    <t>Frente de trabajo no cuenta con el registro de requerimiento del clietne.</t>
  </si>
  <si>
    <t>Generar el requerimiento del cliente y colocar en el Dossier de la unidad</t>
  </si>
  <si>
    <t>Auditoría Interna-AUCA RW01-MTU 29</t>
  </si>
  <si>
    <t>Camper sin conexión a tierra</t>
  </si>
  <si>
    <t>Realizar las conexión a tierra</t>
  </si>
  <si>
    <t>AUDITORIA EXTERNA</t>
  </si>
  <si>
    <t>ISO 9001:2008,
ISO 14001:2004 y OHSAS 18001:2007</t>
  </si>
  <si>
    <t>•  Se evidenció en la Centro de Acopio de Combustible y Lubricante la necesidad de efectuar una limpieza de la contención secundaria en el área del Tanque de Aceite 15W40.</t>
  </si>
  <si>
    <t>No se evidencio el riesgo</t>
  </si>
  <si>
    <t>Metodo</t>
  </si>
  <si>
    <t>Adapto un recipiente adecuado</t>
  </si>
  <si>
    <t>•  Se observó en el Centro de Acopio de Combustible y Lubricante envases para la segregación de residuos en la parte externa al lado del Tanque de Diesel 2, debajo del letrero de ‘Producto Inflamable’, siendo necesario su inmediata reubicación. En los mismos envases de residuos referidos se observó que no se cumple con la segregación de acuerdo al tipo de residuo.</t>
  </si>
  <si>
    <t>Se reubico para segrerar los residuos</t>
  </si>
  <si>
    <t>Se evidenció en el Centro de Acopio de Combustible y Lubricante en el área del Surtidor de Combustible la  disposición  de  insumos  para  atención  de  derrames  dentro  de  un  estante metálico sin identificación, mezclados con otros insumos como trapeadores, lámparas y mangueras entre otros, debiendo mantener un Kit Antiderrames identificado y acompañado con una ‘Lista de Insumos’ que se debe mantener en su contenido para su control y para una eficaz respuesta ante una emergencia.</t>
  </si>
  <si>
    <t>Se implemento  y instalo el Kit de contingencia</t>
  </si>
  <si>
    <t>•  Se evidenció en el Centro de Acopio de Combustible que el Botiquín no cuenta con la respectiva</t>
  </si>
  <si>
    <t>Se evidencio la implementación del botiquin y el registro</t>
  </si>
  <si>
    <t>•  Se evidenció que el operario del Centro de Acopio de Combustible no  tiene un  adecuado conocimiento del protocolo de comunicación y de respuesta ante una emergencia.</t>
  </si>
  <si>
    <t>•  Se evidenció que el Pozo a Tierra del Centro de Acopio del Combustible y Lubricante no está identificado. Así mismo las tapas de cajas de paso pintadas de amarillo están sin identificación.</t>
  </si>
  <si>
    <t>Se identifico y señalizo en los puntos identificado de las cajas  de carga electrica</t>
  </si>
  <si>
    <t>•  Se evidenció la Bodega de Pinturas envases almacenados en parte altas y sin guardas de seguridad para evitar potenciales caídas.</t>
  </si>
  <si>
    <t>•  Se evidenció la necesidad de reforzar el conocimiento del personal que trabaja en la Bodega y el Centro de Acopio de Combustible y Lubricante respecto a los aspectos e impactos ambientales asociados a sus labores. Ver NC Mayor 1401CMC01.</t>
  </si>
  <si>
    <t>No fue difundido y capacitado en el tiempo establecido</t>
  </si>
  <si>
    <t>El área de Ssa es responsable de la difusión y de la inducción al personal</t>
  </si>
  <si>
    <t>•  En la Bodega no se cuenta con la respectiva Matriz IPER. Ver NC Mayor 1401CMC02</t>
  </si>
  <si>
    <t>•  Se observó el caso aislado de una botella de Acetileno con la cadena de seguridad colocada sobre la válvula.</t>
  </si>
  <si>
    <t>No se estaba instalado la cadena</t>
  </si>
  <si>
    <t>Instalación de cadena en la botella de aciteleno</t>
  </si>
  <si>
    <t>•  Se observó que en el Cuarto de Compresores se están almacenando sacos de Granalla Metálica, lo cual no corresponde, siendo importante como una medida de seguridad restringir el acceso solo a personal autorizado.</t>
  </si>
  <si>
    <t>No se cumplia con orden y limpieza</t>
  </si>
  <si>
    <t>Limpieza y reubicación de granalla</t>
  </si>
  <si>
    <t>•  Se observó en el ingreso de Cuarto de Máquina para Granallado y Recepción de Diesel canaletas en el piso sin rejillas de protección, generándose una condición sub estándar con riesgo para el personal que transita por el área.</t>
  </si>
  <si>
    <t>No se identifico el riesgo</t>
  </si>
  <si>
    <t>Colocación de grating en canaletas.</t>
  </si>
  <si>
    <t>•  Se observó en la Bodega de Pinturas un Extintor dispuesto sobre el piso, sin estar colocado bajo los estándares establecidos (gancho y letrero de identificación).</t>
  </si>
  <si>
    <t>Bodega de pintura se colocó el closet para el kit de contingencia y gancho para extintor</t>
  </si>
  <si>
    <t>•  Se observó que en la Bodega de Pinturas no hay un Kit Antiderrames disponible para responder ante una emergencia ambiental por derrame que se pueda presentar.</t>
  </si>
  <si>
    <t>Instalación de un closet para  kit de contingencia en cabina de pintura.</t>
  </si>
  <si>
    <t>•  Se observó que en la Cabina de Pintura no hay un Kit Antiderrames disponible para responder ante una emergencia ambiental por derrame que se pueda presentar.</t>
  </si>
  <si>
    <t>•  Se observó en la Cabina Sandblasting la dificultad de identificar las tuberías de aire de acuerdo al color establecido por las condiciones de trabajo, se comentó identificar dichas tuberías con letreros ‘Línea de Aire’.</t>
  </si>
  <si>
    <t>Cabina de samblasting señalización e identificación de tubería.</t>
  </si>
  <si>
    <t>• Se comentó establecer criterios para que sus indicadores de gestión consideren metas coherentes con las establecidas en la Matriz de Objetivos 2014. Ej.: Indicadores Rentabilidad y PNC de la Planta ASME no están referidos en la Matriz de Objetivos 2014.</t>
  </si>
  <si>
    <t>No está bien definido los indicadores para el área</t>
  </si>
  <si>
    <t>Se debe definir indicadores para el área</t>
  </si>
  <si>
    <t>•  La Matriz de Aspectos Ambientales de la Planta ha sido recibida recientemente, estando aún pendiente su difusión al personal. Ver NC Mayor 1401CMC01.</t>
  </si>
  <si>
    <t>El área de Ssa es responsable de la difusión y de la inducción al personal de la planta</t>
  </si>
  <si>
    <t>•  La Matriz de Riesgos Laborales ha sido recibida recientemente, estando aún pendiente su difusión al personal. Ver NC Mayor 1401CMC02.</t>
  </si>
  <si>
    <t>• Se  evidenció  que  por  retiro  del  Técnico  responsable  del  Mantenimiento  de  Máquinas Herramientas solo hay evidencia del registro de Limpieza General Semanal de las Máquinas hasta el 21/06/14.</t>
  </si>
  <si>
    <t>• Se evidenció que el personal desconoce del Directorio Telefónico de Emergencias.</t>
  </si>
  <si>
    <t>El directorio técnico esta colocado en un lugar visible en cada área.</t>
  </si>
  <si>
    <t>EVIDENCIAR</t>
  </si>
  <si>
    <t>• El personal de Fabricación de Bombas y Equipos no tiene conocimiento de Inspecciones de SSA que hayan sido realizadas en el 2013 y lo que va del presente año.</t>
  </si>
  <si>
    <t>Se realizará inspecciones continuamente a la planta de producción</t>
  </si>
  <si>
    <t>• Se observó el caso de piezas grandes en proceso de fabricación colocadas en posición vertical e inestable sobre la mesa de trabajo, siendo importante disponer su colocación en posición horizontal para evitar daños al personal en caso de una potencial caída de las mismas.</t>
  </si>
  <si>
    <t>La piezas de gran tamaño se van acolocar en el pisoy si el caso lo amerita en la mesa en posicion horizontal</t>
  </si>
  <si>
    <t>• Se evidenció la necesidad de establecer criterios junto con la Gerencia de SSA respecto al control que se debe mantener sobre el estado de los Esmeriles de Banco.</t>
  </si>
  <si>
    <t>Se realizara la compra de los protectores de esmeril</t>
  </si>
  <si>
    <t>Esta en proceso de compra, para su implementación en PP</t>
  </si>
  <si>
    <t>Se realiara una campaña de difusión de la matriz a cada area de trabajo</t>
  </si>
  <si>
    <t>•  El personal no tiene conocimiento de la nueva Matriz de Riesgos Laborales, siendo el motivo de no tener un adecuado conocimiento de los peligros y riesgos asociados a sus labores. El personal manifiesta no haber participado de la elaboración de la Matriz IPER. Ver NC Mayor 1401CMC02.</t>
  </si>
  <si>
    <t>• Se evidenció la necesidad de actualizar la Lista Maestra de Normas, Adendas y Erratas de la Planta de Producción. Ej.: Norma ISO 19011:2011 referida en la Lista Maestra en su versión anterior.</t>
  </si>
  <si>
    <t>LA lista maestrade Normas se debe actualizar y Solicitar a Gestión Empresarial ayuda con las normas que aun falta actualizar</t>
  </si>
  <si>
    <t>Evidenciar y verificar la actualizacion de las normas</t>
  </si>
  <si>
    <t>•  Se evidenció la necesidad de corregir el Mapa de Riesgos y Señalizaciones, teniendo en cuenta que falta la leyenda de los símbolos de riesgos, y falta la identificación de otros peligros no considerados en el Mapa, tales como los peligros en las Mesas de Trabajo y Prensas ubicadas en la parte central del Taller.</t>
  </si>
  <si>
    <t>SE HA SOLICITADO AL DEPARTAMENTO DE SSA, TOMAR LAS CORRECCIONES EN EL MAPA DE RIESGOS PARA DIFUSION Y PUBLICACION</t>
  </si>
  <si>
    <t>•  Se evidenció que el Kit Antiderrame no contiene la respectiva Lista de Control de Insumos.</t>
  </si>
  <si>
    <t>SE COMPLETO EL KIT DE CONTINGENCIA.      IMPLEMENTACION DE LISTADO DE MATERIALES</t>
  </si>
  <si>
    <t>•  Se evidenció la necesidad de establecer criterios para asegurar la disponibilidad de las MSDS en los puntos de uso cada vez que se realice un cambio de producto. Ej.: cambio de desoxidante por el producto Clay Control Plus – 100.</t>
  </si>
  <si>
    <t>SE CAMBIARA DE DESOXIDANTE EL CUAL CUENTE CON EL MSDS</t>
  </si>
  <si>
    <t>•  Se evidenció el caso del Permiso de Trabajo en Frío # 169 por la Reparación de Herramientas que la respectiva AST no considera el peligro de ‘contacto con productos químicos’ en coherencia con lo identificado en la Lista de identificación de Riesgos en el Trabajo.</t>
  </si>
  <si>
    <t>DAR CHARLAS DE PERMISOS DE TRABAJO QUE MANTENGA COHERENCIA CON LA MATRIZ DE RIESGOS DE TRABAJO</t>
  </si>
  <si>
    <t>• Se evidenció la necesidad de establecer criterios junto con la Gerencia de SSA respecto al control que se debe mantener sobre el estado de los Esmeriles de Banco. En este caso se observó un Esmeril sin micas protectoras y con los soportes sueltos.</t>
  </si>
  <si>
    <t>ES NECESARIO DISPONER DE 1 ESMERIL PARA DIFERENTES ACTIVIDADES EN LA REPARACION DE EQUIPOS.                    SE COLOCAN PROTECTORES EN ESMERIL                              SE REEMPLAZAN PIEDRAS</t>
  </si>
  <si>
    <t>•  Se comentó evaluar la emisión del Permiso de Trabajo Semanal cuando se realice el cambio de turno de los martes, ya que se emiten los días lunes, y en este caso siendo viernes no están referidos los nombres de la personas del turno presente.</t>
  </si>
  <si>
    <t>SE COORDINA PARA QUE LOS PERMISOS DE TRABAJOS SE ABRAN LOS DIAS MARTES</t>
  </si>
  <si>
    <t>• Se comentó referir en las Guías de Remisión el Código de la Herramienta, con el fin de asegurar una adecuada trazabilidad y control de las bombas y equipos rentados. Ej.: Clean Well 7” en G/R
# 03.</t>
  </si>
  <si>
    <t>SE ESTABLECE QUE PARA LOS REQUERIMIENTOS DE HERRAMIENTAS DE FONDO (PACKERS Y CLEAN WELL, SE CONSIDERE EL NÚMERO DE EQUIPO TANTO EN EL REQUERIMIENTO DEL CLIENTE, COMO EN LA GUIA DE REMISION)</t>
  </si>
  <si>
    <t>• Se observó en el Proyecto 121056 una condición sub estándar en el camino de acceso a la oficina temporal de campo, el personal transita cruzando una zanja por donde pasan tuberías no identificadas, y las pisa sin medir las consecuencias. Se dejó la indicación de habilitar de inmediato una plataforma de madera para que el personal cruce sin exponerse a los peligros que representa dicha condición.</t>
  </si>
  <si>
    <t>• Se evidenció la necesidad de reforzar el conocimiento del personal de campo del Proyecto 121056 respecto a los aspectos e impactos ambientales, y peligros y riesgos expuestos a varios peligros, sin embargo no los visualizan en su conjunto. Ver NC Mayor 1401CMC01 y NC Mayor 1401CMC02.asociados a sus labores.  Tener  presente  que  el  personal  de  armado  de  estructuras y  de  encofrado  están</t>
  </si>
  <si>
    <t>• Se evidenció que no se está aplicando la AST junto con la emisión de los Permisos de Trabajo. Ver NC Mayor 1309CMC01</t>
  </si>
  <si>
    <t>•  Se observó en la MTU-23 la disposición de envases de Aceite para Bombas y Petróleo Residual al lado de la Caseta de Oficinas y sin contención secundaria ante posibles derrames que se puedan presentar, lo cual no corresponde.</t>
  </si>
  <si>
    <t>Ubicar en un lugar adecuado dentro de un cubeto para su respectiva colocacion de los mismos</t>
  </si>
  <si>
    <t>•  Se observó en  la MTU-23 el caso  de un Embudo, usado para la lubricación de la Bomba Quintuplex, contaminándose de polvo al estar dispuesto a la intemperie, y por lo tanto convirtiéndose en una potencial fuente de contaminación de los sistemas de lubricación de los equipos.</t>
  </si>
  <si>
    <t>Incluir en la solicitud de comprar y sustituir inmediatamente cuando llegue.</t>
  </si>
  <si>
    <t>Esta en orden de compra</t>
  </si>
  <si>
    <t>•  Se observó latas de pintura almacenadas en la caja de Kit de Contingencia de la unidad MTU-23, lo cual no corresponde.</t>
  </si>
  <si>
    <t>Colocar en un lugar adecuadosin mezclar con el equipo de contigencia con los tachos de  pinturas</t>
  </si>
  <si>
    <t>•  Se observó la Caseta de Oficina en Pozo Sacha 65B / MTU-23 sin la respectiva conexión de línea a tierra.</t>
  </si>
  <si>
    <t>Colocar la conexión a tierra para realizar la descarga de energias</t>
  </si>
  <si>
    <t>• Se evidenció que no se está aplicando la AST junto con la emisión de los Permisos de Trabajo. Ver NC Mayor 1309CMC01.</t>
  </si>
  <si>
    <t>• Se evidenció que en la Matriz de Riesgos Laborales presentadas no están considerados los Riesgos Psicosociales. Ver NC Mayor 1401CMC02.</t>
  </si>
  <si>
    <t>•  En el Taller no se cuenta con un Mapa de Riesgos del propio Taller, al igual que el del Taller de
Reparaciones, solo está dispuesto el Mapa de Riesgos de la Base El Coca.</t>
  </si>
  <si>
    <t>Realizar el mapa de riesgos y retroalimentar al personal.</t>
  </si>
  <si>
    <t>• Se evidenció la necesidad de establecer criterios junto con la Gerencia de SSA respecto al control que se debe mantener sobre el estado de los Esmeriles de Banco. En este caso se observó un Esmeril en Taller sin micas protectoras y sin la Mascarilla en el punto de uso.</t>
  </si>
  <si>
    <t>Colocar las micas protectoras en los esmeriles del taller</t>
  </si>
  <si>
    <t>•  Se observó el Cuarto del Grupo Electrógeno, con letrero al ingreso ‘Alta Tensión 440V’, sin embrago en su interior se realizan labores de Carga de Baterías, lo cual no corresponde. En el mismo ingreso hay un letrero ‘Uso Obligatorio EPP’ que debe ser cambiado por estar borroso.</t>
  </si>
  <si>
    <t>•  Se observó el almacenamiento de envases vacíos de Lubricantes en el Pasillo donde están ubicados los  Casilleros para  el  personal, junto  al  Taller de  Reparaciones. Ninguna  de  las personas consultadas de los Talleres dio razón de dichos envases.</t>
  </si>
  <si>
    <t>Retirar inmediatamente los envases vacios y depositar en el basurero de desechos.</t>
  </si>
  <si>
    <t>•  Se comentó considerar en la Lista de Instrumentos de Calibración y Verificación un campo para referir el N° Certificado o N° Reporte de Verificación, además de otro campo para referir el Tipo de Control (Calibración o Verificación). Tener presente que para el caso de las Verificaciones se debe registrar el método utilizado.</t>
  </si>
  <si>
    <t>Se realizó la hoja de verificacion de calibración de los instrumentos y valvulas PSV.   ok                         Implementar la hoja de verificacion al momento que se vaya a verificar la calibración</t>
  </si>
  <si>
    <t>Falta implementar la hoja de verificacion</t>
  </si>
  <si>
    <t>•  La Matriz de Aspectos e Impactos Ambientales aún está en proceso de revisión y evaluación por parte del personal. No está considerado el aspecto Fuga de Aire  1401CMC01.Comprimido. Ver NC Mayor</t>
  </si>
  <si>
    <t>•  Solo  se evidenció la Matriz IPER del puesto ‘Ayudante de Soldador’, estando pendiente la elaboración de las matrices para el resto de puestos de trabajo de Mantenimiento de Unidades Móviles. Ver NC Mayor 1401CMC02.</t>
  </si>
  <si>
    <r>
      <t xml:space="preserve">• Se observó al lado del Centro de Acopio de Desechos la disposición de Chatarra Metálica y Cilindros Vacíos de una manera desordenada, lo cual afecta el orden y limpieza evidenciado en dicho Centro de Acopio. Es importante evaluar la habilitación de una infraestructura similar a la de dicho Centro para la chatarra metálica y cilindros vacíos.
</t>
    </r>
    <r>
      <rPr>
        <b val="true"/>
        <sz val="10"/>
        <rFont val="Arial Narrow"/>
        <family val="2"/>
        <charset val="1"/>
      </rPr>
      <t xml:space="preserve">
</t>
    </r>
  </si>
  <si>
    <t>• Se observó en la parte posterior al Centro de Acopio de Desechos una condición sub estándar en el Sumidero de Agua de Lluvia, el cual no tiene una tapa apropiada acorde al tamaño del sumidero, convirtiéndose en un peligro para el personal que transita por el área.</t>
  </si>
  <si>
    <t>•  Se evidenció la necesidad de reubicar las mesas del Comedor que se encuentran ubicadas debajo de los Equipos de Aire Acondicionado, teniendo en cuenta que producto de la condensación hay presencia de goteo de agua sobre los alimentos servidos en dichas mesas.</t>
  </si>
  <si>
    <t>Reubicación de las mesas del comedor  evitando estar debajo de aire acondicionado</t>
  </si>
  <si>
    <t>•  Se observó en el área de Procesamiento de Alimentos la necesidad de habilitar un tomacorriente para  la  conexión  eléctrica  del  Equipo  de  Aire  Acondicionado, actualmente el  equipo  está conectado directo a la red eléctrica, sin un enchufe apropiado.</t>
  </si>
  <si>
    <t>Instalar el toma corriente en el lugar adecuado</t>
  </si>
  <si>
    <t>•  Se observó en la Bodega de Plásticos la necesidad de anular el tomacorriente ubicado al lado del punto donde se almacenan los plásticos, por tratarse de material combustible y el riesgo que representa.</t>
  </si>
  <si>
    <t>Se eliminó él toma corriente innecesarios</t>
  </si>
  <si>
    <t>•  Se observó la presencia de fugas de agua por las llaves de los Lavaderos de Cocina, lo que representa una alteración de los consumos de agua bajo condiciones normales de trabajo, ya que las fugas son las 24 horas del día.</t>
  </si>
  <si>
    <t>No se identifico la fallas de la tuberia</t>
  </si>
  <si>
    <t>Se arreglo la tuberia de la fuga de agua</t>
  </si>
  <si>
    <t>•  Se comentó elaborar un Inventario de Gases Refrigerantes de todos los equipos de refrigeración de la cocina y comedor: Cámaras de conservación, neveras, cuarto de frío y aire acondicionado, con el fin de identificar el tipo de gas que contiene y planificar la utilización de equipos con gas ecológico, en caso sea aplicable.</t>
  </si>
  <si>
    <t>Se debe identificar los gases en las diferentes áreas para identificar el riesgo</t>
  </si>
  <si>
    <t>•  Se comentó evaluar la colocación en el Área de Panadería de un Extractor de Aire debido al excesivo calor generado por el Horno y la afectación que representa para la salud del trabajador.</t>
  </si>
  <si>
    <t>Se instalo un aire acondicionado</t>
  </si>
  <si>
    <t>•  No hay evidencia de la Matriz de Aspectos e Impactos Ambientales y de la Matriz IPER del proceso Catering. Ver NC Mayor 1401CMC01 y NC Mayor 1401CMC02.</t>
  </si>
  <si>
    <t>No tenía identificado las matrices</t>
  </si>
  <si>
    <t>Matriz de Aspectos e Impactos Ambientales y de la Matriz IPER</t>
  </si>
  <si>
    <t>SALUD OCUPACIONAL</t>
  </si>
  <si>
    <t>La normativa del Ministerio de Relaciones Laborales asociada a la Aplicación de Matriz de Riesgos Laborales MRL-SST-03 refiere en el acápite 4. Responsabilidades que ‘El Técnico o el Responsable de Seguridad y Salud Ocupacional del centro de trabajo en conjunto con el Médico Ocupacional y demás personas involucradas en los procesos del centro de trabajo, serán responsables del cumplimiento obligatorio del presente procedimiento’, si bien el levantamiento de la Matriz IPER se está realizando a través de una empresa Consultora, se debe involucrar al personal del Servicio Médico Sertecpet por el conocimiento que tiene de todos los procesos.</t>
  </si>
  <si>
    <t>MEDICO OCUPACIONAL</t>
  </si>
  <si>
    <t>•  Si bien se realiza una encuesta de satisfacción del cliente de la Red Médica, se comentó evaluar la aplicación de una encuesta interna de satisfacción del personal respecto a la gestión de salud ocupacional.</t>
  </si>
  <si>
    <t>•  No hay evidencia de la Matriz de Aspectos e Impactos Ambientales y de la Matriz IPER del proceso Salud Ocupacional. Ver NC Mayor 1401CMC01 y NC Mayor 1401CMC02.</t>
  </si>
  <si>
    <t>• Ver NC Menor 1407CMC06 asociada a preparación y respuesta a emergencias.</t>
  </si>
  <si>
    <t>• Se comentó establecer criterios para identificar a los Brigadistas con  algún distintivo que permita su pronta ubicación en caso de una emergencia.</t>
  </si>
  <si>
    <t>Nombrar el comité de brigadistas de primeros auxilios, bomberos, etc.</t>
  </si>
  <si>
    <t>• Se  comentó  publicar  en  las  Carteleras  de  todas  las  áreas  la  ‘Relación  de  Brigadistas Nombrados’, como un medio para que el personal los pueda identificar.</t>
  </si>
  <si>
    <t>Colocar en cada sitio de trabajo las fotos de cada brigadista de bomberos,primeros auxilios y realizar simulacros internos de primeros auxilios</t>
  </si>
  <si>
    <t>El personal no tiene conocimiento de la nueva Matriz de Riesgos Laborales, siendo el motivo de no tener un adecuado conocimiento de los peligros y riesgos asociados a sus labores. El personal manifiesta no haber participado de la elaboración de la Matriz IPER. Ver NC Mayor 1401CMC02.</t>
  </si>
  <si>
    <t>Se evidenció que no se está aplicando la AST junto con la emisión de los Permisos de Trabajo. Ver NC Mayor 1309CMC01.</t>
  </si>
  <si>
    <t>Elaborar los permisos de trabajo en conjunto con los AST en todos los frentes de trabajo.</t>
  </si>
  <si>
    <t>MPT-GUANTA E31-MTU42</t>
  </si>
  <si>
    <t>9001</t>
  </si>
  <si>
    <t>El día 27-09-2014 a las 14h00 el Sr. Patricio Alarcón Supervisor de Islas llega al Pozo Guanta E31 solicita al Técnico Juan Carlos Chadan y al operador Juan Castelo de MTU 42 desconectarse de línea de producción del tanque bota y que se conecten a la línea  de la estación Guanta Central, personal SERTECPET proceden a realizar la interconexión, luego alinean las válvulas inician la evaluación con normalidad, observan que la presión en el módulo incrementa hasta llegar a 200 PSI, siendo que la operación normal es 120 PSI por lo que personal SERTECPET comunica al personal de PAM para que se verifique la alineación de válvulas en la estación Guanta Central.</t>
  </si>
  <si>
    <t>1.-  Soporte en la contingencia por parte del personal de operaciones de SERTECPET hasta que llegue la cuadrilla de contingencia de PAM para la remediación.
2 Personal SSA PAM en conjunto con Ing. José Luis Pazmiño Supervisor STP, Juan Chadan Técnico STP, Juan Castelo Operador STP y el Supervisor de Isla PAM Sr. Patricio Alarcón  se dirigen a verificar lo sucedido donde el Supervisor de Isla reconoce que si el le dio la disposición al personal de SERTECPET para manipulación de válvula.</t>
  </si>
  <si>
    <t>1  Válvulas de apertura no bloqueadas ni etiquetadas, no existió un adecuado control de energías peligrosas, puesto que la línea aún se encontraba en construcción.
2.-Falta de brida ciega para el bloqueo de salida accidental del crudo</t>
  </si>
  <si>
    <r>
      <t xml:space="preserve">1.-</t>
    </r>
    <r>
      <rPr>
        <sz val="10"/>
        <color rgb="FF000000"/>
        <rFont val="Arial Narrow"/>
        <family val="2"/>
        <charset val="1"/>
      </rPr>
      <t xml:space="preserve"> Llamado de atención y acción administrativa  al personal de STP por haber manipulado una válvula del cliente incumpliendo los establecido en el PROCEDIMIENTO  DE OPERACIONES CON  LA  MOVIL  TEST  UNIT  (MTU)  EC.GC.OP.PR.04,  independientemente  de  la solicitud realizada por el Cliente.
</t>
    </r>
    <r>
      <rPr>
        <b val="true"/>
        <sz val="10"/>
        <color rgb="FF000000"/>
        <rFont val="Arial Narrow"/>
        <family val="2"/>
        <charset val="1"/>
      </rPr>
      <t xml:space="preserve">2.-</t>
    </r>
    <r>
      <rPr>
        <sz val="10"/>
        <color rgb="FF000000"/>
        <rFont val="Arial Narrow"/>
        <family val="2"/>
        <charset val="1"/>
      </rPr>
      <t xml:space="preserve"> Divulgación del procedimiento de ROCEDIMIENTO DE OPERACIONES CON LA MOVIL TEST UNIT (MTU) EC.GC.OP.PR.04  en las reuniones de cambio de Turno (3 jornadas de capacitación), por parte de la Supervisión de MTU de Sertecpet. Ok</t>
    </r>
  </si>
  <si>
    <t>FALTA EVIDENCIAR LAS ACCIONES CORRECTIVAS</t>
  </si>
  <si>
    <t>NPT_PACAYACU 09</t>
  </si>
  <si>
    <t>Derrame Pacayacu – MTU#02
Antecedentes: Siendo las 21:50 personal operaciones se acerca a chequear parámetros en MTU # 2 las cuales estaban regulares y parámetros en Unidad normales, a las 22:00 se observa desde la unidad donde nos encontrábamos un sopleteo de Gas y Fluido en la línea de inyección de manera inmediata se procede a apagar MTU # 2 y cerrar válvulas manifoold, también se procede a despresurizar línea de inyección (chicksan acoplado al cabezal) por la cual se detecta la fuga ya que el sello interno de la universal de golpe cedió, la presión a la que estábamos trabajando en la línea de inyección era de 3500 PSI.
 Se calcula 21 Galones y un área afectada de 25 mts.2 desde el cabezal con dirección este de la plataforma.</t>
  </si>
  <si>
    <t>• Ejecutar el plan de contingencias en el área afectada
• Limpieza del área contaminada.
• Chequeo e inspección de los sellos y cambio de sellos en la línea de inyección y retorno.</t>
  </si>
  <si>
    <t>!- Sellos en malas condiciones.
- No se realizó  un chequeo del estado de los sellos.
-- Falta de conocimiento de la marca de los sellos.</t>
  </si>
  <si>
    <t>• Se aumentó un literal en el formato Check List de verificación previo arranque de equipos (MTUs), sobre la verificación de los sellos.
• Previo el arranque, supervisión o líderes de campo  y un inspector de SSA serán los responsables de autorizar el arranque del equipo para la operación.
• Difusión de lecciones aprendidas al personal de Operaciones en el meeting de  los tres turnos. ok
• Según se vaya liberando las unidades MTUS de la base se cambiara los sellos. 
• Realizar el costo del incidente.</t>
  </si>
  <si>
    <t>EPF / 
Gestion Empresarial</t>
  </si>
  <si>
    <r>
      <t xml:space="preserve">Cláusula 4.2.3 d) ISO 9001:2008</t>
    </r>
    <r>
      <rPr>
        <sz val="11"/>
        <rFont val="Arial Narrow"/>
        <family val="2"/>
        <charset val="1"/>
      </rPr>
      <t xml:space="preserve">  Se  observan que identifican sus procesos operativos, más para asegurar la calidad los paramentros de control deben estar especificados en los procedimientos </t>
    </r>
  </si>
  <si>
    <t>Implementar en el procedimiento de operación de separadores los paramentos de operación y la formula para calcular la presión de trabajo. Ok                                                                         Retroalimentar y difundir al personal de operaciones de facilidades.</t>
  </si>
  <si>
    <r>
      <t xml:space="preserve">4.4.6 control Operacional OHSAS 18001; </t>
    </r>
    <r>
      <rPr>
        <b val="true"/>
        <sz val="11"/>
        <rFont val="Arial Narrow"/>
        <family val="2"/>
        <charset val="1"/>
      </rPr>
      <t xml:space="preserve">Procedimiento de Permisos de Trabajo EC.GS.SS.PR.09</t>
    </r>
    <r>
      <rPr>
        <sz val="11"/>
        <rFont val="Arial Narrow"/>
        <family val="2"/>
        <charset val="1"/>
      </rPr>
      <t xml:space="preserve">  En los frentes de trabajo no se  elabora el AST consecuentemente del procedimiento establecido.</t>
    </r>
  </si>
  <si>
    <t>SSA / EPF</t>
  </si>
  <si>
    <t>4.5.1 Seguimiento y medicion OHSAS 18001; si bien se cuenta con las matrices de identificacion de peligros y evaluacion de riesgos, se identifica que se cuenta con varias actividades criticas identificadas, las mismas que hacen muy riesgosa la actividad, mas se identifico que varias de ellas, han sido mitigasa por acciones de control y mejora pero su valor residual no consta dentro de las mismas y otras acciones no cuentan con un plan de accion para bajar su riesgo.</t>
  </si>
  <si>
    <t>4.3.3 Programas OHSAS 18001; Resolucion 390;  Decreto 2393; se cuenta con un programa de prevencion SAFE CLAW, con el fin de incentivar al personal a una cultura proactiva de seguridad; más se evidencio que no se cuenta con tarjetas disponibles en los lugares de trabajo y los reportes de las mismas</t>
  </si>
  <si>
    <t>CHONTA  SUR  01</t>
  </si>
  <si>
    <t>El día 22 de octubre del presente año a las 21hOOaproximadamente el operador de turno de la unidad MTU#09 Cfa.SERTECPEsTe percata de una mancha de crudo Quese encuentra en el sector de la Uneade inyección, con un área aproximada de 1m2, procede a detener las operaciones, cierra válvulas de manifoul aislando todo el sistema y evitando mas fuga.   se procede  a desarmar para ver  el  motivo  de  la fuga,  al  observar detenidamente se nota que el sello de la tubería está roto y fisurado.</t>
  </si>
  <si>
    <t>Limpiar el área contaminada
•  Inspeccionar y cambiar sellos de las líneas.
•  Armar  línea de inyección  por ruta alterna  para iniciar operaciones
• Cerrar  el  paso y evitar  circulación   de  las maquinarias   para  que  no  ocurra  otros incidentes</t>
  </si>
  <si>
    <t>•  Sobrepeso debido  al tránsito  de maquinarias  pesadas.
•  Falla de un sello de la línea 1502  de inyección entre uniones</t>
  </si>
  <si>
    <r>
      <t xml:space="preserve"> • Aislar toda el área por donde  se encuentra  en operación  la unidad  MTU y todas  las líneas armadas del sistema para que no circulen maquinarias  pesadas. (</t>
    </r>
    <r>
      <rPr>
        <b val="true"/>
        <sz val="10"/>
        <rFont val="Calibri"/>
        <family val="2"/>
        <charset val="1"/>
      </rPr>
      <t xml:space="preserve">Well testing)
</t>
    </r>
    <r>
      <rPr>
        <sz val="10"/>
        <rFont val="Calibri"/>
        <family val="2"/>
        <charset val="1"/>
      </rPr>
      <t xml:space="preserve">• Limpieza del área afectada. </t>
    </r>
    <r>
      <rPr>
        <b val="true"/>
        <sz val="10"/>
        <rFont val="Calibri"/>
        <family val="2"/>
        <charset val="1"/>
      </rPr>
      <t xml:space="preserve">(Well testing - SSA)
</t>
    </r>
    <r>
      <rPr>
        <sz val="10"/>
        <rFont val="Calibri"/>
        <family val="2"/>
        <charset val="1"/>
      </rPr>
      <t xml:space="preserve">• Capacitación al personal de Sertecpet sobre “Análisis de armado de tubería” </t>
    </r>
    <r>
      <rPr>
        <b val="true"/>
        <sz val="10"/>
        <rFont val="Calibri"/>
        <family val="2"/>
        <charset val="1"/>
      </rPr>
      <t xml:space="preserve">(Supervisor Well testing STP)
</t>
    </r>
    <r>
      <rPr>
        <sz val="10"/>
        <rFont val="Calibri"/>
        <family val="2"/>
        <charset val="1"/>
      </rPr>
      <t xml:space="preserve">
</t>
    </r>
  </si>
  <si>
    <t>FALTA EVIDENCIAR LAS ACCIONES CORRECTIVAS Y REALIZAR EL ANALISIIS CAUSA RAIZ</t>
  </si>
  <si>
    <t>LAGO 13</t>
  </si>
  <si>
    <t>El día 20 de Octubre del 2014 personal de la unidad MTU # 31 inicia evaluación a las 23H 30 ya en la evaluación  personal  de Sertecpet verifica que existe una fuga masiva en la universal de golpe en la línea de producción, es por este motivo que  personal de MTU suspende operaciones y verifica que se el sello tenía corte de fluido</t>
  </si>
  <si>
    <t>• Se procede a realizar una pequeña zanja y un dique para que el fluido se acumule y poder recolectarlo con camión vacuum.
• Se realiza la limpieza de la locación (superficie afectada 20 m2) utilizando el kit de contingencia de las unidades ya mencionadas (el kit completo de  absorbentes, 1 sacos de aserrín orgánico).
• Se procede a comunicar el percance a los supervisores de turno.</t>
  </si>
  <si>
    <t>• Ruptura del sello interno de la figura hembra 1502</t>
  </si>
  <si>
    <t>GUANTA 30</t>
  </si>
  <si>
    <t>Por medio del presente nos permitimos informarle que, el día sábado 01 del presente mes, aproximadamente a las 22:00 p.m., se presenta un liqueo continuo en el filtro de succión dicho liqueo está ubicado en la parte inferior del filtro por el cordón de soldadura</t>
  </si>
  <si>
    <t>• Drenar y despresurizar tramo de la parte afectada según el procedimiento de operaciones dela unidad móvil.
• Soldar, parchar en la parte de la fisura.
• Limpieza dentro del cubeto y parte de la plataforma contaminada.</t>
  </si>
  <si>
    <t>- Desgaste del material debido a tiempo de trabajo             - Configuracion no apropiada del flitro                                    - Material inapropiado</t>
  </si>
  <si>
    <t>• Verificar el estado de los filtros con la misma configuración, de ser necesario se realizara el cambio por filtros tipo caps.</t>
  </si>
  <si>
    <t>VIA ARMADILLO</t>
  </si>
  <si>
    <t>El Tanquero de Combustible de placa TBB-3882, rentada por la CIA. SERTECPET, conducido por el Sr. Pedro Jacinto Robayo Cruz, chofer de la compañía con CI: 1706491139 y licencia Profesional Tipo E, sale abasteciendo combustible en la Unidad MTU#26, que se encuentra ubicada en el Pozo Auca Sur 50 y que se dirige hacia el campo Armadillo para abastecer de combustible a la Unidad MTU#05.
Ingresa por la vía en dirección al campo Armadillo y aproximadamente a 600 metros de la vía principal que va a campo Cononaco, se sueltan las vinchas del acople rápido que conectan con la succión de la bomba, e inicia a derramarse el diésel remanente contenido en la manguera de succión, el acumulador, la bomba y la manguera de despacho que tiene una longitud de 12 metros, y recorriendo tanquero una distancia aproximada de 3400 metros y derramándose 20 galones de diésel aproximadamente.
En ese instante a la altura de la Comunidad los Alpes, personas que habitan en dicha localidad alertan al conductor, informando que se está derramando combustible en la vía, por lo al percatarse el personal de su sucedido detienen el Vehículo y toman acciones inmediatas, asegurando ducho acople y verificando las condiciones del Tanquero</t>
  </si>
  <si>
    <t>YULEBRA 14</t>
  </si>
  <si>
    <t>La MTU 40 inicia operaciones en el Yulebra 14 el Viernes 29 de Octubre del presente año a las 18h00 en donde los compañeros del turno día reportan haber realizado prueba de líneas con 3500 PSI ok. La evaluación del pozo se ha venido desarrollando sin mayor novedad, con el transcurso de las horas se comienza a recuperar petróleo con lo cual se evidencia en los ensayos de laboratorio la disminución del BSW tanto en Inyección y Retorno. 
También surge un aumento en la presión del separador debido a la presencia de gas de la formación, esta cantidad va aumentando a medida que pasa el tiempo.
Presión de modulo: 55 PSI
A las 03h00 del 31 de Octubre del 2014 la unidad MTU se apaga, de manera inmediata se revisan los parámetros para reiniciar la operación, observando un liqueo que se localiza en la bomba booster. La presión del separador se encuentra en 40 PSI por lo cual se opta por iniciar la operación aislando la bomba antes mencionada.
Luego de intentos fallidos debido a que no se logra alcanzar la presión de inyección deseada (3200 PSI), la presión al llegar a los 1500 PSI comienza a disminuir. Se realiza una prueba de línea hacia el pozo, cerrando la válvula master del cabezal con lo cual se quiso descartar que exista un bypass de la presión, pero con esta prueba no se logra presurizar la línea ya que la presión disminuye rápidamente.
Acto seguido siendo las 03h20 aproximadamente se reporta lo sucedido al Ing. Edison Chicaiza (Supervisor que se encuentra en el campo Auca), quien dice que se va a comunicar con los mecánicos para solventar los inconvenientes en la operación.
Inhabilitada la bomba booster se opta por solicitar ayuda al Supervisor del Rig quien se encontraba presente desde que surgió la falla, con la bomba del Rig se presuriza el modulo (100PSI) y se realiza otro intento, logrando estabilizar los parámetros de la Unidad a las 04h40 aproximadamente.</t>
  </si>
  <si>
    <t>AUDITORIA INTERNA</t>
  </si>
  <si>
    <t>Supervisor/Gestion Empresarial</t>
  </si>
  <si>
    <r>
      <t xml:space="preserve">Cláusula 5.3 d) ISO 9001:2008</t>
    </r>
    <r>
      <rPr>
        <sz val="11"/>
        <rFont val="Arial Narrow"/>
        <family val="2"/>
        <charset val="1"/>
      </rPr>
      <t xml:space="preserve">  Se observa que la  Política integral no es conocida por los colaboradores.</t>
    </r>
  </si>
  <si>
    <t>Realizar una retroalimentacion sobre la politica integral de la empresa.</t>
  </si>
  <si>
    <t>AUDITORIA INTERNA - BOA 01</t>
  </si>
  <si>
    <r>
      <t xml:space="preserve">Cláusula 4.3.1 b ISO 14001:2004; </t>
    </r>
    <r>
      <rPr>
        <sz val="11"/>
        <rFont val="Arial Narrow"/>
        <family val="2"/>
        <charset val="1"/>
      </rPr>
      <t xml:space="preserve">Los colaboradores no identifican los aspectos e impactos ambientales asociados a sus actividades y contenidos en la matriz.</t>
    </r>
  </si>
  <si>
    <t>Realizar en retroalimentacion sobre la identificacion de los aspectos e impactos ambientales asociadosa sus actividades y contenidos de la matriz</t>
  </si>
  <si>
    <r>
      <t xml:space="preserve">Decisión 584 Art. 24 a; </t>
    </r>
    <r>
      <rPr>
        <sz val="11"/>
        <rFont val="Arial Narrow"/>
        <family val="2"/>
        <charset val="1"/>
      </rPr>
      <t xml:space="preserve">Los colaboradores no identifican los peligros y riesgos  asociados a sus actividades y contenidos en la matriz.</t>
    </r>
  </si>
  <si>
    <t>Realizar en retroalimentacion sobre la identificacion de los apeligros y riesgos asociados a sus actividades</t>
  </si>
  <si>
    <r>
      <t xml:space="preserve">Procedimiento de Permisos de Trabajo EC.GS.SS.PR.09</t>
    </r>
    <r>
      <rPr>
        <sz val="11"/>
        <rFont val="Arial Narrow"/>
        <family val="2"/>
        <charset val="1"/>
      </rPr>
      <t xml:space="preserve">  En el frente de trabajo no se  elabora el AST como parte del permiso y consecuentemente incumple con el procedimiento establecido.</t>
    </r>
  </si>
  <si>
    <t>Realizar una retroalimetnacion de la forma de llenar una AST.</t>
  </si>
  <si>
    <r>
      <t xml:space="preserve">4.4.6 ISO 14001:2004</t>
    </r>
    <r>
      <rPr>
        <sz val="11"/>
        <rFont val="Arial Narrow"/>
        <family val="2"/>
        <charset val="1"/>
      </rPr>
      <t xml:space="preserve"> No se realiza una clasificación adecuada de desechos</t>
    </r>
  </si>
  <si>
    <r>
      <t xml:space="preserve">4.4.6 ISO 14001:2004 </t>
    </r>
    <r>
      <rPr>
        <sz val="11"/>
        <rFont val="Arial Narrow"/>
        <family val="2"/>
        <charset val="1"/>
      </rPr>
      <t xml:space="preserve">El cubeto del generador es insuficiente para contener la cantidad de combustible ante un posible derrame. Cubeto no está correctamente cerrado en las esquinas. Liner de cubeto se encuentra deteriorada</t>
    </r>
  </si>
  <si>
    <t>Realizar un cubeto suficiente para contener la cantidad de combustible en caso de derrame.</t>
  </si>
  <si>
    <r>
      <t xml:space="preserve">ODM </t>
    </r>
    <r>
      <rPr>
        <sz val="11"/>
        <rFont val="Arial Narrow"/>
        <family val="2"/>
        <charset val="1"/>
      </rPr>
      <t xml:space="preserve">Tubería se encuentra soportada sobre polines de madera</t>
    </r>
  </si>
  <si>
    <t>AUDITORIA INTERNA - ANURA 01</t>
  </si>
  <si>
    <r>
      <t xml:space="preserve">4.4.7 OHSAS 18001:2007 </t>
    </r>
    <r>
      <rPr>
        <sz val="11"/>
        <rFont val="Arial Narrow"/>
        <family val="2"/>
        <charset val="1"/>
      </rPr>
      <t xml:space="preserve">El medevac no hace referencia a los recursos cercanos a la locación para atender situaciones de emergencia.</t>
    </r>
  </si>
  <si>
    <t>No se elabora  y legaliza el control de inventario de equipos y kit de emergencia.</t>
  </si>
  <si>
    <t>Los registros de capacitaciones dadas al personal no se encuentran registradas</t>
  </si>
  <si>
    <t>Orden y limpieza</t>
  </si>
  <si>
    <t>NCR EXTERNA</t>
  </si>
  <si>
    <t>El X-OVER 3 ½” EU PIN X 3 1/ 2” TSH BLUE correspondiente a la OP 4741 # 01 que fue  adquirido por el cliente PARDALIS, durante la inspección visual realizada por el Ing. David Pinargote presentaba en el hombro de la conexión TSH BLUE PIN un bisel mecanizado, razón por la cual no se lo utilizó y se lo retornó a la base de SERTECPET, realizando una reposición del X-over con uno de la OP 4563 con las características requeridas por el cliente.  Para cumplir con todos los estándares de calidad la herramienta devuelta será rectificada para  su posterior almacenaje en bodega.</t>
  </si>
  <si>
    <t>.- Devolución de la herramienta.
- Difusión de la no conformidad con el personal correspondiente.
- Reponer la herramienta con una nueva que cumpla todos los requisitos especificados
                                                                                                                                                                                                                                                                por el cliente.
- Revisar la herramienta devuelta por el cliente.</t>
  </si>
  <si>
    <t>.-  Sensado erróneo de la herramienta.
.- El programa de control numérico que nos envía TENARIS  no fue revisado en todos sus parámetros  
.- Inexperiencia al realizar la rosca.                                         
 - No se cumplió con la revisión de la primera pieza al 100% en el taller 
 -  Programa nuevo y mala calibración de barra.                      -Programa ISO de radio interior estuvo  0.002” en Z más adentro</t>
  </si>
  <si>
    <t>.- Tener mayor cuidado al montar y sensar las herramientas.                                                                      .- Dar mayor profundidad al holder de sello en Z para eliminar el bisel.                                   - Compensar con el offset 0.002” en el eje Z.                                                                                     - Revisar la primera pieza mecanizada en el taller al 100% por parte de los líderes.                .- Rectificar el X-Over devuelto para su almacenaje correcto en bodega.</t>
  </si>
  <si>
    <t>ISO 9001:2008</t>
  </si>
  <si>
    <t>En entregas anteriores TENARIS pidió que las cuplas sean entregadas sin grasa, perodicha solicitud no fue formalizada mediante ningún documento escrito; asumiendodesde entonces que futuras entreg s también serían bajo las mismas  En la última entrega de 1149 Cuplas SEC 3 ½” en 5 pallets se enviaron sin aplicación de grasa; causando inconformidad con el cliente, razón por la cual se solicitó el 31 de octubre de2014 se retiren las mismas para su revisión ya que algunas de ellas presentaban oxidación. Seprocedió al retiro de las herramientas y se inspeccionó visualmente al 100% los 5 pallets decuplas, evidenciando que el último pallet (#5) de 177 E/A presentaba oxidación en lasconexiones ya que éste se encontraba abierto y a la intemperie.</t>
  </si>
  <si>
    <t>.- Retirar las cuplas enviadas a TENARIS
- Inspección visual de las 1149 cuplas SEC 3 ½” al 100%
- Identificar las cuplas con presencia de óxido
- Limpieza de óxido con Scotch Brite.
- Engrase total de cuplas al 100% (1149 E/A)
- Retorno de cuplas al cliente.</t>
  </si>
  <si>
    <t>. -  Se tomó como referencia entregas de  trabajos anteriores..
 - No se cumple con el procedimiento de entrega establecido
 Se tomó como referencia un acuerdo verbal.                                       
 - Información de condiciones de entrega
   informal.                                                                             -  No se documenta lo requerido por el cliente.</t>
  </si>
  <si>
    <t>.- Cumplir con el procedimiento de entrega de producto terminado al cliente.
- Si se solicita por parte del cliente un requerimiento especial será documentado.
- Cumplir con todos los parámetros de fabricación establecidos por TENARIS.
- Solicitar una inspección de los bienes al cliente, previo a su embalaje para constatar el 
estado de los mismos.</t>
  </si>
  <si>
    <t>SEGUIMIENTO DE HALLAZGOS</t>
  </si>
  <si>
    <t>- múltiple -</t>
  </si>
  <si>
    <t>Cantidad - ITEM</t>
  </si>
  <si>
    <t>(vacío)</t>
  </si>
  <si>
    <t>Total Resultado</t>
  </si>
  <si>
    <t>SEGUIMIENTO DE REGISTRO DE HALLAZGOS</t>
  </si>
  <si>
    <r>
      <t xml:space="preserve">CODIGO:</t>
    </r>
    <r>
      <rPr>
        <sz val="10"/>
        <rFont val="Arial"/>
        <family val="2"/>
        <charset val="1"/>
      </rPr>
      <t xml:space="preserve"> CR.GI.RD.RE.20</t>
    </r>
  </si>
  <si>
    <r>
      <t xml:space="preserve">REV:</t>
    </r>
    <r>
      <rPr>
        <sz val="10"/>
        <rFont val="Arial"/>
        <family val="2"/>
        <charset val="1"/>
      </rPr>
      <t xml:space="preserve"> 00</t>
    </r>
  </si>
  <si>
    <r>
      <t xml:space="preserve">FECHA:</t>
    </r>
    <r>
      <rPr>
        <sz val="10"/>
        <rFont val="Arial"/>
        <family val="2"/>
        <charset val="1"/>
      </rPr>
      <t xml:space="preserve"> 2010-09-20</t>
    </r>
  </si>
  <si>
    <t>TIPO DE HALLAZGO</t>
  </si>
  <si>
    <t>FORMA</t>
  </si>
  <si>
    <t>TIPO DE ACCIÓN</t>
  </si>
  <si>
    <t>USO INTERNO</t>
  </si>
  <si>
    <t>Resumen de Hallazgos - Acciones Correctivas (No Conformidades)</t>
  </si>
  <si>
    <t>TOTAL DE HALLAZGOS - CALIDAD</t>
  </si>
  <si>
    <t>TOTAL ACCIONES ABIERTAS</t>
  </si>
  <si>
    <t>TOTAL DE CERRADAS CALIDAD</t>
  </si>
  <si>
    <t>TOTAL DE HALLAZGOS - AMBIENTE</t>
  </si>
  <si>
    <t>TOTAL DE ACCIONES CERRADAS</t>
  </si>
  <si>
    <t>TOTAL DE CERRADAS AMBIENTE</t>
  </si>
  <si>
    <t>TOTAL DE HALLAZGOS - SSO</t>
  </si>
  <si>
    <t>TOTAL REPLANIFICADAS</t>
  </si>
  <si>
    <t>TOTAL DE CERRADAS SSO</t>
  </si>
  <si>
    <t>TOTAL DE HALLAZGOS - RSE</t>
  </si>
  <si>
    <t>TOTAL DE PORCENTAJE DE DEMORA EN ACCIONES</t>
  </si>
  <si>
    <t>TOTAL DE CERRADAS RSE</t>
  </si>
  <si>
    <t>TOTAL DE HALLAZGOS</t>
  </si>
  <si>
    <t>TOTAL DE PORCENTAJE DE AVANCE</t>
  </si>
  <si>
    <t>TOTAL DE CIERRE DE EFECTIVIDAD DE ACCIONES</t>
  </si>
  <si>
    <t>MX</t>
  </si>
  <si>
    <t>EX</t>
  </si>
  <si>
    <t>NC</t>
  </si>
  <si>
    <t>FISICO</t>
  </si>
  <si>
    <t>AP</t>
  </si>
  <si>
    <t>AREA DE ORIGEN</t>
  </si>
  <si>
    <t>LIDER</t>
  </si>
  <si>
    <t>ACCIONES CORRECTIVAS</t>
  </si>
  <si>
    <t>INFORME</t>
  </si>
  <si>
    <t>Código</t>
  </si>
  <si>
    <t>Fecha de emision</t>
  </si>
  <si>
    <t>Fecha de entrega</t>
  </si>
  <si>
    <t>Fecha de respueta</t>
  </si>
  <si>
    <t>Diferencia</t>
  </si>
  <si>
    <t>Fecha Replanificada</t>
  </si>
  <si>
    <t>1.- DESCRIPCIÓN DE LA FALLA, EL PROBLEMA O LA SITUACIÓN: 
(Si es necesario, utilizar el dorso o adjuntar Informe).</t>
  </si>
  <si>
    <t>8 M</t>
  </si>
  <si>
    <t>ACCIONES INMEDIATAS Y ACCIONES EN GENERAL</t>
  </si>
  <si>
    <t>FECHA DE APERTURA</t>
  </si>
  <si>
    <t>IN</t>
  </si>
  <si>
    <t>DIGITAL</t>
  </si>
  <si>
    <t>AC</t>
  </si>
  <si>
    <t>Circulos de calidad mar 2014</t>
  </si>
  <si>
    <t>Planta de Producción: Revisar calidad de material. Se utilizaba acero americano y ahora acero chino.</t>
  </si>
  <si>
    <t>Revisión de calidad y procedencia de materiales</t>
  </si>
  <si>
    <t>Planta de Producción</t>
  </si>
  <si>
    <t>Los productos que salen de Planta de Producción a Bodega se les deben dar  mantenimiento cada seis meses.</t>
  </si>
  <si>
    <t>Mantenimiento de productos en bodega cada seis meses.</t>
  </si>
  <si>
    <t>Bodega</t>
  </si>
  <si>
    <t>La grasa de almacenamiento que se utiliza en los productos de la Planta de Producción no es la optima.</t>
  </si>
  <si>
    <t>Analizar cual es el mejor tipo de grasa que se debe utilizar.</t>
  </si>
  <si>
    <t>Continuar capacitación de personal de Well Testing</t>
  </si>
  <si>
    <t>Elaborar plan de capacitaciones anual</t>
  </si>
  <si>
    <t>Well Testing</t>
  </si>
  <si>
    <t>Mayor presencia en campo de SSA en apoyo a Well Testing.</t>
  </si>
  <si>
    <t>Plan de visitas a campo</t>
  </si>
  <si>
    <t>Presentación y visitas de SSA al resto de áreas; ejemplo, planta de producción.</t>
  </si>
  <si>
    <t>Plan de visitas y presentación de actividades de SSA a todas las áreas del campamento.</t>
  </si>
  <si>
    <t>Apoyo de Talento Humano en el desarrollo de planes de capacitación de acuerdo a la necesidades de la áreas.</t>
  </si>
  <si>
    <t>Elaboración de plan de capacitación de las áreas</t>
  </si>
  <si>
    <t>Talento Humano</t>
  </si>
  <si>
    <t>Mejorar la organización de entrega de dotación por parte de Talento Humano</t>
  </si>
  <si>
    <t>Revisión de proceso de entrega de dotación</t>
  </si>
  <si>
    <t>Capacitación en tipos de No Conformidades del cliente PAM EP, cómo manejarlas, qué hacer.</t>
  </si>
  <si>
    <t>Preparar capacitación y determinar fecha</t>
  </si>
  <si>
    <t>Gestión Empresaria</t>
  </si>
  <si>
    <t>Campaña de formación de capacitadores internos.</t>
  </si>
  <si>
    <t>Identificación de participantes y cronograma de actividades</t>
  </si>
  <si>
    <t>Gerencia de Campo</t>
  </si>
  <si>
    <t>Es necesario difundir que el trabajo de cada área al resto de colaboradores.</t>
  </si>
  <si>
    <t>Cronograma de capación interna</t>
  </si>
  <si>
    <t>Todas las áreas</t>
  </si>
  <si>
    <t>Minuta de reunion No. 03 - Pam 01-mar2014</t>
  </si>
  <si>
    <t>Empoderar al personal de campo para la toma de decisiones.</t>
  </si>
  <si>
    <t>Minuta de reunion No. 03 - Pam 01-mar2015</t>
  </si>
  <si>
    <t>Evidenciar planes de acción a las encuestas de satisfacción del cliente</t>
  </si>
  <si>
    <t>Minuta de reunion No. 03 - Pam 01-mar2016</t>
  </si>
  <si>
    <t>Se pierda trazabilidad y no existe información cuando se realiza la recuperación de la bomba por personal ajeno a Sertecpet.</t>
  </si>
  <si>
    <t>Minuta de reunión No.015-Pam 23-may-2014</t>
  </si>
  <si>
    <t>Unificar matrices de evaluación y formato de inspección de MTU a nivel de campoen todos los bloques de PAM.</t>
  </si>
  <si>
    <t>pendiente seguimiento con PAM</t>
  </si>
  <si>
    <t>SSA PAM</t>
  </si>
  <si>
    <t>Informar a todo SSA PAM de campo que los formularios de isnpección y liberación que actualmente utilizan quedan inválidos hasta que se elabore uno definitivo en coordinación con Operaciones y FIC</t>
  </si>
  <si>
    <t>Enviar a  PAM, la matriz de riesgos de las operaciones de las unidades MTU de Sertecpet.</t>
  </si>
  <si>
    <t>se envio 23-05-14
02-02-14 17:44 (Luis Quiñonez)</t>
  </si>
  <si>
    <t>SSA SERTECPET</t>
  </si>
  <si>
    <t>SEGUIMIENTO DE PLAN DE ACCION - OPERACIONES</t>
  </si>
  <si>
    <t>CÓDIGO DE ACCIÓN</t>
  </si>
  <si>
    <t>ÁREA</t>
  </si>
  <si>
    <t>FECHA DE EMISIÓN</t>
  </si>
  <si>
    <t>INDICADOR DE RESPUESTA AL HALLAZGO LEVANTADO (CONTROL DE EFICACIA DEL SGI)</t>
  </si>
  <si>
    <t>2.- ANÁLISIS DE CAUSA RAÍZ
- Porqué se produjo el problema? Cuál fue la causa raíz del problema y que procesos están involucrados?</t>
  </si>
  <si>
    <t>3.- ACCIONES INMEDIATAS Y ACCIONES EN GENERAL</t>
  </si>
  <si>
    <t>RESPONSABLE</t>
  </si>
  <si>
    <t>EVIDENCIA</t>
  </si>
  <si>
    <t>PRIORIDAD</t>
  </si>
  <si>
    <t>DESPUES DE LAS ACCIONES CORRECTIVAS</t>
  </si>
  <si>
    <t>FECHA DE CUMPLIMIENTO</t>
  </si>
  <si>
    <t>PAÍS</t>
  </si>
  <si>
    <t>No. DE ACCIÓN</t>
  </si>
  <si>
    <t>FECHA DE ENTREGA AL RECEPTOR</t>
  </si>
  <si>
    <t>FECHA DE RESPUESTA DEL RECEPTOR</t>
  </si>
  <si>
    <t>FECHA LÍMITE DE RESPUESTA que da SGI</t>
  </si>
  <si>
    <t>ESTADO DE ENTREGA</t>
  </si>
  <si>
    <t>E-INPSA</t>
  </si>
  <si>
    <t>EPF</t>
  </si>
  <si>
    <t>Fata de claridad en jerarquías, bajo nivel de comunicación, no hay comunicación formal.</t>
  </si>
  <si>
    <t>Desarrollar las siguientes acciones:                                                                                                                                    * Reinducción de SGI, GTH                                                                                                                                                            * Difusión de estructura orgánica y posicional de EPF  (respetar órgano  regular)                                                                                                                                                                                                                             * Establecer canales de comunicación formales                                                                                           * Definir políticas de traslape de turnos</t>
  </si>
  <si>
    <t>Supervisión EPF, GTH, Gestión Empresarial</t>
  </si>
  <si>
    <t>REGISTROS</t>
  </si>
  <si>
    <t>Media</t>
  </si>
  <si>
    <t>No hay procedimientos actualizados de operación,  Los registros de datos se realizan en hojas simples. Los separadores no cuentan con controles automáticos que garanticen una operación segura. La capacidad de la bota es insuficiente para el volúmen de bombeo. No se consideran la movilidad dentro de las facilidades. No se consideran facilidades para accesar a puntos de muestreo. No hay procedimiento para traslape de turnos. No se practica la mejora continua.</t>
  </si>
  <si>
    <t>Revisar y actualizar estructura documental de EPF</t>
  </si>
  <si>
    <t>Supervisión EPF, Gestión Empresarial</t>
  </si>
  <si>
    <t>ESTRUCTURA DOCUMENTAL ACTUALIZADA</t>
  </si>
  <si>
    <t>Alta</t>
  </si>
  <si>
    <t>Difundir la estructura documental en cambios de turno</t>
  </si>
  <si>
    <t>Supervisión EPF,</t>
  </si>
  <si>
    <t>Registros</t>
  </si>
  <si>
    <t>Las facilidades no cuentan con un P&amp;ID</t>
  </si>
  <si>
    <t>Revisar y  actualizar  P&amp;ID o layout por frente de trabajo (en algunos casos no aplican los P&amp;ID)</t>
  </si>
  <si>
    <t>P&amp;ID o layout actualizado (según corresponda)</t>
  </si>
  <si>
    <t>Drago 22</t>
  </si>
  <si>
    <t>Válvulas de la PSV y del disco de ruptura se encuentran cerradas lo que representa una condición insegura de trabajo.</t>
  </si>
  <si>
    <t>Coordinar con PAM sobre el funcionamiento de las válvulas de  PSV para eliminar la condición insegura de trabajo</t>
  </si>
  <si>
    <t>Supervisión EPF,  SSA</t>
  </si>
  <si>
    <t>PENDIENTE DE EVIDENCIAR DE LA REUINION CON LA GENTE DE PETROAMAZONAS</t>
  </si>
  <si>
    <t>Palo Azul</t>
  </si>
  <si>
    <t>La capacidad de las botas es insuficiente  cuando ingresa un volumen superior a 3000 barriles.</t>
  </si>
  <si>
    <t>Proyecto Palo Azul se encuentra en stand by.  Rediseñar bota de gas de acuerdo a las condiciones de la operación en caso de reanudarse.</t>
  </si>
  <si>
    <t>Supervisión EPF</t>
  </si>
  <si>
    <t>Estos items no se puede realizar los cambios por motivos que se encuentra fuera de servicio o de operaciones.
NOTA: Se considerara esta observación para futuros proyectos</t>
  </si>
  <si>
    <t>Los tanques de almacenamiento tienen como seguridad unicamente un venteo</t>
  </si>
  <si>
    <t>Proyecto Palo Azul se encuentra en stand by.  Revisión de factibilidad de instalación de válvula vacuum relief.</t>
  </si>
  <si>
    <t>EPF-Tapir</t>
  </si>
  <si>
    <t>Paso peatonal inseguro, herramientas en escalera de movilización fuera del lugar, geomembrana deteriorada, material plástico y desechos en área de movilidad.</t>
  </si>
  <si>
    <t>Acción correctiva +  Acción preventiva</t>
  </si>
  <si>
    <t>Equipos, herramientas y tubería no están dispuestas en su debido lugar.</t>
  </si>
  <si>
    <t>Instruir al personal sobre la disposición de equipos, herramientas y materiales para  ubicarlos en un lugar adecuado</t>
  </si>
  <si>
    <t>Las áreas de movilización del personal no están expeditas pudiendo en cualquier momento suceder un incidente</t>
  </si>
  <si>
    <t>Eliminar toda posibilidad de que sucedan incidentes o accidentes en las áreas de movilización</t>
  </si>
  <si>
    <t>EPF-Sacha 146</t>
  </si>
  <si>
    <t>Basura fuera de su lugar, inadecuado manejo de desechos, inadecuado uso de rejilla de seguridad, material fuera de su lugar de almacenamiento, piso contaminado con crudo, en mayo la revisión de extintores ya tiene marcada la de junio.</t>
  </si>
  <si>
    <r>
      <t xml:space="preserve">
</t>
    </r>
    <r>
      <rPr>
        <b val="true"/>
        <sz val="9"/>
        <color rgb="FF000000"/>
        <rFont val="Arial"/>
        <family val="2"/>
        <charset val="1"/>
      </rPr>
      <t xml:space="preserve">ANTES                                                  DESPUES </t>
    </r>
  </si>
  <si>
    <t>La falta de automatización de esta facilidad motivó el derrame del 4 de mayo del 2013.</t>
  </si>
  <si>
    <t>Evaluar efectividad de acciones  propuestas en el ánalisis de causa raíz del derrame del 4 de mayo del 2013 para evitar su recurrencia (La automatización se consideraría para operaciones futuras)</t>
  </si>
  <si>
    <t>Supervisión EPF,  SSA, Gestión Empresarial</t>
  </si>
  <si>
    <t>Terminadas las actividades de mantenimiento, el material sobrante debe ser llevado a la bodega respectiva.</t>
  </si>
  <si>
    <t>Instruir al personal sobre la disposición de equipos, herramientas y materiales para  ubicarlos en un lugar adecuado.</t>
  </si>
  <si>
    <t>Supervisión EPF, Mantenimiento</t>
  </si>
  <si>
    <t>EPF-Sacha 198</t>
  </si>
  <si>
    <t>Falta de una escalera para manipular válvulas, cables sin protección, falta de pasarela de desplazamiento petaonal, asientos que no facilitan el descanso ergonómico, tablero de control sin seguridad, basura fuera de su lugar, caja de revisión a ras del suelo peligro de inundación, acumulación de residuos, selladio de la geomembrana en mal estado.</t>
  </si>
  <si>
    <r>
      <t xml:space="preserve">Se realizo cambios en el cañerias del tanque lo cual que se encontraba en la parte superior por el momento se encuentra en la parte inferior  
</t>
    </r>
    <r>
      <rPr>
        <sz val="9"/>
        <rFont val="Arial"/>
        <family val="2"/>
        <charset val="1"/>
      </rPr>
      <t xml:space="preserve">                       
                          ANTES                                                                         DESPUES</t>
    </r>
  </si>
  <si>
    <t>Capacitación-EPF</t>
  </si>
  <si>
    <t>Se obseran brechas  de competencias que no han sido cerradas. Asignación de colaboradores que no cumplen con el perfil y las competencias para operar facilidades ..</t>
  </si>
  <si>
    <t>Elaborar y ejecutar un plan de capacitación (corto, mediano y largo plazo) para llenar las competencias necesarias del personal</t>
  </si>
  <si>
    <t>Supervisión EPF, GTH</t>
  </si>
  <si>
    <t>Plan en ejecución, registros y Plan de carrera EPF en vigencias</t>
  </si>
  <si>
    <t>Definir un plan de carrera para los colaboradores de EPF</t>
  </si>
  <si>
    <t>El nivel de cultura de seguridad en el trabajo es bajo. En los frentes de trabajo grandes se observa un gran nivel de desorden, suciedad y condiciones inseguras de operación</t>
  </si>
  <si>
    <t>Cronograma de visitas, inducciones, simulacros, auditorías internas para EPF</t>
  </si>
  <si>
    <t>Supervisión EPF, SSA, Gestión Empresarial</t>
  </si>
  <si>
    <t>Cronogramas en ejecución, registros.</t>
  </si>
  <si>
    <t>AUDITORIA INTERNA EPF</t>
  </si>
  <si>
    <t>FECHA AUDITORIA</t>
  </si>
  <si>
    <t>24-26 de septiembre</t>
  </si>
  <si>
    <t>COMPAÑÍA</t>
  </si>
  <si>
    <t>SERTECPET</t>
  </si>
  <si>
    <t>LOCACIÓN</t>
  </si>
  <si>
    <t>SACHA 198; DRAGO 19; PAM SSFD 3480 BFPD; DRAGO 22, 24 30; PAM SSFD 1584 BFPD</t>
  </si>
  <si>
    <t>PRIMER SEGUIMIENTO</t>
  </si>
  <si>
    <t>SEGUNDO SEGUIMIENTO</t>
  </si>
  <si>
    <t>TERCER SEGUIMIENTO</t>
  </si>
  <si>
    <t>PARTICIPAN  EN LA AUDITORIA</t>
  </si>
  <si>
    <t>PERSONAL ASISTENTE</t>
  </si>
  <si>
    <t>EVELYN LUCERO</t>
  </si>
  <si>
    <t>GESTION EMPRESARIAL</t>
  </si>
  <si>
    <t>ITEMS AUDITADOS</t>
  </si>
  <si>
    <t>CUMPLE</t>
  </si>
  <si>
    <t>NO CUMPLE</t>
  </si>
  <si>
    <t>HALLAZGO</t>
  </si>
  <si>
    <t>ACTIVIDAD</t>
  </si>
  <si>
    <t>PLAZO DE CUMPLIMIENTO</t>
  </si>
  <si>
    <t>STATUS</t>
  </si>
  <si>
    <t>EVIDENCIA DE CIERRE</t>
  </si>
  <si>
    <t>HALLAZGOS COMUNES</t>
  </si>
  <si>
    <t>X</t>
  </si>
</sst>
</file>

<file path=xl/styles.xml><?xml version="1.0" encoding="utf-8"?>
<styleSheet xmlns="http://schemas.openxmlformats.org/spreadsheetml/2006/main">
  <numFmts count="12">
    <numFmt numFmtId="164" formatCode="GENERAL"/>
    <numFmt numFmtId="165" formatCode="D\-MMM\-YY;@"/>
    <numFmt numFmtId="166" formatCode="0.00"/>
    <numFmt numFmtId="167" formatCode="0"/>
    <numFmt numFmtId="168" formatCode="0%"/>
    <numFmt numFmtId="169" formatCode="_-* #,##0.00\ _€_-;\-* #,##0.00\ _€_-;_-* \-??\ _€_-;_-@_-"/>
    <numFmt numFmtId="170" formatCode="_(&quot;$ &quot;* #,##0.00_);_(&quot;$ &quot;* \(#,##0.00\);_(&quot;$ &quot;* \-??_);_(@_)"/>
    <numFmt numFmtId="171" formatCode="_(&quot;$ &quot;* #,##0_);_(&quot;$ &quot;* \(#,##0\);_(&quot;$ &quot;* \-??_);_(@_)"/>
    <numFmt numFmtId="172" formatCode="&quot;$ &quot;#,##0_);[RED]&quot;($ &quot;#,##0\)"/>
    <numFmt numFmtId="173" formatCode="DD\-MMM\-YY"/>
    <numFmt numFmtId="174" formatCode="DD/MM/YYYY"/>
    <numFmt numFmtId="175" formatCode="@"/>
  </numFmts>
  <fonts count="107">
    <font>
      <sz val="10"/>
      <name val="Arial"/>
      <family val="2"/>
      <charset val="1"/>
    </font>
    <font>
      <sz val="10"/>
      <name val="Arial"/>
      <family val="0"/>
    </font>
    <font>
      <sz val="10"/>
      <name val="Arial"/>
      <family val="0"/>
    </font>
    <font>
      <sz val="10"/>
      <name val="Arial"/>
      <family val="0"/>
    </font>
    <font>
      <sz val="8"/>
      <name val="Calibri"/>
      <family val="2"/>
      <charset val="1"/>
    </font>
    <font>
      <b val="true"/>
      <sz val="8"/>
      <name val="Calibri"/>
      <family val="2"/>
      <charset val="1"/>
    </font>
    <font>
      <b val="true"/>
      <sz val="8"/>
      <color rgb="FFFFFFFF"/>
      <name val="Calibri"/>
      <family val="2"/>
      <charset val="1"/>
    </font>
    <font>
      <b val="true"/>
      <sz val="8"/>
      <color rgb="FF000000"/>
      <name val="Calibri"/>
      <family val="2"/>
      <charset val="1"/>
    </font>
    <font>
      <sz val="10"/>
      <name val="Calibri"/>
      <family val="2"/>
      <charset val="1"/>
    </font>
    <font>
      <b val="true"/>
      <sz val="11"/>
      <name val="Calibri"/>
      <family val="2"/>
      <charset val="1"/>
    </font>
    <font>
      <b val="true"/>
      <sz val="28"/>
      <name val="Calibri"/>
      <family val="2"/>
      <charset val="1"/>
    </font>
    <font>
      <b val="true"/>
      <sz val="14"/>
      <name val="Calibri"/>
      <family val="2"/>
      <charset val="1"/>
    </font>
    <font>
      <sz val="11"/>
      <name val="Calibri"/>
      <family val="2"/>
      <charset val="1"/>
    </font>
    <font>
      <b val="true"/>
      <sz val="16"/>
      <color rgb="FFFF0000"/>
      <name val="Calibri"/>
      <family val="2"/>
      <charset val="1"/>
    </font>
    <font>
      <b val="true"/>
      <sz val="16"/>
      <name val="Calibri"/>
      <family val="2"/>
      <charset val="1"/>
    </font>
    <font>
      <b val="true"/>
      <sz val="10"/>
      <name val="Calibri"/>
      <family val="2"/>
      <charset val="1"/>
    </font>
    <font>
      <b val="true"/>
      <sz val="12"/>
      <name val="Calibri"/>
      <family val="2"/>
      <charset val="1"/>
    </font>
    <font>
      <sz val="10"/>
      <color rgb="FFEEECE1"/>
      <name val="Calibri"/>
      <family val="2"/>
      <charset val="1"/>
    </font>
    <font>
      <b val="true"/>
      <sz val="10"/>
      <color rgb="FFFF0000"/>
      <name val="Calibri"/>
      <family val="2"/>
      <charset val="1"/>
    </font>
    <font>
      <b val="true"/>
      <sz val="11"/>
      <color rgb="FFEEECE1"/>
      <name val="Calibri"/>
      <family val="2"/>
      <charset val="1"/>
    </font>
    <font>
      <b val="true"/>
      <sz val="14"/>
      <color rgb="FFFF0000"/>
      <name val="Calibri"/>
      <family val="2"/>
      <charset val="1"/>
    </font>
    <font>
      <b val="true"/>
      <sz val="10"/>
      <color rgb="FFFFFFFF"/>
      <name val="Calibri"/>
      <family val="2"/>
      <charset val="1"/>
    </font>
    <font>
      <b val="true"/>
      <sz val="10"/>
      <color rgb="FF000000"/>
      <name val="Calibri"/>
      <family val="2"/>
      <charset val="1"/>
    </font>
    <font>
      <u val="single"/>
      <sz val="10"/>
      <name val="Calibri"/>
      <family val="2"/>
      <charset val="1"/>
    </font>
    <font>
      <sz val="10"/>
      <color rgb="FFFF0000"/>
      <name val="Calibri"/>
      <family val="2"/>
      <charset val="1"/>
    </font>
    <font>
      <sz val="11"/>
      <color rgb="FF000000"/>
      <name val="Calibri"/>
      <family val="2"/>
      <charset val="1"/>
    </font>
    <font>
      <sz val="11"/>
      <color rgb="FFFF0000"/>
      <name val="Calibri"/>
      <family val="2"/>
      <charset val="1"/>
    </font>
    <font>
      <b val="true"/>
      <sz val="11"/>
      <color rgb="FFFF0000"/>
      <name val="Calibri"/>
      <family val="2"/>
      <charset val="1"/>
    </font>
    <font>
      <b val="true"/>
      <sz val="12"/>
      <color rgb="FFFF0000"/>
      <name val="Calibri"/>
      <family val="2"/>
      <charset val="1"/>
    </font>
    <font>
      <sz val="10"/>
      <color rgb="FF000000"/>
      <name val="Calibri"/>
      <family val="2"/>
      <charset val="1"/>
    </font>
    <font>
      <b val="true"/>
      <sz val="8"/>
      <name val="Garamond"/>
      <family val="1"/>
      <charset val="1"/>
    </font>
    <font>
      <sz val="10"/>
      <color rgb="FF4B4D4F"/>
      <name val="Calibri"/>
      <family val="2"/>
      <charset val="1"/>
    </font>
    <font>
      <sz val="10"/>
      <color rgb="FF28282A"/>
      <name val="Calibri"/>
      <family val="2"/>
      <charset val="1"/>
    </font>
    <font>
      <sz val="10"/>
      <color rgb="FF3B3B3D"/>
      <name val="Calibri"/>
      <family val="2"/>
      <charset val="1"/>
    </font>
    <font>
      <sz val="10"/>
      <color rgb="FF151517"/>
      <name val="Calibri"/>
      <family val="2"/>
      <charset val="1"/>
    </font>
    <font>
      <sz val="10"/>
      <color rgb="FF626466"/>
      <name val="Calibri"/>
      <family val="2"/>
      <charset val="1"/>
    </font>
    <font>
      <sz val="10"/>
      <name val="Tahoma"/>
      <family val="2"/>
      <charset val="1"/>
    </font>
    <font>
      <sz val="12"/>
      <color rgb="FF000000"/>
      <name val="Times New Roman"/>
      <family val="1"/>
      <charset val="1"/>
    </font>
    <font>
      <sz val="11"/>
      <name val="Arial Narrow"/>
      <family val="2"/>
      <charset val="1"/>
    </font>
    <font>
      <sz val="11"/>
      <color rgb="FF000000"/>
      <name val="Arial Narrow"/>
      <family val="2"/>
      <charset val="1"/>
    </font>
    <font>
      <sz val="10"/>
      <name val="Arial Narrow"/>
      <family val="2"/>
      <charset val="1"/>
    </font>
    <font>
      <sz val="10"/>
      <color rgb="FF000000"/>
      <name val="Arial Narrow"/>
      <family val="2"/>
      <charset val="1"/>
    </font>
    <font>
      <b val="true"/>
      <sz val="10"/>
      <name val="Arial Narrow"/>
      <family val="2"/>
      <charset val="1"/>
    </font>
    <font>
      <sz val="10"/>
      <name val="Times New Roman"/>
      <family val="1"/>
      <charset val="1"/>
    </font>
    <font>
      <sz val="12"/>
      <name val="Times New Roman"/>
      <family val="1"/>
      <charset val="1"/>
    </font>
    <font>
      <sz val="10"/>
      <name val="Garamond"/>
      <family val="1"/>
      <charset val="1"/>
    </font>
    <font>
      <sz val="12"/>
      <name val="Calibri"/>
      <family val="2"/>
      <charset val="1"/>
    </font>
    <font>
      <sz val="7"/>
      <name val="Times New Roman"/>
      <family val="1"/>
      <charset val="1"/>
    </font>
    <font>
      <sz val="11"/>
      <name val="Garamond"/>
      <family val="1"/>
      <charset val="1"/>
    </font>
    <font>
      <sz val="10"/>
      <color rgb="FF000000"/>
      <name val="Verdana"/>
      <family val="2"/>
      <charset val="1"/>
    </font>
    <font>
      <b val="true"/>
      <sz val="11"/>
      <name val="Arial Narrow"/>
      <family val="2"/>
      <charset val="1"/>
    </font>
    <font>
      <sz val="10"/>
      <color rgb="FFFF0000"/>
      <name val="Arial Narrow"/>
      <family val="2"/>
      <charset val="1"/>
    </font>
    <font>
      <b val="true"/>
      <sz val="10"/>
      <color rgb="FF000000"/>
      <name val="Arial Narrow"/>
      <family val="2"/>
      <charset val="1"/>
    </font>
    <font>
      <b val="true"/>
      <sz val="9"/>
      <color rgb="FF000000"/>
      <name val="Tahoma"/>
      <family val="2"/>
      <charset val="1"/>
    </font>
    <font>
      <sz val="9"/>
      <color rgb="FF000000"/>
      <name val="Tahoma"/>
      <family val="2"/>
      <charset val="1"/>
    </font>
    <font>
      <sz val="9"/>
      <color rgb="FF000000"/>
      <name val="Calibri"/>
      <family val="2"/>
      <charset val="1"/>
    </font>
    <font>
      <b val="true"/>
      <sz val="9"/>
      <color rgb="FF000000"/>
      <name val="Calibri"/>
      <family val="2"/>
      <charset val="1"/>
    </font>
    <font>
      <sz val="10"/>
      <color rgb="FF000000"/>
      <name val="Tahoma"/>
      <family val="2"/>
      <charset val="1"/>
    </font>
    <font>
      <sz val="11"/>
      <color rgb="FF000000"/>
      <name val="Tahoma"/>
      <family val="2"/>
      <charset val="1"/>
    </font>
    <font>
      <b val="true"/>
      <sz val="10"/>
      <color rgb="FF000000"/>
      <name val="Tahoma"/>
      <family val="2"/>
      <charset val="1"/>
    </font>
    <font>
      <b val="true"/>
      <sz val="20"/>
      <name val="Arial"/>
      <family val="2"/>
      <charset val="1"/>
    </font>
    <font>
      <sz val="10"/>
      <name val="Arial"/>
      <family val="2"/>
    </font>
    <font>
      <b val="true"/>
      <sz val="10"/>
      <name val="Arial"/>
      <family val="2"/>
      <charset val="1"/>
    </font>
    <font>
      <b val="true"/>
      <sz val="28"/>
      <name val="Arial"/>
      <family val="2"/>
      <charset val="1"/>
    </font>
    <font>
      <sz val="10"/>
      <color rgb="FFFF0000"/>
      <name val="Arial"/>
      <family val="2"/>
      <charset val="1"/>
    </font>
    <font>
      <b val="true"/>
      <sz val="14"/>
      <name val="Arial"/>
      <family val="2"/>
      <charset val="1"/>
    </font>
    <font>
      <b val="true"/>
      <sz val="10"/>
      <color rgb="FFFFFFFF"/>
      <name val="Arial"/>
      <family val="2"/>
      <charset val="1"/>
    </font>
    <font>
      <b val="true"/>
      <sz val="10"/>
      <color rgb="FF000000"/>
      <name val="Arial"/>
      <family val="2"/>
      <charset val="1"/>
    </font>
    <font>
      <b val="true"/>
      <sz val="10"/>
      <color rgb="FFFF0000"/>
      <name val="Arial"/>
      <family val="2"/>
      <charset val="1"/>
    </font>
    <font>
      <sz val="8"/>
      <name val="Arial"/>
      <family val="2"/>
      <charset val="1"/>
    </font>
    <font>
      <b val="true"/>
      <sz val="8"/>
      <name val="Arial"/>
      <family val="2"/>
      <charset val="1"/>
    </font>
    <font>
      <u val="single"/>
      <sz val="10"/>
      <name val="Arial"/>
      <family val="2"/>
      <charset val="1"/>
    </font>
    <font>
      <sz val="8"/>
      <color rgb="FFFF0000"/>
      <name val="Arial"/>
      <family val="2"/>
      <charset val="1"/>
    </font>
    <font>
      <sz val="8"/>
      <color rgb="FF000000"/>
      <name val="Calibri"/>
      <family val="2"/>
    </font>
    <font>
      <sz val="8"/>
      <name val="Century Gothic"/>
      <family val="2"/>
      <charset val="1"/>
    </font>
    <font>
      <b val="true"/>
      <sz val="12"/>
      <name val="Century Gothic"/>
      <family val="2"/>
      <charset val="1"/>
    </font>
    <font>
      <sz val="8"/>
      <color rgb="FFFF0000"/>
      <name val="Century Gothic"/>
      <family val="2"/>
      <charset val="1"/>
    </font>
    <font>
      <b val="true"/>
      <sz val="10"/>
      <name val="Century Gothic"/>
      <family val="2"/>
      <charset val="1"/>
    </font>
    <font>
      <b val="true"/>
      <sz val="18"/>
      <name val="Garamond"/>
      <family val="1"/>
      <charset val="1"/>
    </font>
    <font>
      <b val="true"/>
      <sz val="9"/>
      <color rgb="FFFFFFFF"/>
      <name val="Arial"/>
      <family val="2"/>
      <charset val="1"/>
    </font>
    <font>
      <b val="true"/>
      <sz val="9"/>
      <color rgb="FFFFFFFF"/>
      <name val="Century Gothic"/>
      <family val="2"/>
      <charset val="1"/>
    </font>
    <font>
      <b val="true"/>
      <sz val="8"/>
      <color rgb="FFFFFFFF"/>
      <name val="Century Gothic"/>
      <family val="2"/>
      <charset val="1"/>
    </font>
    <font>
      <sz val="9"/>
      <name val="Arial"/>
      <family val="2"/>
      <charset val="1"/>
    </font>
    <font>
      <sz val="9"/>
      <name val="Century Gothic"/>
      <family val="2"/>
      <charset val="1"/>
    </font>
    <font>
      <u val="single"/>
      <sz val="9"/>
      <name val="Arial"/>
      <family val="2"/>
      <charset val="1"/>
    </font>
    <font>
      <b val="true"/>
      <u val="single"/>
      <sz val="9"/>
      <name val="Arial"/>
      <family val="2"/>
      <charset val="1"/>
    </font>
    <font>
      <u val="single"/>
      <sz val="9"/>
      <color rgb="FF000000"/>
      <name val="Arial"/>
      <family val="2"/>
      <charset val="1"/>
    </font>
    <font>
      <sz val="9"/>
      <color rgb="FF000000"/>
      <name val="Arial"/>
      <family val="2"/>
      <charset val="1"/>
    </font>
    <font>
      <b val="true"/>
      <u val="single"/>
      <sz val="10"/>
      <name val="Arial"/>
      <family val="2"/>
      <charset val="1"/>
    </font>
    <font>
      <u val="single"/>
      <sz val="9"/>
      <color rgb="FFFF0000"/>
      <name val="Arial"/>
      <family val="2"/>
      <charset val="1"/>
    </font>
    <font>
      <b val="true"/>
      <sz val="9"/>
      <color rgb="FF000000"/>
      <name val="Arial"/>
      <family val="2"/>
      <charset val="1"/>
    </font>
    <font>
      <b val="true"/>
      <sz val="9"/>
      <name val="Arial"/>
      <family val="2"/>
      <charset val="1"/>
    </font>
    <font>
      <sz val="9"/>
      <color rgb="FFFF0000"/>
      <name val="Arial"/>
      <family val="2"/>
      <charset val="1"/>
    </font>
    <font>
      <b val="true"/>
      <sz val="20"/>
      <color rgb="FFFFFFFF"/>
      <name val="Arial Narrow"/>
      <family val="2"/>
      <charset val="1"/>
    </font>
    <font>
      <b val="true"/>
      <sz val="10"/>
      <color rgb="FF632523"/>
      <name val="Arial Narrow"/>
      <family val="2"/>
      <charset val="1"/>
    </font>
    <font>
      <b val="true"/>
      <sz val="14"/>
      <color rgb="FF215968"/>
      <name val="Arial Narrow"/>
      <family val="2"/>
      <charset val="1"/>
    </font>
    <font>
      <b val="true"/>
      <sz val="14"/>
      <color rgb="FF180797"/>
      <name val="Arial Narrow"/>
      <family val="2"/>
      <charset val="1"/>
    </font>
    <font>
      <b val="true"/>
      <sz val="14"/>
      <color rgb="FFFF0000"/>
      <name val="Arial Narrow"/>
      <family val="2"/>
      <charset val="1"/>
    </font>
    <font>
      <b val="true"/>
      <sz val="12"/>
      <color rgb="FFFFFFFF"/>
      <name val="Arial Narrow"/>
      <family val="2"/>
      <charset val="1"/>
    </font>
    <font>
      <b val="true"/>
      <sz val="11"/>
      <color rgb="FF632523"/>
      <name val="Arial Narrow"/>
      <family val="2"/>
      <charset val="1"/>
    </font>
    <font>
      <b val="true"/>
      <sz val="11"/>
      <color rgb="FF215968"/>
      <name val="Arial Narrow"/>
      <family val="2"/>
      <charset val="1"/>
    </font>
    <font>
      <b val="true"/>
      <sz val="11"/>
      <color rgb="FFFFFFFF"/>
      <name val="Arial Narrow"/>
      <family val="2"/>
      <charset val="1"/>
    </font>
    <font>
      <b val="true"/>
      <sz val="7"/>
      <color rgb="FF632523"/>
      <name val="Arial Narrow"/>
      <family val="2"/>
      <charset val="1"/>
    </font>
    <font>
      <b val="true"/>
      <sz val="6"/>
      <color rgb="FF632523"/>
      <name val="Arial Narrow"/>
      <family val="2"/>
      <charset val="1"/>
    </font>
    <font>
      <b val="true"/>
      <sz val="10"/>
      <color rgb="FF002060"/>
      <name val="Arial Narrow"/>
      <family val="2"/>
      <charset val="1"/>
    </font>
    <font>
      <b val="true"/>
      <sz val="10"/>
      <color rgb="FF808080"/>
      <name val="Arial Narrow"/>
      <family val="2"/>
      <charset val="1"/>
    </font>
    <font>
      <b val="true"/>
      <sz val="10"/>
      <color rgb="FFFF0000"/>
      <name val="Arial Narrow"/>
      <family val="2"/>
      <charset val="1"/>
    </font>
  </fonts>
  <fills count="18">
    <fill>
      <patternFill patternType="none"/>
    </fill>
    <fill>
      <patternFill patternType="gray125"/>
    </fill>
    <fill>
      <patternFill patternType="solid">
        <fgColor rgb="FF008000"/>
        <bgColor rgb="FF086A1F"/>
      </patternFill>
    </fill>
    <fill>
      <patternFill patternType="solid">
        <fgColor rgb="FFE46C0A"/>
        <bgColor rgb="FFFF9900"/>
      </patternFill>
    </fill>
    <fill>
      <patternFill patternType="solid">
        <fgColor rgb="FFFFFF00"/>
        <bgColor rgb="FFFFFF00"/>
      </patternFill>
    </fill>
    <fill>
      <patternFill patternType="solid">
        <fgColor rgb="FF376092"/>
        <bgColor rgb="FF215968"/>
      </patternFill>
    </fill>
    <fill>
      <patternFill patternType="solid">
        <fgColor rgb="FFFF0000"/>
        <bgColor rgb="FF800000"/>
      </patternFill>
    </fill>
    <fill>
      <patternFill patternType="solid">
        <fgColor rgb="FFF2F2F2"/>
        <bgColor rgb="FFF6F5F0"/>
      </patternFill>
    </fill>
    <fill>
      <patternFill patternType="solid">
        <fgColor rgb="FFBFBFBF"/>
        <bgColor rgb="FFDDD9C3"/>
      </patternFill>
    </fill>
    <fill>
      <patternFill patternType="solid">
        <fgColor rgb="FF000000"/>
        <bgColor rgb="FF151517"/>
      </patternFill>
    </fill>
    <fill>
      <patternFill patternType="solid">
        <fgColor rgb="FF00B0F0"/>
        <bgColor rgb="FF33CCCC"/>
      </patternFill>
    </fill>
    <fill>
      <patternFill patternType="solid">
        <fgColor rgb="FFFFFFFF"/>
        <bgColor rgb="FFF6F5F0"/>
      </patternFill>
    </fill>
    <fill>
      <patternFill patternType="solid">
        <fgColor rgb="FFCCFFCC"/>
        <bgColor rgb="FFEEECE1"/>
      </patternFill>
    </fill>
    <fill>
      <patternFill patternType="solid">
        <fgColor rgb="FF086A1F"/>
        <bgColor rgb="FF008000"/>
      </patternFill>
    </fill>
    <fill>
      <patternFill patternType="solid">
        <fgColor rgb="FFF6F5F0"/>
        <bgColor rgb="FFF2F2F2"/>
      </patternFill>
    </fill>
    <fill>
      <patternFill patternType="solid">
        <fgColor rgb="FFDDD9C3"/>
        <bgColor rgb="FFEEECE1"/>
      </patternFill>
    </fill>
    <fill>
      <patternFill patternType="solid">
        <fgColor rgb="FFEEECE1"/>
        <bgColor rgb="FFF2F2F2"/>
      </patternFill>
    </fill>
    <fill>
      <patternFill patternType="solid">
        <fgColor rgb="FF92D050"/>
        <bgColor rgb="FF99CC00"/>
      </patternFill>
    </fill>
  </fills>
  <borders count="77">
    <border diagonalUp="false" diagonalDown="false">
      <left/>
      <right/>
      <top/>
      <bottom/>
      <diagonal/>
    </border>
    <border diagonalUp="false" diagonalDown="false">
      <left style="medium"/>
      <right/>
      <top style="medium"/>
      <bottom/>
      <diagonal/>
    </border>
    <border diagonalUp="false" diagonalDown="false">
      <left/>
      <right/>
      <top style="medium"/>
      <bottom/>
      <diagonal/>
    </border>
    <border diagonalUp="false" diagonalDown="false">
      <left/>
      <right style="thin"/>
      <top style="medium"/>
      <bottom/>
      <diagonal/>
    </border>
    <border diagonalUp="false" diagonalDown="false">
      <left style="thin"/>
      <right/>
      <top style="medium"/>
      <bottom/>
      <diagonal/>
    </border>
    <border diagonalUp="false" diagonalDown="false">
      <left/>
      <right style="medium"/>
      <top style="medium"/>
      <bottom/>
      <diagonal/>
    </border>
    <border diagonalUp="false" diagonalDown="false">
      <left style="medium"/>
      <right/>
      <top/>
      <bottom/>
      <diagonal/>
    </border>
    <border diagonalUp="false" diagonalDown="false">
      <left/>
      <right style="thin"/>
      <top/>
      <bottom/>
      <diagonal/>
    </border>
    <border diagonalUp="false" diagonalDown="false">
      <left style="thin"/>
      <right/>
      <top/>
      <bottom/>
      <diagonal/>
    </border>
    <border diagonalUp="false" diagonalDown="false">
      <left/>
      <right style="medium"/>
      <top/>
      <bottom/>
      <diagonal/>
    </border>
    <border diagonalUp="false" diagonalDown="false">
      <left style="medium"/>
      <right style="medium"/>
      <top style="medium"/>
      <bottom style="medium"/>
      <diagonal/>
    </border>
    <border diagonalUp="false" diagonalDown="false">
      <left style="medium"/>
      <right/>
      <top/>
      <bottom style="medium"/>
      <diagonal/>
    </border>
    <border diagonalUp="false" diagonalDown="false">
      <left/>
      <right/>
      <top/>
      <bottom style="medium"/>
      <diagonal/>
    </border>
    <border diagonalUp="false" diagonalDown="false">
      <left/>
      <right style="medium"/>
      <top/>
      <bottom style="medium"/>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top style="medium"/>
      <bottom style="thin"/>
      <diagonal/>
    </border>
    <border diagonalUp="false" diagonalDown="false">
      <left style="thin"/>
      <right style="medium"/>
      <top style="medium"/>
      <bottom style="thin"/>
      <diagonal/>
    </border>
    <border diagonalUp="false" diagonalDown="false">
      <left style="medium"/>
      <right/>
      <top style="thin"/>
      <bottom style="thin"/>
      <diagonal/>
    </border>
    <border diagonalUp="false" diagonalDown="false">
      <left/>
      <right/>
      <top style="thin"/>
      <bottom style="thin"/>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style="thin"/>
      <right style="medium"/>
      <top style="thin"/>
      <bottom style="thin"/>
      <diagonal/>
    </border>
    <border diagonalUp="false" diagonalDown="false">
      <left style="medium"/>
      <right style="thin"/>
      <top style="thin"/>
      <bottom style="thin"/>
      <diagonal/>
    </border>
    <border diagonalUp="false" diagonalDown="false">
      <left style="medium"/>
      <right style="thin"/>
      <top style="thin"/>
      <bottom style="medium"/>
      <diagonal/>
    </border>
    <border diagonalUp="false" diagonalDown="false">
      <left/>
      <right style="thin"/>
      <top style="thin"/>
      <bottom style="medium"/>
      <diagonal/>
    </border>
    <border diagonalUp="false" diagonalDown="false">
      <left/>
      <right/>
      <top style="thin"/>
      <bottom style="medium"/>
      <diagonal/>
    </border>
    <border diagonalUp="false" diagonalDown="false">
      <left style="thin"/>
      <right style="medium"/>
      <top style="thin"/>
      <bottom style="medium"/>
      <diagonal/>
    </border>
    <border diagonalUp="false" diagonalDown="false">
      <left style="thin"/>
      <right style="thin"/>
      <top style="thin"/>
      <bottom style="medium"/>
      <diagonal/>
    </border>
    <border diagonalUp="false" diagonalDown="false">
      <left/>
      <right/>
      <top style="medium"/>
      <bottom style="medium"/>
      <diagonal/>
    </border>
    <border diagonalUp="false" diagonalDown="false">
      <left/>
      <right style="medium"/>
      <top style="medium"/>
      <bottom style="medium"/>
      <diagonal/>
    </border>
    <border diagonalUp="false" diagonalDown="false">
      <left/>
      <right/>
      <top/>
      <bottom style="thin"/>
      <diagonal/>
    </border>
    <border diagonalUp="false" diagonalDown="false">
      <left/>
      <right style="medium"/>
      <top/>
      <bottom style="thin"/>
      <diagonal/>
    </border>
    <border diagonalUp="false" diagonalDown="false">
      <left style="thin"/>
      <right style="thin"/>
      <top/>
      <bottom style="thin"/>
      <diagonal/>
    </border>
    <border diagonalUp="false" diagonalDown="false">
      <left style="thin"/>
      <right style="thin"/>
      <top style="thin"/>
      <bottom/>
      <diagonal/>
    </border>
    <border diagonalUp="false" diagonalDown="false">
      <left style="thin"/>
      <right/>
      <top/>
      <bottom style="thin"/>
      <diagonal/>
    </border>
    <border diagonalUp="false" diagonalDown="false">
      <left/>
      <right style="thin"/>
      <top style="thin"/>
      <bottom style="thin"/>
      <diagonal/>
    </border>
    <border diagonalUp="false" diagonalDown="false">
      <left style="thin"/>
      <right style="medium"/>
      <top style="thin"/>
      <bottom/>
      <diagonal/>
    </border>
    <border diagonalUp="false" diagonalDown="false">
      <left style="thin">
        <color rgb="FF632523"/>
      </left>
      <right style="thin">
        <color rgb="FF632523"/>
      </right>
      <top style="thin"/>
      <bottom/>
      <diagonal/>
    </border>
    <border diagonalUp="false" diagonalDown="false">
      <left style="thin">
        <color rgb="FF632523"/>
      </left>
      <right style="thin">
        <color rgb="FF632523"/>
      </right>
      <top style="thin">
        <color rgb="FF632523"/>
      </top>
      <bottom/>
      <diagonal/>
    </border>
    <border diagonalUp="false" diagonalDown="false">
      <left style="thin">
        <color rgb="FF632523"/>
      </left>
      <right style="thin">
        <color rgb="FF632523"/>
      </right>
      <top style="thin">
        <color rgb="FF632523"/>
      </top>
      <bottom style="thin"/>
      <diagonal/>
    </border>
    <border diagonalUp="false" diagonalDown="false">
      <left/>
      <right style="thin"/>
      <top/>
      <bottom style="thin"/>
      <diagonal/>
    </border>
    <border diagonalUp="false" diagonalDown="false">
      <left style="thin">
        <color rgb="FF632523"/>
      </left>
      <right style="thin">
        <color rgb="FF632523"/>
      </right>
      <top/>
      <bottom style="thin"/>
      <diagonal/>
    </border>
    <border diagonalUp="false" diagonalDown="false">
      <left style="thin">
        <color rgb="FF632523"/>
      </left>
      <right style="thin">
        <color rgb="FF632523"/>
      </right>
      <top style="thin"/>
      <bottom style="thin"/>
      <diagonal/>
    </border>
    <border diagonalUp="false" diagonalDown="false">
      <left style="medium"/>
      <right style="medium"/>
      <top/>
      <bottom style="medium"/>
      <diagonal/>
    </border>
    <border diagonalUp="false" diagonalDown="false">
      <left style="thin"/>
      <right/>
      <top style="thin"/>
      <bottom/>
      <diagonal/>
    </border>
    <border diagonalUp="false" diagonalDown="false">
      <left/>
      <right/>
      <top style="thin"/>
      <bottom/>
      <diagonal/>
    </border>
    <border diagonalUp="false" diagonalDown="false">
      <left style="thin">
        <color rgb="FF632523"/>
      </left>
      <right/>
      <top style="thin">
        <color rgb="FF632523"/>
      </top>
      <bottom style="thin"/>
      <diagonal/>
    </border>
    <border diagonalUp="false" diagonalDown="false">
      <left/>
      <right style="thin">
        <color rgb="FF632523"/>
      </right>
      <top style="thin"/>
      <bottom/>
      <diagonal/>
    </border>
    <border diagonalUp="false" diagonalDown="false">
      <left style="thin"/>
      <right style="thin"/>
      <top/>
      <bottom/>
      <diagonal/>
    </border>
    <border diagonalUp="false" diagonalDown="false">
      <left/>
      <right/>
      <top style="thin">
        <color rgb="FF632523"/>
      </top>
      <bottom/>
      <diagonal/>
    </border>
    <border diagonalUp="false" diagonalDown="false">
      <left/>
      <right/>
      <top style="thin">
        <color rgb="FF632523"/>
      </top>
      <bottom style="thin"/>
      <diagonal/>
    </border>
    <border diagonalUp="false" diagonalDown="false">
      <left/>
      <right style="thin"/>
      <top style="thin"/>
      <bottom/>
      <diagonal/>
    </border>
    <border diagonalUp="false" diagonalDown="false">
      <left style="thin">
        <color rgb="FF632523"/>
      </left>
      <right/>
      <top style="thin"/>
      <bottom/>
      <diagonal/>
    </border>
    <border diagonalUp="false" diagonalDown="false">
      <left style="thin">
        <color rgb="FF632523"/>
      </left>
      <right/>
      <top style="thin"/>
      <bottom style="thin"/>
      <diagonal/>
    </border>
    <border diagonalUp="false" diagonalDown="false">
      <left style="medium"/>
      <right style="thin"/>
      <top style="medium"/>
      <bottom/>
      <diagonal/>
    </border>
    <border diagonalUp="false" diagonalDown="false">
      <left/>
      <right/>
      <top style="medium"/>
      <bottom style="thin"/>
      <diagonal/>
    </border>
    <border diagonalUp="false" diagonalDown="false">
      <left/>
      <right style="medium"/>
      <top style="medium"/>
      <bottom style="thin"/>
      <diagonal/>
    </border>
    <border diagonalUp="false" diagonalDown="false">
      <left style="medium"/>
      <right style="thin"/>
      <top style="thin"/>
      <bottom/>
      <diagonal/>
    </border>
    <border diagonalUp="false" diagonalDown="false">
      <left/>
      <right style="medium"/>
      <top style="thin"/>
      <bottom/>
      <diagonal/>
    </border>
    <border diagonalUp="false" diagonalDown="false">
      <left style="medium"/>
      <right style="thin"/>
      <top/>
      <bottom/>
      <diagonal/>
    </border>
    <border diagonalUp="false" diagonalDown="false">
      <left style="thin"/>
      <right/>
      <top style="thin"/>
      <bottom style="medium"/>
      <diagonal/>
    </border>
    <border diagonalUp="false" diagonalDown="false">
      <left/>
      <right style="medium"/>
      <top style="thin"/>
      <bottom style="medium"/>
      <diagonal/>
    </border>
    <border diagonalUp="false" diagonalDown="false">
      <left style="medium"/>
      <right/>
      <top/>
      <bottom style="thin"/>
      <diagonal/>
    </border>
    <border diagonalUp="false" diagonalDown="false">
      <left style="medium"/>
      <right/>
      <top style="thin"/>
      <bottom style="medium"/>
      <diagonal/>
    </border>
    <border diagonalUp="false" diagonalDown="false">
      <left/>
      <right style="medium"/>
      <top style="thin"/>
      <bottom style="thin"/>
      <diagonal/>
    </border>
    <border diagonalUp="false" diagonalDown="false">
      <left style="thin"/>
      <right style="thin"/>
      <top style="hair"/>
      <bottom style="hair"/>
      <diagonal/>
    </border>
    <border diagonalUp="false" diagonalDown="false">
      <left style="thin"/>
      <right style="thin"/>
      <top style="thin"/>
      <bottom style="hair"/>
      <diagonal/>
    </border>
    <border diagonalUp="false" diagonalDown="false">
      <left style="thin">
        <color rgb="FF632523"/>
      </left>
      <right style="thin"/>
      <top/>
      <bottom/>
      <diagonal/>
    </border>
    <border diagonalUp="false" diagonalDown="false">
      <left style="thin">
        <color rgb="FF632523"/>
      </left>
      <right style="thin">
        <color rgb="FF632523"/>
      </right>
      <top style="thin">
        <color rgb="FF632523"/>
      </top>
      <bottom style="thin">
        <color rgb="FF632523"/>
      </bottom>
      <diagonal/>
    </border>
    <border diagonalUp="false" diagonalDown="false">
      <left style="thin">
        <color rgb="FF632523"/>
      </left>
      <right style="thin"/>
      <top style="thin">
        <color rgb="FF632523"/>
      </top>
      <bottom style="thin">
        <color rgb="FF632523"/>
      </bottom>
      <diagonal/>
    </border>
    <border diagonalUp="false" diagonalDown="false">
      <left style="thin">
        <color rgb="FF632523"/>
      </left>
      <right style="thin"/>
      <top style="thin">
        <color rgb="FF632523"/>
      </top>
      <bottom/>
      <diagonal/>
    </border>
    <border diagonalUp="false" diagonalDown="false">
      <left style="thin">
        <color rgb="FF632523"/>
      </left>
      <right/>
      <top style="thin">
        <color rgb="FF632523"/>
      </top>
      <bottom style="thin">
        <color rgb="FF632523"/>
      </bottom>
      <diagonal/>
    </border>
    <border diagonalUp="false" diagonalDown="false">
      <left style="thin"/>
      <right/>
      <top/>
      <bottom style="thin">
        <color rgb="FF632523"/>
      </bottom>
      <diagonal/>
    </border>
    <border diagonalUp="false" diagonalDown="false">
      <left style="thin"/>
      <right style="thin">
        <color rgb="FF632523"/>
      </right>
      <top style="thin"/>
      <bottom/>
      <diagonal/>
    </border>
    <border diagonalUp="false" diagonalDown="false">
      <left style="thin">
        <color rgb="FF632523"/>
      </left>
      <right/>
      <top style="thin">
        <color rgb="FF632523"/>
      </top>
      <bottom/>
      <diagonal/>
    </border>
    <border diagonalUp="false" diagonalDown="false">
      <left style="thin"/>
      <right style="thin">
        <color rgb="FF632523"/>
      </right>
      <top style="thin"/>
      <bottom style="thin"/>
      <diagonal/>
    </border>
  </borders>
  <cellStyleXfs count="3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9"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170" fontId="0" fillId="0" borderId="0" applyFont="true" applyBorder="false" applyAlignment="true" applyProtection="false">
      <alignment horizontal="general" vertical="bottom" textRotation="0" wrapText="false" indent="0" shrinkToFit="false"/>
    </xf>
    <xf numFmtId="42" fontId="1" fillId="0" borderId="0" applyFont="true" applyBorder="false" applyAlignment="false" applyProtection="false"/>
    <xf numFmtId="168" fontId="0" fillId="0"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25" fillId="0" borderId="0" applyFont="true" applyBorder="true" applyAlignment="true" applyProtection="true">
      <alignment horizontal="general" vertical="bottom" textRotation="0" wrapText="false" indent="0" shrinkToFit="false"/>
      <protection locked="true" hidden="false"/>
    </xf>
    <xf numFmtId="164" fontId="49"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left"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62" fillId="0" borderId="0" applyFont="true" applyBorder="false" applyAlignment="true" applyProtection="false">
      <alignment horizontal="left" vertical="bottom" textRotation="0" wrapText="false" indent="0" shrinkToFit="false"/>
    </xf>
    <xf numFmtId="164" fontId="62" fillId="0" borderId="0" applyFont="true" applyBorder="false" applyAlignment="true" applyProtection="false">
      <alignment horizontal="general" vertical="bottom" textRotation="0" wrapText="false" indent="0" shrinkToFit="false"/>
    </xf>
    <xf numFmtId="164" fontId="25" fillId="0" borderId="0" applyFont="true" applyBorder="true" applyAlignment="true" applyProtection="true">
      <alignment horizontal="general" vertical="bottom" textRotation="0" wrapText="false" indent="0" shrinkToFit="false"/>
      <protection locked="true" hidden="false"/>
    </xf>
  </cellStyleXfs>
  <cellXfs count="57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left" vertical="bottom" textRotation="0" wrapText="fals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6" fillId="2" borderId="0" xfId="0" applyFont="true" applyBorder="true" applyAlignment="true" applyProtection="false">
      <alignment horizontal="left" vertical="center" textRotation="0" wrapText="true" indent="0" shrinkToFit="false"/>
      <protection locked="true" hidden="false"/>
    </xf>
    <xf numFmtId="164" fontId="5" fillId="0" borderId="0" xfId="0" applyFont="true" applyBorder="true" applyAlignment="true" applyProtection="false">
      <alignment horizontal="general" vertical="center" textRotation="0" wrapText="false" indent="0" shrinkToFit="false"/>
      <protection locked="true" hidden="false"/>
    </xf>
    <xf numFmtId="165" fontId="5" fillId="0" borderId="0" xfId="0" applyFont="true" applyBorder="true" applyAlignment="true" applyProtection="false">
      <alignment horizontal="general" vertical="center" textRotation="0" wrapText="false" indent="0" shrinkToFit="false"/>
      <protection locked="true" hidden="false"/>
    </xf>
    <xf numFmtId="164" fontId="6" fillId="3" borderId="0" xfId="0" applyFont="true" applyBorder="true" applyAlignment="true" applyProtection="false">
      <alignment horizontal="left" vertical="center" textRotation="0" wrapText="true" indent="0" shrinkToFit="false"/>
      <protection locked="true" hidden="false"/>
    </xf>
    <xf numFmtId="164" fontId="5" fillId="0" borderId="0" xfId="0" applyFont="true" applyBorder="true" applyAlignment="true" applyProtection="false">
      <alignment horizontal="left" vertical="center" textRotation="0" wrapText="false" indent="0" shrinkToFit="false"/>
      <protection locked="true" hidden="false"/>
    </xf>
    <xf numFmtId="165" fontId="5" fillId="0" borderId="0" xfId="0" applyFont="true" applyBorder="true" applyAlignment="true" applyProtection="false">
      <alignment horizontal="left" vertical="center" textRotation="0" wrapText="false" indent="0" shrinkToFit="false"/>
      <protection locked="true" hidden="false"/>
    </xf>
    <xf numFmtId="164" fontId="7" fillId="4" borderId="0" xfId="0" applyFont="true" applyBorder="true" applyAlignment="true" applyProtection="false">
      <alignment horizontal="left" vertical="center" textRotation="0" wrapText="true" indent="0" shrinkToFit="false"/>
      <protection locked="true" hidden="false"/>
    </xf>
    <xf numFmtId="164" fontId="5" fillId="4" borderId="0" xfId="0" applyFont="true" applyBorder="true" applyAlignment="true" applyProtection="false">
      <alignment horizontal="general" vertical="center" textRotation="0" wrapText="false" indent="0" shrinkToFit="false"/>
      <protection locked="true" hidden="false"/>
    </xf>
    <xf numFmtId="164" fontId="4" fillId="4" borderId="0" xfId="0" applyFont="true" applyBorder="true" applyAlignment="false" applyProtection="false">
      <alignment horizontal="general" vertical="bottom" textRotation="0" wrapText="false" indent="0" shrinkToFit="false"/>
      <protection locked="true" hidden="false"/>
    </xf>
    <xf numFmtId="164" fontId="6" fillId="5" borderId="0" xfId="0" applyFont="true" applyBorder="true" applyAlignment="true" applyProtection="false">
      <alignment horizontal="left" vertical="center" textRotation="0" wrapText="true" indent="0" shrinkToFit="false"/>
      <protection locked="true" hidden="false"/>
    </xf>
    <xf numFmtId="164" fontId="8" fillId="0" borderId="0" xfId="0" applyFont="true" applyBorder="false" applyAlignment="true" applyProtection="false">
      <alignment horizontal="left" vertical="center" textRotation="0" wrapText="false" indent="0" shrinkToFit="false"/>
      <protection locked="true" hidden="false"/>
    </xf>
    <xf numFmtId="164" fontId="8" fillId="0" borderId="0" xfId="0" applyFont="true" applyBorder="false" applyAlignment="true" applyProtection="false">
      <alignment horizontal="center" vertical="center" textRotation="0" wrapText="false" indent="0" shrinkToFit="false"/>
      <protection locked="true" hidden="false"/>
    </xf>
    <xf numFmtId="164" fontId="9" fillId="0" borderId="1" xfId="0" applyFont="true" applyBorder="true" applyAlignment="true" applyProtection="false">
      <alignment horizontal="general" vertical="center" textRotation="0" wrapText="false" indent="0" shrinkToFit="false"/>
      <protection locked="true" hidden="false"/>
    </xf>
    <xf numFmtId="164" fontId="10" fillId="0" borderId="2" xfId="0" applyFont="true" applyBorder="true" applyAlignment="true" applyProtection="false">
      <alignment horizontal="general" vertical="center" textRotation="0" wrapText="false" indent="0" shrinkToFit="false"/>
      <protection locked="true" hidden="false"/>
    </xf>
    <xf numFmtId="164" fontId="10" fillId="6" borderId="2" xfId="0" applyFont="true" applyBorder="true" applyAlignment="true" applyProtection="false">
      <alignment horizontal="general" vertical="center" textRotation="0" wrapText="false" indent="0" shrinkToFit="false"/>
      <protection locked="true" hidden="false"/>
    </xf>
    <xf numFmtId="164" fontId="11" fillId="0" borderId="2" xfId="0" applyFont="true" applyBorder="true" applyAlignment="true" applyProtection="false">
      <alignment horizontal="general" vertical="center" textRotation="0" wrapText="false" indent="0" shrinkToFit="false"/>
      <protection locked="true" hidden="false"/>
    </xf>
    <xf numFmtId="164" fontId="10" fillId="0" borderId="2" xfId="0" applyFont="true" applyBorder="true" applyAlignment="true" applyProtection="false">
      <alignment horizontal="center" vertical="center" textRotation="0" wrapText="false" indent="0" shrinkToFit="false"/>
      <protection locked="true" hidden="false"/>
    </xf>
    <xf numFmtId="164" fontId="10" fillId="0" borderId="3" xfId="0" applyFont="true" applyBorder="true" applyAlignment="true" applyProtection="false">
      <alignment horizontal="general" vertical="center" textRotation="0" wrapText="false" indent="0" shrinkToFit="false"/>
      <protection locked="true" hidden="false"/>
    </xf>
    <xf numFmtId="164" fontId="8" fillId="0" borderId="4" xfId="0" applyFont="true" applyBorder="true" applyAlignment="true" applyProtection="false">
      <alignment horizontal="general" vertical="bottom" textRotation="0" wrapText="false" indent="0" shrinkToFit="false"/>
      <protection locked="true" hidden="false"/>
    </xf>
    <xf numFmtId="164" fontId="8" fillId="0" borderId="5" xfId="0" applyFont="true" applyBorder="true" applyAlignment="true" applyProtection="false">
      <alignment horizontal="general" vertical="bottom" textRotation="0" wrapText="false" indent="0" shrinkToFit="false"/>
      <protection locked="true" hidden="false"/>
    </xf>
    <xf numFmtId="164" fontId="9" fillId="0" borderId="6" xfId="0" applyFont="true" applyBorder="true" applyAlignment="true" applyProtection="false">
      <alignment horizontal="center" vertical="center" textRotation="0" wrapText="false" indent="0" shrinkToFit="false"/>
      <protection locked="true" hidden="false"/>
    </xf>
    <xf numFmtId="164" fontId="12" fillId="0" borderId="0" xfId="0" applyFont="true" applyBorder="true" applyAlignment="true" applyProtection="false">
      <alignment horizontal="left" vertical="center" textRotation="0" wrapText="false" indent="0" shrinkToFit="false"/>
      <protection locked="true" hidden="false"/>
    </xf>
    <xf numFmtId="164" fontId="10" fillId="0" borderId="0" xfId="0" applyFont="true" applyBorder="true" applyAlignment="true" applyProtection="false">
      <alignment horizontal="general" vertical="center" textRotation="0" wrapText="false" indent="0" shrinkToFit="false"/>
      <protection locked="true" hidden="false"/>
    </xf>
    <xf numFmtId="164" fontId="10" fillId="0" borderId="0" xfId="0" applyFont="true" applyBorder="true" applyAlignment="true" applyProtection="false">
      <alignment horizontal="center" vertical="center" textRotation="0" wrapText="false" indent="0" shrinkToFit="false"/>
      <protection locked="true" hidden="false"/>
    </xf>
    <xf numFmtId="164" fontId="10" fillId="0" borderId="7" xfId="0" applyFont="true" applyBorder="true" applyAlignment="true" applyProtection="false">
      <alignment horizontal="general" vertical="center" textRotation="0" wrapText="false" indent="0" shrinkToFit="false"/>
      <protection locked="true" hidden="false"/>
    </xf>
    <xf numFmtId="164" fontId="8" fillId="0" borderId="8" xfId="0" applyFont="true" applyBorder="true" applyAlignment="true" applyProtection="false">
      <alignment horizontal="general" vertical="bottom" textRotation="0" wrapText="false" indent="0" shrinkToFit="false"/>
      <protection locked="true" hidden="false"/>
    </xf>
    <xf numFmtId="164" fontId="8" fillId="0" borderId="9" xfId="0" applyFont="true" applyBorder="true" applyAlignment="true" applyProtection="false">
      <alignment horizontal="general" vertical="bottom" textRotation="0" wrapText="false" indent="0" shrinkToFit="false"/>
      <protection locked="true" hidden="false"/>
    </xf>
    <xf numFmtId="164" fontId="9" fillId="0" borderId="6" xfId="0" applyFont="true" applyBorder="true" applyAlignment="true" applyProtection="false">
      <alignment horizontal="general" vertical="center" textRotation="0" wrapText="false" indent="0" shrinkToFit="false"/>
      <protection locked="true" hidden="false"/>
    </xf>
    <xf numFmtId="165" fontId="9" fillId="0" borderId="0" xfId="0" applyFont="true" applyBorder="true" applyAlignment="true" applyProtection="false">
      <alignment horizontal="left" vertical="center" textRotation="0" wrapText="false" indent="0" shrinkToFit="false"/>
      <protection locked="true" hidden="false"/>
    </xf>
    <xf numFmtId="164" fontId="9" fillId="0" borderId="0" xfId="0" applyFont="true" applyBorder="true" applyAlignment="true" applyProtection="false">
      <alignment horizontal="general" vertical="center" textRotation="0" wrapText="false" indent="0" shrinkToFit="false"/>
      <protection locked="true" hidden="false"/>
    </xf>
    <xf numFmtId="164" fontId="5" fillId="0" borderId="8" xfId="0" applyFont="true" applyBorder="true" applyAlignment="true" applyProtection="false">
      <alignment horizontal="general" vertical="center" textRotation="0" wrapText="false" indent="0" shrinkToFit="false"/>
      <protection locked="true" hidden="false"/>
    </xf>
    <xf numFmtId="164" fontId="5" fillId="0" borderId="7" xfId="0" applyFont="true" applyBorder="true" applyAlignment="true" applyProtection="false">
      <alignment horizontal="general" vertical="center" textRotation="0" wrapText="false" indent="0" shrinkToFit="false"/>
      <protection locked="true" hidden="false"/>
    </xf>
    <xf numFmtId="164" fontId="4" fillId="0" borderId="6" xfId="0" applyFont="true" applyBorder="true" applyAlignment="true" applyProtection="false">
      <alignment horizontal="general" vertical="center" textRotation="0" wrapText="false" indent="0" shrinkToFit="false"/>
      <protection locked="true" hidden="false"/>
    </xf>
    <xf numFmtId="164" fontId="4" fillId="0" borderId="0" xfId="0" applyFont="true" applyBorder="false" applyAlignment="true" applyProtection="false">
      <alignment horizontal="left" vertical="center" textRotation="0" wrapText="false" indent="0" shrinkToFit="false"/>
      <protection locked="true" hidden="false"/>
    </xf>
    <xf numFmtId="164" fontId="4" fillId="0" borderId="0" xfId="0" applyFont="true" applyBorder="true" applyAlignment="true" applyProtection="false">
      <alignment horizontal="general" vertical="center" textRotation="0" wrapText="false" indent="0" shrinkToFit="false"/>
      <protection locked="true" hidden="false"/>
    </xf>
    <xf numFmtId="164" fontId="4" fillId="0" borderId="0" xfId="0" applyFont="true" applyBorder="true" applyAlignment="true" applyProtection="false">
      <alignment horizontal="left" vertical="center" textRotation="0" wrapText="false" indent="0" shrinkToFit="false"/>
      <protection locked="true" hidden="false"/>
    </xf>
    <xf numFmtId="164" fontId="13" fillId="7" borderId="0" xfId="0" applyFont="true" applyBorder="true" applyAlignment="true" applyProtection="false">
      <alignment horizontal="general" vertical="center" textRotation="0" wrapText="true" indent="0" shrinkToFit="false"/>
      <protection locked="true" hidden="false"/>
    </xf>
    <xf numFmtId="164" fontId="14" fillId="8" borderId="10" xfId="0" applyFont="true" applyBorder="true" applyAlignment="true" applyProtection="false">
      <alignment horizontal="center" vertical="center" textRotation="0" wrapText="true" indent="0" shrinkToFit="false"/>
      <protection locked="true" hidden="false"/>
    </xf>
    <xf numFmtId="164" fontId="15" fillId="0" borderId="11" xfId="0" applyFont="true" applyBorder="true" applyAlignment="true" applyProtection="false">
      <alignment horizontal="center" vertical="center" textRotation="0" wrapText="false" indent="0" shrinkToFit="false"/>
      <protection locked="true" hidden="false"/>
    </xf>
    <xf numFmtId="164" fontId="15" fillId="0" borderId="12" xfId="0" applyFont="true" applyBorder="true" applyAlignment="true" applyProtection="false">
      <alignment horizontal="center" vertical="center" textRotation="0" wrapText="false" indent="0" shrinkToFit="false"/>
      <protection locked="true" hidden="false"/>
    </xf>
    <xf numFmtId="164" fontId="15" fillId="0" borderId="12" xfId="0" applyFont="true" applyBorder="true" applyAlignment="true" applyProtection="false">
      <alignment horizontal="general" vertical="center" textRotation="0" wrapText="false" indent="0" shrinkToFit="false"/>
      <protection locked="true" hidden="false"/>
    </xf>
    <xf numFmtId="164" fontId="15" fillId="0" borderId="13" xfId="0" applyFont="true" applyBorder="true" applyAlignment="true" applyProtection="false">
      <alignment horizontal="general" vertical="center" textRotation="0" wrapText="false" indent="0" shrinkToFit="false"/>
      <protection locked="true" hidden="false"/>
    </xf>
    <xf numFmtId="164" fontId="15" fillId="0" borderId="0" xfId="0" applyFont="true" applyBorder="true" applyAlignment="true" applyProtection="false">
      <alignment horizontal="general" vertical="center" textRotation="0" wrapText="false" indent="0" shrinkToFit="false"/>
      <protection locked="true" hidden="false"/>
    </xf>
    <xf numFmtId="164" fontId="15" fillId="0" borderId="0" xfId="0" applyFont="true" applyBorder="true" applyAlignment="true" applyProtection="false">
      <alignment horizontal="general" vertical="bottom" textRotation="0" wrapText="false" indent="0" shrinkToFit="false"/>
      <protection locked="true" hidden="false"/>
    </xf>
    <xf numFmtId="164" fontId="11" fillId="8" borderId="14" xfId="0" applyFont="true" applyBorder="true" applyAlignment="true" applyProtection="false">
      <alignment horizontal="center" vertical="center" textRotation="0" wrapText="true" indent="0" shrinkToFit="false"/>
      <protection locked="true" hidden="false"/>
    </xf>
    <xf numFmtId="164" fontId="11" fillId="8" borderId="15" xfId="0" applyFont="true" applyBorder="true" applyAlignment="true" applyProtection="false">
      <alignment horizontal="center" vertical="center" textRotation="0" wrapText="true" indent="0" shrinkToFit="false"/>
      <protection locked="true" hidden="false"/>
    </xf>
    <xf numFmtId="164" fontId="15" fillId="8" borderId="15" xfId="0" applyFont="true" applyBorder="true" applyAlignment="true" applyProtection="false">
      <alignment horizontal="center" vertical="center" textRotation="0" wrapText="true" indent="0" shrinkToFit="false"/>
      <protection locked="true" hidden="false"/>
    </xf>
    <xf numFmtId="164" fontId="11" fillId="8" borderId="15" xfId="0" applyFont="true" applyBorder="true" applyAlignment="true" applyProtection="false">
      <alignment horizontal="general" vertical="center" textRotation="0" wrapText="true" indent="0" shrinkToFit="false"/>
      <protection locked="true" hidden="false"/>
    </xf>
    <xf numFmtId="164" fontId="11" fillId="8" borderId="16" xfId="0" applyFont="true" applyBorder="true" applyAlignment="true" applyProtection="false">
      <alignment horizontal="general" vertical="center" textRotation="0" wrapText="true" indent="0" shrinkToFit="false"/>
      <protection locked="true" hidden="false"/>
    </xf>
    <xf numFmtId="164" fontId="11" fillId="8" borderId="17" xfId="0" applyFont="true" applyBorder="true" applyAlignment="true" applyProtection="false">
      <alignment horizontal="center" vertical="center" textRotation="0" wrapText="true" indent="0" shrinkToFit="false"/>
      <protection locked="true" hidden="false"/>
    </xf>
    <xf numFmtId="166" fontId="16" fillId="8" borderId="14" xfId="0" applyFont="true" applyBorder="true" applyAlignment="true" applyProtection="false">
      <alignment horizontal="center" vertical="center" textRotation="0" wrapText="true" indent="0" shrinkToFit="false"/>
      <protection locked="true" hidden="false"/>
    </xf>
    <xf numFmtId="166" fontId="16" fillId="8" borderId="15" xfId="0" applyFont="true" applyBorder="true" applyAlignment="true" applyProtection="false">
      <alignment horizontal="center" vertical="center" textRotation="0" wrapText="true" indent="0" shrinkToFit="false"/>
      <protection locked="true" hidden="false"/>
    </xf>
    <xf numFmtId="167" fontId="16" fillId="8" borderId="17" xfId="0" applyFont="true" applyBorder="true" applyAlignment="true" applyProtection="false">
      <alignment horizontal="center" vertical="center" textRotation="0" wrapText="true" indent="0" shrinkToFit="false"/>
      <protection locked="true" hidden="false"/>
    </xf>
    <xf numFmtId="164" fontId="8" fillId="7" borderId="0" xfId="0" applyFont="true" applyBorder="true" applyAlignment="true" applyProtection="false">
      <alignment horizontal="center" vertical="center" textRotation="0" wrapText="false" indent="0" shrinkToFit="false"/>
      <protection locked="true" hidden="false"/>
    </xf>
    <xf numFmtId="164" fontId="8" fillId="7" borderId="0" xfId="0" applyFont="true" applyBorder="true" applyAlignment="true" applyProtection="false">
      <alignment horizontal="left" vertical="center" textRotation="0" wrapText="false" indent="0" shrinkToFit="false"/>
      <protection locked="true" hidden="false"/>
    </xf>
    <xf numFmtId="164" fontId="11" fillId="7" borderId="0" xfId="0" applyFont="true" applyBorder="true" applyAlignment="true" applyProtection="false">
      <alignment horizontal="general" vertical="center" textRotation="0" wrapText="true" indent="0" shrinkToFit="false"/>
      <protection locked="true" hidden="false"/>
    </xf>
    <xf numFmtId="164" fontId="11" fillId="7" borderId="1" xfId="0" applyFont="true" applyBorder="true" applyAlignment="true" applyProtection="false">
      <alignment horizontal="right" vertical="center" textRotation="0" wrapText="true" indent="0" shrinkToFit="false"/>
      <protection locked="true" hidden="false"/>
    </xf>
    <xf numFmtId="164" fontId="11" fillId="7" borderId="2" xfId="0" applyFont="true" applyBorder="true" applyAlignment="true" applyProtection="false">
      <alignment horizontal="right" vertical="center" textRotation="0" wrapText="true" indent="0" shrinkToFit="false"/>
      <protection locked="true" hidden="false"/>
    </xf>
    <xf numFmtId="164" fontId="15" fillId="7" borderId="2" xfId="0" applyFont="true" applyBorder="true" applyAlignment="true" applyProtection="false">
      <alignment horizontal="center" vertical="center" textRotation="0" wrapText="true" indent="0" shrinkToFit="false"/>
      <protection locked="true" hidden="false"/>
    </xf>
    <xf numFmtId="164" fontId="15" fillId="7" borderId="5" xfId="0" applyFont="true" applyBorder="true" applyAlignment="true" applyProtection="false">
      <alignment horizontal="center" vertical="center" textRotation="0" wrapText="true" indent="0" shrinkToFit="false"/>
      <protection locked="true" hidden="false"/>
    </xf>
    <xf numFmtId="164" fontId="15" fillId="7" borderId="0" xfId="0" applyFont="true" applyBorder="true" applyAlignment="true" applyProtection="false">
      <alignment horizontal="general" vertical="center" textRotation="0" wrapText="true" indent="0" shrinkToFit="false"/>
      <protection locked="true" hidden="false"/>
    </xf>
    <xf numFmtId="164" fontId="15" fillId="7" borderId="0" xfId="0" applyFont="true" applyBorder="true" applyAlignment="true" applyProtection="false">
      <alignment horizontal="center" vertical="center" textRotation="0" wrapText="true" indent="0" shrinkToFit="false"/>
      <protection locked="true" hidden="false"/>
    </xf>
    <xf numFmtId="164" fontId="17" fillId="0" borderId="0" xfId="0" applyFont="true" applyBorder="false" applyAlignment="true" applyProtection="false">
      <alignment horizontal="left" vertical="center" textRotation="0" wrapText="false" indent="0" shrinkToFit="false"/>
      <protection locked="true" hidden="false"/>
    </xf>
    <xf numFmtId="165" fontId="16" fillId="8" borderId="18" xfId="0" applyFont="true" applyBorder="true" applyAlignment="true" applyProtection="false">
      <alignment horizontal="center" vertical="center" textRotation="0" wrapText="true" indent="0" shrinkToFit="false"/>
      <protection locked="true" hidden="false"/>
    </xf>
    <xf numFmtId="165" fontId="16" fillId="8" borderId="19" xfId="0" applyFont="true" applyBorder="true" applyAlignment="true" applyProtection="false">
      <alignment horizontal="center" vertical="center" textRotation="0" wrapText="true" indent="0" shrinkToFit="false"/>
      <protection locked="true" hidden="false"/>
    </xf>
    <xf numFmtId="165" fontId="18" fillId="8" borderId="20" xfId="0" applyFont="true" applyBorder="true" applyAlignment="true" applyProtection="false">
      <alignment horizontal="center" vertical="center" textRotation="0" wrapText="true" indent="0" shrinkToFit="false"/>
      <protection locked="true" hidden="false"/>
    </xf>
    <xf numFmtId="165" fontId="18" fillId="8" borderId="21" xfId="0" applyFont="true" applyBorder="true" applyAlignment="true" applyProtection="false">
      <alignment horizontal="center" vertical="center" textRotation="0" wrapText="true" indent="0" shrinkToFit="false"/>
      <protection locked="true" hidden="false"/>
    </xf>
    <xf numFmtId="167" fontId="11" fillId="8" borderId="22" xfId="0" applyFont="true" applyBorder="true" applyAlignment="true" applyProtection="false">
      <alignment horizontal="center" vertical="center" textRotation="0" wrapText="true" indent="0" shrinkToFit="false"/>
      <protection locked="true" hidden="false"/>
    </xf>
    <xf numFmtId="167" fontId="16" fillId="7" borderId="23" xfId="0" applyFont="true" applyBorder="true" applyAlignment="true" applyProtection="false">
      <alignment horizontal="center" vertical="center" textRotation="0" wrapText="true" indent="0" shrinkToFit="false"/>
      <protection locked="true" hidden="false"/>
    </xf>
    <xf numFmtId="167" fontId="16" fillId="7" borderId="20" xfId="0" applyFont="true" applyBorder="true" applyAlignment="true" applyProtection="false">
      <alignment horizontal="center" vertical="center" textRotation="0" wrapText="true" indent="0" shrinkToFit="false"/>
      <protection locked="true" hidden="false"/>
    </xf>
    <xf numFmtId="167" fontId="16" fillId="7" borderId="22" xfId="0" applyFont="true" applyBorder="true" applyAlignment="true" applyProtection="false">
      <alignment horizontal="center" vertical="center" textRotation="0" wrapText="true" indent="0" shrinkToFit="false"/>
      <protection locked="true" hidden="false"/>
    </xf>
    <xf numFmtId="167" fontId="16" fillId="7" borderId="0" xfId="0" applyFont="true" applyBorder="true" applyAlignment="true" applyProtection="false">
      <alignment horizontal="center" vertical="center" textRotation="0" wrapText="true" indent="0" shrinkToFit="false"/>
      <protection locked="true" hidden="false"/>
    </xf>
    <xf numFmtId="165" fontId="15" fillId="7" borderId="0" xfId="0" applyFont="true" applyBorder="true" applyAlignment="true" applyProtection="false">
      <alignment horizontal="general" vertical="center" textRotation="0" wrapText="true" indent="0" shrinkToFit="false"/>
      <protection locked="true" hidden="false"/>
    </xf>
    <xf numFmtId="165" fontId="15" fillId="7" borderId="6" xfId="0" applyFont="true" applyBorder="true" applyAlignment="true" applyProtection="false">
      <alignment horizontal="right" vertical="center" textRotation="0" wrapText="true" indent="0" shrinkToFit="false"/>
      <protection locked="true" hidden="false"/>
    </xf>
    <xf numFmtId="165" fontId="15" fillId="7" borderId="0" xfId="0" applyFont="true" applyBorder="true" applyAlignment="true" applyProtection="false">
      <alignment horizontal="right" vertical="center" textRotation="0" wrapText="true" indent="0" shrinkToFit="false"/>
      <protection locked="true" hidden="false"/>
    </xf>
    <xf numFmtId="164" fontId="15" fillId="7" borderId="9" xfId="0" applyFont="true" applyBorder="true" applyAlignment="true" applyProtection="false">
      <alignment horizontal="center" vertical="center" textRotation="0" wrapText="true" indent="0" shrinkToFit="false"/>
      <protection locked="true" hidden="false"/>
    </xf>
    <xf numFmtId="165" fontId="15" fillId="7" borderId="9" xfId="0" applyFont="true" applyBorder="true" applyAlignment="true" applyProtection="false">
      <alignment horizontal="general" vertical="center" textRotation="0" wrapText="true" indent="0" shrinkToFit="false"/>
      <protection locked="true" hidden="false"/>
    </xf>
    <xf numFmtId="164" fontId="19" fillId="9" borderId="0" xfId="0" applyFont="true" applyBorder="false" applyAlignment="true" applyProtection="false">
      <alignment horizontal="left" vertical="center" textRotation="0" wrapText="false" indent="0" shrinkToFit="false"/>
      <protection locked="true" hidden="false"/>
    </xf>
    <xf numFmtId="164" fontId="17" fillId="9" borderId="0" xfId="0" applyFont="true" applyBorder="false" applyAlignment="true" applyProtection="false">
      <alignment horizontal="left" vertical="center" textRotation="0" wrapText="false" indent="0" shrinkToFit="false"/>
      <protection locked="true" hidden="false"/>
    </xf>
    <xf numFmtId="165" fontId="16" fillId="8" borderId="24" xfId="0" applyFont="true" applyBorder="true" applyAlignment="true" applyProtection="false">
      <alignment horizontal="center" vertical="center" textRotation="0" wrapText="true" indent="0" shrinkToFit="false"/>
      <protection locked="true" hidden="false"/>
    </xf>
    <xf numFmtId="165" fontId="16" fillId="8" borderId="25" xfId="0" applyFont="true" applyBorder="true" applyAlignment="true" applyProtection="false">
      <alignment horizontal="center" vertical="center" textRotation="0" wrapText="true" indent="0" shrinkToFit="false"/>
      <protection locked="true" hidden="false"/>
    </xf>
    <xf numFmtId="165" fontId="20" fillId="8" borderId="26" xfId="0" applyFont="true" applyBorder="true" applyAlignment="true" applyProtection="false">
      <alignment horizontal="center" vertical="center" textRotation="0" wrapText="true" indent="0" shrinkToFit="false"/>
      <protection locked="true" hidden="false"/>
    </xf>
    <xf numFmtId="167" fontId="11" fillId="8" borderId="27" xfId="0" applyFont="true" applyBorder="true" applyAlignment="true" applyProtection="false">
      <alignment horizontal="center" vertical="center" textRotation="0" wrapText="true" indent="0" shrinkToFit="false"/>
      <protection locked="true" hidden="false"/>
    </xf>
    <xf numFmtId="167" fontId="16" fillId="7" borderId="24" xfId="0" applyFont="true" applyBorder="true" applyAlignment="true" applyProtection="false">
      <alignment horizontal="center" vertical="center" textRotation="0" wrapText="true" indent="0" shrinkToFit="false"/>
      <protection locked="true" hidden="false"/>
    </xf>
    <xf numFmtId="167" fontId="16" fillId="7" borderId="28" xfId="0" applyFont="true" applyBorder="true" applyAlignment="true" applyProtection="false">
      <alignment horizontal="center" vertical="center" textRotation="0" wrapText="true" indent="0" shrinkToFit="false"/>
      <protection locked="true" hidden="false"/>
    </xf>
    <xf numFmtId="167" fontId="16" fillId="7" borderId="27" xfId="0" applyFont="true" applyBorder="true" applyAlignment="true" applyProtection="false">
      <alignment horizontal="center" vertical="center" textRotation="0" wrapText="true" indent="0" shrinkToFit="false"/>
      <protection locked="true" hidden="false"/>
    </xf>
    <xf numFmtId="165" fontId="16" fillId="8" borderId="0" xfId="0" applyFont="true" applyBorder="true" applyAlignment="true" applyProtection="false">
      <alignment horizontal="center" vertical="center" textRotation="0" wrapText="true" indent="0" shrinkToFit="false"/>
      <protection locked="true" hidden="false"/>
    </xf>
    <xf numFmtId="165" fontId="20" fillId="8" borderId="29" xfId="0" applyFont="true" applyBorder="true" applyAlignment="true" applyProtection="false">
      <alignment horizontal="center" vertical="center" textRotation="0" wrapText="true" indent="0" shrinkToFit="false"/>
      <protection locked="true" hidden="false"/>
    </xf>
    <xf numFmtId="168" fontId="11" fillId="8" borderId="30" xfId="19" applyFont="true" applyBorder="true" applyAlignment="true" applyProtection="true">
      <alignment horizontal="center" vertical="center" textRotation="0" wrapText="true" indent="0" shrinkToFit="false"/>
      <protection locked="true" hidden="false"/>
    </xf>
    <xf numFmtId="165" fontId="15" fillId="7" borderId="31" xfId="0" applyFont="true" applyBorder="true" applyAlignment="true" applyProtection="false">
      <alignment horizontal="general" vertical="center" textRotation="0" wrapText="true" indent="0" shrinkToFit="false"/>
      <protection locked="true" hidden="false"/>
    </xf>
    <xf numFmtId="165" fontId="15" fillId="7" borderId="11" xfId="0" applyFont="true" applyBorder="true" applyAlignment="true" applyProtection="false">
      <alignment horizontal="right" vertical="center" textRotation="0" wrapText="true" indent="0" shrinkToFit="false"/>
      <protection locked="true" hidden="false"/>
    </xf>
    <xf numFmtId="165" fontId="15" fillId="7" borderId="12" xfId="0" applyFont="true" applyBorder="true" applyAlignment="true" applyProtection="false">
      <alignment horizontal="right" vertical="center" textRotation="0" wrapText="true" indent="0" shrinkToFit="false"/>
      <protection locked="true" hidden="false"/>
    </xf>
    <xf numFmtId="164" fontId="15" fillId="7" borderId="12" xfId="0" applyFont="true" applyBorder="true" applyAlignment="true" applyProtection="false">
      <alignment horizontal="center" vertical="center" textRotation="0" wrapText="true" indent="0" shrinkToFit="false"/>
      <protection locked="true" hidden="false"/>
    </xf>
    <xf numFmtId="164" fontId="15" fillId="7" borderId="13" xfId="0" applyFont="true" applyBorder="true" applyAlignment="true" applyProtection="false">
      <alignment horizontal="center" vertical="center" textRotation="0" wrapText="true" indent="0" shrinkToFit="false"/>
      <protection locked="true" hidden="false"/>
    </xf>
    <xf numFmtId="165" fontId="15" fillId="7" borderId="32" xfId="0" applyFont="true" applyBorder="true" applyAlignment="true" applyProtection="false">
      <alignment horizontal="general" vertical="center" textRotation="0" wrapText="true" indent="0" shrinkToFit="false"/>
      <protection locked="true" hidden="false"/>
    </xf>
    <xf numFmtId="164" fontId="21" fillId="2" borderId="33" xfId="0" applyFont="true" applyBorder="true" applyAlignment="true" applyProtection="false">
      <alignment horizontal="center" vertical="center" textRotation="0" wrapText="false" indent="0" shrinkToFit="false"/>
      <protection locked="true" hidden="false"/>
    </xf>
    <xf numFmtId="164" fontId="21" fillId="2" borderId="0" xfId="0" applyFont="true" applyBorder="true" applyAlignment="true" applyProtection="false">
      <alignment horizontal="center" vertical="center" textRotation="0" wrapText="false" indent="0" shrinkToFit="false"/>
      <protection locked="true" hidden="false"/>
    </xf>
    <xf numFmtId="164" fontId="22" fillId="4" borderId="34" xfId="0" applyFont="true" applyBorder="true" applyAlignment="true" applyProtection="false">
      <alignment horizontal="center" vertical="center" textRotation="0" wrapText="false" indent="0" shrinkToFit="false"/>
      <protection locked="true" hidden="false"/>
    </xf>
    <xf numFmtId="164" fontId="21" fillId="5" borderId="35" xfId="0" applyFont="true" applyBorder="true" applyAlignment="true" applyProtection="false">
      <alignment horizontal="general" vertical="center" textRotation="0" wrapText="false" indent="0" shrinkToFit="false"/>
      <protection locked="true" hidden="false"/>
    </xf>
    <xf numFmtId="164" fontId="21" fillId="5" borderId="31" xfId="0" applyFont="true" applyBorder="true" applyAlignment="true" applyProtection="false">
      <alignment horizontal="general" vertical="center" textRotation="0" wrapText="false" indent="0" shrinkToFit="false"/>
      <protection locked="true" hidden="false"/>
    </xf>
    <xf numFmtId="164" fontId="21" fillId="5" borderId="36" xfId="0" applyFont="true" applyBorder="true" applyAlignment="true" applyProtection="false">
      <alignment horizontal="general" vertical="center" textRotation="0" wrapText="false" indent="0" shrinkToFit="false"/>
      <protection locked="true" hidden="false"/>
    </xf>
    <xf numFmtId="164" fontId="21" fillId="5" borderId="19" xfId="0" applyFont="true" applyBorder="true" applyAlignment="true" applyProtection="false">
      <alignment horizontal="general" vertical="center" textRotation="0" wrapText="false" indent="0" shrinkToFit="false"/>
      <protection locked="true" hidden="false"/>
    </xf>
    <xf numFmtId="164" fontId="21" fillId="3" borderId="0" xfId="0" applyFont="true" applyBorder="false" applyAlignment="true" applyProtection="false">
      <alignment horizontal="left" vertical="center" textRotation="0" wrapText="false" indent="0" shrinkToFit="false"/>
      <protection locked="true" hidden="false"/>
    </xf>
    <xf numFmtId="164" fontId="21" fillId="0" borderId="0" xfId="0" applyFont="true" applyBorder="false" applyAlignment="true" applyProtection="false">
      <alignment horizontal="left" vertical="center" textRotation="0" wrapText="false" indent="0" shrinkToFit="false"/>
      <protection locked="true" hidden="false"/>
    </xf>
    <xf numFmtId="164" fontId="21" fillId="2" borderId="0" xfId="0" applyFont="true" applyBorder="false" applyAlignment="true" applyProtection="false">
      <alignment horizontal="left" vertical="center" textRotation="0" wrapText="false" indent="0" shrinkToFit="false"/>
      <protection locked="true" hidden="false"/>
    </xf>
    <xf numFmtId="164" fontId="21" fillId="2" borderId="34" xfId="0" applyFont="true" applyBorder="true" applyAlignment="true" applyProtection="false">
      <alignment horizontal="center" vertical="center" textRotation="0" wrapText="true" indent="0" shrinkToFit="false"/>
      <protection locked="true" hidden="false"/>
    </xf>
    <xf numFmtId="164" fontId="21" fillId="3" borderId="34" xfId="0" applyFont="true" applyBorder="true" applyAlignment="true" applyProtection="false">
      <alignment horizontal="center" vertical="center" textRotation="0" wrapText="true" indent="0" shrinkToFit="false"/>
      <protection locked="true" hidden="false"/>
    </xf>
    <xf numFmtId="164" fontId="21" fillId="6" borderId="34" xfId="0" applyFont="true" applyBorder="true" applyAlignment="true" applyProtection="false">
      <alignment horizontal="center" vertical="center" textRotation="0" wrapText="true" indent="0" shrinkToFit="false"/>
      <protection locked="true" hidden="false"/>
    </xf>
    <xf numFmtId="164" fontId="22" fillId="4" borderId="34" xfId="0" applyFont="true" applyBorder="true" applyAlignment="true" applyProtection="false">
      <alignment horizontal="center" vertical="center" textRotation="0" wrapText="true" indent="0" shrinkToFit="false"/>
      <protection locked="true" hidden="false"/>
    </xf>
    <xf numFmtId="164" fontId="21" fillId="5" borderId="34" xfId="0" applyFont="true" applyBorder="true" applyAlignment="true" applyProtection="false">
      <alignment horizontal="center" vertical="center" textRotation="0" wrapText="true" indent="0" shrinkToFit="false"/>
      <protection locked="true" hidden="false"/>
    </xf>
    <xf numFmtId="164" fontId="21" fillId="3" borderId="37" xfId="0" applyFont="true" applyBorder="true" applyAlignment="true" applyProtection="false">
      <alignment horizontal="center" vertical="center" textRotation="0" wrapText="true" indent="0" shrinkToFit="false"/>
      <protection locked="true" hidden="false"/>
    </xf>
    <xf numFmtId="164" fontId="21" fillId="0" borderId="0" xfId="0" applyFont="true" applyBorder="false" applyAlignment="true" applyProtection="false">
      <alignment horizontal="center" vertical="center" textRotation="0" wrapText="true" indent="0" shrinkToFit="false"/>
      <protection locked="true" hidden="false"/>
    </xf>
    <xf numFmtId="164" fontId="21" fillId="2" borderId="0" xfId="0" applyFont="true" applyBorder="false" applyAlignment="true" applyProtection="false">
      <alignment horizontal="center" vertical="center" textRotation="0" wrapText="true" indent="0" shrinkToFit="false"/>
      <protection locked="true" hidden="false"/>
    </xf>
    <xf numFmtId="164" fontId="8" fillId="0" borderId="20" xfId="0" applyFont="true" applyBorder="true" applyAlignment="true" applyProtection="false">
      <alignment horizontal="center" vertical="center" textRotation="0" wrapText="false" indent="0" shrinkToFit="false"/>
      <protection locked="true" hidden="false"/>
    </xf>
    <xf numFmtId="164" fontId="8" fillId="0" borderId="20" xfId="0" applyFont="true" applyBorder="true" applyAlignment="true" applyProtection="true">
      <alignment horizontal="center" vertical="center" textRotation="0" wrapText="true" indent="0" shrinkToFit="false"/>
      <protection locked="false" hidden="false"/>
    </xf>
    <xf numFmtId="164" fontId="8" fillId="0" borderId="20" xfId="15" applyFont="true" applyBorder="true" applyAlignment="true" applyProtection="true">
      <alignment horizontal="center" vertical="center" textRotation="0" wrapText="true" indent="0" shrinkToFit="false"/>
      <protection locked="false" hidden="false"/>
    </xf>
    <xf numFmtId="165" fontId="8" fillId="0" borderId="20" xfId="0" applyFont="true" applyBorder="true" applyAlignment="true" applyProtection="true">
      <alignment horizontal="center" vertical="center" textRotation="0" wrapText="true" indent="0" shrinkToFit="false"/>
      <protection locked="false" hidden="false"/>
    </xf>
    <xf numFmtId="164" fontId="23" fillId="0" borderId="20" xfId="0" applyFont="true" applyBorder="true" applyAlignment="true" applyProtection="true">
      <alignment horizontal="center" vertical="center" textRotation="0" wrapText="true" indent="0" shrinkToFit="false"/>
      <protection locked="false" hidden="false"/>
    </xf>
    <xf numFmtId="167" fontId="8" fillId="0" borderId="20" xfId="0" applyFont="true" applyBorder="true" applyAlignment="true" applyProtection="true">
      <alignment horizontal="center" vertical="center" textRotation="0" wrapText="true" indent="0" shrinkToFit="false"/>
      <protection locked="false" hidden="false"/>
    </xf>
    <xf numFmtId="164" fontId="12" fillId="0" borderId="20" xfId="0" applyFont="true" applyBorder="true" applyAlignment="true" applyProtection="true">
      <alignment horizontal="general" vertical="center" textRotation="0" wrapText="true" indent="0" shrinkToFit="false"/>
      <protection locked="false" hidden="false"/>
    </xf>
    <xf numFmtId="164" fontId="8" fillId="0" borderId="20" xfId="20" applyFont="true" applyBorder="true" applyAlignment="true" applyProtection="true">
      <alignment horizontal="left" vertical="center" textRotation="0" wrapText="true" indent="0" shrinkToFit="false"/>
      <protection locked="false" hidden="false"/>
    </xf>
    <xf numFmtId="165" fontId="12" fillId="0" borderId="20" xfId="0" applyFont="true" applyBorder="true" applyAlignment="true" applyProtection="true">
      <alignment horizontal="left" vertical="center" textRotation="0" wrapText="true" indent="0" shrinkToFit="false"/>
      <protection locked="false" hidden="false"/>
    </xf>
    <xf numFmtId="171" fontId="12" fillId="0" borderId="20" xfId="17" applyFont="true" applyBorder="true" applyAlignment="true" applyProtection="true">
      <alignment horizontal="center" vertical="center" textRotation="0" wrapText="true" indent="0" shrinkToFit="false"/>
      <protection locked="false" hidden="false"/>
    </xf>
    <xf numFmtId="168" fontId="12" fillId="0" borderId="20" xfId="0" applyFont="true" applyBorder="true" applyAlignment="true" applyProtection="true">
      <alignment horizontal="center" vertical="center" textRotation="0" wrapText="true" indent="0" shrinkToFit="false"/>
      <protection locked="false" hidden="false"/>
    </xf>
    <xf numFmtId="165" fontId="12" fillId="0" borderId="20" xfId="0" applyFont="true" applyBorder="true" applyAlignment="true" applyProtection="true">
      <alignment horizontal="center" vertical="center" textRotation="0" wrapText="true" indent="0" shrinkToFit="false"/>
      <protection locked="false" hidden="false"/>
    </xf>
    <xf numFmtId="165" fontId="9" fillId="0" borderId="20" xfId="0" applyFont="true" applyBorder="true" applyAlignment="true" applyProtection="true">
      <alignment horizontal="center" vertical="center" textRotation="0" wrapText="true" indent="0" shrinkToFit="false"/>
      <protection locked="false" hidden="false"/>
    </xf>
    <xf numFmtId="164" fontId="16" fillId="0" borderId="20" xfId="0" applyFont="true" applyBorder="true" applyAlignment="true" applyProtection="false">
      <alignment horizontal="center" vertical="center" textRotation="0" wrapText="false" indent="0" shrinkToFit="false"/>
      <protection locked="true" hidden="false"/>
    </xf>
    <xf numFmtId="164" fontId="12" fillId="0" borderId="20" xfId="0" applyFont="true" applyBorder="true" applyAlignment="true" applyProtection="true">
      <alignment horizontal="center" vertical="center" textRotation="0" wrapText="true" indent="0" shrinkToFit="false"/>
      <protection locked="false" hidden="false"/>
    </xf>
    <xf numFmtId="164" fontId="12" fillId="0" borderId="20" xfId="0" applyFont="true" applyBorder="true" applyAlignment="true" applyProtection="true">
      <alignment horizontal="left" vertical="center" textRotation="0" wrapText="true" indent="0" shrinkToFit="false"/>
      <protection locked="false" hidden="false"/>
    </xf>
    <xf numFmtId="164" fontId="12" fillId="0" borderId="20" xfId="0" applyFont="true" applyBorder="true" applyAlignment="true" applyProtection="false">
      <alignment horizontal="center" vertical="center" textRotation="0" wrapText="true" indent="0" shrinkToFit="false"/>
      <protection locked="true" hidden="false"/>
    </xf>
    <xf numFmtId="165" fontId="25" fillId="0" borderId="20" xfId="0" applyFont="true" applyBorder="true" applyAlignment="true" applyProtection="true">
      <alignment horizontal="left" vertical="center" textRotation="0" wrapText="true" indent="0" shrinkToFit="false"/>
      <protection locked="false" hidden="false"/>
    </xf>
    <xf numFmtId="164" fontId="25" fillId="0" borderId="20" xfId="0" applyFont="true" applyBorder="true" applyAlignment="true" applyProtection="true">
      <alignment horizontal="left" vertical="center" textRotation="0" wrapText="true" indent="0" shrinkToFit="false"/>
      <protection locked="false" hidden="false"/>
    </xf>
    <xf numFmtId="164" fontId="24" fillId="0" borderId="20" xfId="0" applyFont="true" applyBorder="true" applyAlignment="true" applyProtection="true">
      <alignment horizontal="center" vertical="center" textRotation="0" wrapText="true" indent="0" shrinkToFit="false"/>
      <protection locked="false" hidden="false"/>
    </xf>
    <xf numFmtId="164" fontId="24" fillId="0" borderId="20" xfId="15" applyFont="true" applyBorder="true" applyAlignment="true" applyProtection="true">
      <alignment horizontal="center" vertical="center" textRotation="0" wrapText="true" indent="0" shrinkToFit="false"/>
      <protection locked="false" hidden="false"/>
    </xf>
    <xf numFmtId="165" fontId="24" fillId="0" borderId="20" xfId="0" applyFont="true" applyBorder="true" applyAlignment="true" applyProtection="true">
      <alignment horizontal="center" vertical="center" textRotation="0" wrapText="true" indent="0" shrinkToFit="false"/>
      <protection locked="false" hidden="false"/>
    </xf>
    <xf numFmtId="168" fontId="24" fillId="0" borderId="20" xfId="0" applyFont="true" applyBorder="true" applyAlignment="true" applyProtection="true">
      <alignment horizontal="center" vertical="center" textRotation="0" wrapText="true" indent="0" shrinkToFit="false"/>
      <protection locked="false" hidden="false"/>
    </xf>
    <xf numFmtId="164" fontId="26" fillId="0" borderId="20" xfId="0" applyFont="true" applyBorder="true" applyAlignment="true" applyProtection="true">
      <alignment horizontal="left" vertical="center" textRotation="0" wrapText="true" indent="0" shrinkToFit="false"/>
      <protection locked="false" hidden="false"/>
    </xf>
    <xf numFmtId="165" fontId="26" fillId="0" borderId="20" xfId="0" applyFont="true" applyBorder="true" applyAlignment="true" applyProtection="true">
      <alignment horizontal="left" vertical="center" textRotation="0" wrapText="true" indent="0" shrinkToFit="false"/>
      <protection locked="false" hidden="false"/>
    </xf>
    <xf numFmtId="171" fontId="26" fillId="0" borderId="20" xfId="17" applyFont="true" applyBorder="true" applyAlignment="true" applyProtection="true">
      <alignment horizontal="center" vertical="center" textRotation="0" wrapText="true" indent="0" shrinkToFit="false"/>
      <protection locked="false" hidden="false"/>
    </xf>
    <xf numFmtId="164" fontId="28" fillId="0" borderId="20" xfId="0" applyFont="true" applyBorder="true" applyAlignment="true" applyProtection="false">
      <alignment horizontal="center" vertical="center" textRotation="0" wrapText="false" indent="0" shrinkToFit="false"/>
      <protection locked="true" hidden="false"/>
    </xf>
    <xf numFmtId="165" fontId="26" fillId="0" borderId="20" xfId="0" applyFont="true" applyBorder="true" applyAlignment="true" applyProtection="true">
      <alignment horizontal="center" vertical="center" textRotation="0" wrapText="true" indent="0" shrinkToFit="false"/>
      <protection locked="false" hidden="false"/>
    </xf>
    <xf numFmtId="165" fontId="27" fillId="0" borderId="20" xfId="0" applyFont="true" applyBorder="true" applyAlignment="true" applyProtection="true">
      <alignment horizontal="center" vertical="center" textRotation="0" wrapText="true" indent="0" shrinkToFit="false"/>
      <protection locked="false" hidden="false"/>
    </xf>
    <xf numFmtId="164" fontId="26" fillId="6" borderId="20" xfId="0" applyFont="true" applyBorder="true" applyAlignment="true" applyProtection="true">
      <alignment horizontal="center" vertical="center" textRotation="0" wrapText="true" indent="0" shrinkToFit="false"/>
      <protection locked="false" hidden="false"/>
    </xf>
    <xf numFmtId="164" fontId="24" fillId="0" borderId="0" xfId="0" applyFont="true" applyBorder="false" applyAlignment="true" applyProtection="false">
      <alignment horizontal="left" vertical="center" textRotation="0" wrapText="false" indent="0" shrinkToFit="false"/>
      <protection locked="true" hidden="false"/>
    </xf>
    <xf numFmtId="168" fontId="8" fillId="0" borderId="20" xfId="0" applyFont="true" applyBorder="true" applyAlignment="true" applyProtection="true">
      <alignment horizontal="center" vertical="center" textRotation="0" wrapText="true" indent="0" shrinkToFit="false"/>
      <protection locked="false" hidden="false"/>
    </xf>
    <xf numFmtId="164" fontId="12" fillId="0" borderId="20" xfId="0" applyFont="true" applyBorder="true" applyAlignment="true" applyProtection="false">
      <alignment horizontal="left" vertical="center" textRotation="0" wrapText="true" indent="0" shrinkToFit="false"/>
      <protection locked="true" hidden="false"/>
    </xf>
    <xf numFmtId="170" fontId="12" fillId="0" borderId="20" xfId="17" applyFont="true" applyBorder="true" applyAlignment="true" applyProtection="true">
      <alignment horizontal="center" vertical="center" textRotation="0" wrapText="true" indent="0" shrinkToFit="false"/>
      <protection locked="false" hidden="false"/>
    </xf>
    <xf numFmtId="165" fontId="8" fillId="0" borderId="20" xfId="0" applyFont="true" applyBorder="true" applyAlignment="true" applyProtection="true">
      <alignment horizontal="left" vertical="center" textRotation="0" wrapText="true" indent="0" shrinkToFit="false"/>
      <protection locked="false" hidden="false"/>
    </xf>
    <xf numFmtId="165" fontId="29" fillId="0" borderId="20" xfId="0" applyFont="true" applyBorder="true" applyAlignment="true" applyProtection="true">
      <alignment horizontal="left" vertical="center" textRotation="0" wrapText="true" indent="0" shrinkToFit="false"/>
      <protection locked="false" hidden="false"/>
    </xf>
    <xf numFmtId="164" fontId="29" fillId="0" borderId="20" xfId="0" applyFont="true" applyBorder="true" applyAlignment="true" applyProtection="true">
      <alignment horizontal="left" vertical="center" textRotation="0" wrapText="true" indent="0" shrinkToFit="false"/>
      <protection locked="false" hidden="false"/>
    </xf>
    <xf numFmtId="165" fontId="15" fillId="0" borderId="20" xfId="0" applyFont="true" applyBorder="true" applyAlignment="true" applyProtection="true">
      <alignment horizontal="center" vertical="center" textRotation="0" wrapText="true" indent="0" shrinkToFit="false"/>
      <protection locked="false" hidden="false"/>
    </xf>
    <xf numFmtId="164" fontId="24" fillId="0" borderId="20" xfId="0" applyFont="true" applyBorder="true" applyAlignment="true" applyProtection="true">
      <alignment horizontal="left" vertical="center" textRotation="0" wrapText="true" indent="0" shrinkToFit="false"/>
      <protection locked="false" hidden="false"/>
    </xf>
    <xf numFmtId="164" fontId="8" fillId="0" borderId="20" xfId="0" applyFont="true" applyBorder="true" applyAlignment="true" applyProtection="true">
      <alignment horizontal="left" vertical="center" textRotation="0" wrapText="true" indent="0" shrinkToFit="false"/>
      <protection locked="false" hidden="false"/>
    </xf>
    <xf numFmtId="168" fontId="8" fillId="0" borderId="20" xfId="0" applyFont="true" applyBorder="true" applyAlignment="true" applyProtection="false">
      <alignment horizontal="center" vertical="center" textRotation="0" wrapText="false" indent="0" shrinkToFit="false"/>
      <protection locked="true" hidden="false"/>
    </xf>
    <xf numFmtId="165" fontId="24" fillId="0" borderId="20" xfId="0" applyFont="true" applyBorder="true" applyAlignment="true" applyProtection="true">
      <alignment horizontal="left" vertical="center" textRotation="0" wrapText="true" indent="0" shrinkToFit="false"/>
      <protection locked="false" hidden="false"/>
    </xf>
    <xf numFmtId="164" fontId="22" fillId="6" borderId="20" xfId="15" applyFont="true" applyBorder="true" applyAlignment="true" applyProtection="true">
      <alignment horizontal="center" vertical="center" textRotation="0" wrapText="true" indent="0" shrinkToFit="false"/>
      <protection locked="false" hidden="false"/>
    </xf>
    <xf numFmtId="164" fontId="15" fillId="6" borderId="20" xfId="15" applyFont="true" applyBorder="true" applyAlignment="true" applyProtection="true">
      <alignment horizontal="center" vertical="center" textRotation="0" wrapText="true" indent="0" shrinkToFit="false"/>
      <protection locked="false" hidden="false"/>
    </xf>
    <xf numFmtId="164" fontId="15" fillId="6" borderId="20" xfId="0" applyFont="true" applyBorder="true" applyAlignment="true" applyProtection="false">
      <alignment horizontal="center" vertical="center" textRotation="0" wrapText="false" indent="0" shrinkToFit="false"/>
      <protection locked="true" hidden="false"/>
    </xf>
    <xf numFmtId="164" fontId="8" fillId="0" borderId="20" xfId="0" applyFont="true" applyBorder="true" applyAlignment="true" applyProtection="false">
      <alignment horizontal="center" vertical="center" textRotation="0" wrapText="true" indent="0" shrinkToFit="false"/>
      <protection locked="true" hidden="false"/>
    </xf>
    <xf numFmtId="164" fontId="24" fillId="0" borderId="20" xfId="0" applyFont="true" applyBorder="true" applyAlignment="true" applyProtection="false">
      <alignment horizontal="left" vertical="center" textRotation="0" wrapText="true" indent="0" shrinkToFit="false"/>
      <protection locked="true" hidden="false"/>
    </xf>
    <xf numFmtId="164" fontId="15" fillId="10" borderId="20" xfId="15" applyFont="true" applyBorder="true" applyAlignment="true" applyProtection="true">
      <alignment horizontal="center" vertical="center" textRotation="0" wrapText="true" indent="0" shrinkToFit="false"/>
      <protection locked="false" hidden="false"/>
    </xf>
    <xf numFmtId="164" fontId="8" fillId="0" borderId="20" xfId="0" applyFont="true" applyBorder="true" applyAlignment="true" applyProtection="false">
      <alignment horizontal="general" vertical="center" textRotation="0" wrapText="true" indent="0" shrinkToFit="false"/>
      <protection locked="true" hidden="false"/>
    </xf>
    <xf numFmtId="164" fontId="15" fillId="4" borderId="20" xfId="15" applyFont="true" applyBorder="true" applyAlignment="true" applyProtection="true">
      <alignment horizontal="center" vertical="center" textRotation="0" wrapText="true" indent="0" shrinkToFit="false"/>
      <protection locked="false" hidden="false"/>
    </xf>
    <xf numFmtId="164" fontId="8" fillId="0" borderId="20" xfId="0" applyFont="true" applyBorder="true" applyAlignment="true" applyProtection="false">
      <alignment horizontal="left" vertical="center" textRotation="0" wrapText="true" indent="0" shrinkToFit="false"/>
      <protection locked="true" hidden="false"/>
    </xf>
    <xf numFmtId="164" fontId="8" fillId="0" borderId="20" xfId="0" applyFont="true" applyBorder="true" applyAlignment="true" applyProtection="false">
      <alignment horizontal="left" vertical="bottom" textRotation="0" wrapText="true" indent="0" shrinkToFit="false"/>
      <protection locked="true" hidden="false"/>
    </xf>
    <xf numFmtId="164" fontId="24" fillId="0" borderId="20" xfId="0" applyFont="true" applyBorder="true" applyAlignment="true" applyProtection="false">
      <alignment horizontal="general" vertical="center" textRotation="0" wrapText="true" indent="0" shrinkToFit="false"/>
      <protection locked="true" hidden="false"/>
    </xf>
    <xf numFmtId="164" fontId="8" fillId="0" borderId="20" xfId="0" applyFont="true" applyBorder="true" applyAlignment="true" applyProtection="false">
      <alignment horizontal="left" vertical="bottom" textRotation="0" wrapText="false" indent="0" shrinkToFit="false"/>
      <protection locked="true" hidden="false"/>
    </xf>
    <xf numFmtId="164" fontId="8" fillId="0" borderId="20" xfId="0" applyFont="true" applyBorder="true" applyAlignment="true" applyProtection="false">
      <alignment horizontal="left" vertical="top" textRotation="0" wrapText="true" indent="0" shrinkToFit="false"/>
      <protection locked="true" hidden="false"/>
    </xf>
    <xf numFmtId="164" fontId="29" fillId="0" borderId="20" xfId="0" applyFont="true" applyBorder="true" applyAlignment="true" applyProtection="false">
      <alignment horizontal="general" vertical="center" textRotation="0" wrapText="true" indent="0" shrinkToFit="false"/>
      <protection locked="true" hidden="false"/>
    </xf>
    <xf numFmtId="165" fontId="15" fillId="0" borderId="20" xfId="0" applyFont="true" applyBorder="true" applyAlignment="true" applyProtection="false">
      <alignment horizontal="center" vertical="center" textRotation="0" wrapText="true" indent="0" shrinkToFit="false"/>
      <protection locked="true" hidden="false"/>
    </xf>
    <xf numFmtId="172" fontId="29" fillId="0" borderId="20" xfId="0" applyFont="true" applyBorder="true" applyAlignment="true" applyProtection="false">
      <alignment horizontal="center" vertical="center" textRotation="0" wrapText="true" indent="0" shrinkToFit="false"/>
      <protection locked="true" hidden="false"/>
    </xf>
    <xf numFmtId="164" fontId="8" fillId="0" borderId="20" xfId="0" applyFont="true" applyBorder="true" applyAlignment="true" applyProtection="true">
      <alignment horizontal="left" vertical="top" textRotation="0" wrapText="true" indent="0" shrinkToFit="false"/>
      <protection locked="false" hidden="false"/>
    </xf>
    <xf numFmtId="172" fontId="29" fillId="0" borderId="20" xfId="0" applyFont="true" applyBorder="true" applyAlignment="true" applyProtection="false">
      <alignment horizontal="center" vertical="center" textRotation="0" wrapText="false" indent="0" shrinkToFit="false"/>
      <protection locked="true" hidden="false"/>
    </xf>
    <xf numFmtId="164" fontId="24" fillId="0" borderId="20" xfId="0" applyFont="true" applyBorder="true" applyAlignment="true" applyProtection="false">
      <alignment horizontal="center" vertical="center" textRotation="0" wrapText="false" indent="0" shrinkToFit="false"/>
      <protection locked="true" hidden="false"/>
    </xf>
    <xf numFmtId="164" fontId="24" fillId="0" borderId="20" xfId="0" applyFont="true" applyBorder="true" applyAlignment="true" applyProtection="false">
      <alignment horizontal="center" vertical="center" textRotation="0" wrapText="true" indent="0" shrinkToFit="false"/>
      <protection locked="true" hidden="false"/>
    </xf>
    <xf numFmtId="172" fontId="24" fillId="0" borderId="20" xfId="0" applyFont="true" applyBorder="true" applyAlignment="true" applyProtection="false">
      <alignment horizontal="center" vertical="center" textRotation="0" wrapText="false" indent="0" shrinkToFit="false"/>
      <protection locked="true" hidden="false"/>
    </xf>
    <xf numFmtId="168" fontId="24" fillId="0" borderId="20" xfId="0" applyFont="true" applyBorder="true" applyAlignment="true" applyProtection="false">
      <alignment horizontal="center" vertical="center" textRotation="0" wrapText="false" indent="0" shrinkToFit="false"/>
      <protection locked="true" hidden="false"/>
    </xf>
    <xf numFmtId="165" fontId="18" fillId="0" borderId="20" xfId="0" applyFont="true" applyBorder="true" applyAlignment="true" applyProtection="false">
      <alignment horizontal="center" vertical="center" textRotation="0" wrapText="true" indent="0" shrinkToFit="false"/>
      <protection locked="true" hidden="false"/>
    </xf>
    <xf numFmtId="172" fontId="8" fillId="0" borderId="20" xfId="0" applyFont="true" applyBorder="true" applyAlignment="true" applyProtection="false">
      <alignment horizontal="center" vertical="center" textRotation="0" wrapText="true" indent="0" shrinkToFit="false"/>
      <protection locked="true" hidden="false"/>
    </xf>
    <xf numFmtId="164" fontId="24" fillId="4" borderId="20" xfId="0" applyFont="true" applyBorder="true" applyAlignment="true" applyProtection="false">
      <alignment horizontal="left" vertical="top" textRotation="0" wrapText="true" indent="0" shrinkToFit="false"/>
      <protection locked="true" hidden="false"/>
    </xf>
    <xf numFmtId="164" fontId="24" fillId="0" borderId="20" xfId="0" applyFont="true" applyBorder="true" applyAlignment="true" applyProtection="false">
      <alignment horizontal="general" vertical="bottom" textRotation="0" wrapText="true" indent="0" shrinkToFit="false"/>
      <protection locked="true" hidden="false"/>
    </xf>
    <xf numFmtId="172" fontId="8" fillId="0" borderId="20" xfId="0" applyFont="true" applyBorder="true" applyAlignment="true" applyProtection="false">
      <alignment horizontal="center" vertical="center" textRotation="0" wrapText="false" indent="0" shrinkToFit="false"/>
      <protection locked="true" hidden="false"/>
    </xf>
    <xf numFmtId="164" fontId="29" fillId="0" borderId="20" xfId="0" applyFont="true" applyBorder="true" applyAlignment="true" applyProtection="false">
      <alignment horizontal="general" vertical="bottom" textRotation="0" wrapText="true" indent="0" shrinkToFit="false"/>
      <protection locked="true" hidden="false"/>
    </xf>
    <xf numFmtId="164" fontId="8" fillId="0" borderId="20" xfId="0" applyFont="true" applyBorder="true" applyAlignment="true" applyProtection="false">
      <alignment horizontal="general" vertical="top" textRotation="0" wrapText="true" indent="0" shrinkToFit="false"/>
      <protection locked="true" hidden="false"/>
    </xf>
    <xf numFmtId="164" fontId="8" fillId="0" borderId="20" xfId="0" applyFont="true" applyBorder="true" applyAlignment="true" applyProtection="false">
      <alignment horizontal="left" vertical="center" textRotation="0" wrapText="false" indent="0" shrinkToFit="false"/>
      <protection locked="true" hidden="false"/>
    </xf>
    <xf numFmtId="164" fontId="8" fillId="0" borderId="0" xfId="0" applyFont="true" applyBorder="false" applyAlignment="true" applyProtection="false">
      <alignment horizontal="left" vertical="center" textRotation="0" wrapText="true" indent="0" shrinkToFit="false"/>
      <protection locked="true" hidden="false"/>
    </xf>
    <xf numFmtId="173" fontId="8" fillId="0" borderId="20" xfId="0" applyFont="true" applyBorder="true" applyAlignment="true" applyProtection="false">
      <alignment horizontal="left" vertical="center" textRotation="0" wrapText="false" indent="0" shrinkToFit="false"/>
      <protection locked="true" hidden="false"/>
    </xf>
    <xf numFmtId="174" fontId="8" fillId="0" borderId="20" xfId="0" applyFont="true" applyBorder="true" applyAlignment="true" applyProtection="false">
      <alignment horizontal="center" vertical="center" textRotation="0" wrapText="false" indent="0" shrinkToFit="false"/>
      <protection locked="true" hidden="false"/>
    </xf>
    <xf numFmtId="174" fontId="8" fillId="0" borderId="20" xfId="0" applyFont="true" applyBorder="true" applyAlignment="true" applyProtection="false">
      <alignment horizontal="left" vertical="center" textRotation="0" wrapText="false" indent="0" shrinkToFit="false"/>
      <protection locked="true" hidden="false"/>
    </xf>
    <xf numFmtId="164" fontId="30" fillId="0" borderId="0" xfId="0" applyFont="true" applyBorder="false" applyAlignment="true" applyProtection="false">
      <alignment horizontal="left" vertical="center" textRotation="0" wrapText="false" indent="4" shrinkToFit="false"/>
      <protection locked="true" hidden="false"/>
    </xf>
    <xf numFmtId="164" fontId="31" fillId="0" borderId="20" xfId="0" applyFont="true" applyBorder="true" applyAlignment="true" applyProtection="false">
      <alignment horizontal="justify" vertical="center" textRotation="0" wrapText="false" indent="0" shrinkToFit="false"/>
      <protection locked="true" hidden="false"/>
    </xf>
    <xf numFmtId="164" fontId="34" fillId="0" borderId="20" xfId="0" applyFont="true" applyBorder="true" applyAlignment="true" applyProtection="false">
      <alignment horizontal="center" vertical="center" textRotation="0" wrapText="true" indent="0" shrinkToFit="false"/>
      <protection locked="true" hidden="false"/>
    </xf>
    <xf numFmtId="164" fontId="8" fillId="0" borderId="20" xfId="0" applyFont="true" applyBorder="true" applyAlignment="true" applyProtection="false">
      <alignment horizontal="justify" vertical="center" textRotation="0" wrapText="false" indent="0" shrinkToFit="false"/>
      <protection locked="true" hidden="false"/>
    </xf>
    <xf numFmtId="164" fontId="8" fillId="0" borderId="0" xfId="0" applyFont="true" applyBorder="true" applyAlignment="true" applyProtection="false">
      <alignment horizontal="center" vertical="center" textRotation="0" wrapText="false" indent="0" shrinkToFit="false"/>
      <protection locked="true" hidden="false"/>
    </xf>
    <xf numFmtId="164" fontId="36" fillId="0" borderId="0" xfId="0" applyFont="true" applyBorder="false" applyAlignment="true" applyProtection="false">
      <alignment horizontal="center" vertical="center" textRotation="0" wrapText="true" indent="0" shrinkToFit="false"/>
      <protection locked="true" hidden="false"/>
    </xf>
    <xf numFmtId="164" fontId="36" fillId="0" borderId="0" xfId="0" applyFont="true" applyBorder="false" applyAlignment="true" applyProtection="false">
      <alignment horizontal="left" vertical="center" textRotation="0" wrapText="true" indent="0" shrinkToFit="false"/>
      <protection locked="true" hidden="false"/>
    </xf>
    <xf numFmtId="173" fontId="8" fillId="0" borderId="20" xfId="0" applyFont="true" applyBorder="true" applyAlignment="true" applyProtection="false">
      <alignment horizontal="center" vertical="center" textRotation="0" wrapText="false" indent="0" shrinkToFit="false"/>
      <protection locked="true" hidden="false"/>
    </xf>
    <xf numFmtId="164" fontId="32" fillId="0" borderId="20" xfId="0" applyFont="true" applyBorder="true" applyAlignment="true" applyProtection="false">
      <alignment horizontal="justify" vertical="center" textRotation="0" wrapText="true" indent="0" shrinkToFit="false"/>
      <protection locked="true" hidden="false"/>
    </xf>
    <xf numFmtId="164" fontId="8" fillId="4" borderId="20" xfId="0" applyFont="true" applyBorder="true" applyAlignment="true" applyProtection="false">
      <alignment horizontal="center" vertical="center" textRotation="0" wrapText="false" indent="0" shrinkToFit="false"/>
      <protection locked="true" hidden="false"/>
    </xf>
    <xf numFmtId="164" fontId="24" fillId="4" borderId="20" xfId="0" applyFont="true" applyBorder="true" applyAlignment="true" applyProtection="false">
      <alignment horizontal="center" vertical="center" textRotation="0" wrapText="true" indent="0" shrinkToFit="false"/>
      <protection locked="true" hidden="false"/>
    </xf>
    <xf numFmtId="168" fontId="8" fillId="0" borderId="20" xfId="19" applyFont="true" applyBorder="true" applyAlignment="true" applyProtection="true">
      <alignment horizontal="center" vertical="center" textRotation="0" wrapText="false" indent="0" shrinkToFit="false"/>
      <protection locked="true" hidden="false"/>
    </xf>
    <xf numFmtId="164" fontId="8" fillId="0" borderId="20" xfId="20" applyFont="true" applyBorder="true" applyAlignment="true" applyProtection="false">
      <alignment horizontal="left" vertical="center" textRotation="0" wrapText="true" indent="0" shrinkToFit="false"/>
      <protection locked="true" hidden="false"/>
    </xf>
    <xf numFmtId="164" fontId="29" fillId="0" borderId="20" xfId="0" applyFont="true" applyBorder="true" applyAlignment="true" applyProtection="false">
      <alignment horizontal="left" vertical="center" textRotation="0" wrapText="true" indent="0" shrinkToFit="false"/>
      <protection locked="true" hidden="false"/>
    </xf>
    <xf numFmtId="164" fontId="8" fillId="0" borderId="20" xfId="20" applyFont="true" applyBorder="true" applyAlignment="true" applyProtection="false">
      <alignment horizontal="center" vertical="center" textRotation="0" wrapText="true" indent="0" shrinkToFit="false"/>
      <protection locked="true" hidden="false"/>
    </xf>
    <xf numFmtId="164" fontId="8" fillId="0" borderId="20" xfId="20" applyFont="true" applyBorder="true" applyAlignment="true" applyProtection="false">
      <alignment horizontal="general" vertical="center" textRotation="0" wrapText="true" indent="0" shrinkToFit="false"/>
      <protection locked="true" hidden="false"/>
    </xf>
    <xf numFmtId="164" fontId="29" fillId="0" borderId="20" xfId="0" applyFont="true" applyBorder="true" applyAlignment="true" applyProtection="false">
      <alignment horizontal="center" vertical="center" textRotation="0" wrapText="false" indent="0" shrinkToFit="false"/>
      <protection locked="true" hidden="false"/>
    </xf>
    <xf numFmtId="173" fontId="8" fillId="11" borderId="20" xfId="0" applyFont="true" applyBorder="true" applyAlignment="true" applyProtection="false">
      <alignment horizontal="center" vertical="center" textRotation="0" wrapText="false" indent="0" shrinkToFit="false"/>
      <protection locked="true" hidden="false"/>
    </xf>
    <xf numFmtId="164" fontId="8" fillId="0" borderId="20" xfId="20" applyFont="true" applyBorder="true" applyAlignment="true" applyProtection="false">
      <alignment horizontal="center" vertical="center" textRotation="0" wrapText="false" indent="0" shrinkToFit="false"/>
      <protection locked="true" hidden="false"/>
    </xf>
    <xf numFmtId="164" fontId="18" fillId="0" borderId="20" xfId="20" applyFont="true" applyBorder="true" applyAlignment="true" applyProtection="false">
      <alignment horizontal="general" vertical="center" textRotation="0" wrapText="true" indent="0" shrinkToFit="false"/>
      <protection locked="true" hidden="false"/>
    </xf>
    <xf numFmtId="173" fontId="8" fillId="0" borderId="34" xfId="0" applyFont="true" applyBorder="true" applyAlignment="true" applyProtection="false">
      <alignment horizontal="center" vertical="center" textRotation="0" wrapText="false" indent="0" shrinkToFit="false"/>
      <protection locked="true" hidden="false"/>
    </xf>
    <xf numFmtId="165" fontId="15" fillId="0" borderId="34" xfId="0" applyFont="true" applyBorder="true" applyAlignment="true" applyProtection="false">
      <alignment horizontal="center" vertical="center" textRotation="0" wrapText="true" indent="0" shrinkToFit="false"/>
      <protection locked="true" hidden="false"/>
    </xf>
    <xf numFmtId="164" fontId="37" fillId="0" borderId="20" xfId="0" applyFont="true" applyBorder="true" applyAlignment="true" applyProtection="false">
      <alignment horizontal="center" vertical="center" textRotation="0" wrapText="true" indent="0" shrinkToFit="false"/>
      <protection locked="true" hidden="false"/>
    </xf>
    <xf numFmtId="164" fontId="8" fillId="0" borderId="34" xfId="0" applyFont="true" applyBorder="true" applyAlignment="true" applyProtection="false">
      <alignment horizontal="center" vertical="center" textRotation="0" wrapText="false" indent="0" shrinkToFit="false"/>
      <protection locked="true" hidden="false"/>
    </xf>
    <xf numFmtId="175" fontId="38" fillId="11" borderId="34" xfId="21" applyFont="true" applyBorder="true" applyAlignment="true" applyProtection="false">
      <alignment horizontal="left" vertical="center" textRotation="0" wrapText="true" indent="0" shrinkToFit="false"/>
      <protection locked="true" hidden="false"/>
    </xf>
    <xf numFmtId="164" fontId="8" fillId="0" borderId="34" xfId="0" applyFont="true" applyBorder="true" applyAlignment="true" applyProtection="false">
      <alignment horizontal="left" vertical="center" textRotation="0" wrapText="false" indent="0" shrinkToFit="false"/>
      <protection locked="true" hidden="false"/>
    </xf>
    <xf numFmtId="175" fontId="38" fillId="11" borderId="20" xfId="21" applyFont="true" applyBorder="true" applyAlignment="true" applyProtection="false">
      <alignment horizontal="left" vertical="center" textRotation="0" wrapText="true" indent="0" shrinkToFit="false"/>
      <protection locked="true" hidden="false"/>
    </xf>
    <xf numFmtId="164" fontId="8" fillId="0" borderId="21" xfId="0" applyFont="true" applyBorder="true" applyAlignment="true" applyProtection="false">
      <alignment horizontal="left" vertical="center" textRotation="0" wrapText="false" indent="0" shrinkToFit="false"/>
      <protection locked="true" hidden="false"/>
    </xf>
    <xf numFmtId="164" fontId="8" fillId="0" borderId="0" xfId="0" applyFont="true" applyBorder="true" applyAlignment="true" applyProtection="false">
      <alignment horizontal="left" vertical="center" textRotation="0" wrapText="false" indent="0" shrinkToFit="false"/>
      <protection locked="true" hidden="false"/>
    </xf>
    <xf numFmtId="175" fontId="38" fillId="0" borderId="20" xfId="21" applyFont="true" applyBorder="true" applyAlignment="true" applyProtection="false">
      <alignment horizontal="left" vertical="center" textRotation="0" wrapText="true" indent="0" shrinkToFit="false"/>
      <protection locked="true" hidden="false"/>
    </xf>
    <xf numFmtId="164" fontId="39" fillId="0" borderId="20" xfId="21" applyFont="true" applyBorder="true" applyAlignment="true" applyProtection="false">
      <alignment horizontal="left" vertical="center" textRotation="0" wrapText="true" indent="0" shrinkToFit="false"/>
      <protection locked="true" hidden="false"/>
    </xf>
    <xf numFmtId="175" fontId="38" fillId="0" borderId="38" xfId="21" applyFont="true" applyBorder="true" applyAlignment="true" applyProtection="false">
      <alignment horizontal="left" vertical="center" textRotation="0" wrapText="true" indent="0" shrinkToFit="false"/>
      <protection locked="true" hidden="false"/>
    </xf>
    <xf numFmtId="164" fontId="8" fillId="6" borderId="0" xfId="0" applyFont="true" applyBorder="true" applyAlignment="true" applyProtection="false">
      <alignment horizontal="left" vertical="center" textRotation="0" wrapText="false" indent="0" shrinkToFit="false"/>
      <protection locked="true" hidden="false"/>
    </xf>
    <xf numFmtId="175" fontId="38" fillId="11" borderId="39" xfId="21" applyFont="true" applyBorder="true" applyAlignment="true" applyProtection="false">
      <alignment horizontal="left" vertical="center" textRotation="0" wrapText="true" indent="0" shrinkToFit="false"/>
      <protection locked="true" hidden="false"/>
    </xf>
    <xf numFmtId="175" fontId="38" fillId="11" borderId="40" xfId="21" applyFont="true" applyBorder="true" applyAlignment="true" applyProtection="false">
      <alignment horizontal="left" vertical="center" textRotation="0" wrapText="true" indent="0" shrinkToFit="false"/>
      <protection locked="true" hidden="false"/>
    </xf>
    <xf numFmtId="164" fontId="8" fillId="0" borderId="41" xfId="0" applyFont="true" applyBorder="true" applyAlignment="true" applyProtection="false">
      <alignment horizontal="left" vertical="center" textRotation="0" wrapText="false" indent="0" shrinkToFit="false"/>
      <protection locked="true" hidden="false"/>
    </xf>
    <xf numFmtId="164" fontId="8" fillId="0" borderId="33" xfId="0" applyFont="true" applyBorder="true" applyAlignment="true" applyProtection="false">
      <alignment horizontal="left" vertical="center" textRotation="0" wrapText="false" indent="0" shrinkToFit="false"/>
      <protection locked="true" hidden="false"/>
    </xf>
    <xf numFmtId="164" fontId="8" fillId="0" borderId="36" xfId="0" applyFont="true" applyBorder="true" applyAlignment="true" applyProtection="false">
      <alignment horizontal="left" vertical="center" textRotation="0" wrapText="false" indent="0" shrinkToFit="false"/>
      <protection locked="true" hidden="false"/>
    </xf>
    <xf numFmtId="175" fontId="38" fillId="0" borderId="20" xfId="21" applyFont="true" applyBorder="true" applyAlignment="true" applyProtection="false">
      <alignment horizontal="general" vertical="center" textRotation="0" wrapText="true" indent="0" shrinkToFit="false"/>
      <protection locked="true" hidden="false"/>
    </xf>
    <xf numFmtId="175" fontId="38" fillId="11" borderId="42" xfId="21" applyFont="true" applyBorder="true" applyAlignment="true" applyProtection="false">
      <alignment horizontal="left" vertical="center" textRotation="0" wrapText="true" indent="0" shrinkToFit="false"/>
      <protection locked="true" hidden="false"/>
    </xf>
    <xf numFmtId="175" fontId="38" fillId="11" borderId="43" xfId="21" applyFont="true" applyBorder="true" applyAlignment="true" applyProtection="false">
      <alignment horizontal="left" vertical="center" textRotation="0" wrapText="true" indent="0" shrinkToFit="false"/>
      <protection locked="true" hidden="false"/>
    </xf>
    <xf numFmtId="175" fontId="38" fillId="11" borderId="38" xfId="21" applyFont="true" applyBorder="true" applyAlignment="true" applyProtection="false">
      <alignment horizontal="left" vertical="center" textRotation="0" wrapText="true" indent="0" shrinkToFit="false"/>
      <protection locked="true" hidden="false"/>
    </xf>
    <xf numFmtId="164" fontId="24" fillId="4" borderId="20" xfId="0" applyFont="true" applyBorder="true" applyAlignment="true" applyProtection="false">
      <alignment horizontal="center" vertical="center" textRotation="0" wrapText="false" indent="0" shrinkToFit="false"/>
      <protection locked="true" hidden="false"/>
    </xf>
    <xf numFmtId="164" fontId="29" fillId="0" borderId="10" xfId="0" applyFont="true" applyBorder="true" applyAlignment="true" applyProtection="false">
      <alignment horizontal="general" vertical="center" textRotation="0" wrapText="true" indent="0" shrinkToFit="false"/>
      <protection locked="true" hidden="false"/>
    </xf>
    <xf numFmtId="164" fontId="29" fillId="0" borderId="30" xfId="0" applyFont="true" applyBorder="true" applyAlignment="true" applyProtection="false">
      <alignment horizontal="general" vertical="center" textRotation="0" wrapText="true" indent="0" shrinkToFit="false"/>
      <protection locked="true" hidden="false"/>
    </xf>
    <xf numFmtId="164" fontId="29" fillId="0" borderId="0" xfId="0" applyFont="true" applyBorder="true" applyAlignment="true" applyProtection="false">
      <alignment horizontal="general" vertical="center" textRotation="0" wrapText="true" indent="0" shrinkToFit="false"/>
      <protection locked="true" hidden="false"/>
    </xf>
    <xf numFmtId="164" fontId="29" fillId="0" borderId="44" xfId="0" applyFont="true" applyBorder="true" applyAlignment="true" applyProtection="false">
      <alignment horizontal="general" vertical="center" textRotation="0" wrapText="true" indent="0" shrinkToFit="false"/>
      <protection locked="true" hidden="false"/>
    </xf>
    <xf numFmtId="164" fontId="29" fillId="0" borderId="13" xfId="0" applyFont="true" applyBorder="true" applyAlignment="true" applyProtection="false">
      <alignment horizontal="general" vertical="center" textRotation="0" wrapText="true" indent="0" shrinkToFit="false"/>
      <protection locked="true" hidden="false"/>
    </xf>
    <xf numFmtId="164" fontId="25" fillId="0" borderId="13" xfId="0" applyFont="true" applyBorder="true" applyAlignment="true" applyProtection="false">
      <alignment horizontal="general" vertical="center" textRotation="0" wrapText="true" indent="0" shrinkToFit="false"/>
      <protection locked="true" hidden="false"/>
    </xf>
    <xf numFmtId="164" fontId="25" fillId="0" borderId="44" xfId="0" applyFont="true" applyBorder="true" applyAlignment="true" applyProtection="false">
      <alignment horizontal="general" vertical="center" textRotation="0" wrapText="true" indent="0" shrinkToFit="false"/>
      <protection locked="true" hidden="false"/>
    </xf>
    <xf numFmtId="164" fontId="25" fillId="0" borderId="0" xfId="0" applyFont="true" applyBorder="true" applyAlignment="true" applyProtection="false">
      <alignment horizontal="general" vertical="center" textRotation="0" wrapText="true" indent="0" shrinkToFit="false"/>
      <protection locked="true" hidden="false"/>
    </xf>
    <xf numFmtId="164" fontId="0" fillId="0" borderId="20" xfId="0" applyFont="true" applyBorder="true" applyAlignment="true" applyProtection="false">
      <alignment horizontal="center" vertical="center" textRotation="0" wrapText="true" indent="0" shrinkToFit="false"/>
      <protection locked="true" hidden="false"/>
    </xf>
    <xf numFmtId="164" fontId="0" fillId="0" borderId="20" xfId="0" applyFont="true" applyBorder="true" applyAlignment="true" applyProtection="false">
      <alignment horizontal="left" vertical="center" textRotation="0" wrapText="true" indent="0" shrinkToFit="false"/>
      <protection locked="true" hidden="false"/>
    </xf>
    <xf numFmtId="164" fontId="29" fillId="0" borderId="20" xfId="22" applyFont="true" applyBorder="true" applyAlignment="true" applyProtection="false">
      <alignment horizontal="left" vertical="top" textRotation="0" wrapText="true" indent="0" shrinkToFit="false"/>
      <protection locked="true" hidden="false"/>
    </xf>
    <xf numFmtId="164" fontId="25" fillId="0" borderId="20" xfId="22" applyFont="true" applyBorder="true" applyAlignment="true" applyProtection="false">
      <alignment horizontal="left" vertical="top" textRotation="0" wrapText="true" indent="0" shrinkToFit="false"/>
      <protection locked="true" hidden="false"/>
    </xf>
    <xf numFmtId="164" fontId="12" fillId="0" borderId="0" xfId="0" applyFont="true" applyBorder="false" applyAlignment="true" applyProtection="false">
      <alignment horizontal="general" vertical="center" textRotation="0" wrapText="false" indent="0" shrinkToFit="false"/>
      <protection locked="true" hidden="false"/>
    </xf>
    <xf numFmtId="164" fontId="25" fillId="0" borderId="20" xfId="22" applyFont="true" applyBorder="true" applyAlignment="true" applyProtection="false">
      <alignment horizontal="left" vertical="center" textRotation="0" wrapText="true" indent="0" shrinkToFit="false"/>
      <protection locked="true" hidden="false"/>
    </xf>
    <xf numFmtId="164" fontId="25" fillId="0" borderId="20" xfId="22" applyFont="true" applyBorder="true" applyAlignment="true" applyProtection="false">
      <alignment horizontal="center" vertical="center" textRotation="0" wrapText="true" indent="0" shrinkToFit="false"/>
      <protection locked="true" hidden="false"/>
    </xf>
    <xf numFmtId="164" fontId="8" fillId="0" borderId="45" xfId="0" applyFont="true" applyBorder="true" applyAlignment="true" applyProtection="false">
      <alignment horizontal="left" vertical="center" textRotation="0" wrapText="false" indent="0" shrinkToFit="false"/>
      <protection locked="true" hidden="false"/>
    </xf>
    <xf numFmtId="175" fontId="40" fillId="11" borderId="39" xfId="21" applyFont="true" applyBorder="true" applyAlignment="true" applyProtection="false">
      <alignment horizontal="left" vertical="center" textRotation="0" wrapText="true" indent="0" shrinkToFit="false"/>
      <protection locked="true" hidden="false"/>
    </xf>
    <xf numFmtId="164" fontId="29" fillId="0" borderId="20" xfId="22" applyFont="true" applyBorder="true" applyAlignment="true" applyProtection="false">
      <alignment horizontal="center" vertical="center" textRotation="0" wrapText="true" indent="0" shrinkToFit="false"/>
      <protection locked="true" hidden="false"/>
    </xf>
    <xf numFmtId="164" fontId="8" fillId="0" borderId="20" xfId="0" applyFont="true" applyBorder="true" applyAlignment="true" applyProtection="false">
      <alignment horizontal="general" vertical="center" textRotation="0" wrapText="false" indent="0" shrinkToFit="false"/>
      <protection locked="true" hidden="false"/>
    </xf>
    <xf numFmtId="174" fontId="8" fillId="0" borderId="34" xfId="0" applyFont="true" applyBorder="true" applyAlignment="true" applyProtection="false">
      <alignment horizontal="center" vertical="center" textRotation="0" wrapText="false" indent="0" shrinkToFit="false"/>
      <protection locked="true" hidden="false"/>
    </xf>
    <xf numFmtId="175" fontId="40" fillId="11" borderId="34" xfId="21" applyFont="true" applyBorder="true" applyAlignment="true" applyProtection="false">
      <alignment horizontal="left" vertical="center" textRotation="0" wrapText="true" indent="0" shrinkToFit="false"/>
      <protection locked="true" hidden="false"/>
    </xf>
    <xf numFmtId="164" fontId="8" fillId="0" borderId="0" xfId="0" applyFont="true" applyBorder="false" applyAlignment="true" applyProtection="false">
      <alignment horizontal="left" vertical="top" textRotation="0" wrapText="true" indent="0" shrinkToFit="false"/>
      <protection locked="true" hidden="false"/>
    </xf>
    <xf numFmtId="164" fontId="8" fillId="0" borderId="34" xfId="0" applyFont="true" applyBorder="true" applyAlignment="true" applyProtection="false">
      <alignment horizontal="general" vertical="center" textRotation="0" wrapText="false" indent="0" shrinkToFit="false"/>
      <protection locked="true" hidden="false"/>
    </xf>
    <xf numFmtId="168" fontId="8" fillId="0" borderId="34" xfId="0" applyFont="true" applyBorder="true" applyAlignment="true" applyProtection="false">
      <alignment horizontal="center" vertical="center" textRotation="0" wrapText="false" indent="0" shrinkToFit="false"/>
      <protection locked="true" hidden="false"/>
    </xf>
    <xf numFmtId="164" fontId="41" fillId="0" borderId="38" xfId="21" applyFont="true" applyBorder="true" applyAlignment="true" applyProtection="false">
      <alignment horizontal="left" vertical="center" textRotation="0" wrapText="true" indent="0" shrinkToFit="false"/>
      <protection locked="true" hidden="false"/>
    </xf>
    <xf numFmtId="175" fontId="38" fillId="11" borderId="40" xfId="21" applyFont="true" applyBorder="true" applyAlignment="true" applyProtection="false">
      <alignment horizontal="center" vertical="center" textRotation="0" wrapText="true" indent="0" shrinkToFit="false"/>
      <protection locked="true" hidden="false"/>
    </xf>
    <xf numFmtId="175" fontId="38" fillId="11" borderId="42" xfId="21" applyFont="true" applyBorder="true" applyAlignment="true" applyProtection="false">
      <alignment horizontal="center" vertical="center" textRotation="0" wrapText="true" indent="0" shrinkToFit="false"/>
      <protection locked="true" hidden="false"/>
    </xf>
    <xf numFmtId="175" fontId="38" fillId="11" borderId="31" xfId="21" applyFont="true" applyBorder="true" applyAlignment="true" applyProtection="false">
      <alignment horizontal="center" vertical="center" textRotation="0" wrapText="true" indent="0" shrinkToFit="false"/>
      <protection locked="true" hidden="false"/>
    </xf>
    <xf numFmtId="164" fontId="41" fillId="0" borderId="43" xfId="21" applyFont="true" applyBorder="true" applyAlignment="true" applyProtection="false">
      <alignment horizontal="left" vertical="center" textRotation="0" wrapText="true" indent="0" shrinkToFit="false"/>
      <protection locked="true" hidden="false"/>
    </xf>
    <xf numFmtId="175" fontId="38" fillId="11" borderId="20" xfId="21" applyFont="true" applyBorder="true" applyAlignment="true" applyProtection="false">
      <alignment horizontal="left" vertical="top" textRotation="0" wrapText="true" indent="0" shrinkToFit="false"/>
      <protection locked="true" hidden="false"/>
    </xf>
    <xf numFmtId="164" fontId="42" fillId="0" borderId="43" xfId="21" applyFont="true" applyBorder="true" applyAlignment="true" applyProtection="false">
      <alignment horizontal="center" vertical="center" textRotation="0" wrapText="true" indent="0" shrinkToFit="false"/>
      <protection locked="true" hidden="false"/>
    </xf>
    <xf numFmtId="164" fontId="41" fillId="0" borderId="38" xfId="21" applyFont="true" applyBorder="true" applyAlignment="true" applyProtection="false">
      <alignment horizontal="left" vertical="top" textRotation="0" wrapText="true" indent="0" shrinkToFit="false"/>
      <protection locked="true" hidden="false"/>
    </xf>
    <xf numFmtId="164" fontId="41" fillId="0" borderId="46" xfId="21" applyFont="true" applyBorder="true" applyAlignment="true" applyProtection="false">
      <alignment horizontal="left" vertical="top" textRotation="0" wrapText="true" indent="0" shrinkToFit="false"/>
      <protection locked="true" hidden="false"/>
    </xf>
    <xf numFmtId="164" fontId="42" fillId="0" borderId="40" xfId="21" applyFont="true" applyBorder="true" applyAlignment="true" applyProtection="false">
      <alignment horizontal="center" vertical="center" textRotation="0" wrapText="true" indent="0" shrinkToFit="false"/>
      <protection locked="true" hidden="false"/>
    </xf>
    <xf numFmtId="175" fontId="38" fillId="11" borderId="39" xfId="21" applyFont="true" applyBorder="true" applyAlignment="true" applyProtection="false">
      <alignment horizontal="left" vertical="top" textRotation="0" wrapText="true" indent="0" shrinkToFit="false"/>
      <protection locked="true" hidden="false"/>
    </xf>
    <xf numFmtId="175" fontId="38" fillId="11" borderId="40" xfId="21" applyFont="true" applyBorder="true" applyAlignment="true" applyProtection="false">
      <alignment horizontal="left" vertical="top" textRotation="0" wrapText="true" indent="0" shrinkToFit="false"/>
      <protection locked="true" hidden="false"/>
    </xf>
    <xf numFmtId="164" fontId="42" fillId="0" borderId="47" xfId="21" applyFont="true" applyBorder="true" applyAlignment="true" applyProtection="false">
      <alignment horizontal="center" vertical="center" textRotation="0" wrapText="true" indent="0" shrinkToFit="false"/>
      <protection locked="true" hidden="false"/>
    </xf>
    <xf numFmtId="164" fontId="41" fillId="0" borderId="48" xfId="21" applyFont="true" applyBorder="true" applyAlignment="true" applyProtection="false">
      <alignment horizontal="left" vertical="top" textRotation="0" wrapText="true" indent="0" shrinkToFit="false"/>
      <protection locked="true" hidden="false"/>
    </xf>
    <xf numFmtId="175" fontId="38" fillId="11" borderId="20" xfId="21" applyFont="true" applyBorder="true" applyAlignment="true" applyProtection="false">
      <alignment horizontal="general" vertical="top" textRotation="0" wrapText="true" indent="0" shrinkToFit="false"/>
      <protection locked="true" hidden="false"/>
    </xf>
    <xf numFmtId="164" fontId="29" fillId="0" borderId="36" xfId="0" applyFont="true" applyBorder="true" applyAlignment="true" applyProtection="false">
      <alignment horizontal="general" vertical="center" textRotation="0" wrapText="true" indent="0" shrinkToFit="false"/>
      <protection locked="true" hidden="false"/>
    </xf>
    <xf numFmtId="164" fontId="29" fillId="0" borderId="20" xfId="0" applyFont="true" applyBorder="true" applyAlignment="true" applyProtection="false">
      <alignment horizontal="center" vertical="top" textRotation="0" wrapText="true" indent="0" shrinkToFit="false"/>
      <protection locked="true" hidden="false"/>
    </xf>
    <xf numFmtId="164" fontId="29" fillId="0" borderId="34" xfId="0" applyFont="true" applyBorder="true" applyAlignment="true" applyProtection="false">
      <alignment horizontal="general" vertical="center" textRotation="0" wrapText="true" indent="0" shrinkToFit="false"/>
      <protection locked="true" hidden="false"/>
    </xf>
    <xf numFmtId="164" fontId="8" fillId="0" borderId="33" xfId="0" applyFont="true" applyBorder="true" applyAlignment="true" applyProtection="false">
      <alignment horizontal="center" vertical="center" textRotation="0" wrapText="false" indent="0" shrinkToFit="false"/>
      <protection locked="true" hidden="false"/>
    </xf>
    <xf numFmtId="164" fontId="8" fillId="0" borderId="49" xfId="0" applyFont="true" applyBorder="true" applyAlignment="true" applyProtection="false">
      <alignment horizontal="center" vertical="center" textRotation="0" wrapText="false" indent="0" shrinkToFit="false"/>
      <protection locked="true" hidden="false"/>
    </xf>
    <xf numFmtId="164" fontId="29" fillId="0" borderId="21" xfId="0" applyFont="true" applyBorder="true" applyAlignment="true" applyProtection="false">
      <alignment horizontal="general" vertical="center" textRotation="0" wrapText="true" indent="0" shrinkToFit="false"/>
      <protection locked="true" hidden="false"/>
    </xf>
    <xf numFmtId="164" fontId="8" fillId="0" borderId="34" xfId="0" applyFont="true" applyBorder="true" applyAlignment="true" applyProtection="false">
      <alignment horizontal="center" vertical="center" textRotation="0" wrapText="true" indent="0" shrinkToFit="false"/>
      <protection locked="true" hidden="false"/>
    </xf>
    <xf numFmtId="175" fontId="38" fillId="11" borderId="34" xfId="21" applyFont="true" applyBorder="true" applyAlignment="true" applyProtection="false">
      <alignment horizontal="general" vertical="top" textRotation="0" wrapText="true" indent="0" shrinkToFit="false"/>
      <protection locked="true" hidden="false"/>
    </xf>
    <xf numFmtId="175" fontId="40" fillId="11" borderId="34" xfId="21" applyFont="true" applyBorder="true" applyAlignment="true" applyProtection="false">
      <alignment horizontal="general" vertical="center" textRotation="0" wrapText="true" indent="0" shrinkToFit="false"/>
      <protection locked="true" hidden="false"/>
    </xf>
    <xf numFmtId="164" fontId="8" fillId="0" borderId="34" xfId="0" applyFont="true" applyBorder="true" applyAlignment="true" applyProtection="false">
      <alignment horizontal="left" vertical="top" textRotation="0" wrapText="true" indent="0" shrinkToFit="false"/>
      <protection locked="true" hidden="false"/>
    </xf>
    <xf numFmtId="164" fontId="43" fillId="0" borderId="0" xfId="0" applyFont="true" applyBorder="false" applyAlignment="true" applyProtection="false">
      <alignment horizontal="justify" vertical="center" textRotation="0" wrapText="true" indent="0" shrinkToFit="false"/>
      <protection locked="true" hidden="false"/>
    </xf>
    <xf numFmtId="164" fontId="23" fillId="0" borderId="34" xfId="0" applyFont="true" applyBorder="true" applyAlignment="true" applyProtection="true">
      <alignment horizontal="center" vertical="center" textRotation="0" wrapText="true" indent="0" shrinkToFit="false"/>
      <protection locked="false" hidden="false"/>
    </xf>
    <xf numFmtId="165" fontId="8" fillId="0" borderId="34" xfId="0" applyFont="true" applyBorder="true" applyAlignment="true" applyProtection="true">
      <alignment horizontal="center" vertical="center" textRotation="0" wrapText="true" indent="0" shrinkToFit="false"/>
      <protection locked="false" hidden="false"/>
    </xf>
    <xf numFmtId="164" fontId="44" fillId="0" borderId="34" xfId="0" applyFont="true" applyBorder="true" applyAlignment="true" applyProtection="false">
      <alignment horizontal="justify" vertical="center" textRotation="0" wrapText="true" indent="0" shrinkToFit="false"/>
      <protection locked="true" hidden="false"/>
    </xf>
    <xf numFmtId="164" fontId="15" fillId="0" borderId="20" xfId="0" applyFont="true" applyBorder="true" applyAlignment="true" applyProtection="false">
      <alignment horizontal="left" vertical="top" textRotation="0" wrapText="true" indent="0" shrinkToFit="false"/>
      <protection locked="true" hidden="false"/>
    </xf>
    <xf numFmtId="164" fontId="15" fillId="0" borderId="0" xfId="0" applyFont="true" applyBorder="false" applyAlignment="true" applyProtection="false">
      <alignment horizontal="left" vertical="center" textRotation="0" wrapText="true" indent="0" shrinkToFit="false"/>
      <protection locked="true" hidden="false"/>
    </xf>
    <xf numFmtId="164" fontId="8" fillId="0" borderId="34" xfId="0" applyFont="true" applyBorder="true" applyAlignment="true" applyProtection="false">
      <alignment horizontal="left" vertical="center" textRotation="0" wrapText="true" indent="0" shrinkToFit="false"/>
      <protection locked="true" hidden="false"/>
    </xf>
    <xf numFmtId="164" fontId="44" fillId="0" borderId="20" xfId="0" applyFont="true" applyBorder="true" applyAlignment="true" applyProtection="false">
      <alignment horizontal="general" vertical="center" textRotation="0" wrapText="true" indent="0" shrinkToFit="false"/>
      <protection locked="true" hidden="false"/>
    </xf>
    <xf numFmtId="164" fontId="11" fillId="0" borderId="20" xfId="0" applyFont="true" applyBorder="true" applyAlignment="true" applyProtection="false">
      <alignment horizontal="justify" vertical="center" textRotation="0" wrapText="true" indent="0" shrinkToFit="false"/>
      <protection locked="true" hidden="false"/>
    </xf>
    <xf numFmtId="164" fontId="8" fillId="0" borderId="20" xfId="0" applyFont="true" applyBorder="true" applyAlignment="true" applyProtection="false">
      <alignment horizontal="justify" vertical="center" textRotation="0" wrapText="true" indent="0" shrinkToFit="false"/>
      <protection locked="true" hidden="false"/>
    </xf>
    <xf numFmtId="164" fontId="11" fillId="0" borderId="0" xfId="0" applyFont="true" applyBorder="false" applyAlignment="true" applyProtection="false">
      <alignment horizontal="justify" vertical="top" textRotation="0" wrapText="true" indent="0" shrinkToFit="false"/>
      <protection locked="true" hidden="false"/>
    </xf>
    <xf numFmtId="164" fontId="11" fillId="0" borderId="34" xfId="0" applyFont="true" applyBorder="true" applyAlignment="true" applyProtection="false">
      <alignment horizontal="justify" vertical="top" textRotation="0" wrapText="true" indent="0" shrinkToFit="false"/>
      <protection locked="true" hidden="false"/>
    </xf>
    <xf numFmtId="164" fontId="24" fillId="4" borderId="34" xfId="0" applyFont="true" applyBorder="true" applyAlignment="true" applyProtection="false">
      <alignment horizontal="center" vertical="center" textRotation="0" wrapText="true" indent="0" shrinkToFit="false"/>
      <protection locked="true" hidden="false"/>
    </xf>
    <xf numFmtId="164" fontId="16" fillId="0" borderId="34" xfId="0" applyFont="true" applyBorder="true" applyAlignment="true" applyProtection="false">
      <alignment horizontal="justify" vertical="center" textRotation="0" wrapText="false" indent="0" shrinkToFit="false"/>
      <protection locked="true" hidden="false"/>
    </xf>
    <xf numFmtId="164" fontId="46" fillId="0" borderId="20" xfId="0" applyFont="true" applyBorder="true" applyAlignment="true" applyProtection="false">
      <alignment horizontal="justify" vertical="center" textRotation="0" wrapText="false" indent="0" shrinkToFit="false"/>
      <protection locked="true" hidden="false"/>
    </xf>
    <xf numFmtId="164" fontId="41" fillId="0" borderId="20" xfId="23" applyFont="true" applyBorder="true" applyAlignment="true" applyProtection="false">
      <alignment horizontal="left" vertical="center" textRotation="0" wrapText="true" indent="0" shrinkToFit="false"/>
      <protection locked="true" hidden="false"/>
    </xf>
    <xf numFmtId="164" fontId="16" fillId="0" borderId="20" xfId="0" applyFont="true" applyBorder="true" applyAlignment="true" applyProtection="false">
      <alignment horizontal="justify" vertical="center" textRotation="0" wrapText="true" indent="0" shrinkToFit="false"/>
      <protection locked="true" hidden="false"/>
    </xf>
    <xf numFmtId="164" fontId="46" fillId="0" borderId="34" xfId="0" applyFont="true" applyBorder="true" applyAlignment="true" applyProtection="false">
      <alignment horizontal="justify" vertical="center" textRotation="0" wrapText="true" indent="0" shrinkToFit="false"/>
      <protection locked="true" hidden="false"/>
    </xf>
    <xf numFmtId="175" fontId="50" fillId="11" borderId="46" xfId="23" applyFont="true" applyBorder="true" applyAlignment="true" applyProtection="false">
      <alignment horizontal="left" vertical="center" textRotation="0" wrapText="true" indent="0" shrinkToFit="false"/>
      <protection locked="true" hidden="false"/>
    </xf>
    <xf numFmtId="175" fontId="50" fillId="0" borderId="46" xfId="23" applyFont="true" applyBorder="true" applyAlignment="true" applyProtection="false">
      <alignment horizontal="left" vertical="center" textRotation="0" wrapText="true" indent="0" shrinkToFit="false"/>
      <protection locked="true" hidden="false"/>
    </xf>
    <xf numFmtId="175" fontId="50" fillId="0" borderId="19" xfId="23" applyFont="true" applyBorder="true" applyAlignment="true" applyProtection="false">
      <alignment horizontal="left" vertical="center" textRotation="0" wrapText="true" indent="0" shrinkToFit="false"/>
      <protection locked="true" hidden="false"/>
    </xf>
    <xf numFmtId="175" fontId="50" fillId="11" borderId="19" xfId="23" applyFont="true" applyBorder="true" applyAlignment="true" applyProtection="false">
      <alignment horizontal="left" vertical="center" textRotation="0" wrapText="true" indent="0" shrinkToFit="false"/>
      <protection locked="true" hidden="false"/>
    </xf>
    <xf numFmtId="175" fontId="38" fillId="11" borderId="20" xfId="23" applyFont="true" applyBorder="true" applyAlignment="true" applyProtection="false">
      <alignment horizontal="left" vertical="center" textRotation="0" wrapText="true" indent="0" shrinkToFit="false"/>
      <protection locked="true" hidden="false"/>
    </xf>
    <xf numFmtId="175" fontId="38" fillId="11" borderId="33" xfId="23" applyFont="true" applyBorder="true" applyAlignment="true" applyProtection="false">
      <alignment horizontal="left" vertical="center" textRotation="0" wrapText="true" indent="0" shrinkToFit="false"/>
      <protection locked="true" hidden="false"/>
    </xf>
    <xf numFmtId="175" fontId="38" fillId="11" borderId="0" xfId="23" applyFont="true" applyBorder="true" applyAlignment="true" applyProtection="false">
      <alignment horizontal="left" vertical="center" textRotation="0" wrapText="true" indent="0" shrinkToFit="false"/>
      <protection locked="true" hidden="false"/>
    </xf>
    <xf numFmtId="175" fontId="38" fillId="11" borderId="50" xfId="23" applyFont="true" applyBorder="true" applyAlignment="true" applyProtection="false">
      <alignment horizontal="left" vertical="center" textRotation="0" wrapText="true" indent="0" shrinkToFit="false"/>
      <protection locked="true" hidden="false"/>
    </xf>
    <xf numFmtId="175" fontId="38" fillId="11" borderId="51" xfId="23" applyFont="true" applyBorder="true" applyAlignment="true" applyProtection="false">
      <alignment horizontal="left" vertical="center" textRotation="0" wrapText="true" indent="0" shrinkToFit="false"/>
      <protection locked="true" hidden="false"/>
    </xf>
    <xf numFmtId="164" fontId="8" fillId="0" borderId="52" xfId="0" applyFont="true" applyBorder="true" applyAlignment="true" applyProtection="false">
      <alignment horizontal="left" vertical="center" textRotation="0" wrapText="false" indent="0" shrinkToFit="false"/>
      <protection locked="true" hidden="false"/>
    </xf>
    <xf numFmtId="175" fontId="38" fillId="11" borderId="46" xfId="23" applyFont="true" applyBorder="true" applyAlignment="true" applyProtection="false">
      <alignment horizontal="left" vertical="center" textRotation="0" wrapText="true" indent="0" shrinkToFit="false"/>
      <protection locked="true" hidden="false"/>
    </xf>
    <xf numFmtId="175" fontId="38" fillId="11" borderId="19" xfId="23" applyFont="true" applyBorder="true" applyAlignment="true" applyProtection="false">
      <alignment horizontal="left" vertical="center" textRotation="0" wrapText="true" indent="0" shrinkToFit="false"/>
      <protection locked="true" hidden="false"/>
    </xf>
    <xf numFmtId="164" fontId="40" fillId="11" borderId="20" xfId="23" applyFont="true" applyBorder="true" applyAlignment="true" applyProtection="false">
      <alignment horizontal="left" vertical="center" textRotation="0" wrapText="true" indent="0" shrinkToFit="false"/>
      <protection locked="true" hidden="false"/>
    </xf>
    <xf numFmtId="164" fontId="51" fillId="11" borderId="20" xfId="23" applyFont="true" applyBorder="true" applyAlignment="true" applyProtection="false">
      <alignment horizontal="left" vertical="center" textRotation="0" wrapText="true" indent="0" shrinkToFit="false"/>
      <protection locked="true" hidden="false"/>
    </xf>
    <xf numFmtId="164" fontId="8" fillId="4" borderId="20" xfId="0" applyFont="true" applyBorder="true" applyAlignment="true" applyProtection="false">
      <alignment horizontal="left" vertical="center" textRotation="0" wrapText="true" indent="0" shrinkToFit="false"/>
      <protection locked="true" hidden="false"/>
    </xf>
    <xf numFmtId="164" fontId="41" fillId="11" borderId="20" xfId="23" applyFont="true" applyBorder="true" applyAlignment="true" applyProtection="false">
      <alignment horizontal="left" vertical="center" textRotation="0" wrapText="true" indent="0" shrinkToFit="false"/>
      <protection locked="true" hidden="false"/>
    </xf>
    <xf numFmtId="164" fontId="29" fillId="0" borderId="15" xfId="0" applyFont="true" applyBorder="true" applyAlignment="true" applyProtection="false">
      <alignment horizontal="general" vertical="center" textRotation="0" wrapText="true" indent="0" shrinkToFit="false"/>
      <protection locked="true" hidden="false"/>
    </xf>
    <xf numFmtId="164" fontId="29" fillId="0" borderId="33" xfId="0" applyFont="true" applyBorder="true" applyAlignment="true" applyProtection="false">
      <alignment horizontal="general" vertical="center" textRotation="0" wrapText="true" indent="0" shrinkToFit="false"/>
      <protection locked="true" hidden="false"/>
    </xf>
    <xf numFmtId="164" fontId="29" fillId="0" borderId="28" xfId="0" applyFont="true" applyBorder="true" applyAlignment="true" applyProtection="false">
      <alignment horizontal="left" vertical="center" textRotation="0" wrapText="true" indent="0" shrinkToFit="false"/>
      <protection locked="true" hidden="false"/>
    </xf>
    <xf numFmtId="164" fontId="29" fillId="0" borderId="34" xfId="0" applyFont="true" applyBorder="true" applyAlignment="true" applyProtection="false">
      <alignment horizontal="left" vertical="center" textRotation="0" wrapText="true" indent="0" shrinkToFit="false"/>
      <protection locked="true" hidden="false"/>
    </xf>
    <xf numFmtId="164" fontId="8" fillId="4" borderId="20" xfId="0" applyFont="true" applyBorder="true" applyAlignment="true" applyProtection="false">
      <alignment horizontal="left" vertical="center" textRotation="0" wrapText="false" indent="0" shrinkToFit="false"/>
      <protection locked="true" hidden="false"/>
    </xf>
    <xf numFmtId="164" fontId="40" fillId="4" borderId="20" xfId="23" applyFont="true" applyBorder="true" applyAlignment="true" applyProtection="false">
      <alignment horizontal="left" vertical="top" textRotation="0" wrapText="true" indent="0" shrinkToFit="false"/>
      <protection locked="true" hidden="false"/>
    </xf>
    <xf numFmtId="164" fontId="40" fillId="4" borderId="20" xfId="23" applyFont="true" applyBorder="true" applyAlignment="true" applyProtection="false">
      <alignment horizontal="left" vertical="center" textRotation="0" wrapText="true" indent="0" shrinkToFit="false"/>
      <protection locked="true" hidden="false"/>
    </xf>
    <xf numFmtId="164" fontId="52" fillId="0" borderId="20" xfId="23" applyFont="true" applyBorder="true" applyAlignment="true" applyProtection="false">
      <alignment horizontal="left" vertical="center" textRotation="0" wrapText="true" indent="0" shrinkToFit="false"/>
      <protection locked="true" hidden="false"/>
    </xf>
    <xf numFmtId="164" fontId="40" fillId="0" borderId="20" xfId="23" applyFont="true" applyBorder="true" applyAlignment="true" applyProtection="false">
      <alignment horizontal="center" vertical="center" textRotation="0" wrapText="true" indent="0" shrinkToFit="false"/>
      <protection locked="true" hidden="false"/>
    </xf>
    <xf numFmtId="175" fontId="50" fillId="11" borderId="20" xfId="23" applyFont="true" applyBorder="true" applyAlignment="true" applyProtection="false">
      <alignment horizontal="left" vertical="center" textRotation="0" wrapText="true" indent="0" shrinkToFit="false"/>
      <protection locked="true" hidden="false"/>
    </xf>
    <xf numFmtId="175" fontId="38" fillId="11" borderId="20" xfId="23" applyFont="true" applyBorder="true" applyAlignment="true" applyProtection="false">
      <alignment horizontal="left" vertical="top" textRotation="0" wrapText="true" indent="0" shrinkToFit="false"/>
      <protection locked="true" hidden="false"/>
    </xf>
    <xf numFmtId="175" fontId="8" fillId="0" borderId="20" xfId="0" applyFont="true" applyBorder="true" applyAlignment="true" applyProtection="false">
      <alignment horizontal="left" vertical="center" textRotation="0" wrapText="true" indent="0" shrinkToFit="false"/>
      <protection locked="true" hidden="false"/>
    </xf>
    <xf numFmtId="175" fontId="50" fillId="0" borderId="43" xfId="23" applyFont="true" applyBorder="true" applyAlignment="true" applyProtection="false">
      <alignment horizontal="left" vertical="center" textRotation="0" wrapText="true" indent="0" shrinkToFit="false"/>
      <protection locked="true" hidden="false"/>
    </xf>
    <xf numFmtId="164" fontId="15" fillId="0" borderId="20" xfId="0" applyFont="true" applyBorder="true" applyAlignment="true" applyProtection="false">
      <alignment horizontal="center" vertical="center" textRotation="0" wrapText="false" indent="0" shrinkToFit="false"/>
      <protection locked="true" hidden="false"/>
    </xf>
    <xf numFmtId="175" fontId="50" fillId="0" borderId="38" xfId="23" applyFont="true" applyBorder="true" applyAlignment="true" applyProtection="false">
      <alignment horizontal="left" vertical="center" textRotation="0" wrapText="true" indent="0" shrinkToFit="false"/>
      <protection locked="true" hidden="false"/>
    </xf>
    <xf numFmtId="175" fontId="50" fillId="0" borderId="53" xfId="23" applyFont="true" applyBorder="true" applyAlignment="true" applyProtection="false">
      <alignment horizontal="left" vertical="center" textRotation="0" wrapText="true" indent="0" shrinkToFit="false"/>
      <protection locked="true" hidden="false"/>
    </xf>
    <xf numFmtId="175" fontId="50" fillId="0" borderId="21" xfId="23" applyFont="true" applyBorder="true" applyAlignment="true" applyProtection="false">
      <alignment horizontal="left" vertical="center" textRotation="0" wrapText="true" indent="0" shrinkToFit="false"/>
      <protection locked="true" hidden="false"/>
    </xf>
    <xf numFmtId="175" fontId="38" fillId="0" borderId="54" xfId="23" applyFont="true" applyBorder="true" applyAlignment="true" applyProtection="false">
      <alignment horizontal="left" vertical="center" textRotation="0" wrapText="true" indent="0" shrinkToFit="false"/>
      <protection locked="true" hidden="false"/>
    </xf>
    <xf numFmtId="164" fontId="60" fillId="0" borderId="0" xfId="0" applyFont="true" applyBorder="false" applyAlignment="false" applyProtection="false">
      <alignment horizontal="general" vertical="bottom" textRotation="0" wrapText="false" indent="0" shrinkToFit="false"/>
      <protection locked="true" hidden="false"/>
    </xf>
    <xf numFmtId="164" fontId="0" fillId="0" borderId="0" xfId="24" applyFont="true" applyBorder="true" applyAlignment="false" applyProtection="true">
      <alignment horizontal="general" vertical="bottom" textRotation="0" wrapText="false" indent="0" shrinkToFit="false"/>
      <protection locked="true" hidden="false"/>
    </xf>
    <xf numFmtId="164" fontId="0" fillId="0" borderId="20" xfId="0" applyFont="true" applyBorder="true" applyAlignment="false" applyProtection="false">
      <alignment horizontal="general" vertical="bottom" textRotation="0" wrapText="false" indent="0" shrinkToFit="false"/>
      <protection locked="true" hidden="false"/>
    </xf>
    <xf numFmtId="164" fontId="0" fillId="0" borderId="55" xfId="25" applyFont="true" applyBorder="true" applyAlignment="false" applyProtection="true">
      <alignment horizontal="general" vertical="bottom" textRotation="0" wrapText="false" indent="0" shrinkToFit="false"/>
      <protection locked="true" hidden="false"/>
    </xf>
    <xf numFmtId="164" fontId="0" fillId="0" borderId="15" xfId="24" applyFont="true" applyBorder="true" applyAlignment="false" applyProtection="true">
      <alignment horizontal="general" vertical="bottom" textRotation="0" wrapText="false" indent="0" shrinkToFit="false"/>
      <protection locked="true" hidden="false"/>
    </xf>
    <xf numFmtId="164" fontId="0" fillId="0" borderId="56" xfId="25" applyFont="false" applyBorder="true" applyAlignment="false" applyProtection="true">
      <alignment horizontal="general" vertical="bottom" textRotation="0" wrapText="false" indent="0" shrinkToFit="false"/>
      <protection locked="true" hidden="false"/>
    </xf>
    <xf numFmtId="164" fontId="0" fillId="0" borderId="57" xfId="25" applyFont="false" applyBorder="true" applyAlignment="false" applyProtection="true">
      <alignment horizontal="general" vertical="bottom" textRotation="0" wrapText="false" indent="0" shrinkToFit="false"/>
      <protection locked="true" hidden="false"/>
    </xf>
    <xf numFmtId="164" fontId="0" fillId="0" borderId="23" xfId="24" applyFont="true" applyBorder="true" applyAlignment="false" applyProtection="true">
      <alignment horizontal="general" vertical="bottom" textRotation="0" wrapText="false" indent="0" shrinkToFit="false"/>
      <protection locked="true" hidden="false"/>
    </xf>
    <xf numFmtId="164" fontId="0" fillId="0" borderId="35" xfId="26" applyFont="true" applyBorder="true" applyAlignment="false" applyProtection="true">
      <alignment horizontal="left" vertical="bottom" textRotation="0" wrapText="false" indent="0" shrinkToFit="false"/>
      <protection locked="true" hidden="false"/>
    </xf>
    <xf numFmtId="164" fontId="0" fillId="0" borderId="31" xfId="26" applyFont="true" applyBorder="true" applyAlignment="false" applyProtection="true">
      <alignment horizontal="left" vertical="bottom" textRotation="0" wrapText="false" indent="0" shrinkToFit="false"/>
      <protection locked="true" hidden="false"/>
    </xf>
    <xf numFmtId="164" fontId="0" fillId="0" borderId="32" xfId="26" applyFont="true" applyBorder="true" applyAlignment="false" applyProtection="true">
      <alignment horizontal="left" vertical="bottom" textRotation="0" wrapText="false" indent="0" shrinkToFit="false"/>
      <protection locked="true" hidden="false"/>
    </xf>
    <xf numFmtId="164" fontId="0" fillId="0" borderId="58" xfId="26" applyFont="true" applyBorder="true" applyAlignment="false" applyProtection="true">
      <alignment horizontal="left" vertical="bottom" textRotation="0" wrapText="false" indent="0" shrinkToFit="false"/>
      <protection locked="true" hidden="false"/>
    </xf>
    <xf numFmtId="164" fontId="0" fillId="0" borderId="45" xfId="27" applyFont="false" applyBorder="true" applyAlignment="false" applyProtection="true">
      <alignment horizontal="general" vertical="bottom" textRotation="0" wrapText="false" indent="0" shrinkToFit="false"/>
      <protection locked="true" hidden="false"/>
    </xf>
    <xf numFmtId="164" fontId="0" fillId="0" borderId="46" xfId="27" applyFont="false" applyBorder="true" applyAlignment="false" applyProtection="true">
      <alignment horizontal="general" vertical="bottom" textRotation="0" wrapText="false" indent="0" shrinkToFit="false"/>
      <protection locked="true" hidden="false"/>
    </xf>
    <xf numFmtId="164" fontId="0" fillId="0" borderId="59" xfId="27" applyFont="false" applyBorder="true" applyAlignment="false" applyProtection="true">
      <alignment horizontal="general" vertical="bottom" textRotation="0" wrapText="false" indent="0" shrinkToFit="false"/>
      <protection locked="true" hidden="false"/>
    </xf>
    <xf numFmtId="164" fontId="0" fillId="0" borderId="60" xfId="26" applyFont="true" applyBorder="true" applyAlignment="false" applyProtection="true">
      <alignment horizontal="left" vertical="bottom" textRotation="0" wrapText="false" indent="0" shrinkToFit="false"/>
      <protection locked="true" hidden="false"/>
    </xf>
    <xf numFmtId="164" fontId="0" fillId="0" borderId="8" xfId="27" applyFont="false" applyBorder="true" applyAlignment="false" applyProtection="true">
      <alignment horizontal="general" vertical="bottom" textRotation="0" wrapText="false" indent="0" shrinkToFit="false"/>
      <protection locked="true" hidden="false"/>
    </xf>
    <xf numFmtId="164" fontId="0" fillId="0" borderId="0" xfId="27" applyFont="false" applyBorder="true" applyAlignment="false" applyProtection="true">
      <alignment horizontal="general" vertical="bottom" textRotation="0" wrapText="false" indent="0" shrinkToFit="false"/>
      <protection locked="true" hidden="false"/>
    </xf>
    <xf numFmtId="164" fontId="0" fillId="0" borderId="9" xfId="27" applyFont="false" applyBorder="true" applyAlignment="false" applyProtection="true">
      <alignment horizontal="general" vertical="bottom" textRotation="0" wrapText="false" indent="0" shrinkToFit="false"/>
      <protection locked="true" hidden="false"/>
    </xf>
    <xf numFmtId="164" fontId="0" fillId="0" borderId="35" xfId="27" applyFont="false" applyBorder="true" applyAlignment="false" applyProtection="true">
      <alignment horizontal="general" vertical="bottom" textRotation="0" wrapText="false" indent="0" shrinkToFit="false"/>
      <protection locked="true" hidden="false"/>
    </xf>
    <xf numFmtId="164" fontId="0" fillId="0" borderId="31" xfId="27" applyFont="false" applyBorder="true" applyAlignment="false" applyProtection="true">
      <alignment horizontal="general" vertical="bottom" textRotation="0" wrapText="false" indent="0" shrinkToFit="false"/>
      <protection locked="true" hidden="false"/>
    </xf>
    <xf numFmtId="164" fontId="0" fillId="0" borderId="32" xfId="27" applyFont="false" applyBorder="true" applyAlignment="false" applyProtection="true">
      <alignment horizontal="general" vertical="bottom" textRotation="0" wrapText="false" indent="0" shrinkToFit="false"/>
      <protection locked="true" hidden="false"/>
    </xf>
    <xf numFmtId="164" fontId="62" fillId="0" borderId="24" xfId="28" applyFont="true" applyBorder="true" applyAlignment="false" applyProtection="true">
      <alignment horizontal="left" vertical="bottom" textRotation="0" wrapText="false" indent="0" shrinkToFit="false"/>
      <protection locked="true" hidden="false"/>
    </xf>
    <xf numFmtId="164" fontId="62" fillId="0" borderId="61" xfId="29" applyFont="false" applyBorder="true" applyAlignment="false" applyProtection="true">
      <alignment horizontal="general" vertical="bottom" textRotation="0" wrapText="false" indent="0" shrinkToFit="false"/>
      <protection locked="true" hidden="false"/>
    </xf>
    <xf numFmtId="164" fontId="62" fillId="0" borderId="26" xfId="29" applyFont="false" applyBorder="true" applyAlignment="false" applyProtection="true">
      <alignment horizontal="general" vertical="bottom" textRotation="0" wrapText="false" indent="0" shrinkToFit="false"/>
      <protection locked="true" hidden="false"/>
    </xf>
    <xf numFmtId="164" fontId="62" fillId="0" borderId="62" xfId="29" applyFont="false" applyBorder="true" applyAlignment="false" applyProtection="true">
      <alignment horizontal="general" vertical="bottom" textRotation="0" wrapText="false" indent="0" shrinkToFit="false"/>
      <protection locked="true" hidden="false"/>
    </xf>
    <xf numFmtId="164" fontId="0" fillId="0" borderId="14" xfId="24" applyFont="true" applyBorder="true" applyAlignment="false" applyProtection="true">
      <alignment horizontal="general" vertical="bottom" textRotation="0" wrapText="false" indent="0" shrinkToFit="false"/>
      <protection locked="true" hidden="false"/>
    </xf>
    <xf numFmtId="164" fontId="0" fillId="0" borderId="63" xfId="26" applyFont="true" applyBorder="true" applyAlignment="false" applyProtection="true">
      <alignment horizontal="left" vertical="bottom" textRotation="0" wrapText="false" indent="0" shrinkToFit="false"/>
      <protection locked="true" hidden="false"/>
    </xf>
    <xf numFmtId="164" fontId="0" fillId="0" borderId="64" xfId="27" applyFont="false" applyBorder="true" applyAlignment="false" applyProtection="true">
      <alignment horizontal="general" vertical="bottom" textRotation="0" wrapText="false" indent="0" shrinkToFit="false"/>
      <protection locked="true" hidden="false"/>
    </xf>
    <xf numFmtId="164" fontId="0" fillId="0" borderId="26" xfId="27" applyFont="false" applyBorder="true" applyAlignment="false" applyProtection="true">
      <alignment horizontal="general" vertical="bottom" textRotation="0" wrapText="false" indent="0" shrinkToFit="false"/>
      <protection locked="true" hidden="false"/>
    </xf>
    <xf numFmtId="164" fontId="0" fillId="0" borderId="62" xfId="27" applyFont="false" applyBorder="true" applyAlignment="false" applyProtection="true">
      <alignment horizontal="general" vertical="bottom" textRotation="0" wrapText="false" indent="0" shrinkToFit="false"/>
      <protection locked="true" hidden="false"/>
    </xf>
    <xf numFmtId="164" fontId="0" fillId="0" borderId="14" xfId="24" applyFont="true" applyBorder="true" applyAlignment="true" applyProtection="true">
      <alignment horizontal="general" vertical="bottom" textRotation="0" wrapText="true" indent="0" shrinkToFit="false"/>
      <protection locked="true" hidden="false"/>
    </xf>
    <xf numFmtId="168" fontId="0" fillId="0" borderId="63" xfId="26" applyFont="false" applyBorder="true" applyAlignment="false" applyProtection="true">
      <alignment horizontal="left" vertical="bottom" textRotation="0" wrapText="false" indent="0" shrinkToFit="false"/>
      <protection locked="true" hidden="false"/>
    </xf>
    <xf numFmtId="168" fontId="0" fillId="0" borderId="31" xfId="26" applyFont="false" applyBorder="true" applyAlignment="false" applyProtection="true">
      <alignment horizontal="left" vertical="bottom" textRotation="0" wrapText="false" indent="0" shrinkToFit="false"/>
      <protection locked="true" hidden="false"/>
    </xf>
    <xf numFmtId="168" fontId="0" fillId="0" borderId="32" xfId="26" applyFont="false" applyBorder="true" applyAlignment="false" applyProtection="tru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63" fillId="0" borderId="0" xfId="0" applyFont="true" applyBorder="true" applyAlignment="true" applyProtection="false">
      <alignment horizontal="general" vertical="center" textRotation="0" wrapText="false" indent="0" shrinkToFit="false"/>
      <protection locked="true" hidden="false"/>
    </xf>
    <xf numFmtId="164" fontId="63" fillId="0" borderId="0" xfId="0" applyFont="true" applyBorder="true" applyAlignment="true" applyProtection="false">
      <alignment horizontal="center" vertical="center" textRotation="0" wrapText="false" indent="0" shrinkToFit="false"/>
      <protection locked="true" hidden="false"/>
    </xf>
    <xf numFmtId="164" fontId="63" fillId="0" borderId="7" xfId="0" applyFont="true" applyBorder="true" applyAlignment="true" applyProtection="false">
      <alignment horizontal="general" vertical="center" textRotation="0" wrapText="false" indent="0" shrinkToFit="false"/>
      <protection locked="true" hidden="false"/>
    </xf>
    <xf numFmtId="164" fontId="62" fillId="0" borderId="4" xfId="0" applyFont="true" applyBorder="true" applyAlignment="true" applyProtection="false">
      <alignment horizontal="general" vertical="bottom" textRotation="0" wrapText="false" indent="0" shrinkToFit="false"/>
      <protection locked="true" hidden="false"/>
    </xf>
    <xf numFmtId="164" fontId="0" fillId="0" borderId="5" xfId="0" applyFont="true" applyBorder="true" applyAlignment="true" applyProtection="false">
      <alignment horizontal="general" vertical="bottom" textRotation="0" wrapText="false" indent="0" shrinkToFit="false"/>
      <protection locked="true" hidden="false"/>
    </xf>
    <xf numFmtId="164" fontId="64" fillId="0" borderId="0" xfId="0" applyFont="true" applyBorder="false" applyAlignment="true" applyProtection="false">
      <alignment horizontal="left" vertical="center" textRotation="0" wrapText="false" indent="0" shrinkToFit="false"/>
      <protection locked="true" hidden="false"/>
    </xf>
    <xf numFmtId="164" fontId="64" fillId="0" borderId="0" xfId="0" applyFont="true" applyBorder="false" applyAlignment="true" applyProtection="false">
      <alignment horizontal="center" vertical="center" textRotation="0" wrapText="false" indent="0" shrinkToFit="false"/>
      <protection locked="true" hidden="false"/>
    </xf>
    <xf numFmtId="164" fontId="62" fillId="0" borderId="8" xfId="0" applyFont="true" applyBorder="true" applyAlignment="true" applyProtection="false">
      <alignment horizontal="general" vertical="bottom" textRotation="0" wrapText="false" indent="0" shrinkToFit="false"/>
      <protection locked="true" hidden="false"/>
    </xf>
    <xf numFmtId="164" fontId="0" fillId="0" borderId="9" xfId="0" applyFont="true" applyBorder="true" applyAlignment="true" applyProtection="false">
      <alignment horizontal="general" vertical="bottom" textRotation="0" wrapText="false" indent="0" shrinkToFit="false"/>
      <protection locked="true" hidden="false"/>
    </xf>
    <xf numFmtId="164" fontId="64" fillId="4" borderId="20" xfId="0" applyFont="true" applyBorder="true" applyAlignment="true" applyProtection="false">
      <alignment horizontal="center" vertical="center" textRotation="0" wrapText="false" indent="0" shrinkToFit="false"/>
      <protection locked="true" hidden="false"/>
    </xf>
    <xf numFmtId="164" fontId="63" fillId="0" borderId="31" xfId="0" applyFont="true" applyBorder="true" applyAlignment="true" applyProtection="false">
      <alignment horizontal="general" vertical="center" textRotation="0" wrapText="false" indent="0" shrinkToFit="false"/>
      <protection locked="true" hidden="false"/>
    </xf>
    <xf numFmtId="164" fontId="63" fillId="0" borderId="31" xfId="0" applyFont="true" applyBorder="true" applyAlignment="true" applyProtection="false">
      <alignment horizontal="center" vertical="center" textRotation="0" wrapText="false" indent="0" shrinkToFit="false"/>
      <protection locked="true" hidden="false"/>
    </xf>
    <xf numFmtId="164" fontId="63" fillId="0" borderId="41" xfId="0" applyFont="true" applyBorder="true" applyAlignment="true" applyProtection="false">
      <alignment horizontal="general" vertical="center" textRotation="0" wrapText="false" indent="0" shrinkToFit="false"/>
      <protection locked="true" hidden="false"/>
    </xf>
    <xf numFmtId="164" fontId="62" fillId="0" borderId="35" xfId="0" applyFont="true" applyBorder="true" applyAlignment="true" applyProtection="false">
      <alignment horizontal="general" vertical="bottom" textRotation="0" wrapText="false" indent="0" shrinkToFit="false"/>
      <protection locked="true" hidden="false"/>
    </xf>
    <xf numFmtId="164" fontId="62" fillId="0" borderId="32" xfId="0" applyFont="true" applyBorder="true" applyAlignment="true" applyProtection="false">
      <alignment horizontal="general" vertical="bottom" textRotation="0" wrapText="false" indent="0" shrinkToFit="false"/>
      <protection locked="true" hidden="false"/>
    </xf>
    <xf numFmtId="164" fontId="64" fillId="4" borderId="0" xfId="0" applyFont="true" applyBorder="true" applyAlignment="true" applyProtection="false">
      <alignment horizontal="center" vertical="center" textRotation="0" wrapText="false" indent="0" shrinkToFit="false"/>
      <protection locked="true" hidden="false"/>
    </xf>
    <xf numFmtId="164" fontId="65" fillId="8" borderId="19" xfId="0" applyFont="true" applyBorder="true" applyAlignment="true" applyProtection="false">
      <alignment horizontal="general" vertical="center" textRotation="0" wrapText="true" indent="0" shrinkToFit="false"/>
      <protection locked="true" hidden="false"/>
    </xf>
    <xf numFmtId="164" fontId="65" fillId="8" borderId="19" xfId="0" applyFont="true" applyBorder="true" applyAlignment="true" applyProtection="false">
      <alignment horizontal="center" vertical="center" textRotation="0" wrapText="true" indent="0" shrinkToFit="false"/>
      <protection locked="true" hidden="false"/>
    </xf>
    <xf numFmtId="164" fontId="65" fillId="8" borderId="65" xfId="0" applyFont="true" applyBorder="true" applyAlignment="true" applyProtection="false">
      <alignment horizontal="general" vertical="center" textRotation="0" wrapText="true" indent="0" shrinkToFit="false"/>
      <protection locked="true" hidden="false"/>
    </xf>
    <xf numFmtId="165" fontId="62" fillId="8" borderId="21" xfId="0" applyFont="true" applyBorder="true" applyAlignment="true" applyProtection="false">
      <alignment horizontal="center" vertical="center" textRotation="0" wrapText="true" indent="0" shrinkToFit="false"/>
      <protection locked="true" hidden="false"/>
    </xf>
    <xf numFmtId="165" fontId="62" fillId="8" borderId="19" xfId="0" applyFont="true" applyBorder="true" applyAlignment="true" applyProtection="false">
      <alignment horizontal="center" vertical="center" textRotation="0" wrapText="true" indent="0" shrinkToFit="false"/>
      <protection locked="true" hidden="false"/>
    </xf>
    <xf numFmtId="165" fontId="62" fillId="8" borderId="36" xfId="0" applyFont="true" applyBorder="true" applyAlignment="true" applyProtection="false">
      <alignment horizontal="center" vertical="center" textRotation="0" wrapText="true" indent="0" shrinkToFit="false"/>
      <protection locked="true" hidden="false"/>
    </xf>
    <xf numFmtId="166" fontId="62" fillId="8" borderId="21" xfId="0" applyFont="true" applyBorder="true" applyAlignment="true" applyProtection="false">
      <alignment horizontal="center" vertical="center" textRotation="0" wrapText="true" indent="0" shrinkToFit="false"/>
      <protection locked="true" hidden="false"/>
    </xf>
    <xf numFmtId="166" fontId="62" fillId="8" borderId="19" xfId="0" applyFont="true" applyBorder="true" applyAlignment="true" applyProtection="false">
      <alignment horizontal="center" vertical="center" textRotation="0" wrapText="true" indent="0" shrinkToFit="false"/>
      <protection locked="true" hidden="false"/>
    </xf>
    <xf numFmtId="166" fontId="62" fillId="8" borderId="36" xfId="0" applyFont="true" applyBorder="true" applyAlignment="true" applyProtection="false">
      <alignment horizontal="center" vertical="center" textRotation="0" wrapText="true" indent="0" shrinkToFit="false"/>
      <protection locked="true" hidden="false"/>
    </xf>
    <xf numFmtId="165" fontId="62" fillId="8" borderId="21" xfId="0" applyFont="true" applyBorder="true" applyAlignment="true" applyProtection="false">
      <alignment horizontal="general" vertical="center" textRotation="0" wrapText="true" indent="0" shrinkToFit="false"/>
      <protection locked="true" hidden="false"/>
    </xf>
    <xf numFmtId="167" fontId="62" fillId="8" borderId="33" xfId="0" applyFont="true" applyBorder="true" applyAlignment="true" applyProtection="false">
      <alignment horizontal="center" vertical="center" textRotation="0" wrapText="true" indent="0" shrinkToFit="false"/>
      <protection locked="true" hidden="false"/>
    </xf>
    <xf numFmtId="165" fontId="62" fillId="8" borderId="36" xfId="0" applyFont="true" applyBorder="true" applyAlignment="true" applyProtection="false">
      <alignment horizontal="general" vertical="center" textRotation="0" wrapText="true" indent="0" shrinkToFit="false"/>
      <protection locked="true" hidden="false"/>
    </xf>
    <xf numFmtId="164" fontId="62" fillId="8" borderId="19" xfId="0" applyFont="true" applyBorder="true" applyAlignment="true" applyProtection="false">
      <alignment horizontal="center" vertical="center" textRotation="0" wrapText="false" indent="0" shrinkToFit="false"/>
      <protection locked="true" hidden="false"/>
    </xf>
    <xf numFmtId="164" fontId="62" fillId="8" borderId="36" xfId="0" applyFont="true" applyBorder="true" applyAlignment="true" applyProtection="false">
      <alignment horizontal="center" vertical="center" textRotation="0" wrapText="false" indent="0" shrinkToFit="false"/>
      <protection locked="true" hidden="false"/>
    </xf>
    <xf numFmtId="164" fontId="62" fillId="8" borderId="35" xfId="0" applyFont="true" applyBorder="true" applyAlignment="true" applyProtection="false">
      <alignment horizontal="right" vertical="bottom" textRotation="0" wrapText="false" indent="0" shrinkToFit="false"/>
      <protection locked="true" hidden="false"/>
    </xf>
    <xf numFmtId="164" fontId="62" fillId="8" borderId="32" xfId="0" applyFont="true" applyBorder="true" applyAlignment="true" applyProtection="false">
      <alignment horizontal="right" vertical="bottom" textRotation="0" wrapText="false" indent="0" shrinkToFit="false"/>
      <protection locked="true" hidden="false"/>
    </xf>
    <xf numFmtId="167" fontId="62" fillId="8" borderId="20" xfId="0" applyFont="true" applyBorder="true" applyAlignment="true" applyProtection="false">
      <alignment horizontal="center" vertical="center" textRotation="0" wrapText="true" indent="0" shrinkToFit="false"/>
      <protection locked="true" hidden="false"/>
    </xf>
    <xf numFmtId="164" fontId="62" fillId="8" borderId="31" xfId="0" applyFont="true" applyBorder="true" applyAlignment="true" applyProtection="false">
      <alignment horizontal="general" vertical="center" textRotation="0" wrapText="false" indent="0" shrinkToFit="false"/>
      <protection locked="true" hidden="false"/>
    </xf>
    <xf numFmtId="164" fontId="62" fillId="8" borderId="41" xfId="0" applyFont="true" applyBorder="true" applyAlignment="true" applyProtection="false">
      <alignment horizontal="general" vertical="center" textRotation="0" wrapText="false" indent="0" shrinkToFit="false"/>
      <protection locked="true" hidden="false"/>
    </xf>
    <xf numFmtId="168" fontId="62" fillId="8" borderId="20" xfId="19" applyFont="true" applyBorder="true" applyAlignment="true" applyProtection="true">
      <alignment horizontal="center" vertical="center" textRotation="0" wrapText="true" indent="0" shrinkToFit="false"/>
      <protection locked="true" hidden="false"/>
    </xf>
    <xf numFmtId="164" fontId="66" fillId="2" borderId="20" xfId="0" applyFont="true" applyBorder="true" applyAlignment="true" applyProtection="false">
      <alignment horizontal="center" vertical="center" textRotation="0" wrapText="false" indent="0" shrinkToFit="false"/>
      <protection locked="true" hidden="false"/>
    </xf>
    <xf numFmtId="164" fontId="66" fillId="5" borderId="19" xfId="0" applyFont="true" applyBorder="true" applyAlignment="true" applyProtection="false">
      <alignment horizontal="center" vertical="center" textRotation="0" wrapText="false" indent="0" shrinkToFit="false"/>
      <protection locked="true" hidden="false"/>
    </xf>
    <xf numFmtId="164" fontId="67" fillId="4" borderId="34" xfId="0" applyFont="true" applyBorder="true" applyAlignment="true" applyProtection="false">
      <alignment horizontal="center" vertical="center" textRotation="0" wrapText="false" indent="0" shrinkToFit="false"/>
      <protection locked="true" hidden="false"/>
    </xf>
    <xf numFmtId="164" fontId="66" fillId="5" borderId="21" xfId="0" applyFont="true" applyBorder="true" applyAlignment="true" applyProtection="false">
      <alignment horizontal="general" vertical="center" textRotation="0" wrapText="false" indent="0" shrinkToFit="false"/>
      <protection locked="true" hidden="false"/>
    </xf>
    <xf numFmtId="164" fontId="66" fillId="5" borderId="19" xfId="0" applyFont="true" applyBorder="true" applyAlignment="true" applyProtection="false">
      <alignment horizontal="general" vertical="center" textRotation="0" wrapText="false" indent="0" shrinkToFit="false"/>
      <protection locked="true" hidden="false"/>
    </xf>
    <xf numFmtId="164" fontId="66" fillId="5" borderId="36" xfId="0" applyFont="true" applyBorder="true" applyAlignment="true" applyProtection="false">
      <alignment horizontal="general" vertical="center" textRotation="0" wrapText="false" indent="0" shrinkToFit="false"/>
      <protection locked="true" hidden="false"/>
    </xf>
    <xf numFmtId="164" fontId="66" fillId="3" borderId="0" xfId="0" applyFont="true" applyBorder="false" applyAlignment="true" applyProtection="false">
      <alignment horizontal="left" vertical="center" textRotation="0" wrapText="false" indent="0" shrinkToFit="false"/>
      <protection locked="true" hidden="false"/>
    </xf>
    <xf numFmtId="164" fontId="62" fillId="0" borderId="0" xfId="0" applyFont="true" applyBorder="false" applyAlignment="true" applyProtection="false">
      <alignment horizontal="left" vertical="center" textRotation="0" wrapText="false" indent="0" shrinkToFit="false"/>
      <protection locked="true" hidden="false"/>
    </xf>
    <xf numFmtId="164" fontId="68" fillId="0" borderId="0" xfId="0" applyFont="true" applyBorder="false" applyAlignment="true" applyProtection="false">
      <alignment horizontal="left" vertical="center" textRotation="0" wrapText="false" indent="0" shrinkToFit="false"/>
      <protection locked="true" hidden="false"/>
    </xf>
    <xf numFmtId="164" fontId="68" fillId="0" borderId="0" xfId="0" applyFont="true" applyBorder="false" applyAlignment="true" applyProtection="false">
      <alignment horizontal="center" vertical="center" textRotation="0" wrapText="false" indent="0" shrinkToFit="false"/>
      <protection locked="true" hidden="false"/>
    </xf>
    <xf numFmtId="164" fontId="68" fillId="0" borderId="7" xfId="0" applyFont="true" applyBorder="true" applyAlignment="true" applyProtection="false">
      <alignment horizontal="center" vertical="center" textRotation="0" wrapText="true" indent="0" shrinkToFit="false"/>
      <protection locked="true" hidden="false"/>
    </xf>
    <xf numFmtId="164" fontId="66" fillId="2" borderId="20" xfId="0" applyFont="true" applyBorder="true" applyAlignment="true" applyProtection="false">
      <alignment horizontal="center" vertical="center" textRotation="0" wrapText="true" indent="0" shrinkToFit="false"/>
      <protection locked="true" hidden="false"/>
    </xf>
    <xf numFmtId="164" fontId="66" fillId="2" borderId="0" xfId="0" applyFont="true" applyBorder="false" applyAlignment="true" applyProtection="false">
      <alignment horizontal="left" vertical="center" textRotation="0" wrapText="false" indent="0" shrinkToFit="false"/>
      <protection locked="true" hidden="false"/>
    </xf>
    <xf numFmtId="164" fontId="66" fillId="2" borderId="34" xfId="0" applyFont="true" applyBorder="true" applyAlignment="true" applyProtection="false">
      <alignment horizontal="center" vertical="center" textRotation="0" wrapText="false" indent="0" shrinkToFit="false"/>
      <protection locked="true" hidden="false"/>
    </xf>
    <xf numFmtId="164" fontId="66" fillId="2" borderId="34" xfId="0" applyFont="true" applyBorder="true" applyAlignment="true" applyProtection="false">
      <alignment horizontal="center" vertical="center" textRotation="0" wrapText="true" indent="0" shrinkToFit="false"/>
      <protection locked="true" hidden="false"/>
    </xf>
    <xf numFmtId="164" fontId="66" fillId="5" borderId="34" xfId="0" applyFont="true" applyBorder="true" applyAlignment="true" applyProtection="false">
      <alignment horizontal="center" vertical="center" textRotation="0" wrapText="true" indent="0" shrinkToFit="false"/>
      <protection locked="true" hidden="false"/>
    </xf>
    <xf numFmtId="164" fontId="66" fillId="2" borderId="34" xfId="0" applyFont="true" applyBorder="true" applyAlignment="true" applyProtection="false">
      <alignment horizontal="general" vertical="center" textRotation="0" wrapText="true" indent="0" shrinkToFit="false"/>
      <protection locked="true" hidden="false"/>
    </xf>
    <xf numFmtId="164" fontId="67" fillId="4" borderId="34" xfId="0" applyFont="true" applyBorder="true" applyAlignment="true" applyProtection="false">
      <alignment horizontal="general" vertical="center" textRotation="0" wrapText="true" indent="0" shrinkToFit="false"/>
      <protection locked="true" hidden="false"/>
    </xf>
    <xf numFmtId="164" fontId="66" fillId="5" borderId="34" xfId="0" applyFont="true" applyBorder="true" applyAlignment="true" applyProtection="false">
      <alignment horizontal="general" vertical="center" textRotation="0" wrapText="true" indent="0" shrinkToFit="false"/>
      <protection locked="true" hidden="false"/>
    </xf>
    <xf numFmtId="164" fontId="66" fillId="3" borderId="34" xfId="0" applyFont="true" applyBorder="true" applyAlignment="true" applyProtection="false">
      <alignment horizontal="general" vertical="center" textRotation="0" wrapText="true" indent="0" shrinkToFit="false"/>
      <protection locked="true" hidden="false"/>
    </xf>
    <xf numFmtId="164" fontId="66" fillId="3" borderId="37" xfId="0" applyFont="true" applyBorder="true" applyAlignment="true" applyProtection="false">
      <alignment horizontal="general" vertical="center" textRotation="0" wrapText="true" indent="0" shrinkToFit="false"/>
      <protection locked="true" hidden="false"/>
    </xf>
    <xf numFmtId="164" fontId="62" fillId="0" borderId="0" xfId="0" applyFont="true" applyBorder="true" applyAlignment="true" applyProtection="false">
      <alignment horizontal="left" vertical="center" textRotation="0" wrapText="false" indent="0" shrinkToFit="false"/>
      <protection locked="true" hidden="false"/>
    </xf>
    <xf numFmtId="164" fontId="69" fillId="11" borderId="66" xfId="15" applyFont="true" applyBorder="true" applyAlignment="true" applyProtection="true">
      <alignment horizontal="center" vertical="center" textRotation="0" wrapText="true" indent="0" shrinkToFit="false"/>
      <protection locked="false" hidden="false"/>
    </xf>
    <xf numFmtId="164" fontId="69" fillId="11" borderId="67" xfId="15" applyFont="true" applyBorder="true" applyAlignment="true" applyProtection="true">
      <alignment horizontal="center" vertical="center" textRotation="0" wrapText="true" indent="0" shrinkToFit="false"/>
      <protection locked="false" hidden="false"/>
    </xf>
    <xf numFmtId="164" fontId="0" fillId="0" borderId="67" xfId="0" applyFont="true" applyBorder="true" applyAlignment="true" applyProtection="false">
      <alignment horizontal="general" vertical="center" textRotation="0" wrapText="true" indent="0" shrinkToFit="false"/>
      <protection locked="true" hidden="false"/>
    </xf>
    <xf numFmtId="164" fontId="0" fillId="0" borderId="67" xfId="0" applyFont="true" applyBorder="true" applyAlignment="true" applyProtection="false">
      <alignment horizontal="center" vertical="center" textRotation="0" wrapText="true" indent="0" shrinkToFit="false"/>
      <protection locked="true" hidden="false"/>
    </xf>
    <xf numFmtId="164" fontId="69" fillId="11" borderId="67" xfId="0" applyFont="true" applyBorder="true" applyAlignment="true" applyProtection="true">
      <alignment horizontal="center" vertical="center" textRotation="0" wrapText="true" indent="0" shrinkToFit="false"/>
      <protection locked="false" hidden="false"/>
    </xf>
    <xf numFmtId="165" fontId="69" fillId="11" borderId="67" xfId="0" applyFont="true" applyBorder="true" applyAlignment="true" applyProtection="true">
      <alignment horizontal="center" vertical="center" textRotation="0" wrapText="true" indent="0" shrinkToFit="false"/>
      <protection locked="false" hidden="false"/>
    </xf>
    <xf numFmtId="165" fontId="69" fillId="11" borderId="67" xfId="0" applyFont="true" applyBorder="true" applyAlignment="true" applyProtection="true">
      <alignment horizontal="center" vertical="center" textRotation="0" wrapText="false" indent="0" shrinkToFit="false"/>
      <protection locked="false" hidden="false"/>
    </xf>
    <xf numFmtId="164" fontId="70" fillId="11" borderId="67" xfId="0" applyFont="true" applyBorder="true" applyAlignment="true" applyProtection="true">
      <alignment horizontal="center" vertical="center" textRotation="0" wrapText="true" indent="0" shrinkToFit="false"/>
      <protection locked="false" hidden="false"/>
    </xf>
    <xf numFmtId="164" fontId="69" fillId="11" borderId="67" xfId="0" applyFont="true" applyBorder="true" applyAlignment="true" applyProtection="true">
      <alignment horizontal="left" vertical="center" textRotation="0" wrapText="true" indent="0" shrinkToFit="false"/>
      <protection locked="false" hidden="false"/>
    </xf>
    <xf numFmtId="164" fontId="69" fillId="11" borderId="67" xfId="0" applyFont="true" applyBorder="true" applyAlignment="true" applyProtection="true">
      <alignment horizontal="general" vertical="center" textRotation="0" wrapText="true" indent="0" shrinkToFit="false"/>
      <protection locked="false" hidden="false"/>
    </xf>
    <xf numFmtId="168" fontId="69" fillId="11" borderId="67" xfId="0" applyFont="true" applyBorder="true" applyAlignment="true" applyProtection="true">
      <alignment horizontal="general" vertical="center" textRotation="0" wrapText="true" indent="0" shrinkToFit="false"/>
      <protection locked="false" hidden="false"/>
    </xf>
    <xf numFmtId="165" fontId="70" fillId="11" borderId="67" xfId="0" applyFont="true" applyBorder="true" applyAlignment="true" applyProtection="true">
      <alignment horizontal="center" vertical="center" textRotation="0" wrapText="true" indent="0" shrinkToFit="false"/>
      <protection locked="false" hidden="false"/>
    </xf>
    <xf numFmtId="164" fontId="64" fillId="11" borderId="67" xfId="0" applyFont="true" applyBorder="true" applyAlignment="true" applyProtection="false">
      <alignment horizontal="center" vertical="center" textRotation="0" wrapText="false" indent="0" shrinkToFit="false"/>
      <protection locked="true" hidden="false"/>
    </xf>
    <xf numFmtId="164" fontId="68" fillId="11" borderId="67" xfId="0" applyFont="true" applyBorder="true" applyAlignment="true" applyProtection="false">
      <alignment horizontal="center" vertical="center" textRotation="0" wrapText="false" indent="0" shrinkToFit="false"/>
      <protection locked="true" hidden="false"/>
    </xf>
    <xf numFmtId="164" fontId="64" fillId="11" borderId="67" xfId="0" applyFont="true" applyBorder="true" applyAlignment="true" applyProtection="false">
      <alignment horizontal="left" vertical="center" textRotation="0" wrapText="false" indent="0" shrinkToFit="false"/>
      <protection locked="true" hidden="false"/>
    </xf>
    <xf numFmtId="164" fontId="0" fillId="11" borderId="67" xfId="0" applyFont="true" applyBorder="true" applyAlignment="true" applyProtection="false">
      <alignment horizontal="center" vertical="center" textRotation="0" wrapText="false" indent="0" shrinkToFit="false"/>
      <protection locked="true" hidden="false"/>
    </xf>
    <xf numFmtId="164" fontId="71" fillId="11" borderId="67" xfId="0" applyFont="true" applyBorder="true" applyAlignment="true" applyProtection="true">
      <alignment horizontal="center" vertical="center" textRotation="0" wrapText="true" indent="0" shrinkToFit="false"/>
      <protection locked="false" hidden="false"/>
    </xf>
    <xf numFmtId="165" fontId="0" fillId="11" borderId="67" xfId="0" applyFont="true" applyBorder="true" applyAlignment="true" applyProtection="true">
      <alignment horizontal="center" vertical="center" textRotation="0" wrapText="true" indent="0" shrinkToFit="false"/>
      <protection locked="false" hidden="false"/>
    </xf>
    <xf numFmtId="165" fontId="0" fillId="11" borderId="67" xfId="0" applyFont="true" applyBorder="true" applyAlignment="true" applyProtection="true">
      <alignment horizontal="left" vertical="center" textRotation="0" wrapText="true" indent="0" shrinkToFit="false"/>
      <protection locked="false" hidden="false"/>
    </xf>
    <xf numFmtId="164" fontId="0" fillId="11" borderId="67" xfId="0" applyFont="true" applyBorder="true" applyAlignment="true" applyProtection="false">
      <alignment horizontal="left" vertical="center" textRotation="0" wrapText="false" indent="0" shrinkToFit="false"/>
      <protection locked="true" hidden="false"/>
    </xf>
    <xf numFmtId="164" fontId="0" fillId="0" borderId="66" xfId="0" applyFont="true" applyBorder="true" applyAlignment="true" applyProtection="false">
      <alignment horizontal="general" vertical="center" textRotation="0" wrapText="true" indent="0" shrinkToFit="false"/>
      <protection locked="true" hidden="false"/>
    </xf>
    <xf numFmtId="164" fontId="0" fillId="0" borderId="66" xfId="0" applyFont="true" applyBorder="true" applyAlignment="true" applyProtection="false">
      <alignment horizontal="center" vertical="center" textRotation="0" wrapText="true" indent="0" shrinkToFit="false"/>
      <protection locked="true" hidden="false"/>
    </xf>
    <xf numFmtId="164" fontId="69" fillId="11" borderId="66" xfId="0" applyFont="true" applyBorder="true" applyAlignment="true" applyProtection="true">
      <alignment horizontal="center" vertical="center" textRotation="0" wrapText="true" indent="0" shrinkToFit="false"/>
      <protection locked="false" hidden="false"/>
    </xf>
    <xf numFmtId="165" fontId="69" fillId="11" borderId="66" xfId="0" applyFont="true" applyBorder="true" applyAlignment="true" applyProtection="true">
      <alignment horizontal="center" vertical="center" textRotation="0" wrapText="true" indent="0" shrinkToFit="false"/>
      <protection locked="false" hidden="false"/>
    </xf>
    <xf numFmtId="165" fontId="69" fillId="11" borderId="66" xfId="0" applyFont="true" applyBorder="true" applyAlignment="true" applyProtection="true">
      <alignment horizontal="center" vertical="center" textRotation="0" wrapText="false" indent="0" shrinkToFit="false"/>
      <protection locked="false" hidden="false"/>
    </xf>
    <xf numFmtId="164" fontId="70" fillId="11" borderId="66" xfId="0" applyFont="true" applyBorder="true" applyAlignment="true" applyProtection="true">
      <alignment horizontal="center" vertical="center" textRotation="0" wrapText="true" indent="0" shrinkToFit="false"/>
      <protection locked="false" hidden="false"/>
    </xf>
    <xf numFmtId="164" fontId="69" fillId="11" borderId="66" xfId="0" applyFont="true" applyBorder="true" applyAlignment="true" applyProtection="true">
      <alignment horizontal="left" vertical="center" textRotation="0" wrapText="true" indent="0" shrinkToFit="false"/>
      <protection locked="false" hidden="false"/>
    </xf>
    <xf numFmtId="164" fontId="69" fillId="11" borderId="66" xfId="0" applyFont="true" applyBorder="true" applyAlignment="true" applyProtection="true">
      <alignment horizontal="general" vertical="center" textRotation="0" wrapText="true" indent="0" shrinkToFit="false"/>
      <protection locked="false" hidden="false"/>
    </xf>
    <xf numFmtId="168" fontId="69" fillId="11" borderId="66" xfId="0" applyFont="true" applyBorder="true" applyAlignment="true" applyProtection="true">
      <alignment horizontal="center" vertical="center" textRotation="0" wrapText="true" indent="0" shrinkToFit="false"/>
      <protection locked="false" hidden="false"/>
    </xf>
    <xf numFmtId="165" fontId="70" fillId="11" borderId="66" xfId="0" applyFont="true" applyBorder="true" applyAlignment="true" applyProtection="true">
      <alignment horizontal="center" vertical="center" textRotation="0" wrapText="true" indent="0" shrinkToFit="false"/>
      <protection locked="false" hidden="false"/>
    </xf>
    <xf numFmtId="164" fontId="64" fillId="11" borderId="66" xfId="0" applyFont="true" applyBorder="true" applyAlignment="true" applyProtection="false">
      <alignment horizontal="center" vertical="center" textRotation="0" wrapText="false" indent="0" shrinkToFit="false"/>
      <protection locked="true" hidden="false"/>
    </xf>
    <xf numFmtId="164" fontId="68" fillId="11" borderId="66" xfId="0" applyFont="true" applyBorder="true" applyAlignment="true" applyProtection="false">
      <alignment horizontal="center" vertical="center" textRotation="0" wrapText="false" indent="0" shrinkToFit="false"/>
      <protection locked="true" hidden="false"/>
    </xf>
    <xf numFmtId="164" fontId="64" fillId="11" borderId="66" xfId="0" applyFont="true" applyBorder="true" applyAlignment="true" applyProtection="false">
      <alignment horizontal="left" vertical="center" textRotation="0" wrapText="false" indent="0" shrinkToFit="false"/>
      <protection locked="true" hidden="false"/>
    </xf>
    <xf numFmtId="164" fontId="0" fillId="11" borderId="66" xfId="0" applyFont="true" applyBorder="true" applyAlignment="true" applyProtection="false">
      <alignment horizontal="center" vertical="center" textRotation="0" wrapText="false" indent="0" shrinkToFit="false"/>
      <protection locked="true" hidden="false"/>
    </xf>
    <xf numFmtId="164" fontId="71" fillId="11" borderId="66" xfId="0" applyFont="true" applyBorder="true" applyAlignment="true" applyProtection="true">
      <alignment horizontal="center" vertical="center" textRotation="0" wrapText="true" indent="0" shrinkToFit="false"/>
      <protection locked="false" hidden="false"/>
    </xf>
    <xf numFmtId="165" fontId="0" fillId="11" borderId="66" xfId="0" applyFont="true" applyBorder="true" applyAlignment="true" applyProtection="true">
      <alignment horizontal="center" vertical="center" textRotation="0" wrapText="true" indent="0" shrinkToFit="false"/>
      <protection locked="false" hidden="false"/>
    </xf>
    <xf numFmtId="165" fontId="0" fillId="11" borderId="66" xfId="0" applyFont="true" applyBorder="true" applyAlignment="true" applyProtection="true">
      <alignment horizontal="left" vertical="center" textRotation="0" wrapText="true" indent="0" shrinkToFit="false"/>
      <protection locked="false" hidden="false"/>
    </xf>
    <xf numFmtId="164" fontId="0" fillId="11" borderId="66" xfId="0" applyFont="true" applyBorder="true" applyAlignment="true" applyProtection="false">
      <alignment horizontal="left" vertical="center" textRotation="0" wrapText="false" indent="0" shrinkToFit="false"/>
      <protection locked="true" hidden="false"/>
    </xf>
    <xf numFmtId="164" fontId="70" fillId="11" borderId="66" xfId="0" applyFont="true" applyBorder="true" applyAlignment="true" applyProtection="true">
      <alignment horizontal="center" vertical="center" textRotation="0" wrapText="false" indent="0" shrinkToFit="false"/>
      <protection locked="false" hidden="false"/>
    </xf>
    <xf numFmtId="164" fontId="69" fillId="11" borderId="66" xfId="0" applyFont="true" applyBorder="true" applyAlignment="true" applyProtection="false">
      <alignment horizontal="left" vertical="center" textRotation="0" wrapText="false" indent="0" shrinkToFit="false"/>
      <protection locked="true" hidden="false"/>
    </xf>
    <xf numFmtId="164" fontId="69" fillId="11" borderId="66" xfId="0" applyFont="true" applyBorder="true" applyAlignment="true" applyProtection="true">
      <alignment horizontal="general" vertical="center" textRotation="0" wrapText="false" indent="0" shrinkToFit="false"/>
      <protection locked="false" hidden="false"/>
    </xf>
    <xf numFmtId="164" fontId="69" fillId="11" borderId="66" xfId="0" applyFont="true" applyBorder="true" applyAlignment="true" applyProtection="true">
      <alignment horizontal="left" vertical="center" textRotation="0" wrapText="false" indent="0" shrinkToFit="false"/>
      <protection locked="false" hidden="false"/>
    </xf>
    <xf numFmtId="164" fontId="0" fillId="12" borderId="66" xfId="0" applyFont="true" applyBorder="true" applyAlignment="true" applyProtection="false">
      <alignment horizontal="general" vertical="center" textRotation="0" wrapText="true" indent="0" shrinkToFit="false"/>
      <protection locked="true" hidden="false"/>
    </xf>
    <xf numFmtId="169" fontId="69" fillId="11" borderId="66" xfId="15" applyFont="true" applyBorder="true" applyAlignment="true" applyProtection="true">
      <alignment horizontal="center" vertical="center" textRotation="0" wrapText="true" indent="0" shrinkToFit="false"/>
      <protection locked="false" hidden="false"/>
    </xf>
    <xf numFmtId="164" fontId="72" fillId="11" borderId="66" xfId="0" applyFont="true" applyBorder="true" applyAlignment="true" applyProtection="true">
      <alignment horizontal="center" vertical="center" textRotation="0" wrapText="true" indent="0" shrinkToFit="false"/>
      <protection locked="false" hidden="false"/>
    </xf>
    <xf numFmtId="165" fontId="69" fillId="11" borderId="66" xfId="0" applyFont="true" applyBorder="true" applyAlignment="true" applyProtection="true">
      <alignment horizontal="justify" vertical="center" textRotation="0" wrapText="true" indent="0" shrinkToFit="false"/>
      <protection locked="false" hidden="false"/>
    </xf>
    <xf numFmtId="164" fontId="74" fillId="0" borderId="0" xfId="20" applyFont="true" applyBorder="false" applyAlignment="true" applyProtection="false">
      <alignment horizontal="center" vertical="center" textRotation="0" wrapText="false" indent="0" shrinkToFit="false"/>
      <protection locked="true" hidden="false"/>
    </xf>
    <xf numFmtId="164" fontId="74" fillId="0" borderId="0" xfId="20" applyFont="true" applyBorder="false" applyAlignment="true" applyProtection="false">
      <alignment horizontal="left" vertical="center" textRotation="0" wrapText="false" indent="0" shrinkToFit="false"/>
      <protection locked="true" hidden="false"/>
    </xf>
    <xf numFmtId="164" fontId="74" fillId="0" borderId="20" xfId="20" applyFont="true" applyBorder="true" applyAlignment="true" applyProtection="false">
      <alignment horizontal="center" vertical="center" textRotation="0" wrapText="false" indent="0" shrinkToFit="false"/>
      <protection locked="true" hidden="false"/>
    </xf>
    <xf numFmtId="164" fontId="75" fillId="0" borderId="20" xfId="20" applyFont="true" applyBorder="true" applyAlignment="true" applyProtection="false">
      <alignment horizontal="center" vertical="center" textRotation="0" wrapText="false" indent="0" shrinkToFit="false"/>
      <protection locked="true" hidden="false"/>
    </xf>
    <xf numFmtId="164" fontId="76" fillId="0" borderId="0" xfId="20" applyFont="true" applyBorder="false" applyAlignment="true" applyProtection="false">
      <alignment horizontal="left" vertical="center" textRotation="0" wrapText="false" indent="0" shrinkToFit="false"/>
      <protection locked="true" hidden="false"/>
    </xf>
    <xf numFmtId="164" fontId="77" fillId="0" borderId="49" xfId="20" applyFont="true" applyBorder="true" applyAlignment="true" applyProtection="false">
      <alignment horizontal="center" vertical="center" textRotation="0" wrapText="false" indent="0" shrinkToFit="false"/>
      <protection locked="true" hidden="false"/>
    </xf>
    <xf numFmtId="164" fontId="77" fillId="0" borderId="8" xfId="20" applyFont="true" applyBorder="true" applyAlignment="true" applyProtection="false">
      <alignment horizontal="center" vertical="center" textRotation="0" wrapText="false" indent="0" shrinkToFit="false"/>
      <protection locked="true" hidden="false"/>
    </xf>
    <xf numFmtId="164" fontId="74" fillId="0" borderId="19" xfId="20" applyFont="true" applyBorder="true" applyAlignment="true" applyProtection="false">
      <alignment horizontal="center" vertical="center" textRotation="0" wrapText="false" indent="0" shrinkToFit="false"/>
      <protection locked="true" hidden="false"/>
    </xf>
    <xf numFmtId="164" fontId="78" fillId="0" borderId="0" xfId="20" applyFont="true" applyBorder="true" applyAlignment="true" applyProtection="false">
      <alignment horizontal="center" vertical="center" textRotation="0" wrapText="false" indent="0" shrinkToFit="false"/>
      <protection locked="true" hidden="false"/>
    </xf>
    <xf numFmtId="164" fontId="79" fillId="2" borderId="20" xfId="20" applyFont="true" applyBorder="true" applyAlignment="true" applyProtection="false">
      <alignment horizontal="center" vertical="center" textRotation="0" wrapText="false" indent="0" shrinkToFit="false"/>
      <protection locked="true" hidden="false"/>
    </xf>
    <xf numFmtId="164" fontId="80" fillId="2" borderId="33" xfId="20" applyFont="true" applyBorder="true" applyAlignment="true" applyProtection="false">
      <alignment horizontal="center" vertical="center" textRotation="0" wrapText="true" indent="0" shrinkToFit="false"/>
      <protection locked="true" hidden="false"/>
    </xf>
    <xf numFmtId="164" fontId="79" fillId="2" borderId="33" xfId="20" applyFont="true" applyBorder="true" applyAlignment="true" applyProtection="false">
      <alignment horizontal="center" vertical="center" textRotation="0" wrapText="true" indent="0" shrinkToFit="false"/>
      <protection locked="true" hidden="false"/>
    </xf>
    <xf numFmtId="164" fontId="80" fillId="2" borderId="33" xfId="20" applyFont="true" applyBorder="true" applyAlignment="true" applyProtection="false">
      <alignment horizontal="left" vertical="center" textRotation="0" wrapText="true" indent="0" shrinkToFit="false"/>
      <protection locked="true" hidden="false"/>
    </xf>
    <xf numFmtId="164" fontId="81" fillId="2" borderId="33" xfId="20" applyFont="true" applyBorder="true" applyAlignment="true" applyProtection="false">
      <alignment horizontal="center" vertical="center" textRotation="0" wrapText="true" indent="0" shrinkToFit="false"/>
      <protection locked="true" hidden="false"/>
    </xf>
    <xf numFmtId="164" fontId="80" fillId="2" borderId="20" xfId="20" applyFont="true" applyBorder="true" applyAlignment="true" applyProtection="false">
      <alignment horizontal="center" vertical="center" textRotation="0" wrapText="false" indent="0" shrinkToFit="false"/>
      <protection locked="true" hidden="false"/>
    </xf>
    <xf numFmtId="164" fontId="79" fillId="2" borderId="20" xfId="20" applyFont="true" applyBorder="true" applyAlignment="true" applyProtection="false">
      <alignment horizontal="center" vertical="center" textRotation="0" wrapText="true" indent="0" shrinkToFit="false"/>
      <protection locked="true" hidden="false"/>
    </xf>
    <xf numFmtId="164" fontId="80" fillId="2" borderId="20" xfId="20" applyFont="true" applyBorder="true" applyAlignment="true" applyProtection="false">
      <alignment horizontal="center" vertical="center" textRotation="0" wrapText="true" indent="0" shrinkToFit="false"/>
      <protection locked="true" hidden="false"/>
    </xf>
    <xf numFmtId="164" fontId="82" fillId="0" borderId="20" xfId="20" applyFont="true" applyBorder="true" applyAlignment="true" applyProtection="true">
      <alignment horizontal="center" vertical="center" textRotation="0" wrapText="true" indent="0" shrinkToFit="false"/>
      <protection locked="false" hidden="false"/>
    </xf>
    <xf numFmtId="164" fontId="83" fillId="0" borderId="20" xfId="20" applyFont="true" applyBorder="true" applyAlignment="true" applyProtection="true">
      <alignment horizontal="center" vertical="center" textRotation="0" wrapText="true" indent="0" shrinkToFit="false"/>
      <protection locked="false" hidden="false"/>
    </xf>
    <xf numFmtId="164" fontId="83" fillId="0" borderId="20" xfId="20" applyFont="true" applyBorder="true" applyAlignment="true" applyProtection="true">
      <alignment horizontal="left" vertical="center" textRotation="0" wrapText="true" indent="0" shrinkToFit="false"/>
      <protection locked="false" hidden="false"/>
    </xf>
    <xf numFmtId="168" fontId="83" fillId="0" borderId="20" xfId="20" applyFont="true" applyBorder="true" applyAlignment="true" applyProtection="true">
      <alignment horizontal="center" vertical="center" textRotation="0" wrapText="true" indent="0" shrinkToFit="false"/>
      <protection locked="false" hidden="false"/>
    </xf>
    <xf numFmtId="165" fontId="83" fillId="0" borderId="20" xfId="20" applyFont="true" applyBorder="true" applyAlignment="true" applyProtection="true">
      <alignment horizontal="center" vertical="center" textRotation="0" wrapText="true" indent="0" shrinkToFit="false"/>
      <protection locked="false" hidden="false"/>
    </xf>
    <xf numFmtId="165" fontId="83" fillId="0" borderId="20" xfId="20" applyFont="true" applyBorder="true" applyAlignment="true" applyProtection="true">
      <alignment horizontal="left" vertical="center" textRotation="0" wrapText="true" indent="0" shrinkToFit="false"/>
      <protection locked="false" hidden="false"/>
    </xf>
    <xf numFmtId="164" fontId="82" fillId="0" borderId="20" xfId="20" applyFont="true" applyBorder="true" applyAlignment="true" applyProtection="true">
      <alignment horizontal="general" vertical="center" textRotation="0" wrapText="true" indent="0" shrinkToFit="false"/>
      <protection locked="false" hidden="false"/>
    </xf>
    <xf numFmtId="164" fontId="84" fillId="0" borderId="20" xfId="20" applyFont="true" applyBorder="true" applyAlignment="true" applyProtection="true">
      <alignment horizontal="center" vertical="center" textRotation="0" wrapText="true" indent="0" shrinkToFit="false"/>
      <protection locked="false" hidden="false"/>
    </xf>
    <xf numFmtId="164" fontId="85" fillId="0" borderId="20" xfId="20" applyFont="true" applyBorder="true" applyAlignment="true" applyProtection="true">
      <alignment horizontal="center" vertical="top" textRotation="0" wrapText="true" indent="0" shrinkToFit="false"/>
      <protection locked="false" hidden="false"/>
    </xf>
    <xf numFmtId="164" fontId="82" fillId="0" borderId="20" xfId="20" applyFont="true" applyBorder="true" applyAlignment="true" applyProtection="true">
      <alignment horizontal="left" vertical="bottom" textRotation="0" wrapText="true" indent="0" shrinkToFit="false"/>
      <protection locked="false" hidden="false"/>
    </xf>
    <xf numFmtId="168" fontId="82" fillId="0" borderId="20" xfId="20" applyFont="true" applyBorder="true" applyAlignment="true" applyProtection="true">
      <alignment horizontal="center" vertical="center" textRotation="0" wrapText="true" indent="0" shrinkToFit="false"/>
      <protection locked="false" hidden="false"/>
    </xf>
    <xf numFmtId="165" fontId="74" fillId="11" borderId="20" xfId="20" applyFont="true" applyBorder="true" applyAlignment="true" applyProtection="true">
      <alignment horizontal="center" vertical="center" textRotation="0" wrapText="true" indent="0" shrinkToFit="false"/>
      <protection locked="false" hidden="false"/>
    </xf>
    <xf numFmtId="164" fontId="82" fillId="0" borderId="20" xfId="20" applyFont="true" applyBorder="true" applyAlignment="true" applyProtection="true">
      <alignment horizontal="left" vertical="center" textRotation="0" wrapText="true" indent="0" shrinkToFit="false"/>
      <protection locked="false" hidden="false"/>
    </xf>
    <xf numFmtId="164" fontId="86" fillId="0" borderId="20" xfId="20" applyFont="true" applyBorder="true" applyAlignment="true" applyProtection="true">
      <alignment horizontal="center" vertical="center" textRotation="0" wrapText="true" indent="0" shrinkToFit="false"/>
      <protection locked="false" hidden="false"/>
    </xf>
    <xf numFmtId="164" fontId="82" fillId="0" borderId="20" xfId="20" applyFont="true" applyBorder="true" applyAlignment="true" applyProtection="true">
      <alignment horizontal="right" vertical="center" textRotation="0" wrapText="true" indent="0" shrinkToFit="false"/>
      <protection locked="false" hidden="false"/>
    </xf>
    <xf numFmtId="164" fontId="87" fillId="0" borderId="20" xfId="20" applyFont="true" applyBorder="true" applyAlignment="true" applyProtection="true">
      <alignment horizontal="general" vertical="center" textRotation="0" wrapText="true" indent="0" shrinkToFit="false"/>
      <protection locked="false" hidden="false"/>
    </xf>
    <xf numFmtId="164" fontId="82" fillId="0" borderId="33" xfId="20" applyFont="true" applyBorder="true" applyAlignment="true" applyProtection="true">
      <alignment horizontal="right" vertical="center" textRotation="0" wrapText="true" indent="0" shrinkToFit="false"/>
      <protection locked="false" hidden="false"/>
    </xf>
    <xf numFmtId="164" fontId="88" fillId="0" borderId="20" xfId="20" applyFont="true" applyBorder="true" applyAlignment="true" applyProtection="true">
      <alignment horizontal="center" vertical="top" textRotation="0" wrapText="true" indent="0" shrinkToFit="false"/>
      <protection locked="false" hidden="false"/>
    </xf>
    <xf numFmtId="164" fontId="89" fillId="0" borderId="20" xfId="20" applyFont="true" applyBorder="true" applyAlignment="true" applyProtection="true">
      <alignment horizontal="center" vertical="center" textRotation="0" wrapText="true" indent="0" shrinkToFit="false"/>
      <protection locked="false" hidden="false"/>
    </xf>
    <xf numFmtId="164" fontId="90" fillId="6" borderId="20" xfId="20" applyFont="true" applyBorder="true" applyAlignment="true" applyProtection="true">
      <alignment horizontal="center" vertical="center" textRotation="0" wrapText="true" indent="0" shrinkToFit="false"/>
      <protection locked="false" hidden="false"/>
    </xf>
    <xf numFmtId="174" fontId="74" fillId="0" borderId="0" xfId="20" applyFont="true" applyBorder="false" applyAlignment="true" applyProtection="false">
      <alignment horizontal="left" vertical="center" textRotation="0" wrapText="false" indent="0" shrinkToFit="false"/>
      <protection locked="true" hidden="false"/>
    </xf>
    <xf numFmtId="164" fontId="87" fillId="0" borderId="20" xfId="20" applyFont="true" applyBorder="true" applyAlignment="true" applyProtection="true">
      <alignment horizontal="center" vertical="top" textRotation="0" wrapText="true" indent="0" shrinkToFit="false"/>
      <protection locked="false" hidden="false"/>
    </xf>
    <xf numFmtId="164" fontId="90" fillId="0" borderId="34" xfId="20" applyFont="true" applyBorder="true" applyAlignment="true" applyProtection="true">
      <alignment horizontal="center" vertical="center" textRotation="0" wrapText="true" indent="0" shrinkToFit="false"/>
      <protection locked="false" hidden="false"/>
    </xf>
    <xf numFmtId="164" fontId="84" fillId="0" borderId="34" xfId="20" applyFont="true" applyBorder="true" applyAlignment="true" applyProtection="true">
      <alignment horizontal="general" vertical="center" textRotation="0" wrapText="true" indent="0" shrinkToFit="false"/>
      <protection locked="false" hidden="false"/>
    </xf>
    <xf numFmtId="164" fontId="91" fillId="0" borderId="34" xfId="20" applyFont="true" applyBorder="true" applyAlignment="true" applyProtection="true">
      <alignment horizontal="left" vertical="top" textRotation="0" wrapText="true" indent="0" shrinkToFit="false"/>
      <protection locked="false" hidden="false"/>
    </xf>
    <xf numFmtId="164" fontId="84" fillId="0" borderId="33" xfId="20" applyFont="true" applyBorder="true" applyAlignment="true" applyProtection="true">
      <alignment horizontal="general" vertical="center" textRotation="0" wrapText="true" indent="0" shrinkToFit="false"/>
      <protection locked="false" hidden="false"/>
    </xf>
    <xf numFmtId="164" fontId="82" fillId="0" borderId="33" xfId="20" applyFont="true" applyBorder="true" applyAlignment="true" applyProtection="true">
      <alignment horizontal="right" vertical="bottom" textRotation="0" wrapText="true" indent="0" shrinkToFit="false"/>
      <protection locked="false" hidden="false"/>
    </xf>
    <xf numFmtId="164" fontId="92" fillId="0" borderId="34" xfId="20" applyFont="true" applyBorder="true" applyAlignment="true" applyProtection="true">
      <alignment horizontal="center" vertical="bottom" textRotation="0" wrapText="true" indent="0" shrinkToFit="false"/>
      <protection locked="false" hidden="false"/>
    </xf>
    <xf numFmtId="164" fontId="92" fillId="11" borderId="20" xfId="20" applyFont="true" applyBorder="true" applyAlignment="true" applyProtection="true">
      <alignment horizontal="center" vertical="bottom" textRotation="0" wrapText="true" indent="0" shrinkToFit="false"/>
      <protection locked="false" hidden="false"/>
    </xf>
    <xf numFmtId="164" fontId="25" fillId="0" borderId="0" xfId="30" applyFont="false" applyBorder="false" applyAlignment="false" applyProtection="false">
      <alignment horizontal="general" vertical="bottom" textRotation="0" wrapText="false" indent="0" shrinkToFit="false"/>
      <protection locked="true" hidden="false"/>
    </xf>
    <xf numFmtId="164" fontId="93" fillId="13" borderId="68" xfId="23" applyFont="true" applyBorder="true" applyAlignment="true" applyProtection="false">
      <alignment horizontal="center" vertical="center" textRotation="0" wrapText="true" indent="0" shrinkToFit="false"/>
      <protection locked="true" hidden="false"/>
    </xf>
    <xf numFmtId="164" fontId="94" fillId="14" borderId="69" xfId="23" applyFont="true" applyBorder="true" applyAlignment="true" applyProtection="false">
      <alignment horizontal="center" vertical="center" textRotation="0" wrapText="true" indent="0" shrinkToFit="false"/>
      <protection locked="true" hidden="false"/>
    </xf>
    <xf numFmtId="174" fontId="95" fillId="11" borderId="70" xfId="23" applyFont="true" applyBorder="true" applyAlignment="true" applyProtection="false">
      <alignment horizontal="center" vertical="center" textRotation="0" wrapText="true" indent="0" shrinkToFit="false"/>
      <protection locked="true" hidden="false"/>
    </xf>
    <xf numFmtId="164" fontId="95" fillId="11" borderId="70" xfId="23" applyFont="true" applyBorder="true" applyAlignment="true" applyProtection="false">
      <alignment horizontal="center" vertical="center" textRotation="0" wrapText="true" indent="0" shrinkToFit="false"/>
      <protection locked="true" hidden="false"/>
    </xf>
    <xf numFmtId="164" fontId="95" fillId="11" borderId="71" xfId="23" applyFont="true" applyBorder="true" applyAlignment="true" applyProtection="false">
      <alignment horizontal="center" vertical="center" textRotation="0" wrapText="true" indent="0" shrinkToFit="false"/>
      <protection locked="true" hidden="false"/>
    </xf>
    <xf numFmtId="174" fontId="96" fillId="11" borderId="72" xfId="23" applyFont="true" applyBorder="true" applyAlignment="true" applyProtection="false">
      <alignment horizontal="center" vertical="center" textRotation="0" wrapText="true" indent="0" shrinkToFit="false"/>
      <protection locked="true" hidden="false"/>
    </xf>
    <xf numFmtId="164" fontId="49" fillId="0" borderId="8" xfId="23" applyFont="false" applyBorder="true" applyAlignment="false" applyProtection="false">
      <alignment horizontal="general" vertical="bottom" textRotation="0" wrapText="false" indent="0" shrinkToFit="false"/>
      <protection locked="true" hidden="false"/>
    </xf>
    <xf numFmtId="164" fontId="49" fillId="0" borderId="7" xfId="23" applyFont="false" applyBorder="true" applyAlignment="false" applyProtection="false">
      <alignment horizontal="general" vertical="bottom" textRotation="0" wrapText="false" indent="0" shrinkToFit="false"/>
      <protection locked="true" hidden="false"/>
    </xf>
    <xf numFmtId="174" fontId="97" fillId="11" borderId="72" xfId="23" applyFont="true" applyBorder="true" applyAlignment="true" applyProtection="false">
      <alignment horizontal="center" vertical="center" textRotation="0" wrapText="true" indent="0" shrinkToFit="false"/>
      <protection locked="true" hidden="false"/>
    </xf>
    <xf numFmtId="164" fontId="96" fillId="11" borderId="72" xfId="23" applyFont="true" applyBorder="true" applyAlignment="true" applyProtection="false">
      <alignment horizontal="center" vertical="center" textRotation="0" wrapText="true" indent="0" shrinkToFit="false"/>
      <protection locked="true" hidden="false"/>
    </xf>
    <xf numFmtId="164" fontId="98" fillId="13" borderId="69" xfId="23" applyFont="true" applyBorder="true" applyAlignment="true" applyProtection="false">
      <alignment horizontal="center" vertical="center" textRotation="0" wrapText="true" indent="0" shrinkToFit="false"/>
      <protection locked="true" hidden="false"/>
    </xf>
    <xf numFmtId="164" fontId="99" fillId="15" borderId="72" xfId="23" applyFont="true" applyBorder="true" applyAlignment="true" applyProtection="false">
      <alignment horizontal="center" vertical="center" textRotation="0" wrapText="false" indent="0" shrinkToFit="false"/>
      <protection locked="true" hidden="false"/>
    </xf>
    <xf numFmtId="164" fontId="100" fillId="0" borderId="69" xfId="23" applyFont="true" applyBorder="true" applyAlignment="true" applyProtection="false">
      <alignment horizontal="center" vertical="bottom" textRotation="0" wrapText="true" indent="0" shrinkToFit="false"/>
      <protection locked="true" hidden="false"/>
    </xf>
    <xf numFmtId="164" fontId="100" fillId="0" borderId="72" xfId="23" applyFont="true" applyBorder="true" applyAlignment="true" applyProtection="false">
      <alignment horizontal="center" vertical="bottom" textRotation="0" wrapText="true" indent="0" shrinkToFit="false"/>
      <protection locked="true" hidden="false"/>
    </xf>
    <xf numFmtId="164" fontId="55" fillId="0" borderId="20" xfId="30" applyFont="true" applyBorder="true" applyAlignment="true" applyProtection="false">
      <alignment horizontal="general" vertical="center" textRotation="0" wrapText="true" indent="0" shrinkToFit="false"/>
      <protection locked="true" hidden="false"/>
    </xf>
    <xf numFmtId="168" fontId="49" fillId="0" borderId="8" xfId="23" applyFont="false" applyBorder="true" applyAlignment="false" applyProtection="false">
      <alignment horizontal="general" vertical="bottom" textRotation="0" wrapText="false" indent="0" shrinkToFit="false"/>
      <protection locked="true" hidden="false"/>
    </xf>
    <xf numFmtId="164" fontId="101" fillId="13" borderId="69" xfId="23" applyFont="true" applyBorder="true" applyAlignment="true" applyProtection="false">
      <alignment horizontal="general" vertical="center" textRotation="0" wrapText="true" indent="0" shrinkToFit="false"/>
      <protection locked="true" hidden="false"/>
    </xf>
    <xf numFmtId="164" fontId="101" fillId="13" borderId="72" xfId="23" applyFont="true" applyBorder="true" applyAlignment="true" applyProtection="false">
      <alignment horizontal="general" vertical="center" textRotation="0" wrapText="true" indent="0" shrinkToFit="false"/>
      <protection locked="true" hidden="false"/>
    </xf>
    <xf numFmtId="164" fontId="101" fillId="13" borderId="73" xfId="23" applyFont="true" applyBorder="true" applyAlignment="true" applyProtection="false">
      <alignment horizontal="general" vertical="center" textRotation="0" wrapText="true" indent="0" shrinkToFit="false"/>
      <protection locked="true" hidden="false"/>
    </xf>
    <xf numFmtId="164" fontId="101" fillId="13" borderId="33" xfId="23" applyFont="true" applyBorder="true" applyAlignment="true" applyProtection="false">
      <alignment horizontal="general" vertical="center" textRotation="0" wrapText="true" indent="0" shrinkToFit="false"/>
      <protection locked="true" hidden="false"/>
    </xf>
    <xf numFmtId="164" fontId="94" fillId="16" borderId="69" xfId="23" applyFont="true" applyBorder="true" applyAlignment="true" applyProtection="false">
      <alignment horizontal="center" vertical="center" textRotation="0" wrapText="true" indent="0" shrinkToFit="false"/>
      <protection locked="true" hidden="false"/>
    </xf>
    <xf numFmtId="164" fontId="102" fillId="16" borderId="69" xfId="23" applyFont="true" applyBorder="true" applyAlignment="true" applyProtection="false">
      <alignment horizontal="center" vertical="center" textRotation="180" wrapText="true" indent="0" shrinkToFit="false"/>
      <protection locked="true" hidden="false"/>
    </xf>
    <xf numFmtId="164" fontId="103" fillId="16" borderId="69" xfId="23" applyFont="true" applyBorder="true" applyAlignment="true" applyProtection="false">
      <alignment horizontal="center" vertical="center" textRotation="0" wrapText="true" indent="0" shrinkToFit="false"/>
      <protection locked="true" hidden="false"/>
    </xf>
    <xf numFmtId="164" fontId="103" fillId="16" borderId="72" xfId="23" applyFont="true" applyBorder="true" applyAlignment="true" applyProtection="false">
      <alignment horizontal="center" vertical="center" textRotation="0" wrapText="true" indent="0" shrinkToFit="false"/>
      <protection locked="true" hidden="false"/>
    </xf>
    <xf numFmtId="164" fontId="103" fillId="16" borderId="20" xfId="23" applyFont="true" applyBorder="true" applyAlignment="true" applyProtection="false">
      <alignment horizontal="center" vertical="center" textRotation="0" wrapText="true" indent="0" shrinkToFit="false"/>
      <protection locked="true" hidden="false"/>
    </xf>
    <xf numFmtId="164" fontId="104" fillId="14" borderId="74" xfId="23" applyFont="true" applyBorder="true" applyAlignment="true" applyProtection="false">
      <alignment horizontal="center" vertical="center" textRotation="0" wrapText="true" indent="0" shrinkToFit="false"/>
      <protection locked="true" hidden="false"/>
    </xf>
    <xf numFmtId="164" fontId="105" fillId="11" borderId="39" xfId="23" applyFont="true" applyBorder="true" applyAlignment="true" applyProtection="false">
      <alignment horizontal="center" vertical="center" textRotation="0" wrapText="true" indent="0" shrinkToFit="false"/>
      <protection locked="true" hidden="false"/>
    </xf>
    <xf numFmtId="164" fontId="106" fillId="11" borderId="39" xfId="23" applyFont="true" applyBorder="true" applyAlignment="true" applyProtection="false">
      <alignment horizontal="center" vertical="center" textRotation="0" wrapText="true" indent="0" shrinkToFit="false"/>
      <protection locked="true" hidden="false"/>
    </xf>
    <xf numFmtId="175" fontId="50" fillId="11" borderId="38" xfId="23" applyFont="true" applyBorder="true" applyAlignment="true" applyProtection="false">
      <alignment horizontal="left" vertical="center" textRotation="0" wrapText="true" indent="0" shrinkToFit="false"/>
      <protection locked="true" hidden="false"/>
    </xf>
    <xf numFmtId="164" fontId="41" fillId="0" borderId="39" xfId="23" applyFont="true" applyBorder="true" applyAlignment="true" applyProtection="false">
      <alignment horizontal="left" vertical="center" textRotation="0" wrapText="true" indent="0" shrinkToFit="false"/>
      <protection locked="true" hidden="false"/>
    </xf>
    <xf numFmtId="164" fontId="42" fillId="0" borderId="40" xfId="23" applyFont="true" applyBorder="true" applyAlignment="true" applyProtection="false">
      <alignment horizontal="center" vertical="center" textRotation="0" wrapText="true" indent="0" shrinkToFit="false"/>
      <protection locked="true" hidden="false"/>
    </xf>
    <xf numFmtId="174" fontId="42" fillId="11" borderId="75" xfId="23" applyFont="true" applyBorder="true" applyAlignment="true" applyProtection="false">
      <alignment horizontal="center" vertical="center" textRotation="0" wrapText="true" indent="0" shrinkToFit="false"/>
      <protection locked="true" hidden="false"/>
    </xf>
    <xf numFmtId="168" fontId="49" fillId="17" borderId="34" xfId="23" applyFont="false" applyBorder="true" applyAlignment="true" applyProtection="false">
      <alignment horizontal="center" vertical="center" textRotation="0" wrapText="false" indent="0" shrinkToFit="false"/>
      <protection locked="true" hidden="false"/>
    </xf>
    <xf numFmtId="164" fontId="49" fillId="0" borderId="20" xfId="23" applyFont="false" applyBorder="true" applyAlignment="false" applyProtection="false">
      <alignment horizontal="general" vertical="bottom" textRotation="0" wrapText="false" indent="0" shrinkToFit="false"/>
      <protection locked="true" hidden="false"/>
    </xf>
    <xf numFmtId="164" fontId="105" fillId="11" borderId="75" xfId="23" applyFont="true" applyBorder="true" applyAlignment="true" applyProtection="false">
      <alignment horizontal="center" vertical="center" textRotation="0" wrapText="true" indent="0" shrinkToFit="false"/>
      <protection locked="true" hidden="false"/>
    </xf>
    <xf numFmtId="175" fontId="38" fillId="11" borderId="34" xfId="23" applyFont="true" applyBorder="true" applyAlignment="true" applyProtection="false">
      <alignment horizontal="left" vertical="center" textRotation="0" wrapText="true" indent="0" shrinkToFit="false"/>
      <protection locked="true" hidden="false"/>
    </xf>
    <xf numFmtId="164" fontId="42" fillId="0" borderId="39" xfId="23" applyFont="true" applyBorder="true" applyAlignment="true" applyProtection="false">
      <alignment horizontal="center" vertical="center" textRotation="0" wrapText="true" indent="0" shrinkToFit="false"/>
      <protection locked="true" hidden="false"/>
    </xf>
    <xf numFmtId="164" fontId="49" fillId="0" borderId="34" xfId="23" applyFont="false" applyBorder="true" applyAlignment="false" applyProtection="false">
      <alignment horizontal="general" vertical="bottom" textRotation="0" wrapText="false" indent="0" shrinkToFit="false"/>
      <protection locked="true" hidden="false"/>
    </xf>
    <xf numFmtId="164" fontId="104" fillId="14" borderId="45" xfId="23" applyFont="true" applyBorder="true" applyAlignment="true" applyProtection="false">
      <alignment horizontal="center" vertical="center" textRotation="0" wrapText="true" indent="0" shrinkToFit="false"/>
      <protection locked="true" hidden="false"/>
    </xf>
    <xf numFmtId="164" fontId="105" fillId="11" borderId="76" xfId="23" applyFont="true" applyBorder="true" applyAlignment="true" applyProtection="false">
      <alignment horizontal="center" vertical="center" textRotation="0" wrapText="true" indent="0" shrinkToFit="false"/>
      <protection locked="true" hidden="false"/>
    </xf>
    <xf numFmtId="164" fontId="106" fillId="11" borderId="43" xfId="23" applyFont="true" applyBorder="true" applyAlignment="true" applyProtection="false">
      <alignment horizontal="center" vertical="center" textRotation="0" wrapText="true" indent="0" shrinkToFit="false"/>
      <protection locked="true" hidden="false"/>
    </xf>
    <xf numFmtId="164" fontId="105" fillId="11" borderId="54" xfId="23" applyFont="true" applyBorder="true" applyAlignment="true" applyProtection="false">
      <alignment horizontal="center" vertical="center" textRotation="0" wrapText="true" indent="0" shrinkToFit="false"/>
      <protection locked="true" hidden="false"/>
    </xf>
    <xf numFmtId="164" fontId="105" fillId="11" borderId="43" xfId="23" applyFont="true" applyBorder="true" applyAlignment="true" applyProtection="false">
      <alignment horizontal="center" vertical="center" textRotation="0" wrapText="true" indent="0" shrinkToFit="false"/>
      <protection locked="true" hidden="false"/>
    </xf>
    <xf numFmtId="164" fontId="41" fillId="0" borderId="43" xfId="23" applyFont="true" applyBorder="true" applyAlignment="true" applyProtection="false">
      <alignment horizontal="left" vertical="center" textRotation="0" wrapText="true" indent="0" shrinkToFit="false"/>
      <protection locked="true" hidden="false"/>
    </xf>
    <xf numFmtId="164" fontId="42" fillId="0" borderId="43" xfId="23" applyFont="true" applyBorder="true" applyAlignment="true" applyProtection="false">
      <alignment horizontal="center" vertical="center" textRotation="0" wrapText="true" indent="0" shrinkToFit="false"/>
      <protection locked="true" hidden="false"/>
    </xf>
    <xf numFmtId="174" fontId="42" fillId="11" borderId="54" xfId="23" applyFont="true" applyBorder="true" applyAlignment="true" applyProtection="false">
      <alignment horizontal="center" vertical="center" textRotation="0" wrapText="true" indent="0" shrinkToFit="false"/>
      <protection locked="true" hidden="false"/>
    </xf>
    <xf numFmtId="168" fontId="49" fillId="17" borderId="20" xfId="23" applyFont="false" applyBorder="true" applyAlignment="true" applyProtection="false">
      <alignment horizontal="center" vertical="center" textRotation="0" wrapText="false" indent="0" shrinkToFit="false"/>
      <protection locked="true" hidden="false"/>
    </xf>
  </cellXfs>
  <cellStyles count="1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Normal 2 2" xfId="20" builtinId="54" customBuiltin="true"/>
    <cellStyle name="Excel Built-in Normal 2" xfId="21" builtinId="54" customBuiltin="true"/>
    <cellStyle name="Excel Built-in Normal 3" xfId="22" builtinId="54" customBuiltin="true"/>
    <cellStyle name="Excel Built-in Normal 2 3" xfId="23" builtinId="54" customBuiltin="true"/>
    <cellStyle name="Excel Built-in Campo de la tabla dinámica" xfId="24" builtinId="54" customBuiltin="true"/>
    <cellStyle name="Excel Built-in Esquina de la tabla dinámica" xfId="25" builtinId="54" customBuiltin="true"/>
    <cellStyle name="Excel Built-in Categoría de la tabla dinámica" xfId="26" builtinId="54" customBuiltin="true"/>
    <cellStyle name="Excel Built-in Valor de la tabla dinámica" xfId="27" builtinId="54" customBuiltin="true"/>
    <cellStyle name="Excel Built-in Título de la tabla dinámica" xfId="28" builtinId="54" customBuiltin="true"/>
    <cellStyle name="Excel Built-in Resultado de la tabla dinámica" xfId="29" builtinId="54" customBuiltin="true"/>
    <cellStyle name="Excel Built-in Normal 6" xfId="30" builtinId="54" customBuiltin="true"/>
  </cellStyles>
  <dxfs count="6">
    <dxf>
      <font>
        <b val="true"/>
        <sz val="10"/>
        <name val="Arial"/>
        <family val="2"/>
        <charset val="1"/>
      </font>
      <fill>
        <patternFill>
          <bgColor rgb="FF99CC00"/>
        </patternFill>
      </fill>
    </dxf>
    <dxf>
      <font>
        <b val="true"/>
        <sz val="10"/>
        <name val="Arial"/>
        <family val="2"/>
        <charset val="1"/>
      </font>
      <fill>
        <patternFill>
          <bgColor rgb="FFFF0000"/>
        </patternFill>
      </fill>
    </dxf>
    <dxf>
      <font>
        <sz val="10"/>
        <name val="Arial"/>
        <family val="2"/>
        <charset val="1"/>
      </font>
    </dxf>
    <dxf>
      <font>
        <b val="true"/>
        <sz val="10"/>
        <name val="Arial"/>
        <family val="2"/>
        <charset val="1"/>
      </font>
      <fill>
        <patternFill>
          <bgColor rgb="FFFF0000"/>
        </patternFill>
      </fill>
    </dxf>
    <dxf>
      <font>
        <b val="true"/>
        <sz val="10"/>
        <name val="Arial"/>
        <family val="2"/>
        <charset val="1"/>
      </font>
      <fill>
        <patternFill>
          <bgColor rgb="FF99CC00"/>
        </patternFill>
      </fill>
    </dxf>
    <dxf>
      <font>
        <b val="true"/>
        <sz val="10"/>
        <name val="Arial"/>
        <family val="2"/>
        <charset val="1"/>
      </font>
      <fill>
        <patternFill>
          <bgColor rgb="FFFF0000"/>
        </patternFill>
      </fill>
    </dxf>
  </dxfs>
  <colors>
    <indexedColors>
      <rgbColor rgb="FF000000"/>
      <rgbColor rgb="FFFFFFFF"/>
      <rgbColor rgb="FFFF0000"/>
      <rgbColor rgb="FF00FF00"/>
      <rgbColor rgb="FF0000FF"/>
      <rgbColor rgb="FFFFFF00"/>
      <rgbColor rgb="FFFF00FF"/>
      <rgbColor rgb="FF00FFFF"/>
      <rgbColor rgb="FF800000"/>
      <rgbColor rgb="FF008000"/>
      <rgbColor rgb="FF180797"/>
      <rgbColor rgb="FF808000"/>
      <rgbColor rgb="FF800080"/>
      <rgbColor rgb="FF215968"/>
      <rgbColor rgb="FFBFBFBF"/>
      <rgbColor rgb="FF808080"/>
      <rgbColor rgb="FF9999FF"/>
      <rgbColor rgb="FF4B4D4F"/>
      <rgbColor rgb="FFF6F5F0"/>
      <rgbColor rgb="FFF2F2F2"/>
      <rgbColor rgb="FF660066"/>
      <rgbColor rgb="FFFF8080"/>
      <rgbColor rgb="FF376092"/>
      <rgbColor rgb="FFDDD9C3"/>
      <rgbColor rgb="FF000080"/>
      <rgbColor rgb="FFFF00FF"/>
      <rgbColor rgb="FFFFFF00"/>
      <rgbColor rgb="FF00FFFF"/>
      <rgbColor rgb="FF800080"/>
      <rgbColor rgb="FF800000"/>
      <rgbColor rgb="FF086A1F"/>
      <rgbColor rgb="FF0000FF"/>
      <rgbColor rgb="FF00B0F0"/>
      <rgbColor rgb="FFEEECE1"/>
      <rgbColor rgb="FFCCFFCC"/>
      <rgbColor rgb="FFFFFF99"/>
      <rgbColor rgb="FF92D050"/>
      <rgbColor rgb="FFFF99CC"/>
      <rgbColor rgb="FFCC99FF"/>
      <rgbColor rgb="FFFFCC99"/>
      <rgbColor rgb="FF3366FF"/>
      <rgbColor rgb="FF33CCCC"/>
      <rgbColor rgb="FF99CC00"/>
      <rgbColor rgb="FFFFC000"/>
      <rgbColor rgb="FFFF9900"/>
      <rgbColor rgb="FFE46C0A"/>
      <rgbColor rgb="FF626466"/>
      <rgbColor rgb="FF878787"/>
      <rgbColor rgb="FF002060"/>
      <rgbColor rgb="FF339966"/>
      <rgbColor rgb="FF151517"/>
      <rgbColor rgb="FF28282A"/>
      <rgbColor rgb="FF632523"/>
      <rgbColor rgb="FF993366"/>
      <rgbColor rgb="FF454545"/>
      <rgbColor rgb="FF3B3B3D"/>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tx>
            <c:strRef>
              <c:f>'GRAFICA 1'!$B$5:$B$6</c:f>
              <c:strCache>
                <c:ptCount val="1"/>
                <c:pt idx="0">
                  <c:v>NPT</c:v>
                </c:pt>
              </c:strCache>
            </c:strRef>
          </c:tx>
          <c:spPr>
            <a:solidFill>
              <a:srgbClr val="ff0000"/>
            </a:solidFill>
            <a:ln>
              <a:noFill/>
            </a:ln>
          </c:spPr>
          <c:cat>
            <c:strRef>
              <c:f>'GRAFICA 1'!$A$7</c:f>
              <c:strCache>
                <c:ptCount val="1"/>
                <c:pt idx="0">
                  <c:v>9</c:v>
                </c:pt>
              </c:strCache>
            </c:strRef>
          </c:cat>
          <c:val>
            <c:numRef>
              <c:f>'GRAFICA 1'!$B$7</c:f>
              <c:numCache>
                <c:formatCode>General</c:formatCode>
                <c:ptCount val="1"/>
                <c:pt idx="0">
                  <c:v>11</c:v>
                </c:pt>
              </c:numCache>
            </c:numRef>
          </c:val>
        </c:ser>
        <c:ser>
          <c:idx val="1"/>
          <c:order val="1"/>
          <c:tx>
            <c:strRef>
              <c:f>'GRAFICA 1'!$C$5:$C$6</c:f>
              <c:strCache>
                <c:ptCount val="1"/>
                <c:pt idx="0">
                  <c:v>OBS</c:v>
                </c:pt>
              </c:strCache>
            </c:strRef>
          </c:tx>
          <c:spPr>
            <a:solidFill>
              <a:srgbClr val="ffc000"/>
            </a:solidFill>
            <a:ln>
              <a:noFill/>
            </a:ln>
          </c:spPr>
          <c:cat>
            <c:strRef>
              <c:f>'GRAFICA 1'!$A$7</c:f>
              <c:strCache>
                <c:ptCount val="1"/>
                <c:pt idx="0">
                  <c:v>9</c:v>
                </c:pt>
              </c:strCache>
            </c:strRef>
          </c:cat>
          <c:val>
            <c:numRef>
              <c:f>'GRAFICA 1'!$C$7</c:f>
              <c:numCache>
                <c:formatCode>General</c:formatCode>
                <c:ptCount val="1"/>
                <c:pt idx="0">
                  <c:v>39</c:v>
                </c:pt>
              </c:numCache>
            </c:numRef>
          </c:val>
        </c:ser>
        <c:ser>
          <c:idx val="2"/>
          <c:order val="2"/>
          <c:tx>
            <c:strRef>
              <c:f>'GRAFICA 1'!$D$5:$D$6</c:f>
              <c:strCache>
                <c:ptCount val="1"/>
                <c:pt idx="0">
                  <c:v>PNC</c:v>
                </c:pt>
              </c:strCache>
            </c:strRef>
          </c:tx>
          <c:spPr>
            <a:solidFill>
              <a:srgbClr val="008000"/>
            </a:solidFill>
            <a:ln>
              <a:noFill/>
            </a:ln>
          </c:spPr>
          <c:cat>
            <c:strRef>
              <c:f>'GRAFICA 1'!$A$7</c:f>
              <c:strCache>
                <c:ptCount val="1"/>
                <c:pt idx="0">
                  <c:v>9</c:v>
                </c:pt>
              </c:strCache>
            </c:strRef>
          </c:cat>
          <c:val>
            <c:numRef>
              <c:f>'GRAFICA 1'!$D$7</c:f>
              <c:numCache>
                <c:formatCode>General</c:formatCode>
                <c:ptCount val="1"/>
                <c:pt idx="0">
                  <c:v>1</c:v>
                </c:pt>
              </c:numCache>
            </c:numRef>
          </c:val>
        </c:ser>
        <c:ser>
          <c:idx val="3"/>
          <c:order val="3"/>
          <c:tx>
            <c:strRef>
              <c:f>'GRAFICA 1'!$E$5:$E$6</c:f>
              <c:strCache>
                <c:ptCount val="1"/>
                <c:pt idx="0">
                  <c:v/>
                </c:pt>
              </c:strCache>
            </c:strRef>
          </c:tx>
          <c:spPr>
            <a:solidFill>
              <a:srgbClr val="00b0f0"/>
            </a:solidFill>
            <a:ln>
              <a:noFill/>
            </a:ln>
          </c:spPr>
          <c:cat>
            <c:strRef>
              <c:f>'GRAFICA 1'!$A$7</c:f>
              <c:strCache>
                <c:ptCount val="1"/>
                <c:pt idx="0">
                  <c:v>9</c:v>
                </c:pt>
              </c:strCache>
            </c:strRef>
          </c:cat>
          <c:val>
            <c:numRef>
              <c:f>'GRAFICA 1'!$E$7</c:f>
              <c:numCache>
                <c:formatCode>General</c:formatCode>
                <c:ptCount val="1"/>
                <c:pt idx="0">
                  <c:v/>
                </c:pt>
              </c:numCache>
            </c:numRef>
          </c:val>
        </c:ser>
        <c:gapWidth val="150"/>
        <c:axId val="94160552"/>
        <c:axId val="1742637"/>
      </c:barChart>
      <c:catAx>
        <c:axId val="94160552"/>
        <c:scaling>
          <c:orientation val="minMax"/>
        </c:scaling>
        <c:delete val="1"/>
        <c:axPos val="b"/>
        <c:majorTickMark val="out"/>
        <c:minorTickMark val="none"/>
        <c:tickLblPos val="nextTo"/>
        <c:spPr>
          <a:ln w="9360">
            <a:solidFill>
              <a:srgbClr val="878787"/>
            </a:solidFill>
            <a:round/>
          </a:ln>
        </c:spPr>
        <c:crossAx val="1742637"/>
        <c:crosses val="autoZero"/>
        <c:auto val="1"/>
        <c:lblAlgn val="ctr"/>
        <c:lblOffset val="100"/>
      </c:catAx>
      <c:valAx>
        <c:axId val="1742637"/>
        <c:scaling>
          <c:orientation val="minMax"/>
        </c:scaling>
        <c:delete val="1"/>
        <c:axPos val="l"/>
        <c:majorTickMark val="out"/>
        <c:minorTickMark val="none"/>
        <c:tickLblPos val="nextTo"/>
        <c:spPr>
          <a:ln w="9360">
            <a:solidFill>
              <a:srgbClr val="878787"/>
            </a:solidFill>
            <a:round/>
          </a:ln>
        </c:spPr>
        <c:crossAx val="94160552"/>
        <c:crossesAt val="0"/>
      </c:valAx>
      <c:spPr>
        <a:solidFill>
          <a:srgbClr val="454545"/>
        </a:solidFill>
        <a:ln>
          <a:noFill/>
        </a:ln>
      </c:spPr>
    </c:plotArea>
    <c:legend>
      <c:legendPos val="r"/>
      <c:overlay val="0"/>
      <c:spPr>
        <a:noFill/>
        <a:ln>
          <a:noFill/>
        </a:ln>
      </c:spPr>
    </c:legend>
    <c:plotVisOnly val="1"/>
  </c:chart>
  <c:spPr>
    <a:noFill/>
    <a:ln>
      <a:noFill/>
    </a:ln>
  </c:spPr>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tx>
            <c:strRef>
              <c:f>'GRAFICA 2'!$B$3:$B$4</c:f>
              <c:strCache>
                <c:ptCount val="1"/>
                <c:pt idx="0">
                  <c:v>C</c:v>
                </c:pt>
              </c:strCache>
            </c:strRef>
          </c:tx>
          <c:spPr>
            <a:solidFill>
              <a:srgbClr val="ff0000"/>
            </a:solidFill>
            <a:ln>
              <a:noFill/>
            </a:ln>
          </c:spPr>
          <c:cat>
            <c:strRef>
              <c:f>'GRAFICA 2'!$A$5</c:f>
              <c:strCache>
                <c:ptCount val="1"/>
                <c:pt idx="0">
                  <c:v>61</c:v>
                </c:pt>
              </c:strCache>
            </c:strRef>
          </c:cat>
          <c:val>
            <c:numRef>
              <c:f>'GRAFICA 2'!$B$5</c:f>
              <c:numCache>
                <c:formatCode>General</c:formatCode>
                <c:ptCount val="1"/>
                <c:pt idx="0">
                  <c:v>286</c:v>
                </c:pt>
              </c:numCache>
            </c:numRef>
          </c:val>
        </c:ser>
        <c:ser>
          <c:idx val="1"/>
          <c:order val="1"/>
          <c:tx>
            <c:strRef>
              <c:f>'GRAFICA 2'!$C$3:$C$4</c:f>
              <c:strCache>
                <c:ptCount val="1"/>
                <c:pt idx="0">
                  <c:v/>
                </c:pt>
              </c:strCache>
            </c:strRef>
          </c:tx>
          <c:spPr>
            <a:solidFill>
              <a:srgbClr val="00b0f0"/>
            </a:solidFill>
            <a:ln>
              <a:noFill/>
            </a:ln>
          </c:spPr>
          <c:cat>
            <c:strRef>
              <c:f>'GRAFICA 2'!$A$5</c:f>
              <c:strCache>
                <c:ptCount val="1"/>
                <c:pt idx="0">
                  <c:v>61</c:v>
                </c:pt>
              </c:strCache>
            </c:strRef>
          </c:cat>
          <c:val>
            <c:numRef>
              <c:f>'GRAFICA 2'!$C$5</c:f>
              <c:numCache>
                <c:formatCode>General</c:formatCode>
                <c:ptCount val="1"/>
                <c:pt idx="0">
                  <c:v/>
                </c:pt>
              </c:numCache>
            </c:numRef>
          </c:val>
        </c:ser>
        <c:gapWidth val="150"/>
        <c:axId val="40199515"/>
        <c:axId val="82688799"/>
      </c:barChart>
      <c:catAx>
        <c:axId val="40199515"/>
        <c:scaling>
          <c:orientation val="minMax"/>
        </c:scaling>
        <c:delete val="1"/>
        <c:axPos val="b"/>
        <c:majorTickMark val="out"/>
        <c:minorTickMark val="none"/>
        <c:tickLblPos val="nextTo"/>
        <c:spPr>
          <a:ln w="9360">
            <a:solidFill>
              <a:srgbClr val="878787"/>
            </a:solidFill>
            <a:round/>
          </a:ln>
        </c:spPr>
        <c:crossAx val="82688799"/>
        <c:crosses val="autoZero"/>
        <c:auto val="1"/>
        <c:lblAlgn val="ctr"/>
        <c:lblOffset val="100"/>
      </c:catAx>
      <c:valAx>
        <c:axId val="82688799"/>
        <c:scaling>
          <c:orientation val="minMax"/>
        </c:scaling>
        <c:delete val="1"/>
        <c:axPos val="l"/>
        <c:majorTickMark val="out"/>
        <c:minorTickMark val="none"/>
        <c:tickLblPos val="nextTo"/>
        <c:spPr>
          <a:ln w="9360">
            <a:solidFill>
              <a:srgbClr val="878787"/>
            </a:solidFill>
            <a:round/>
          </a:ln>
        </c:spPr>
        <c:crossAx val="40199515"/>
        <c:crossesAt val="0"/>
      </c:valAx>
      <c:spPr>
        <a:solidFill>
          <a:srgbClr val="454545"/>
        </a:solidFill>
        <a:ln>
          <a:noFill/>
        </a:ln>
      </c:spPr>
    </c:plotArea>
    <c:legend>
      <c:legendPos val="r"/>
      <c:overlay val="0"/>
      <c:spPr>
        <a:noFill/>
        <a:ln>
          <a:noFill/>
        </a:ln>
      </c:spPr>
    </c:legend>
    <c:plotVisOnly val="1"/>
  </c:chart>
  <c:spPr>
    <a:noFill/>
    <a:ln>
      <a:noFill/>
    </a:ln>
  </c:spPr>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tx>
            <c:strRef>
              <c:f>'GRAFICA 3'!$B$5:$B$6</c:f>
              <c:strCache>
                <c:ptCount val="1"/>
                <c:pt idx="0">
                  <c:v>20%</c:v>
                </c:pt>
              </c:strCache>
            </c:strRef>
          </c:tx>
          <c:spPr>
            <a:solidFill>
              <a:srgbClr val="ff0000"/>
            </a:solidFill>
            <a:ln>
              <a:noFill/>
            </a:ln>
          </c:spPr>
          <c:cat>
            <c:strRef>
              <c:f>'GRAFICA 3'!$A$7</c:f>
              <c:strCache>
                <c:ptCount val="1"/>
                <c:pt idx="0">
                  <c:v>35</c:v>
                </c:pt>
              </c:strCache>
            </c:strRef>
          </c:cat>
          <c:val>
            <c:numRef>
              <c:f>'GRAFICA 3'!$B$7</c:f>
              <c:numCache>
                <c:formatCode>General</c:formatCode>
                <c:ptCount val="1"/>
                <c:pt idx="0">
                  <c:v>1</c:v>
                </c:pt>
              </c:numCache>
            </c:numRef>
          </c:val>
        </c:ser>
        <c:ser>
          <c:idx val="1"/>
          <c:order val="1"/>
          <c:tx>
            <c:strRef>
              <c:f>'GRAFICA 3'!$C$5:$C$6</c:f>
              <c:strCache>
                <c:ptCount val="1"/>
                <c:pt idx="0">
                  <c:v>40%</c:v>
                </c:pt>
              </c:strCache>
            </c:strRef>
          </c:tx>
          <c:spPr>
            <a:noFill/>
            <a:ln>
              <a:noFill/>
            </a:ln>
          </c:spPr>
          <c:cat>
            <c:strRef>
              <c:f>'GRAFICA 3'!$A$7</c:f>
              <c:strCache>
                <c:ptCount val="1"/>
                <c:pt idx="0">
                  <c:v>35</c:v>
                </c:pt>
              </c:strCache>
            </c:strRef>
          </c:cat>
          <c:val>
            <c:numRef>
              <c:f>'GRAFICA 3'!$C$7</c:f>
              <c:numCache>
                <c:formatCode>General</c:formatCode>
                <c:ptCount val="1"/>
                <c:pt idx="0">
                  <c:v>25</c:v>
                </c:pt>
              </c:numCache>
            </c:numRef>
          </c:val>
        </c:ser>
        <c:ser>
          <c:idx val="2"/>
          <c:order val="2"/>
          <c:tx>
            <c:strRef>
              <c:f>'GRAFICA 3'!$D$5:$D$6</c:f>
              <c:strCache>
                <c:ptCount val="1"/>
                <c:pt idx="0">
                  <c:v/>
                </c:pt>
              </c:strCache>
            </c:strRef>
          </c:tx>
          <c:spPr>
            <a:noFill/>
            <a:ln>
              <a:noFill/>
            </a:ln>
          </c:spPr>
          <c:cat>
            <c:strRef>
              <c:f>'GRAFICA 3'!$A$7</c:f>
              <c:strCache>
                <c:ptCount val="1"/>
                <c:pt idx="0">
                  <c:v>35</c:v>
                </c:pt>
              </c:strCache>
            </c:strRef>
          </c:cat>
          <c:val>
            <c:numRef>
              <c:f>'GRAFICA 3'!$D$7</c:f>
              <c:numCache>
                <c:formatCode>General</c:formatCode>
                <c:ptCount val="1"/>
                <c:pt idx="0">
                  <c:v/>
                </c:pt>
              </c:numCache>
            </c:numRef>
          </c:val>
        </c:ser>
        <c:gapWidth val="150"/>
        <c:axId val="5828013"/>
        <c:axId val="63634581"/>
      </c:barChart>
      <c:catAx>
        <c:axId val="5828013"/>
        <c:scaling>
          <c:orientation val="minMax"/>
        </c:scaling>
        <c:delete val="1"/>
        <c:axPos val="b"/>
        <c:majorTickMark val="out"/>
        <c:minorTickMark val="none"/>
        <c:tickLblPos val="nextTo"/>
        <c:spPr>
          <a:ln w="9360">
            <a:solidFill>
              <a:srgbClr val="878787"/>
            </a:solidFill>
            <a:round/>
          </a:ln>
        </c:spPr>
        <c:crossAx val="63634581"/>
        <c:crosses val="autoZero"/>
        <c:auto val="1"/>
        <c:lblAlgn val="ctr"/>
        <c:lblOffset val="100"/>
      </c:catAx>
      <c:valAx>
        <c:axId val="63634581"/>
        <c:scaling>
          <c:orientation val="minMax"/>
        </c:scaling>
        <c:delete val="1"/>
        <c:axPos val="l"/>
        <c:majorTickMark val="out"/>
        <c:minorTickMark val="none"/>
        <c:tickLblPos val="nextTo"/>
        <c:spPr>
          <a:ln w="9360">
            <a:solidFill>
              <a:srgbClr val="878787"/>
            </a:solidFill>
            <a:round/>
          </a:ln>
        </c:spPr>
        <c:crossAx val="5828013"/>
        <c:crossesAt val="0"/>
      </c:valAx>
      <c:spPr>
        <a:solidFill>
          <a:srgbClr val="454545"/>
        </a:solidFill>
        <a:ln>
          <a:noFill/>
        </a:ln>
      </c:spPr>
    </c:plotArea>
    <c:legend>
      <c:legendPos val="r"/>
      <c:overlay val="0"/>
      <c:spPr>
        <a:noFill/>
        <a:ln>
          <a:noFill/>
        </a:ln>
      </c:spPr>
    </c:legend>
    <c:plotVisOnly val="1"/>
  </c:chart>
  <c:spPr>
    <a:noFill/>
    <a:ln>
      <a:noFill/>
    </a:ln>
  </c:spPr>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tx>
            <c:strRef>
              <c:f>'GRAFICA 4'!$B$3:$B$4</c:f>
              <c:strCache>
                <c:ptCount val="1"/>
                <c:pt idx="0">
                  <c:v>CÓDIGO NCR</c:v>
                </c:pt>
              </c:strCache>
            </c:strRef>
          </c:tx>
          <c:spPr>
            <a:solidFill>
              <a:srgbClr val="ff0000"/>
            </a:solidFill>
            <a:ln>
              <a:noFill/>
            </a:ln>
          </c:spPr>
          <c:cat>
            <c:strRef>
              <c:f>'GRAFICA 4'!$A$5:$A$15</c:f>
              <c:strCache>
                <c:ptCount val="11"/>
                <c:pt idx="0">
                  <c:v>API</c:v>
                </c:pt>
                <c:pt idx="1">
                  <c:v>ASME</c:v>
                </c:pt>
                <c:pt idx="2">
                  <c:v>COL</c:v>
                </c:pt>
                <c:pt idx="3">
                  <c:v>LRQA</c:v>
                </c:pt>
                <c:pt idx="4">
                  <c:v>PAM</c:v>
                </c:pt>
                <c:pt idx="5">
                  <c:v>RIO NAPO</c:v>
                </c:pt>
                <c:pt idx="6">
                  <c:v>STP</c:v>
                </c:pt>
                <c:pt idx="7">
                  <c:v>TENARIS</c:v>
                </c:pt>
                <c:pt idx="8">
                  <c:v>PARDARIS</c:v>
                </c:pt>
                <c:pt idx="9">
                  <c:v>OGLAN/ AGIP</c:v>
                </c:pt>
                <c:pt idx="10">
                  <c:v>Total Resultado</c:v>
                </c:pt>
              </c:strCache>
            </c:strRef>
          </c:cat>
          <c:val>
            <c:numRef>
              <c:f>'GRAFICA 4'!$B$5:$B$15</c:f>
              <c:numCache>
                <c:formatCode>General</c:formatCode>
                <c:ptCount val="11"/>
                <c:pt idx="0">
                  <c:v>4</c:v>
                </c:pt>
                <c:pt idx="1">
                  <c:v>1</c:v>
                </c:pt>
                <c:pt idx="2">
                  <c:v/>
                </c:pt>
                <c:pt idx="3">
                  <c:v>8</c:v>
                </c:pt>
                <c:pt idx="4">
                  <c:v>17</c:v>
                </c:pt>
                <c:pt idx="5">
                  <c:v/>
                </c:pt>
                <c:pt idx="6">
                  <c:v>18</c:v>
                </c:pt>
                <c:pt idx="7">
                  <c:v>16</c:v>
                </c:pt>
                <c:pt idx="8">
                  <c:v/>
                </c:pt>
                <c:pt idx="9">
                  <c:v>1</c:v>
                </c:pt>
                <c:pt idx="10">
                  <c:v>65</c:v>
                </c:pt>
              </c:numCache>
            </c:numRef>
          </c:val>
        </c:ser>
        <c:ser>
          <c:idx val="1"/>
          <c:order val="1"/>
          <c:tx>
            <c:strRef>
              <c:f>'GRAFICA 4'!$C$3:$C$4</c:f>
              <c:strCache>
                <c:ptCount val="1"/>
                <c:pt idx="0">
                  <c:v>NPT</c:v>
                </c:pt>
              </c:strCache>
            </c:strRef>
          </c:tx>
          <c:spPr>
            <a:solidFill>
              <a:srgbClr val="ffc000"/>
            </a:solidFill>
            <a:ln>
              <a:noFill/>
            </a:ln>
          </c:spPr>
          <c:cat>
            <c:strRef>
              <c:f>'GRAFICA 4'!$A$5:$A$15</c:f>
              <c:strCache>
                <c:ptCount val="11"/>
                <c:pt idx="0">
                  <c:v>API</c:v>
                </c:pt>
                <c:pt idx="1">
                  <c:v>ASME</c:v>
                </c:pt>
                <c:pt idx="2">
                  <c:v>COL</c:v>
                </c:pt>
                <c:pt idx="3">
                  <c:v>LRQA</c:v>
                </c:pt>
                <c:pt idx="4">
                  <c:v>PAM</c:v>
                </c:pt>
                <c:pt idx="5">
                  <c:v>RIO NAPO</c:v>
                </c:pt>
                <c:pt idx="6">
                  <c:v>STP</c:v>
                </c:pt>
                <c:pt idx="7">
                  <c:v>TENARIS</c:v>
                </c:pt>
                <c:pt idx="8">
                  <c:v>PARDARIS</c:v>
                </c:pt>
                <c:pt idx="9">
                  <c:v>OGLAN/ AGIP</c:v>
                </c:pt>
                <c:pt idx="10">
                  <c:v>Total Resultado</c:v>
                </c:pt>
              </c:strCache>
            </c:strRef>
          </c:cat>
          <c:val>
            <c:numRef>
              <c:f>'GRAFICA 4'!$C$5:$C$15</c:f>
              <c:numCache>
                <c:formatCode>General</c:formatCode>
                <c:ptCount val="11"/>
                <c:pt idx="0">
                  <c:v/>
                </c:pt>
                <c:pt idx="1">
                  <c:v/>
                </c:pt>
                <c:pt idx="2">
                  <c:v/>
                </c:pt>
                <c:pt idx="3">
                  <c:v/>
                </c:pt>
                <c:pt idx="4">
                  <c:v>24</c:v>
                </c:pt>
                <c:pt idx="5">
                  <c:v/>
                </c:pt>
                <c:pt idx="6">
                  <c:v/>
                </c:pt>
                <c:pt idx="7">
                  <c:v/>
                </c:pt>
                <c:pt idx="8">
                  <c:v>4</c:v>
                </c:pt>
                <c:pt idx="9">
                  <c:v/>
                </c:pt>
                <c:pt idx="10">
                  <c:v>28</c:v>
                </c:pt>
              </c:numCache>
            </c:numRef>
          </c:val>
        </c:ser>
        <c:ser>
          <c:idx val="2"/>
          <c:order val="2"/>
          <c:tx>
            <c:strRef>
              <c:f>'GRAFICA 4'!$D$3:$D$4</c:f>
              <c:strCache>
                <c:ptCount val="1"/>
                <c:pt idx="0">
                  <c:v>OBS</c:v>
                </c:pt>
              </c:strCache>
            </c:strRef>
          </c:tx>
          <c:spPr>
            <a:solidFill>
              <a:srgbClr val="008000"/>
            </a:solidFill>
            <a:ln>
              <a:noFill/>
            </a:ln>
          </c:spPr>
          <c:cat>
            <c:strRef>
              <c:f>'GRAFICA 4'!$A$5:$A$15</c:f>
              <c:strCache>
                <c:ptCount val="11"/>
                <c:pt idx="0">
                  <c:v>API</c:v>
                </c:pt>
                <c:pt idx="1">
                  <c:v>ASME</c:v>
                </c:pt>
                <c:pt idx="2">
                  <c:v>COL</c:v>
                </c:pt>
                <c:pt idx="3">
                  <c:v>LRQA</c:v>
                </c:pt>
                <c:pt idx="4">
                  <c:v>PAM</c:v>
                </c:pt>
                <c:pt idx="5">
                  <c:v>RIO NAPO</c:v>
                </c:pt>
                <c:pt idx="6">
                  <c:v>STP</c:v>
                </c:pt>
                <c:pt idx="7">
                  <c:v>TENARIS</c:v>
                </c:pt>
                <c:pt idx="8">
                  <c:v>PARDARIS</c:v>
                </c:pt>
                <c:pt idx="9">
                  <c:v>OGLAN/ AGIP</c:v>
                </c:pt>
                <c:pt idx="10">
                  <c:v>Total Resultado</c:v>
                </c:pt>
              </c:strCache>
            </c:strRef>
          </c:cat>
          <c:val>
            <c:numRef>
              <c:f>'GRAFICA 4'!$D$5:$D$15</c:f>
              <c:numCache>
                <c:formatCode>General</c:formatCode>
                <c:ptCount val="11"/>
                <c:pt idx="0">
                  <c:v/>
                </c:pt>
                <c:pt idx="1">
                  <c:v/>
                </c:pt>
                <c:pt idx="2">
                  <c:v/>
                </c:pt>
                <c:pt idx="3">
                  <c:v/>
                </c:pt>
                <c:pt idx="4">
                  <c:v/>
                </c:pt>
                <c:pt idx="5">
                  <c:v/>
                </c:pt>
                <c:pt idx="6">
                  <c:v>236</c:v>
                </c:pt>
                <c:pt idx="7">
                  <c:v/>
                </c:pt>
                <c:pt idx="8">
                  <c:v/>
                </c:pt>
                <c:pt idx="9">
                  <c:v/>
                </c:pt>
                <c:pt idx="10">
                  <c:v>236</c:v>
                </c:pt>
              </c:numCache>
            </c:numRef>
          </c:val>
        </c:ser>
        <c:ser>
          <c:idx val="3"/>
          <c:order val="3"/>
          <c:tx>
            <c:strRef>
              <c:f>'GRAFICA 4'!$E$3:$E$4</c:f>
              <c:strCache>
                <c:ptCount val="1"/>
                <c:pt idx="0">
                  <c:v>PNC</c:v>
                </c:pt>
              </c:strCache>
            </c:strRef>
          </c:tx>
          <c:spPr>
            <a:solidFill>
              <a:srgbClr val="00b0f0"/>
            </a:solidFill>
            <a:ln>
              <a:noFill/>
            </a:ln>
          </c:spPr>
          <c:cat>
            <c:strRef>
              <c:f>'GRAFICA 4'!$A$5:$A$15</c:f>
              <c:strCache>
                <c:ptCount val="11"/>
                <c:pt idx="0">
                  <c:v>API</c:v>
                </c:pt>
                <c:pt idx="1">
                  <c:v>ASME</c:v>
                </c:pt>
                <c:pt idx="2">
                  <c:v>COL</c:v>
                </c:pt>
                <c:pt idx="3">
                  <c:v>LRQA</c:v>
                </c:pt>
                <c:pt idx="4">
                  <c:v>PAM</c:v>
                </c:pt>
                <c:pt idx="5">
                  <c:v>RIO NAPO</c:v>
                </c:pt>
                <c:pt idx="6">
                  <c:v>STP</c:v>
                </c:pt>
                <c:pt idx="7">
                  <c:v>TENARIS</c:v>
                </c:pt>
                <c:pt idx="8">
                  <c:v>PARDARIS</c:v>
                </c:pt>
                <c:pt idx="9">
                  <c:v>OGLAN/ AGIP</c:v>
                </c:pt>
                <c:pt idx="10">
                  <c:v>Total Resultado</c:v>
                </c:pt>
              </c:strCache>
            </c:strRef>
          </c:cat>
          <c:val>
            <c:numRef>
              <c:f>'GRAFICA 4'!$E$5:$E$15</c:f>
              <c:numCache>
                <c:formatCode>General</c:formatCode>
                <c:ptCount val="11"/>
                <c:pt idx="0">
                  <c:v/>
                </c:pt>
                <c:pt idx="1">
                  <c:v/>
                </c:pt>
                <c:pt idx="2">
                  <c:v>4</c:v>
                </c:pt>
                <c:pt idx="3">
                  <c:v/>
                </c:pt>
                <c:pt idx="4">
                  <c:v>18</c:v>
                </c:pt>
                <c:pt idx="5">
                  <c:v>2</c:v>
                </c:pt>
                <c:pt idx="6">
                  <c:v/>
                </c:pt>
                <c:pt idx="7">
                  <c:v>1</c:v>
                </c:pt>
                <c:pt idx="8">
                  <c:v>1</c:v>
                </c:pt>
                <c:pt idx="9">
                  <c:v/>
                </c:pt>
                <c:pt idx="10">
                  <c:v>26</c:v>
                </c:pt>
              </c:numCache>
            </c:numRef>
          </c:val>
        </c:ser>
        <c:ser>
          <c:idx val="4"/>
          <c:order val="4"/>
          <c:tx>
            <c:strRef>
              <c:f>'GRAFICA 4'!$F$3:$F$4</c:f>
              <c:strCache>
                <c:ptCount val="1"/>
                <c:pt idx="0">
                  <c:v>(vacío)</c:v>
                </c:pt>
              </c:strCache>
            </c:strRef>
          </c:tx>
          <c:spPr>
            <a:noFill/>
            <a:ln>
              <a:noFill/>
            </a:ln>
          </c:spPr>
          <c:cat>
            <c:strRef>
              <c:f>'GRAFICA 4'!$A$5:$A$15</c:f>
              <c:strCache>
                <c:ptCount val="11"/>
                <c:pt idx="0">
                  <c:v>API</c:v>
                </c:pt>
                <c:pt idx="1">
                  <c:v>ASME</c:v>
                </c:pt>
                <c:pt idx="2">
                  <c:v>COL</c:v>
                </c:pt>
                <c:pt idx="3">
                  <c:v>LRQA</c:v>
                </c:pt>
                <c:pt idx="4">
                  <c:v>PAM</c:v>
                </c:pt>
                <c:pt idx="5">
                  <c:v>RIO NAPO</c:v>
                </c:pt>
                <c:pt idx="6">
                  <c:v>STP</c:v>
                </c:pt>
                <c:pt idx="7">
                  <c:v>TENARIS</c:v>
                </c:pt>
                <c:pt idx="8">
                  <c:v>PARDARIS</c:v>
                </c:pt>
                <c:pt idx="9">
                  <c:v>OGLAN/ AGIP</c:v>
                </c:pt>
                <c:pt idx="10">
                  <c:v>Total Resultado</c:v>
                </c:pt>
              </c:strCache>
            </c:strRef>
          </c:cat>
          <c:val>
            <c:numRef>
              <c:f>'GRAFICA 4'!$F$5:$F$15</c:f>
              <c:numCache>
                <c:formatCode>General</c:formatCode>
                <c:ptCount val="11"/>
                <c:pt idx="0">
                  <c:v/>
                </c:pt>
                <c:pt idx="1">
                  <c:v/>
                </c:pt>
                <c:pt idx="2">
                  <c:v/>
                </c:pt>
                <c:pt idx="3">
                  <c:v/>
                </c:pt>
                <c:pt idx="4">
                  <c:v/>
                </c:pt>
                <c:pt idx="5">
                  <c:v/>
                </c:pt>
                <c:pt idx="6">
                  <c:v/>
                </c:pt>
                <c:pt idx="7">
                  <c:v/>
                </c:pt>
                <c:pt idx="8">
                  <c:v/>
                </c:pt>
                <c:pt idx="9">
                  <c:v/>
                </c:pt>
                <c:pt idx="10">
                  <c:v/>
                </c:pt>
              </c:numCache>
            </c:numRef>
          </c:val>
        </c:ser>
        <c:gapWidth val="150"/>
        <c:axId val="8470468"/>
        <c:axId val="85118022"/>
      </c:barChart>
      <c:catAx>
        <c:axId val="8470468"/>
        <c:scaling>
          <c:orientation val="minMax"/>
        </c:scaling>
        <c:delete val="1"/>
        <c:axPos val="b"/>
        <c:majorTickMark val="out"/>
        <c:minorTickMark val="none"/>
        <c:tickLblPos val="nextTo"/>
        <c:spPr>
          <a:ln w="9360">
            <a:solidFill>
              <a:srgbClr val="878787"/>
            </a:solidFill>
            <a:round/>
          </a:ln>
        </c:spPr>
        <c:crossAx val="85118022"/>
        <c:crosses val="autoZero"/>
        <c:auto val="1"/>
        <c:lblAlgn val="ctr"/>
        <c:lblOffset val="100"/>
      </c:catAx>
      <c:valAx>
        <c:axId val="85118022"/>
        <c:scaling>
          <c:orientation val="minMax"/>
        </c:scaling>
        <c:delete val="1"/>
        <c:axPos val="l"/>
        <c:majorTickMark val="out"/>
        <c:minorTickMark val="none"/>
        <c:tickLblPos val="nextTo"/>
        <c:spPr>
          <a:ln w="9360">
            <a:solidFill>
              <a:srgbClr val="878787"/>
            </a:solidFill>
            <a:round/>
          </a:ln>
        </c:spPr>
        <c:crossAx val="8470468"/>
        <c:crossesAt val="0"/>
      </c:valAx>
      <c:spPr>
        <a:solidFill>
          <a:srgbClr val="454545"/>
        </a:solidFill>
        <a:ln>
          <a:noFill/>
        </a:ln>
      </c:spPr>
    </c:plotArea>
    <c:legend>
      <c:legendPos val="r"/>
      <c:overlay val="0"/>
      <c:spPr>
        <a:noFill/>
        <a:ln>
          <a:noFill/>
        </a:ln>
      </c:spPr>
    </c:legend>
    <c:plotVisOnly val="1"/>
  </c:chart>
  <c:spPr>
    <a:noFill/>
    <a:ln>
      <a:noFill/>
    </a:ln>
  </c:spPr>
</c:chartSpace>
</file>

<file path=xl/charts/chart5.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tx>
            <c:strRef>
              <c:f>'GRAFICA 4'!$B$3:$B$4</c:f>
              <c:strCache>
                <c:ptCount val="1"/>
                <c:pt idx="0">
                  <c:v>CÓDIGO NCR</c:v>
                </c:pt>
              </c:strCache>
            </c:strRef>
          </c:tx>
          <c:spPr>
            <a:solidFill>
              <a:srgbClr val="ff0000"/>
            </a:solidFill>
            <a:ln>
              <a:noFill/>
            </a:ln>
          </c:spPr>
          <c:cat>
            <c:strRef>
              <c:f>'GRAFICA 4'!$A$5:$A$15</c:f>
              <c:strCache>
                <c:ptCount val="11"/>
                <c:pt idx="0">
                  <c:v>API</c:v>
                </c:pt>
                <c:pt idx="1">
                  <c:v>ASME</c:v>
                </c:pt>
                <c:pt idx="2">
                  <c:v>COL</c:v>
                </c:pt>
                <c:pt idx="3">
                  <c:v>LRQA</c:v>
                </c:pt>
                <c:pt idx="4">
                  <c:v>PAM</c:v>
                </c:pt>
                <c:pt idx="5">
                  <c:v>RIO NAPO</c:v>
                </c:pt>
                <c:pt idx="6">
                  <c:v>STP</c:v>
                </c:pt>
                <c:pt idx="7">
                  <c:v>TENARIS</c:v>
                </c:pt>
                <c:pt idx="8">
                  <c:v>PARDARIS</c:v>
                </c:pt>
                <c:pt idx="9">
                  <c:v>OGLAN/ AGIP</c:v>
                </c:pt>
                <c:pt idx="10">
                  <c:v>Total Resultado</c:v>
                </c:pt>
              </c:strCache>
            </c:strRef>
          </c:cat>
          <c:val>
            <c:numRef>
              <c:f>'GRAFICA 4'!$B$5:$B$15</c:f>
              <c:numCache>
                <c:formatCode>General</c:formatCode>
                <c:ptCount val="11"/>
                <c:pt idx="0">
                  <c:v>4</c:v>
                </c:pt>
                <c:pt idx="1">
                  <c:v>1</c:v>
                </c:pt>
                <c:pt idx="2">
                  <c:v/>
                </c:pt>
                <c:pt idx="3">
                  <c:v>8</c:v>
                </c:pt>
                <c:pt idx="4">
                  <c:v>17</c:v>
                </c:pt>
                <c:pt idx="5">
                  <c:v/>
                </c:pt>
                <c:pt idx="6">
                  <c:v>18</c:v>
                </c:pt>
                <c:pt idx="7">
                  <c:v>16</c:v>
                </c:pt>
                <c:pt idx="8">
                  <c:v/>
                </c:pt>
                <c:pt idx="9">
                  <c:v>1</c:v>
                </c:pt>
                <c:pt idx="10">
                  <c:v>65</c:v>
                </c:pt>
              </c:numCache>
            </c:numRef>
          </c:val>
        </c:ser>
        <c:ser>
          <c:idx val="1"/>
          <c:order val="1"/>
          <c:tx>
            <c:strRef>
              <c:f>'GRAFICA 4'!$C$3:$C$4</c:f>
              <c:strCache>
                <c:ptCount val="1"/>
                <c:pt idx="0">
                  <c:v>NPT</c:v>
                </c:pt>
              </c:strCache>
            </c:strRef>
          </c:tx>
          <c:spPr>
            <a:solidFill>
              <a:srgbClr val="ffc000"/>
            </a:solidFill>
            <a:ln>
              <a:noFill/>
            </a:ln>
          </c:spPr>
          <c:cat>
            <c:strRef>
              <c:f>'GRAFICA 4'!$A$5:$A$15</c:f>
              <c:strCache>
                <c:ptCount val="11"/>
                <c:pt idx="0">
                  <c:v>API</c:v>
                </c:pt>
                <c:pt idx="1">
                  <c:v>ASME</c:v>
                </c:pt>
                <c:pt idx="2">
                  <c:v>COL</c:v>
                </c:pt>
                <c:pt idx="3">
                  <c:v>LRQA</c:v>
                </c:pt>
                <c:pt idx="4">
                  <c:v>PAM</c:v>
                </c:pt>
                <c:pt idx="5">
                  <c:v>RIO NAPO</c:v>
                </c:pt>
                <c:pt idx="6">
                  <c:v>STP</c:v>
                </c:pt>
                <c:pt idx="7">
                  <c:v>TENARIS</c:v>
                </c:pt>
                <c:pt idx="8">
                  <c:v>PARDARIS</c:v>
                </c:pt>
                <c:pt idx="9">
                  <c:v>OGLAN/ AGIP</c:v>
                </c:pt>
                <c:pt idx="10">
                  <c:v>Total Resultado</c:v>
                </c:pt>
              </c:strCache>
            </c:strRef>
          </c:cat>
          <c:val>
            <c:numRef>
              <c:f>'GRAFICA 4'!$C$5:$C$15</c:f>
              <c:numCache>
                <c:formatCode>General</c:formatCode>
                <c:ptCount val="11"/>
                <c:pt idx="0">
                  <c:v/>
                </c:pt>
                <c:pt idx="1">
                  <c:v/>
                </c:pt>
                <c:pt idx="2">
                  <c:v/>
                </c:pt>
                <c:pt idx="3">
                  <c:v/>
                </c:pt>
                <c:pt idx="4">
                  <c:v>24</c:v>
                </c:pt>
                <c:pt idx="5">
                  <c:v/>
                </c:pt>
                <c:pt idx="6">
                  <c:v/>
                </c:pt>
                <c:pt idx="7">
                  <c:v/>
                </c:pt>
                <c:pt idx="8">
                  <c:v>4</c:v>
                </c:pt>
                <c:pt idx="9">
                  <c:v/>
                </c:pt>
                <c:pt idx="10">
                  <c:v>28</c:v>
                </c:pt>
              </c:numCache>
            </c:numRef>
          </c:val>
        </c:ser>
        <c:ser>
          <c:idx val="2"/>
          <c:order val="2"/>
          <c:tx>
            <c:strRef>
              <c:f>'GRAFICA 4'!$D$3:$D$4</c:f>
              <c:strCache>
                <c:ptCount val="1"/>
                <c:pt idx="0">
                  <c:v>OBS</c:v>
                </c:pt>
              </c:strCache>
            </c:strRef>
          </c:tx>
          <c:spPr>
            <a:solidFill>
              <a:srgbClr val="008000"/>
            </a:solidFill>
            <a:ln>
              <a:noFill/>
            </a:ln>
          </c:spPr>
          <c:cat>
            <c:strRef>
              <c:f>'GRAFICA 4'!$A$5:$A$15</c:f>
              <c:strCache>
                <c:ptCount val="11"/>
                <c:pt idx="0">
                  <c:v>API</c:v>
                </c:pt>
                <c:pt idx="1">
                  <c:v>ASME</c:v>
                </c:pt>
                <c:pt idx="2">
                  <c:v>COL</c:v>
                </c:pt>
                <c:pt idx="3">
                  <c:v>LRQA</c:v>
                </c:pt>
                <c:pt idx="4">
                  <c:v>PAM</c:v>
                </c:pt>
                <c:pt idx="5">
                  <c:v>RIO NAPO</c:v>
                </c:pt>
                <c:pt idx="6">
                  <c:v>STP</c:v>
                </c:pt>
                <c:pt idx="7">
                  <c:v>TENARIS</c:v>
                </c:pt>
                <c:pt idx="8">
                  <c:v>PARDARIS</c:v>
                </c:pt>
                <c:pt idx="9">
                  <c:v>OGLAN/ AGIP</c:v>
                </c:pt>
                <c:pt idx="10">
                  <c:v>Total Resultado</c:v>
                </c:pt>
              </c:strCache>
            </c:strRef>
          </c:cat>
          <c:val>
            <c:numRef>
              <c:f>'GRAFICA 4'!$D$5:$D$15</c:f>
              <c:numCache>
                <c:formatCode>General</c:formatCode>
                <c:ptCount val="11"/>
                <c:pt idx="0">
                  <c:v/>
                </c:pt>
                <c:pt idx="1">
                  <c:v/>
                </c:pt>
                <c:pt idx="2">
                  <c:v/>
                </c:pt>
                <c:pt idx="3">
                  <c:v/>
                </c:pt>
                <c:pt idx="4">
                  <c:v/>
                </c:pt>
                <c:pt idx="5">
                  <c:v/>
                </c:pt>
                <c:pt idx="6">
                  <c:v>236</c:v>
                </c:pt>
                <c:pt idx="7">
                  <c:v/>
                </c:pt>
                <c:pt idx="8">
                  <c:v/>
                </c:pt>
                <c:pt idx="9">
                  <c:v/>
                </c:pt>
                <c:pt idx="10">
                  <c:v>236</c:v>
                </c:pt>
              </c:numCache>
            </c:numRef>
          </c:val>
        </c:ser>
        <c:ser>
          <c:idx val="3"/>
          <c:order val="3"/>
          <c:tx>
            <c:strRef>
              <c:f>'GRAFICA 4'!$E$3:$E$4</c:f>
              <c:strCache>
                <c:ptCount val="1"/>
                <c:pt idx="0">
                  <c:v>PNC</c:v>
                </c:pt>
              </c:strCache>
            </c:strRef>
          </c:tx>
          <c:spPr>
            <a:solidFill>
              <a:srgbClr val="00b0f0"/>
            </a:solidFill>
            <a:ln>
              <a:noFill/>
            </a:ln>
          </c:spPr>
          <c:cat>
            <c:strRef>
              <c:f>'GRAFICA 4'!$A$5:$A$15</c:f>
              <c:strCache>
                <c:ptCount val="11"/>
                <c:pt idx="0">
                  <c:v>API</c:v>
                </c:pt>
                <c:pt idx="1">
                  <c:v>ASME</c:v>
                </c:pt>
                <c:pt idx="2">
                  <c:v>COL</c:v>
                </c:pt>
                <c:pt idx="3">
                  <c:v>LRQA</c:v>
                </c:pt>
                <c:pt idx="4">
                  <c:v>PAM</c:v>
                </c:pt>
                <c:pt idx="5">
                  <c:v>RIO NAPO</c:v>
                </c:pt>
                <c:pt idx="6">
                  <c:v>STP</c:v>
                </c:pt>
                <c:pt idx="7">
                  <c:v>TENARIS</c:v>
                </c:pt>
                <c:pt idx="8">
                  <c:v>PARDARIS</c:v>
                </c:pt>
                <c:pt idx="9">
                  <c:v>OGLAN/ AGIP</c:v>
                </c:pt>
                <c:pt idx="10">
                  <c:v>Total Resultado</c:v>
                </c:pt>
              </c:strCache>
            </c:strRef>
          </c:cat>
          <c:val>
            <c:numRef>
              <c:f>'GRAFICA 4'!$E$5:$E$15</c:f>
              <c:numCache>
                <c:formatCode>General</c:formatCode>
                <c:ptCount val="11"/>
                <c:pt idx="0">
                  <c:v/>
                </c:pt>
                <c:pt idx="1">
                  <c:v/>
                </c:pt>
                <c:pt idx="2">
                  <c:v>4</c:v>
                </c:pt>
                <c:pt idx="3">
                  <c:v/>
                </c:pt>
                <c:pt idx="4">
                  <c:v>18</c:v>
                </c:pt>
                <c:pt idx="5">
                  <c:v>2</c:v>
                </c:pt>
                <c:pt idx="6">
                  <c:v/>
                </c:pt>
                <c:pt idx="7">
                  <c:v>1</c:v>
                </c:pt>
                <c:pt idx="8">
                  <c:v>1</c:v>
                </c:pt>
                <c:pt idx="9">
                  <c:v/>
                </c:pt>
                <c:pt idx="10">
                  <c:v>26</c:v>
                </c:pt>
              </c:numCache>
            </c:numRef>
          </c:val>
        </c:ser>
        <c:ser>
          <c:idx val="4"/>
          <c:order val="4"/>
          <c:tx>
            <c:strRef>
              <c:f>'GRAFICA 4'!$F$3:$F$4</c:f>
              <c:strCache>
                <c:ptCount val="1"/>
                <c:pt idx="0">
                  <c:v>(vacío)</c:v>
                </c:pt>
              </c:strCache>
            </c:strRef>
          </c:tx>
          <c:spPr>
            <a:noFill/>
            <a:ln>
              <a:noFill/>
            </a:ln>
          </c:spPr>
          <c:cat>
            <c:strRef>
              <c:f>'GRAFICA 4'!$A$5:$A$15</c:f>
              <c:strCache>
                <c:ptCount val="11"/>
                <c:pt idx="0">
                  <c:v>API</c:v>
                </c:pt>
                <c:pt idx="1">
                  <c:v>ASME</c:v>
                </c:pt>
                <c:pt idx="2">
                  <c:v>COL</c:v>
                </c:pt>
                <c:pt idx="3">
                  <c:v>LRQA</c:v>
                </c:pt>
                <c:pt idx="4">
                  <c:v>PAM</c:v>
                </c:pt>
                <c:pt idx="5">
                  <c:v>RIO NAPO</c:v>
                </c:pt>
                <c:pt idx="6">
                  <c:v>STP</c:v>
                </c:pt>
                <c:pt idx="7">
                  <c:v>TENARIS</c:v>
                </c:pt>
                <c:pt idx="8">
                  <c:v>PARDARIS</c:v>
                </c:pt>
                <c:pt idx="9">
                  <c:v>OGLAN/ AGIP</c:v>
                </c:pt>
                <c:pt idx="10">
                  <c:v>Total Resultado</c:v>
                </c:pt>
              </c:strCache>
            </c:strRef>
          </c:cat>
          <c:val>
            <c:numRef>
              <c:f>'GRAFICA 4'!$F$5:$F$15</c:f>
              <c:numCache>
                <c:formatCode>General</c:formatCode>
                <c:ptCount val="11"/>
                <c:pt idx="0">
                  <c:v/>
                </c:pt>
                <c:pt idx="1">
                  <c:v/>
                </c:pt>
                <c:pt idx="2">
                  <c:v/>
                </c:pt>
                <c:pt idx="3">
                  <c:v/>
                </c:pt>
                <c:pt idx="4">
                  <c:v/>
                </c:pt>
                <c:pt idx="5">
                  <c:v/>
                </c:pt>
                <c:pt idx="6">
                  <c:v/>
                </c:pt>
                <c:pt idx="7">
                  <c:v/>
                </c:pt>
                <c:pt idx="8">
                  <c:v/>
                </c:pt>
                <c:pt idx="9">
                  <c:v/>
                </c:pt>
                <c:pt idx="10">
                  <c:v/>
                </c:pt>
              </c:numCache>
            </c:numRef>
          </c:val>
        </c:ser>
        <c:gapWidth val="150"/>
        <c:axId val="11522068"/>
        <c:axId val="29778833"/>
      </c:barChart>
      <c:catAx>
        <c:axId val="11522068"/>
        <c:scaling>
          <c:orientation val="minMax"/>
        </c:scaling>
        <c:delete val="1"/>
        <c:axPos val="b"/>
        <c:majorTickMark val="out"/>
        <c:minorTickMark val="none"/>
        <c:tickLblPos val="nextTo"/>
        <c:spPr>
          <a:ln w="9360">
            <a:solidFill>
              <a:srgbClr val="878787"/>
            </a:solidFill>
            <a:round/>
          </a:ln>
        </c:spPr>
        <c:crossAx val="29778833"/>
        <c:crosses val="autoZero"/>
        <c:auto val="1"/>
        <c:lblAlgn val="ctr"/>
        <c:lblOffset val="100"/>
      </c:catAx>
      <c:valAx>
        <c:axId val="29778833"/>
        <c:scaling>
          <c:orientation val="minMax"/>
        </c:scaling>
        <c:delete val="1"/>
        <c:axPos val="l"/>
        <c:majorTickMark val="out"/>
        <c:minorTickMark val="none"/>
        <c:tickLblPos val="nextTo"/>
        <c:spPr>
          <a:ln w="9360">
            <a:solidFill>
              <a:srgbClr val="878787"/>
            </a:solidFill>
            <a:round/>
          </a:ln>
        </c:spPr>
        <c:crossAx val="11522068"/>
        <c:crossesAt val="0"/>
      </c:valAx>
      <c:spPr>
        <a:solidFill>
          <a:srgbClr val="454545"/>
        </a:solidFill>
        <a:ln>
          <a:noFill/>
        </a:ln>
      </c:spPr>
    </c:plotArea>
    <c:legend>
      <c:legendPos val="r"/>
      <c:overlay val="0"/>
      <c:spPr>
        <a:noFill/>
        <a:ln>
          <a:noFill/>
        </a:ln>
      </c:spPr>
    </c:legend>
    <c:plotVisOnly val="1"/>
  </c:chart>
  <c:spPr>
    <a:noFill/>
    <a:ln>
      <a:noFill/>
    </a:ln>
  </c:spPr>
</c:chartSpace>
</file>

<file path=xl/charts/chart6.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tx>
            <c:strRef>
              <c:f>'GRAFICA 1'!$B$5:$B$6</c:f>
              <c:strCache>
                <c:ptCount val="1"/>
                <c:pt idx="0">
                  <c:v>NPT</c:v>
                </c:pt>
              </c:strCache>
            </c:strRef>
          </c:tx>
          <c:spPr>
            <a:solidFill>
              <a:srgbClr val="ff0000"/>
            </a:solidFill>
            <a:ln>
              <a:noFill/>
            </a:ln>
          </c:spPr>
          <c:cat>
            <c:strRef>
              <c:f>'GRAFICA 1'!$A$7</c:f>
              <c:strCache>
                <c:ptCount val="1"/>
                <c:pt idx="0">
                  <c:v>9</c:v>
                </c:pt>
              </c:strCache>
            </c:strRef>
          </c:cat>
          <c:val>
            <c:numRef>
              <c:f>'GRAFICA 1'!$B$7</c:f>
              <c:numCache>
                <c:formatCode>General</c:formatCode>
                <c:ptCount val="1"/>
                <c:pt idx="0">
                  <c:v>11</c:v>
                </c:pt>
              </c:numCache>
            </c:numRef>
          </c:val>
        </c:ser>
        <c:ser>
          <c:idx val="1"/>
          <c:order val="1"/>
          <c:tx>
            <c:strRef>
              <c:f>'GRAFICA 1'!$C$5:$C$6</c:f>
              <c:strCache>
                <c:ptCount val="1"/>
                <c:pt idx="0">
                  <c:v>OBS</c:v>
                </c:pt>
              </c:strCache>
            </c:strRef>
          </c:tx>
          <c:spPr>
            <a:solidFill>
              <a:srgbClr val="ffc000"/>
            </a:solidFill>
            <a:ln>
              <a:noFill/>
            </a:ln>
          </c:spPr>
          <c:cat>
            <c:strRef>
              <c:f>'GRAFICA 1'!$A$7</c:f>
              <c:strCache>
                <c:ptCount val="1"/>
                <c:pt idx="0">
                  <c:v>9</c:v>
                </c:pt>
              </c:strCache>
            </c:strRef>
          </c:cat>
          <c:val>
            <c:numRef>
              <c:f>'GRAFICA 1'!$C$7</c:f>
              <c:numCache>
                <c:formatCode>General</c:formatCode>
                <c:ptCount val="1"/>
                <c:pt idx="0">
                  <c:v>39</c:v>
                </c:pt>
              </c:numCache>
            </c:numRef>
          </c:val>
        </c:ser>
        <c:ser>
          <c:idx val="2"/>
          <c:order val="2"/>
          <c:tx>
            <c:strRef>
              <c:f>'GRAFICA 1'!$D$5:$D$6</c:f>
              <c:strCache>
                <c:ptCount val="1"/>
                <c:pt idx="0">
                  <c:v>PNC</c:v>
                </c:pt>
              </c:strCache>
            </c:strRef>
          </c:tx>
          <c:spPr>
            <a:solidFill>
              <a:srgbClr val="008000"/>
            </a:solidFill>
            <a:ln>
              <a:noFill/>
            </a:ln>
          </c:spPr>
          <c:cat>
            <c:strRef>
              <c:f>'GRAFICA 1'!$A$7</c:f>
              <c:strCache>
                <c:ptCount val="1"/>
                <c:pt idx="0">
                  <c:v>9</c:v>
                </c:pt>
              </c:strCache>
            </c:strRef>
          </c:cat>
          <c:val>
            <c:numRef>
              <c:f>'GRAFICA 1'!$D$7</c:f>
              <c:numCache>
                <c:formatCode>General</c:formatCode>
                <c:ptCount val="1"/>
                <c:pt idx="0">
                  <c:v>1</c:v>
                </c:pt>
              </c:numCache>
            </c:numRef>
          </c:val>
        </c:ser>
        <c:ser>
          <c:idx val="3"/>
          <c:order val="3"/>
          <c:tx>
            <c:strRef>
              <c:f>'GRAFICA 1'!$E$5:$E$6</c:f>
              <c:strCache>
                <c:ptCount val="1"/>
                <c:pt idx="0">
                  <c:v/>
                </c:pt>
              </c:strCache>
            </c:strRef>
          </c:tx>
          <c:spPr>
            <a:noFill/>
            <a:ln>
              <a:noFill/>
            </a:ln>
          </c:spPr>
          <c:cat>
            <c:strRef>
              <c:f>'GRAFICA 1'!$A$7</c:f>
              <c:strCache>
                <c:ptCount val="1"/>
                <c:pt idx="0">
                  <c:v>9</c:v>
                </c:pt>
              </c:strCache>
            </c:strRef>
          </c:cat>
          <c:val>
            <c:numRef>
              <c:f>'GRAFICA 1'!$E$7</c:f>
              <c:numCache>
                <c:formatCode>General</c:formatCode>
                <c:ptCount val="1"/>
                <c:pt idx="0">
                  <c:v/>
                </c:pt>
              </c:numCache>
            </c:numRef>
          </c:val>
        </c:ser>
        <c:gapWidth val="150"/>
        <c:axId val="85923487"/>
        <c:axId val="65475674"/>
      </c:barChart>
      <c:catAx>
        <c:axId val="85923487"/>
        <c:scaling>
          <c:orientation val="minMax"/>
        </c:scaling>
        <c:delete val="1"/>
        <c:axPos val="b"/>
        <c:majorTickMark val="out"/>
        <c:minorTickMark val="none"/>
        <c:tickLblPos val="nextTo"/>
        <c:spPr>
          <a:ln w="9360">
            <a:solidFill>
              <a:srgbClr val="878787"/>
            </a:solidFill>
            <a:round/>
          </a:ln>
        </c:spPr>
        <c:crossAx val="65475674"/>
        <c:crosses val="autoZero"/>
        <c:auto val="1"/>
        <c:lblAlgn val="ctr"/>
        <c:lblOffset val="100"/>
      </c:catAx>
      <c:valAx>
        <c:axId val="65475674"/>
        <c:scaling>
          <c:orientation val="minMax"/>
        </c:scaling>
        <c:delete val="1"/>
        <c:axPos val="l"/>
        <c:majorTickMark val="out"/>
        <c:minorTickMark val="none"/>
        <c:tickLblPos val="nextTo"/>
        <c:spPr>
          <a:ln w="9360">
            <a:solidFill>
              <a:srgbClr val="878787"/>
            </a:solidFill>
            <a:round/>
          </a:ln>
        </c:spPr>
        <c:crossAx val="85923487"/>
        <c:crossesAt val="0"/>
      </c:valAx>
      <c:spPr>
        <a:solidFill>
          <a:srgbClr val="454545"/>
        </a:solidFill>
        <a:ln>
          <a:noFill/>
        </a:ln>
      </c:spPr>
    </c:plotArea>
    <c:legend>
      <c:legendPos val="r"/>
      <c:overlay val="0"/>
      <c:spPr>
        <a:noFill/>
        <a:ln>
          <a:noFill/>
        </a:ln>
      </c:spPr>
    </c:legend>
    <c:plotVisOnly val="1"/>
  </c:chart>
  <c:spPr>
    <a:noFill/>
    <a:ln>
      <a:noFill/>
    </a:ln>
  </c:spPr>
</c:chartSpace>
</file>

<file path=xl/charts/chart7.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tx>
            <c:strRef>
              <c:f>'GRAFICA 2'!$B$3:$B$4</c:f>
              <c:strCache>
                <c:ptCount val="1"/>
                <c:pt idx="0">
                  <c:v>C</c:v>
                </c:pt>
              </c:strCache>
            </c:strRef>
          </c:tx>
          <c:spPr>
            <a:solidFill>
              <a:srgbClr val="ff0000"/>
            </a:solidFill>
            <a:ln>
              <a:noFill/>
            </a:ln>
          </c:spPr>
          <c:cat>
            <c:strRef>
              <c:f>'GRAFICA 2'!$A$5</c:f>
              <c:strCache>
                <c:ptCount val="1"/>
                <c:pt idx="0">
                  <c:v>61</c:v>
                </c:pt>
              </c:strCache>
            </c:strRef>
          </c:cat>
          <c:val>
            <c:numRef>
              <c:f>'GRAFICA 2'!$B$5</c:f>
              <c:numCache>
                <c:formatCode>General</c:formatCode>
                <c:ptCount val="1"/>
                <c:pt idx="0">
                  <c:v>286</c:v>
                </c:pt>
              </c:numCache>
            </c:numRef>
          </c:val>
        </c:ser>
        <c:ser>
          <c:idx val="1"/>
          <c:order val="1"/>
          <c:tx>
            <c:strRef>
              <c:f>'GRAFICA 2'!$C$3:$C$4</c:f>
              <c:strCache>
                <c:ptCount val="1"/>
                <c:pt idx="0">
                  <c:v/>
                </c:pt>
              </c:strCache>
            </c:strRef>
          </c:tx>
          <c:spPr>
            <a:solidFill>
              <a:srgbClr val="00b0f0"/>
            </a:solidFill>
            <a:ln>
              <a:noFill/>
            </a:ln>
          </c:spPr>
          <c:cat>
            <c:strRef>
              <c:f>'GRAFICA 2'!$A$5</c:f>
              <c:strCache>
                <c:ptCount val="1"/>
                <c:pt idx="0">
                  <c:v>61</c:v>
                </c:pt>
              </c:strCache>
            </c:strRef>
          </c:cat>
          <c:val>
            <c:numRef>
              <c:f>'GRAFICA 2'!$C$5</c:f>
              <c:numCache>
                <c:formatCode>General</c:formatCode>
                <c:ptCount val="1"/>
                <c:pt idx="0">
                  <c:v/>
                </c:pt>
              </c:numCache>
            </c:numRef>
          </c:val>
        </c:ser>
        <c:gapWidth val="150"/>
        <c:axId val="2669625"/>
        <c:axId val="84746291"/>
      </c:barChart>
      <c:catAx>
        <c:axId val="2669625"/>
        <c:scaling>
          <c:orientation val="minMax"/>
        </c:scaling>
        <c:delete val="1"/>
        <c:axPos val="b"/>
        <c:majorTickMark val="out"/>
        <c:minorTickMark val="none"/>
        <c:tickLblPos val="nextTo"/>
        <c:spPr>
          <a:ln w="9360">
            <a:solidFill>
              <a:srgbClr val="878787"/>
            </a:solidFill>
            <a:round/>
          </a:ln>
        </c:spPr>
        <c:crossAx val="84746291"/>
        <c:crosses val="autoZero"/>
        <c:auto val="1"/>
        <c:lblAlgn val="ctr"/>
        <c:lblOffset val="100"/>
      </c:catAx>
      <c:valAx>
        <c:axId val="84746291"/>
        <c:scaling>
          <c:orientation val="minMax"/>
        </c:scaling>
        <c:delete val="1"/>
        <c:axPos val="l"/>
        <c:majorTickMark val="out"/>
        <c:minorTickMark val="none"/>
        <c:tickLblPos val="nextTo"/>
        <c:spPr>
          <a:ln w="9360">
            <a:solidFill>
              <a:srgbClr val="878787"/>
            </a:solidFill>
            <a:round/>
          </a:ln>
        </c:spPr>
        <c:crossAx val="2669625"/>
        <c:crossesAt val="0"/>
      </c:valAx>
      <c:spPr>
        <a:solidFill>
          <a:srgbClr val="454545"/>
        </a:solidFill>
        <a:ln>
          <a:noFill/>
        </a:ln>
      </c:spPr>
    </c:plotArea>
    <c:legend>
      <c:legendPos val="r"/>
      <c:overlay val="0"/>
      <c:spPr>
        <a:noFill/>
        <a:ln>
          <a:noFill/>
        </a:ln>
      </c:spPr>
    </c:legend>
    <c:plotVisOnly val="1"/>
  </c:chart>
  <c:spPr>
    <a:noFill/>
    <a:ln>
      <a:noFill/>
    </a:ln>
  </c:spPr>
</c:chartSpace>
</file>

<file path=xl/charts/chart8.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tx>
            <c:strRef>
              <c:f>'GRAFICA 3'!$B$5:$B$6</c:f>
              <c:strCache>
                <c:ptCount val="1"/>
                <c:pt idx="0">
                  <c:v>20%</c:v>
                </c:pt>
              </c:strCache>
            </c:strRef>
          </c:tx>
          <c:spPr>
            <a:solidFill>
              <a:srgbClr val="ff0000"/>
            </a:solidFill>
            <a:ln>
              <a:noFill/>
            </a:ln>
          </c:spPr>
          <c:cat>
            <c:strRef>
              <c:f>'GRAFICA 3'!$A$7</c:f>
              <c:strCache>
                <c:ptCount val="1"/>
                <c:pt idx="0">
                  <c:v>35</c:v>
                </c:pt>
              </c:strCache>
            </c:strRef>
          </c:cat>
          <c:val>
            <c:numRef>
              <c:f>'GRAFICA 3'!$B$7</c:f>
              <c:numCache>
                <c:formatCode>General</c:formatCode>
                <c:ptCount val="1"/>
                <c:pt idx="0">
                  <c:v>1</c:v>
                </c:pt>
              </c:numCache>
            </c:numRef>
          </c:val>
        </c:ser>
        <c:ser>
          <c:idx val="1"/>
          <c:order val="1"/>
          <c:tx>
            <c:strRef>
              <c:f>'GRAFICA 3'!$C$5:$C$6</c:f>
              <c:strCache>
                <c:ptCount val="1"/>
                <c:pt idx="0">
                  <c:v>40%</c:v>
                </c:pt>
              </c:strCache>
            </c:strRef>
          </c:tx>
          <c:spPr>
            <a:noFill/>
            <a:ln>
              <a:noFill/>
            </a:ln>
          </c:spPr>
          <c:cat>
            <c:strRef>
              <c:f>'GRAFICA 3'!$A$7</c:f>
              <c:strCache>
                <c:ptCount val="1"/>
                <c:pt idx="0">
                  <c:v>35</c:v>
                </c:pt>
              </c:strCache>
            </c:strRef>
          </c:cat>
          <c:val>
            <c:numRef>
              <c:f>'GRAFICA 3'!$C$7</c:f>
              <c:numCache>
                <c:formatCode>General</c:formatCode>
                <c:ptCount val="1"/>
                <c:pt idx="0">
                  <c:v>25</c:v>
                </c:pt>
              </c:numCache>
            </c:numRef>
          </c:val>
        </c:ser>
        <c:ser>
          <c:idx val="2"/>
          <c:order val="2"/>
          <c:tx>
            <c:strRef>
              <c:f>'GRAFICA 3'!$D$5:$D$6</c:f>
              <c:strCache>
                <c:ptCount val="1"/>
                <c:pt idx="0">
                  <c:v/>
                </c:pt>
              </c:strCache>
            </c:strRef>
          </c:tx>
          <c:spPr>
            <a:noFill/>
            <a:ln>
              <a:noFill/>
            </a:ln>
          </c:spPr>
          <c:cat>
            <c:strRef>
              <c:f>'GRAFICA 3'!$A$7</c:f>
              <c:strCache>
                <c:ptCount val="1"/>
                <c:pt idx="0">
                  <c:v>35</c:v>
                </c:pt>
              </c:strCache>
            </c:strRef>
          </c:cat>
          <c:val>
            <c:numRef>
              <c:f>'GRAFICA 3'!$D$7</c:f>
              <c:numCache>
                <c:formatCode>General</c:formatCode>
                <c:ptCount val="1"/>
                <c:pt idx="0">
                  <c:v/>
                </c:pt>
              </c:numCache>
            </c:numRef>
          </c:val>
        </c:ser>
        <c:gapWidth val="150"/>
        <c:axId val="11695629"/>
        <c:axId val="96248155"/>
      </c:barChart>
      <c:catAx>
        <c:axId val="11695629"/>
        <c:scaling>
          <c:orientation val="minMax"/>
        </c:scaling>
        <c:delete val="1"/>
        <c:axPos val="b"/>
        <c:majorTickMark val="out"/>
        <c:minorTickMark val="none"/>
        <c:tickLblPos val="nextTo"/>
        <c:spPr>
          <a:ln w="9360">
            <a:solidFill>
              <a:srgbClr val="878787"/>
            </a:solidFill>
            <a:round/>
          </a:ln>
        </c:spPr>
        <c:crossAx val="96248155"/>
        <c:crosses val="autoZero"/>
        <c:auto val="1"/>
        <c:lblAlgn val="ctr"/>
        <c:lblOffset val="100"/>
      </c:catAx>
      <c:valAx>
        <c:axId val="96248155"/>
        <c:scaling>
          <c:orientation val="minMax"/>
        </c:scaling>
        <c:delete val="1"/>
        <c:axPos val="l"/>
        <c:majorTickMark val="out"/>
        <c:minorTickMark val="none"/>
        <c:tickLblPos val="nextTo"/>
        <c:spPr>
          <a:ln w="9360">
            <a:solidFill>
              <a:srgbClr val="878787"/>
            </a:solidFill>
            <a:round/>
          </a:ln>
        </c:spPr>
        <c:crossAx val="11695629"/>
        <c:crossesAt val="0"/>
      </c:valAx>
      <c:spPr>
        <a:solidFill>
          <a:srgbClr val="454545"/>
        </a:solidFill>
        <a:ln>
          <a:noFill/>
        </a:ln>
      </c:spPr>
    </c:plotArea>
    <c:legend>
      <c:legendPos val="r"/>
      <c:overlay val="0"/>
      <c:spPr>
        <a:noFill/>
        <a:ln>
          <a:noFill/>
        </a:ln>
      </c:spPr>
    </c:legend>
    <c:plotVisOnly val="1"/>
  </c:chart>
  <c:spPr>
    <a:noFill/>
    <a:ln>
      <a:noFill/>
    </a:ln>
  </c:spPr>
</c:chartSpace>
</file>

<file path=xl/drawings/_rels/drawing2.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image" Target="../media/image1.png"/><Relationship Id="rId5" Type="http://schemas.openxmlformats.org/officeDocument/2006/relationships/chart" Target="../charts/chart4.xml"/>
</Relationships>
</file>

<file path=xl/drawings/_rels/drawing3.xml.rels><?xml version="1.0" encoding="UTF-8"?>
<Relationships xmlns="http://schemas.openxmlformats.org/package/2006/relationships"><Relationship Id="rId1" Type="http://schemas.openxmlformats.org/officeDocument/2006/relationships/chart" Target="../charts/chart5.xml"/>
</Relationships>
</file>

<file path=xl/drawings/_rels/drawing4.xml.rels><?xml version="1.0" encoding="UTF-8"?>
<Relationships xmlns="http://schemas.openxmlformats.org/package/2006/relationships"><Relationship Id="rId1" Type="http://schemas.openxmlformats.org/officeDocument/2006/relationships/chart" Target="../charts/chart6.xml"/>
</Relationships>
</file>

<file path=xl/drawings/_rels/drawing5.xml.rels><?xml version="1.0" encoding="UTF-8"?>
<Relationships xmlns="http://schemas.openxmlformats.org/package/2006/relationships"><Relationship Id="rId1" Type="http://schemas.openxmlformats.org/officeDocument/2006/relationships/chart" Target="../charts/chart7.xml"/>
</Relationships>
</file>

<file path=xl/drawings/_rels/drawing6.xml.rels><?xml version="1.0" encoding="UTF-8"?>
<Relationships xmlns="http://schemas.openxmlformats.org/package/2006/relationships"><Relationship Id="rId1" Type="http://schemas.openxmlformats.org/officeDocument/2006/relationships/chart" Target="../charts/chart8.xml"/>
</Relationships>
</file>

<file path=xl/drawings/_rels/drawing8.xml.rels><?xml version="1.0" encoding="UTF-8"?>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9.png"/><Relationship Id="rId9" Type="http://schemas.openxmlformats.org/officeDocument/2006/relationships/image" Target="../media/image10.png"/><Relationship Id="rId10" Type="http://schemas.openxmlformats.org/officeDocument/2006/relationships/image" Target="../media/image11.png"/><Relationship Id="rId11" Type="http://schemas.openxmlformats.org/officeDocument/2006/relationships/image" Target="../media/image12.png"/><Relationship Id="rId12" Type="http://schemas.openxmlformats.org/officeDocument/2006/relationships/image" Target="../media/image13.wmf"/><Relationship Id="rId13" Type="http://schemas.openxmlformats.org/officeDocument/2006/relationships/image" Target="../media/image14.wmf"/><Relationship Id="rId14" Type="http://schemas.openxmlformats.org/officeDocument/2006/relationships/image" Target="../media/image15.png"/><Relationship Id="rId15" Type="http://schemas.openxmlformats.org/officeDocument/2006/relationships/image" Target="../media/image16.wmf"/><Relationship Id="rId16" Type="http://schemas.openxmlformats.org/officeDocument/2006/relationships/image" Target="../media/image17.png"/><Relationship Id="rId17" Type="http://schemas.openxmlformats.org/officeDocument/2006/relationships/image" Target="../media/image18.png"/><Relationship Id="rId18" Type="http://schemas.openxmlformats.org/officeDocument/2006/relationships/image" Target="../media/image19.wmf"/><Relationship Id="rId19" Type="http://schemas.openxmlformats.org/officeDocument/2006/relationships/image" Target="../media/image20.wmf"/><Relationship Id="rId20" Type="http://schemas.openxmlformats.org/officeDocument/2006/relationships/image" Target="../media/image21.wmf"/><Relationship Id="rId21" Type="http://schemas.openxmlformats.org/officeDocument/2006/relationships/image" Target="../media/image22.wmf"/><Relationship Id="rId22" Type="http://schemas.openxmlformats.org/officeDocument/2006/relationships/image" Target="../media/image23.wmf"/><Relationship Id="rId23" Type="http://schemas.openxmlformats.org/officeDocument/2006/relationships/image" Target="../media/image24.wmf"/><Relationship Id="rId24" Type="http://schemas.openxmlformats.org/officeDocument/2006/relationships/image" Target="../media/image25.wmf"/><Relationship Id="rId25" Type="http://schemas.openxmlformats.org/officeDocument/2006/relationships/image" Target="../media/image26.wmf"/><Relationship Id="rId26" Type="http://schemas.openxmlformats.org/officeDocument/2006/relationships/image" Target="../media/image27.wmf"/>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10</xdr:col>
      <xdr:colOff>397080</xdr:colOff>
      <xdr:row>2</xdr:row>
      <xdr:rowOff>10440</xdr:rowOff>
    </xdr:from>
    <xdr:to>
      <xdr:col>19</xdr:col>
      <xdr:colOff>65520</xdr:colOff>
      <xdr:row>30</xdr:row>
      <xdr:rowOff>64440</xdr:rowOff>
    </xdr:to>
    <xdr:graphicFrame>
      <xdr:nvGraphicFramePr>
        <xdr:cNvPr id="0" name="2 Gráfico"/>
        <xdr:cNvGraphicFramePr/>
      </xdr:nvGraphicFramePr>
      <xdr:xfrm>
        <a:off x="7966080" y="658080"/>
        <a:ext cx="6480720" cy="45878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54000</xdr:colOff>
      <xdr:row>1</xdr:row>
      <xdr:rowOff>124920</xdr:rowOff>
    </xdr:from>
    <xdr:to>
      <xdr:col>10</xdr:col>
      <xdr:colOff>205560</xdr:colOff>
      <xdr:row>30</xdr:row>
      <xdr:rowOff>66960</xdr:rowOff>
    </xdr:to>
    <xdr:graphicFrame>
      <xdr:nvGraphicFramePr>
        <xdr:cNvPr id="1" name="6 Gráfico"/>
        <xdr:cNvGraphicFramePr/>
      </xdr:nvGraphicFramePr>
      <xdr:xfrm>
        <a:off x="1567800" y="610560"/>
        <a:ext cx="6206760" cy="46378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105480</xdr:colOff>
      <xdr:row>31</xdr:row>
      <xdr:rowOff>21600</xdr:rowOff>
    </xdr:from>
    <xdr:to>
      <xdr:col>10</xdr:col>
      <xdr:colOff>183960</xdr:colOff>
      <xdr:row>57</xdr:row>
      <xdr:rowOff>84240</xdr:rowOff>
    </xdr:to>
    <xdr:graphicFrame>
      <xdr:nvGraphicFramePr>
        <xdr:cNvPr id="2" name="3 Gráfico"/>
        <xdr:cNvGraphicFramePr/>
      </xdr:nvGraphicFramePr>
      <xdr:xfrm>
        <a:off x="1619280" y="5365080"/>
        <a:ext cx="6133680" cy="427248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54000</xdr:colOff>
      <xdr:row>2</xdr:row>
      <xdr:rowOff>89280</xdr:rowOff>
    </xdr:from>
    <xdr:to>
      <xdr:col>2</xdr:col>
      <xdr:colOff>100800</xdr:colOff>
      <xdr:row>24</xdr:row>
      <xdr:rowOff>52920</xdr:rowOff>
    </xdr:to>
    <xdr:pic>
      <xdr:nvPicPr>
        <xdr:cNvPr id="3" name="Picture 3" descr=""/>
        <xdr:cNvPicPr/>
      </xdr:nvPicPr>
      <xdr:blipFill>
        <a:blip r:embed="rId4"/>
        <a:srcRect l="31711" t="50000" r="52911" b="0"/>
        <a:stretch>
          <a:fillRect/>
        </a:stretch>
      </xdr:blipFill>
      <xdr:spPr>
        <a:xfrm>
          <a:off x="54000" y="736920"/>
          <a:ext cx="1560600" cy="3525840"/>
        </a:xfrm>
        <a:prstGeom prst="rect">
          <a:avLst/>
        </a:prstGeom>
        <a:ln>
          <a:noFill/>
        </a:ln>
      </xdr:spPr>
    </xdr:pic>
    <xdr:clientData/>
  </xdr:twoCellAnchor>
  <xdr:twoCellAnchor editAs="oneCell">
    <xdr:from>
      <xdr:col>10</xdr:col>
      <xdr:colOff>482760</xdr:colOff>
      <xdr:row>31</xdr:row>
      <xdr:rowOff>65520</xdr:rowOff>
    </xdr:from>
    <xdr:to>
      <xdr:col>19</xdr:col>
      <xdr:colOff>110520</xdr:colOff>
      <xdr:row>57</xdr:row>
      <xdr:rowOff>36360</xdr:rowOff>
    </xdr:to>
    <xdr:graphicFrame>
      <xdr:nvGraphicFramePr>
        <xdr:cNvPr id="4" name="5 Gráfico"/>
        <xdr:cNvGraphicFramePr/>
      </xdr:nvGraphicFramePr>
      <xdr:xfrm>
        <a:off x="8051760" y="5409000"/>
        <a:ext cx="6440040" cy="418068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206280</xdr:colOff>
      <xdr:row>1</xdr:row>
      <xdr:rowOff>67680</xdr:rowOff>
    </xdr:from>
    <xdr:to>
      <xdr:col>13</xdr:col>
      <xdr:colOff>481680</xdr:colOff>
      <xdr:row>27</xdr:row>
      <xdr:rowOff>11880</xdr:rowOff>
    </xdr:to>
    <xdr:graphicFrame>
      <xdr:nvGraphicFramePr>
        <xdr:cNvPr id="5" name="1 Gráfico"/>
        <xdr:cNvGraphicFramePr/>
      </xdr:nvGraphicFramePr>
      <xdr:xfrm>
        <a:off x="4026240" y="229320"/>
        <a:ext cx="7043400" cy="43048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7</xdr:col>
      <xdr:colOff>320760</xdr:colOff>
      <xdr:row>2</xdr:row>
      <xdr:rowOff>10440</xdr:rowOff>
    </xdr:from>
    <xdr:to>
      <xdr:col>15</xdr:col>
      <xdr:colOff>358200</xdr:colOff>
      <xdr:row>31</xdr:row>
      <xdr:rowOff>74520</xdr:rowOff>
    </xdr:to>
    <xdr:graphicFrame>
      <xdr:nvGraphicFramePr>
        <xdr:cNvPr id="6" name="2 Gráfico"/>
        <xdr:cNvGraphicFramePr/>
      </xdr:nvGraphicFramePr>
      <xdr:xfrm>
        <a:off x="5158800" y="334080"/>
        <a:ext cx="6262920" cy="47617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30240</xdr:colOff>
      <xdr:row>2</xdr:row>
      <xdr:rowOff>58320</xdr:rowOff>
    </xdr:from>
    <xdr:to>
      <xdr:col>11</xdr:col>
      <xdr:colOff>329760</xdr:colOff>
      <xdr:row>23</xdr:row>
      <xdr:rowOff>132120</xdr:rowOff>
    </xdr:to>
    <xdr:graphicFrame>
      <xdr:nvGraphicFramePr>
        <xdr:cNvPr id="7" name="1 Gráfico"/>
        <xdr:cNvGraphicFramePr/>
      </xdr:nvGraphicFramePr>
      <xdr:xfrm>
        <a:off x="2730600" y="381960"/>
        <a:ext cx="5768280" cy="34761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273240</xdr:colOff>
      <xdr:row>1</xdr:row>
      <xdr:rowOff>96120</xdr:rowOff>
    </xdr:from>
    <xdr:to>
      <xdr:col>13</xdr:col>
      <xdr:colOff>520200</xdr:colOff>
      <xdr:row>25</xdr:row>
      <xdr:rowOff>45720</xdr:rowOff>
    </xdr:to>
    <xdr:graphicFrame>
      <xdr:nvGraphicFramePr>
        <xdr:cNvPr id="8" name="2 Gráfico"/>
        <xdr:cNvGraphicFramePr/>
      </xdr:nvGraphicFramePr>
      <xdr:xfrm>
        <a:off x="3599280" y="257760"/>
        <a:ext cx="6325560" cy="38570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63360</xdr:colOff>
      <xdr:row>243</xdr:row>
      <xdr:rowOff>115200</xdr:rowOff>
    </xdr:from>
    <xdr:to>
      <xdr:col>2</xdr:col>
      <xdr:colOff>91080</xdr:colOff>
      <xdr:row>244</xdr:row>
      <xdr:rowOff>9720</xdr:rowOff>
    </xdr:to>
    <xdr:sp>
      <xdr:nvSpPr>
        <xdr:cNvPr id="9" name="CustomShape 1"/>
        <xdr:cNvSpPr/>
      </xdr:nvSpPr>
      <xdr:spPr>
        <a:xfrm>
          <a:off x="465840" y="50635800"/>
          <a:ext cx="319680" cy="84960"/>
        </a:xfrm>
        <a:prstGeom prst="rect">
          <a:avLst/>
        </a:prstGeom>
        <a:solidFill>
          <a:srgbClr val="ffffff"/>
        </a:solidFill>
        <a:ln w="9360">
          <a:noFill/>
        </a:ln>
      </xdr:spPr>
      <xdr:txBody>
        <a:bodyPr lIns="90000" rIns="90000" tIns="45000" bIns="45000"/>
        <a:p>
          <a:r>
            <a:rPr lang="es-EC" sz="800">
              <a:solidFill>
                <a:srgbClr val="000000"/>
              </a:solidFill>
              <a:latin typeface="Calibri"/>
            </a:rPr>
            <a:t>O</a:t>
          </a:r>
          <a:endParaRPr/>
        </a:p>
      </xdr:txBody>
    </xdr:sp>
    <xdr:clientData/>
  </xdr:twoCellAnchor>
  <xdr:twoCellAnchor editAs="oneCell">
    <xdr:from>
      <xdr:col>1</xdr:col>
      <xdr:colOff>63360</xdr:colOff>
      <xdr:row>242</xdr:row>
      <xdr:rowOff>115200</xdr:rowOff>
    </xdr:from>
    <xdr:to>
      <xdr:col>2</xdr:col>
      <xdr:colOff>91080</xdr:colOff>
      <xdr:row>243</xdr:row>
      <xdr:rowOff>9720</xdr:rowOff>
    </xdr:to>
    <xdr:sp>
      <xdr:nvSpPr>
        <xdr:cNvPr id="10" name="CustomShape 1"/>
        <xdr:cNvSpPr/>
      </xdr:nvSpPr>
      <xdr:spPr>
        <a:xfrm>
          <a:off x="465840" y="50445000"/>
          <a:ext cx="319680" cy="85320"/>
        </a:xfrm>
        <a:prstGeom prst="rect">
          <a:avLst/>
        </a:prstGeom>
        <a:solidFill>
          <a:srgbClr val="ffffff"/>
        </a:solidFill>
        <a:ln w="9360">
          <a:noFill/>
        </a:ln>
      </xdr:spPr>
      <xdr:txBody>
        <a:bodyPr lIns="90000" rIns="90000" tIns="45000" bIns="45000"/>
        <a:p>
          <a:r>
            <a:rPr lang="es-EC" sz="800">
              <a:solidFill>
                <a:srgbClr val="000000"/>
              </a:solidFill>
              <a:latin typeface="Calibri"/>
            </a:rPr>
            <a:t>CO</a:t>
          </a:r>
          <a:endParaRPr/>
        </a:p>
      </xdr:txBody>
    </xdr:sp>
    <xdr:clientData/>
  </xdr:twoCellAnchor>
  <xdr:twoCellAnchor editAs="oneCell">
    <xdr:from>
      <xdr:col>1</xdr:col>
      <xdr:colOff>63360</xdr:colOff>
      <xdr:row>12</xdr:row>
      <xdr:rowOff>286920</xdr:rowOff>
    </xdr:from>
    <xdr:to>
      <xdr:col>2</xdr:col>
      <xdr:colOff>91080</xdr:colOff>
      <xdr:row>13</xdr:row>
      <xdr:rowOff>181440</xdr:rowOff>
    </xdr:to>
    <xdr:sp>
      <xdr:nvSpPr>
        <xdr:cNvPr id="11" name="CustomShape 1"/>
        <xdr:cNvSpPr/>
      </xdr:nvSpPr>
      <xdr:spPr>
        <a:xfrm>
          <a:off x="465840" y="3020400"/>
          <a:ext cx="319680" cy="275400"/>
        </a:xfrm>
        <a:prstGeom prst="rect">
          <a:avLst/>
        </a:prstGeom>
        <a:solidFill>
          <a:srgbClr val="ffffff"/>
        </a:solidFill>
        <a:ln w="9360">
          <a:noFill/>
        </a:ln>
      </xdr:spPr>
      <xdr:txBody>
        <a:bodyPr lIns="90000" rIns="90000" tIns="45000" bIns="45000"/>
        <a:p>
          <a:r>
            <a:rPr lang="es-EC" sz="800">
              <a:solidFill>
                <a:srgbClr val="000000"/>
              </a:solidFill>
              <a:latin typeface="Calibri"/>
            </a:rPr>
            <a:t>CO</a:t>
          </a:r>
          <a:endParaRPr/>
        </a:p>
      </xdr:txBody>
    </xdr:sp>
    <xdr:clientData/>
  </xdr:twoCellAnchor>
  <xdr:twoCellAnchor editAs="oneCell">
    <xdr:from>
      <xdr:col>1</xdr:col>
      <xdr:colOff>63360</xdr:colOff>
      <xdr:row>243</xdr:row>
      <xdr:rowOff>115200</xdr:rowOff>
    </xdr:from>
    <xdr:to>
      <xdr:col>2</xdr:col>
      <xdr:colOff>91080</xdr:colOff>
      <xdr:row>244</xdr:row>
      <xdr:rowOff>9720</xdr:rowOff>
    </xdr:to>
    <xdr:sp>
      <xdr:nvSpPr>
        <xdr:cNvPr id="12" name="CustomShape 1"/>
        <xdr:cNvSpPr/>
      </xdr:nvSpPr>
      <xdr:spPr>
        <a:xfrm>
          <a:off x="465840" y="50635800"/>
          <a:ext cx="319680" cy="84960"/>
        </a:xfrm>
        <a:prstGeom prst="rect">
          <a:avLst/>
        </a:prstGeom>
        <a:solidFill>
          <a:srgbClr val="ffffff"/>
        </a:solidFill>
        <a:ln w="9360">
          <a:noFill/>
        </a:ln>
      </xdr:spPr>
      <xdr:txBody>
        <a:bodyPr lIns="90000" rIns="90000" tIns="45000" bIns="45000"/>
        <a:p>
          <a:r>
            <a:rPr lang="es-EC" sz="800">
              <a:solidFill>
                <a:srgbClr val="000000"/>
              </a:solidFill>
              <a:latin typeface="Calibri"/>
            </a:rPr>
            <a:t>CO</a:t>
          </a:r>
          <a:endParaRPr/>
        </a:p>
      </xdr:txBody>
    </xdr:sp>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218160</xdr:colOff>
      <xdr:row>4</xdr:row>
      <xdr:rowOff>89280</xdr:rowOff>
    </xdr:from>
    <xdr:to>
      <xdr:col>4</xdr:col>
      <xdr:colOff>634320</xdr:colOff>
      <xdr:row>7</xdr:row>
      <xdr:rowOff>97920</xdr:rowOff>
    </xdr:to>
    <xdr:pic>
      <xdr:nvPicPr>
        <xdr:cNvPr id="13" name="2 Imagen" descr=""/>
        <xdr:cNvPicPr/>
      </xdr:nvPicPr>
      <xdr:blipFill>
        <a:blip r:embed="rId1"/>
        <a:stretch>
          <a:fillRect/>
        </a:stretch>
      </xdr:blipFill>
      <xdr:spPr>
        <a:xfrm>
          <a:off x="218160" y="89280"/>
          <a:ext cx="1080720" cy="656280"/>
        </a:xfrm>
        <a:prstGeom prst="rect">
          <a:avLst/>
        </a:prstGeom>
        <a:ln>
          <a:noFill/>
        </a:ln>
      </xdr:spPr>
    </xdr:pic>
    <xdr:clientData/>
  </xdr:twoCellAnchor>
  <xdr:twoCellAnchor editAs="oneCell">
    <xdr:from>
      <xdr:col>22</xdr:col>
      <xdr:colOff>2106000</xdr:colOff>
      <xdr:row>23</xdr:row>
      <xdr:rowOff>1992960</xdr:rowOff>
    </xdr:from>
    <xdr:to>
      <xdr:col>22</xdr:col>
      <xdr:colOff>3450600</xdr:colOff>
      <xdr:row>23</xdr:row>
      <xdr:rowOff>3267360</xdr:rowOff>
    </xdr:to>
    <xdr:pic>
      <xdr:nvPicPr>
        <xdr:cNvPr id="14" name="2 Imagen" descr=""/>
        <xdr:cNvPicPr/>
      </xdr:nvPicPr>
      <xdr:blipFill>
        <a:blip r:embed="rId2"/>
        <a:stretch>
          <a:fillRect/>
        </a:stretch>
      </xdr:blipFill>
      <xdr:spPr>
        <a:xfrm>
          <a:off x="19523160" y="22376160"/>
          <a:ext cx="1344600" cy="1274400"/>
        </a:xfrm>
        <a:prstGeom prst="rect">
          <a:avLst/>
        </a:prstGeom>
        <a:ln>
          <a:noFill/>
        </a:ln>
      </xdr:spPr>
    </xdr:pic>
    <xdr:clientData/>
  </xdr:twoCellAnchor>
  <xdr:twoCellAnchor editAs="oneCell">
    <xdr:from>
      <xdr:col>22</xdr:col>
      <xdr:colOff>2257560</xdr:colOff>
      <xdr:row>23</xdr:row>
      <xdr:rowOff>990720</xdr:rowOff>
    </xdr:from>
    <xdr:to>
      <xdr:col>22</xdr:col>
      <xdr:colOff>3405600</xdr:colOff>
      <xdr:row>23</xdr:row>
      <xdr:rowOff>1831320</xdr:rowOff>
    </xdr:to>
    <xdr:pic>
      <xdr:nvPicPr>
        <xdr:cNvPr id="15" name="3 Imagen" descr=""/>
        <xdr:cNvPicPr/>
      </xdr:nvPicPr>
      <xdr:blipFill>
        <a:blip r:embed="rId3"/>
        <a:stretch>
          <a:fillRect/>
        </a:stretch>
      </xdr:blipFill>
      <xdr:spPr>
        <a:xfrm>
          <a:off x="19674720" y="21373920"/>
          <a:ext cx="1148040" cy="840600"/>
        </a:xfrm>
        <a:prstGeom prst="rect">
          <a:avLst/>
        </a:prstGeom>
        <a:ln>
          <a:noFill/>
        </a:ln>
      </xdr:spPr>
    </xdr:pic>
    <xdr:clientData/>
  </xdr:twoCellAnchor>
  <xdr:twoCellAnchor editAs="oneCell">
    <xdr:from>
      <xdr:col>22</xdr:col>
      <xdr:colOff>2109240</xdr:colOff>
      <xdr:row>23</xdr:row>
      <xdr:rowOff>3617280</xdr:rowOff>
    </xdr:from>
    <xdr:to>
      <xdr:col>22</xdr:col>
      <xdr:colOff>3577320</xdr:colOff>
      <xdr:row>23</xdr:row>
      <xdr:rowOff>5071320</xdr:rowOff>
    </xdr:to>
    <xdr:pic>
      <xdr:nvPicPr>
        <xdr:cNvPr id="16" name="4 Imagen" descr=""/>
        <xdr:cNvPicPr/>
      </xdr:nvPicPr>
      <xdr:blipFill>
        <a:blip r:embed="rId4"/>
        <a:stretch>
          <a:fillRect/>
        </a:stretch>
      </xdr:blipFill>
      <xdr:spPr>
        <a:xfrm>
          <a:off x="19526400" y="24000480"/>
          <a:ext cx="1468080" cy="1454040"/>
        </a:xfrm>
        <a:prstGeom prst="rect">
          <a:avLst/>
        </a:prstGeom>
        <a:ln>
          <a:noFill/>
        </a:ln>
      </xdr:spPr>
    </xdr:pic>
    <xdr:clientData/>
  </xdr:twoCellAnchor>
  <xdr:twoCellAnchor editAs="oneCell">
    <xdr:from>
      <xdr:col>22</xdr:col>
      <xdr:colOff>2367720</xdr:colOff>
      <xdr:row>20</xdr:row>
      <xdr:rowOff>628920</xdr:rowOff>
    </xdr:from>
    <xdr:to>
      <xdr:col>22</xdr:col>
      <xdr:colOff>3747960</xdr:colOff>
      <xdr:row>20</xdr:row>
      <xdr:rowOff>1562760</xdr:rowOff>
    </xdr:to>
    <xdr:pic>
      <xdr:nvPicPr>
        <xdr:cNvPr id="17" name="5 Imagen" descr=""/>
        <xdr:cNvPicPr/>
      </xdr:nvPicPr>
      <xdr:blipFill>
        <a:blip r:embed="rId5"/>
        <a:stretch>
          <a:fillRect/>
        </a:stretch>
      </xdr:blipFill>
      <xdr:spPr>
        <a:xfrm>
          <a:off x="19784880" y="13630320"/>
          <a:ext cx="1380240" cy="933840"/>
        </a:xfrm>
        <a:prstGeom prst="rect">
          <a:avLst/>
        </a:prstGeom>
        <a:ln>
          <a:noFill/>
        </a:ln>
      </xdr:spPr>
    </xdr:pic>
    <xdr:clientData/>
  </xdr:twoCellAnchor>
  <xdr:twoCellAnchor editAs="oneCell">
    <xdr:from>
      <xdr:col>22</xdr:col>
      <xdr:colOff>311040</xdr:colOff>
      <xdr:row>23</xdr:row>
      <xdr:rowOff>943560</xdr:rowOff>
    </xdr:from>
    <xdr:to>
      <xdr:col>22</xdr:col>
      <xdr:colOff>1215360</xdr:colOff>
      <xdr:row>23</xdr:row>
      <xdr:rowOff>1869480</xdr:rowOff>
    </xdr:to>
    <xdr:pic>
      <xdr:nvPicPr>
        <xdr:cNvPr id="18" name="10 Imagen" descr=""/>
        <xdr:cNvPicPr/>
      </xdr:nvPicPr>
      <xdr:blipFill>
        <a:blip r:embed="rId6"/>
        <a:srcRect l="0" t="0" r="62625" b="9252"/>
        <a:stretch>
          <a:fillRect/>
        </a:stretch>
      </xdr:blipFill>
      <xdr:spPr>
        <a:xfrm>
          <a:off x="17728200" y="21326760"/>
          <a:ext cx="904320" cy="925920"/>
        </a:xfrm>
        <a:prstGeom prst="rect">
          <a:avLst/>
        </a:prstGeom>
        <a:ln>
          <a:noFill/>
        </a:ln>
      </xdr:spPr>
    </xdr:pic>
    <xdr:clientData/>
  </xdr:twoCellAnchor>
  <xdr:twoCellAnchor editAs="oneCell">
    <xdr:from>
      <xdr:col>22</xdr:col>
      <xdr:colOff>651600</xdr:colOff>
      <xdr:row>23</xdr:row>
      <xdr:rowOff>1024920</xdr:rowOff>
    </xdr:from>
    <xdr:to>
      <xdr:col>22</xdr:col>
      <xdr:colOff>1098720</xdr:colOff>
      <xdr:row>23</xdr:row>
      <xdr:rowOff>1310040</xdr:rowOff>
    </xdr:to>
    <xdr:sp>
      <xdr:nvSpPr>
        <xdr:cNvPr id="19" name="CustomShape 1"/>
        <xdr:cNvSpPr/>
      </xdr:nvSpPr>
      <xdr:spPr>
        <a:xfrm>
          <a:off x="18068760" y="21408120"/>
          <a:ext cx="447120" cy="285120"/>
        </a:xfrm>
        <a:prstGeom prst="ellipse">
          <a:avLst/>
        </a:prstGeom>
        <a:noFill/>
        <a:ln w="25560">
          <a:solidFill>
            <a:srgbClr val="f79646"/>
          </a:solidFill>
          <a:round/>
        </a:ln>
      </xdr:spPr>
    </xdr:sp>
    <xdr:clientData/>
  </xdr:twoCellAnchor>
  <xdr:twoCellAnchor editAs="oneCell">
    <xdr:from>
      <xdr:col>22</xdr:col>
      <xdr:colOff>2704320</xdr:colOff>
      <xdr:row>23</xdr:row>
      <xdr:rowOff>1320120</xdr:rowOff>
    </xdr:from>
    <xdr:to>
      <xdr:col>22</xdr:col>
      <xdr:colOff>3151440</xdr:colOff>
      <xdr:row>23</xdr:row>
      <xdr:rowOff>1738440</xdr:rowOff>
    </xdr:to>
    <xdr:sp>
      <xdr:nvSpPr>
        <xdr:cNvPr id="20" name="CustomShape 1"/>
        <xdr:cNvSpPr/>
      </xdr:nvSpPr>
      <xdr:spPr>
        <a:xfrm>
          <a:off x="20121480" y="21703320"/>
          <a:ext cx="447120" cy="418320"/>
        </a:xfrm>
        <a:prstGeom prst="ellipse">
          <a:avLst/>
        </a:prstGeom>
        <a:noFill/>
        <a:ln w="25560">
          <a:solidFill>
            <a:srgbClr val="f79646"/>
          </a:solidFill>
          <a:round/>
        </a:ln>
      </xdr:spPr>
    </xdr:sp>
    <xdr:clientData/>
  </xdr:twoCellAnchor>
  <xdr:twoCellAnchor editAs="oneCell">
    <xdr:from>
      <xdr:col>22</xdr:col>
      <xdr:colOff>159840</xdr:colOff>
      <xdr:row>23</xdr:row>
      <xdr:rowOff>3610080</xdr:rowOff>
    </xdr:from>
    <xdr:to>
      <xdr:col>22</xdr:col>
      <xdr:colOff>1905480</xdr:colOff>
      <xdr:row>23</xdr:row>
      <xdr:rowOff>4896720</xdr:rowOff>
    </xdr:to>
    <xdr:pic>
      <xdr:nvPicPr>
        <xdr:cNvPr id="21" name="13 Imagen" descr=""/>
        <xdr:cNvPicPr/>
      </xdr:nvPicPr>
      <xdr:blipFill>
        <a:blip r:embed="rId7"/>
        <a:srcRect l="50894" t="0" r="0" b="14304"/>
        <a:stretch>
          <a:fillRect/>
        </a:stretch>
      </xdr:blipFill>
      <xdr:spPr>
        <a:xfrm>
          <a:off x="17577000" y="23993280"/>
          <a:ext cx="1745640" cy="1286640"/>
        </a:xfrm>
        <a:prstGeom prst="rect">
          <a:avLst/>
        </a:prstGeom>
        <a:ln>
          <a:noFill/>
        </a:ln>
      </xdr:spPr>
    </xdr:pic>
    <xdr:clientData/>
  </xdr:twoCellAnchor>
  <xdr:twoCellAnchor editAs="oneCell">
    <xdr:from>
      <xdr:col>22</xdr:col>
      <xdr:colOff>297360</xdr:colOff>
      <xdr:row>23</xdr:row>
      <xdr:rowOff>2013840</xdr:rowOff>
    </xdr:from>
    <xdr:to>
      <xdr:col>22</xdr:col>
      <xdr:colOff>1407960</xdr:colOff>
      <xdr:row>23</xdr:row>
      <xdr:rowOff>3187800</xdr:rowOff>
    </xdr:to>
    <xdr:pic>
      <xdr:nvPicPr>
        <xdr:cNvPr id="22" name="14 Imagen" descr=""/>
        <xdr:cNvPicPr/>
      </xdr:nvPicPr>
      <xdr:blipFill>
        <a:blip r:embed="rId8"/>
        <a:srcRect l="53081" t="0" r="0" b="15270"/>
        <a:stretch>
          <a:fillRect/>
        </a:stretch>
      </xdr:blipFill>
      <xdr:spPr>
        <a:xfrm>
          <a:off x="17714520" y="22397040"/>
          <a:ext cx="1110600" cy="1173960"/>
        </a:xfrm>
        <a:prstGeom prst="rect">
          <a:avLst/>
        </a:prstGeom>
        <a:ln>
          <a:noFill/>
        </a:ln>
      </xdr:spPr>
    </xdr:pic>
    <xdr:clientData/>
  </xdr:twoCellAnchor>
  <xdr:twoCellAnchor editAs="oneCell">
    <xdr:from>
      <xdr:col>22</xdr:col>
      <xdr:colOff>2530440</xdr:colOff>
      <xdr:row>23</xdr:row>
      <xdr:rowOff>2467080</xdr:rowOff>
    </xdr:from>
    <xdr:to>
      <xdr:col>22</xdr:col>
      <xdr:colOff>3259800</xdr:colOff>
      <xdr:row>23</xdr:row>
      <xdr:rowOff>3241080</xdr:rowOff>
    </xdr:to>
    <xdr:sp>
      <xdr:nvSpPr>
        <xdr:cNvPr id="23" name="CustomShape 1"/>
        <xdr:cNvSpPr/>
      </xdr:nvSpPr>
      <xdr:spPr>
        <a:xfrm>
          <a:off x="19947600" y="22850280"/>
          <a:ext cx="729360" cy="774000"/>
        </a:xfrm>
        <a:prstGeom prst="ellipse">
          <a:avLst/>
        </a:prstGeom>
        <a:noFill/>
        <a:ln w="25560">
          <a:solidFill>
            <a:srgbClr val="f79646"/>
          </a:solidFill>
          <a:round/>
        </a:ln>
      </xdr:spPr>
    </xdr:sp>
    <xdr:clientData/>
  </xdr:twoCellAnchor>
  <xdr:twoCellAnchor editAs="oneCell">
    <xdr:from>
      <xdr:col>22</xdr:col>
      <xdr:colOff>360000</xdr:colOff>
      <xdr:row>23</xdr:row>
      <xdr:rowOff>2270160</xdr:rowOff>
    </xdr:from>
    <xdr:to>
      <xdr:col>22</xdr:col>
      <xdr:colOff>1334160</xdr:colOff>
      <xdr:row>23</xdr:row>
      <xdr:rowOff>3082320</xdr:rowOff>
    </xdr:to>
    <xdr:sp>
      <xdr:nvSpPr>
        <xdr:cNvPr id="24" name="CustomShape 1"/>
        <xdr:cNvSpPr/>
      </xdr:nvSpPr>
      <xdr:spPr>
        <a:xfrm>
          <a:off x="17777160" y="22653360"/>
          <a:ext cx="974160" cy="812160"/>
        </a:xfrm>
        <a:prstGeom prst="ellipse">
          <a:avLst/>
        </a:prstGeom>
        <a:noFill/>
        <a:ln w="25560">
          <a:solidFill>
            <a:srgbClr val="f79646"/>
          </a:solidFill>
          <a:round/>
        </a:ln>
      </xdr:spPr>
    </xdr:sp>
    <xdr:clientData/>
  </xdr:twoCellAnchor>
  <xdr:twoCellAnchor editAs="oneCell">
    <xdr:from>
      <xdr:col>22</xdr:col>
      <xdr:colOff>555480</xdr:colOff>
      <xdr:row>23</xdr:row>
      <xdr:rowOff>3719880</xdr:rowOff>
    </xdr:from>
    <xdr:to>
      <xdr:col>22</xdr:col>
      <xdr:colOff>1284840</xdr:colOff>
      <xdr:row>23</xdr:row>
      <xdr:rowOff>4493880</xdr:rowOff>
    </xdr:to>
    <xdr:sp>
      <xdr:nvSpPr>
        <xdr:cNvPr id="25" name="CustomShape 1"/>
        <xdr:cNvSpPr/>
      </xdr:nvSpPr>
      <xdr:spPr>
        <a:xfrm>
          <a:off x="17972640" y="24103080"/>
          <a:ext cx="729360" cy="774000"/>
        </a:xfrm>
        <a:prstGeom prst="ellipse">
          <a:avLst/>
        </a:prstGeom>
        <a:noFill/>
        <a:ln w="25560">
          <a:solidFill>
            <a:srgbClr val="f79646"/>
          </a:solidFill>
          <a:round/>
        </a:ln>
      </xdr:spPr>
    </xdr:sp>
    <xdr:clientData/>
  </xdr:twoCellAnchor>
  <xdr:twoCellAnchor editAs="oneCell">
    <xdr:from>
      <xdr:col>22</xdr:col>
      <xdr:colOff>2327400</xdr:colOff>
      <xdr:row>23</xdr:row>
      <xdr:rowOff>3840480</xdr:rowOff>
    </xdr:from>
    <xdr:to>
      <xdr:col>22</xdr:col>
      <xdr:colOff>3355560</xdr:colOff>
      <xdr:row>23</xdr:row>
      <xdr:rowOff>4648320</xdr:rowOff>
    </xdr:to>
    <xdr:sp>
      <xdr:nvSpPr>
        <xdr:cNvPr id="26" name="CustomShape 1"/>
        <xdr:cNvSpPr/>
      </xdr:nvSpPr>
      <xdr:spPr>
        <a:xfrm>
          <a:off x="19744560" y="24223680"/>
          <a:ext cx="1028160" cy="807840"/>
        </a:xfrm>
        <a:prstGeom prst="ellipse">
          <a:avLst/>
        </a:prstGeom>
        <a:noFill/>
        <a:ln w="25560">
          <a:solidFill>
            <a:srgbClr val="f79646"/>
          </a:solidFill>
          <a:round/>
        </a:ln>
      </xdr:spPr>
    </xdr:sp>
    <xdr:clientData/>
  </xdr:twoCellAnchor>
  <xdr:twoCellAnchor editAs="oneCell">
    <xdr:from>
      <xdr:col>22</xdr:col>
      <xdr:colOff>363600</xdr:colOff>
      <xdr:row>20</xdr:row>
      <xdr:rowOff>631080</xdr:rowOff>
    </xdr:from>
    <xdr:to>
      <xdr:col>22</xdr:col>
      <xdr:colOff>1680480</xdr:colOff>
      <xdr:row>20</xdr:row>
      <xdr:rowOff>1583280</xdr:rowOff>
    </xdr:to>
    <xdr:pic>
      <xdr:nvPicPr>
        <xdr:cNvPr id="27" name="19 Imagen" descr=""/>
        <xdr:cNvPicPr/>
      </xdr:nvPicPr>
      <xdr:blipFill>
        <a:blip r:embed="rId9"/>
        <a:srcRect l="50204" t="0" r="0" b="10903"/>
        <a:stretch>
          <a:fillRect/>
        </a:stretch>
      </xdr:blipFill>
      <xdr:spPr>
        <a:xfrm>
          <a:off x="17780760" y="13632480"/>
          <a:ext cx="1316880" cy="952200"/>
        </a:xfrm>
        <a:prstGeom prst="rect">
          <a:avLst/>
        </a:prstGeom>
        <a:ln>
          <a:noFill/>
        </a:ln>
      </xdr:spPr>
    </xdr:pic>
    <xdr:clientData/>
  </xdr:twoCellAnchor>
  <xdr:twoCellAnchor editAs="oneCell">
    <xdr:from>
      <xdr:col>22</xdr:col>
      <xdr:colOff>399240</xdr:colOff>
      <xdr:row>20</xdr:row>
      <xdr:rowOff>1755360</xdr:rowOff>
    </xdr:from>
    <xdr:to>
      <xdr:col>22</xdr:col>
      <xdr:colOff>1652760</xdr:colOff>
      <xdr:row>20</xdr:row>
      <xdr:rowOff>2536920</xdr:rowOff>
    </xdr:to>
    <xdr:pic>
      <xdr:nvPicPr>
        <xdr:cNvPr id="28" name="20 Imagen" descr=""/>
        <xdr:cNvPicPr/>
      </xdr:nvPicPr>
      <xdr:blipFill>
        <a:blip r:embed="rId10"/>
        <a:srcRect l="51453" t="0" r="0" b="21048"/>
        <a:stretch>
          <a:fillRect/>
        </a:stretch>
      </xdr:blipFill>
      <xdr:spPr>
        <a:xfrm>
          <a:off x="17816400" y="14756760"/>
          <a:ext cx="1253520" cy="781560"/>
        </a:xfrm>
        <a:prstGeom prst="rect">
          <a:avLst/>
        </a:prstGeom>
        <a:ln>
          <a:noFill/>
        </a:ln>
      </xdr:spPr>
    </xdr:pic>
    <xdr:clientData/>
  </xdr:twoCellAnchor>
  <xdr:twoCellAnchor editAs="oneCell">
    <xdr:from>
      <xdr:col>22</xdr:col>
      <xdr:colOff>419040</xdr:colOff>
      <xdr:row>20</xdr:row>
      <xdr:rowOff>2734560</xdr:rowOff>
    </xdr:from>
    <xdr:to>
      <xdr:col>22</xdr:col>
      <xdr:colOff>1704240</xdr:colOff>
      <xdr:row>20</xdr:row>
      <xdr:rowOff>3684240</xdr:rowOff>
    </xdr:to>
    <xdr:pic>
      <xdr:nvPicPr>
        <xdr:cNvPr id="29" name="21 Imagen" descr=""/>
        <xdr:cNvPicPr/>
      </xdr:nvPicPr>
      <xdr:blipFill>
        <a:blip r:embed="rId11"/>
        <a:srcRect l="50406" t="0" r="0" b="13336"/>
        <a:stretch>
          <a:fillRect/>
        </a:stretch>
      </xdr:blipFill>
      <xdr:spPr>
        <a:xfrm>
          <a:off x="17836200" y="15735960"/>
          <a:ext cx="1285200" cy="949680"/>
        </a:xfrm>
        <a:prstGeom prst="rect">
          <a:avLst/>
        </a:prstGeom>
        <a:ln>
          <a:noFill/>
        </a:ln>
      </xdr:spPr>
    </xdr:pic>
    <xdr:clientData/>
  </xdr:twoCellAnchor>
  <xdr:twoCellAnchor editAs="oneCell">
    <xdr:from>
      <xdr:col>22</xdr:col>
      <xdr:colOff>401400</xdr:colOff>
      <xdr:row>12</xdr:row>
      <xdr:rowOff>71280</xdr:rowOff>
    </xdr:from>
    <xdr:to>
      <xdr:col>22</xdr:col>
      <xdr:colOff>1533240</xdr:colOff>
      <xdr:row>12</xdr:row>
      <xdr:rowOff>1206360</xdr:rowOff>
    </xdr:to>
    <xdr:pic>
      <xdr:nvPicPr>
        <xdr:cNvPr id="30" name="24 Imagen" descr=""/>
        <xdr:cNvPicPr/>
      </xdr:nvPicPr>
      <xdr:blipFill>
        <a:blip r:embed="rId12"/>
        <a:stretch>
          <a:fillRect/>
        </a:stretch>
      </xdr:blipFill>
      <xdr:spPr>
        <a:xfrm>
          <a:off x="17818560" y="3719160"/>
          <a:ext cx="1131840" cy="1135080"/>
        </a:xfrm>
        <a:prstGeom prst="rect">
          <a:avLst/>
        </a:prstGeom>
        <a:ln>
          <a:noFill/>
        </a:ln>
      </xdr:spPr>
    </xdr:pic>
    <xdr:clientData/>
  </xdr:twoCellAnchor>
  <xdr:twoCellAnchor editAs="oneCell">
    <xdr:from>
      <xdr:col>22</xdr:col>
      <xdr:colOff>2137680</xdr:colOff>
      <xdr:row>12</xdr:row>
      <xdr:rowOff>71280</xdr:rowOff>
    </xdr:from>
    <xdr:to>
      <xdr:col>22</xdr:col>
      <xdr:colOff>3301200</xdr:colOff>
      <xdr:row>12</xdr:row>
      <xdr:rowOff>1251000</xdr:rowOff>
    </xdr:to>
    <xdr:pic>
      <xdr:nvPicPr>
        <xdr:cNvPr id="31" name="25 Imagen" descr=""/>
        <xdr:cNvPicPr/>
      </xdr:nvPicPr>
      <xdr:blipFill>
        <a:blip r:embed="rId13"/>
        <a:stretch>
          <a:fillRect/>
        </a:stretch>
      </xdr:blipFill>
      <xdr:spPr>
        <a:xfrm>
          <a:off x="19554840" y="3719160"/>
          <a:ext cx="1163520" cy="1179720"/>
        </a:xfrm>
        <a:prstGeom prst="rect">
          <a:avLst/>
        </a:prstGeom>
        <a:ln>
          <a:noFill/>
        </a:ln>
      </xdr:spPr>
    </xdr:pic>
    <xdr:clientData/>
  </xdr:twoCellAnchor>
  <xdr:twoCellAnchor editAs="oneCell">
    <xdr:from>
      <xdr:col>22</xdr:col>
      <xdr:colOff>2342160</xdr:colOff>
      <xdr:row>20</xdr:row>
      <xdr:rowOff>1666800</xdr:rowOff>
    </xdr:from>
    <xdr:to>
      <xdr:col>22</xdr:col>
      <xdr:colOff>3760200</xdr:colOff>
      <xdr:row>20</xdr:row>
      <xdr:rowOff>2499480</xdr:rowOff>
    </xdr:to>
    <xdr:pic>
      <xdr:nvPicPr>
        <xdr:cNvPr id="32" name="6 Imagen" descr=""/>
        <xdr:cNvPicPr/>
      </xdr:nvPicPr>
      <xdr:blipFill>
        <a:blip r:embed="rId14"/>
        <a:stretch>
          <a:fillRect/>
        </a:stretch>
      </xdr:blipFill>
      <xdr:spPr>
        <a:xfrm>
          <a:off x="19759320" y="14668200"/>
          <a:ext cx="1418040" cy="832680"/>
        </a:xfrm>
        <a:prstGeom prst="rect">
          <a:avLst/>
        </a:prstGeom>
        <a:ln>
          <a:noFill/>
        </a:ln>
      </xdr:spPr>
    </xdr:pic>
    <xdr:clientData/>
  </xdr:twoCellAnchor>
  <xdr:twoCellAnchor editAs="oneCell">
    <xdr:from>
      <xdr:col>22</xdr:col>
      <xdr:colOff>2375640</xdr:colOff>
      <xdr:row>20</xdr:row>
      <xdr:rowOff>2684880</xdr:rowOff>
    </xdr:from>
    <xdr:to>
      <xdr:col>22</xdr:col>
      <xdr:colOff>3645000</xdr:colOff>
      <xdr:row>20</xdr:row>
      <xdr:rowOff>3684240</xdr:rowOff>
    </xdr:to>
    <xdr:pic>
      <xdr:nvPicPr>
        <xdr:cNvPr id="33" name="27 Imagen" descr=""/>
        <xdr:cNvPicPr/>
      </xdr:nvPicPr>
      <xdr:blipFill>
        <a:blip r:embed="rId15"/>
        <a:stretch>
          <a:fillRect/>
        </a:stretch>
      </xdr:blipFill>
      <xdr:spPr>
        <a:xfrm>
          <a:off x="19792800" y="15686280"/>
          <a:ext cx="1269360" cy="999360"/>
        </a:xfrm>
        <a:prstGeom prst="rect">
          <a:avLst/>
        </a:prstGeom>
        <a:ln>
          <a:noFill/>
        </a:ln>
      </xdr:spPr>
    </xdr:pic>
    <xdr:clientData/>
  </xdr:twoCellAnchor>
  <xdr:twoCellAnchor editAs="oneCell">
    <xdr:from>
      <xdr:col>22</xdr:col>
      <xdr:colOff>2387520</xdr:colOff>
      <xdr:row>20</xdr:row>
      <xdr:rowOff>3780000</xdr:rowOff>
    </xdr:from>
    <xdr:to>
      <xdr:col>22</xdr:col>
      <xdr:colOff>3648960</xdr:colOff>
      <xdr:row>20</xdr:row>
      <xdr:rowOff>4854240</xdr:rowOff>
    </xdr:to>
    <xdr:pic>
      <xdr:nvPicPr>
        <xdr:cNvPr id="34" name="7 Imagen" descr=""/>
        <xdr:cNvPicPr/>
      </xdr:nvPicPr>
      <xdr:blipFill>
        <a:blip r:embed="rId16"/>
        <a:stretch>
          <a:fillRect/>
        </a:stretch>
      </xdr:blipFill>
      <xdr:spPr>
        <a:xfrm>
          <a:off x="19804680" y="16781400"/>
          <a:ext cx="1261440" cy="1074240"/>
        </a:xfrm>
        <a:prstGeom prst="rect">
          <a:avLst/>
        </a:prstGeom>
        <a:ln>
          <a:noFill/>
        </a:ln>
      </xdr:spPr>
    </xdr:pic>
    <xdr:clientData/>
  </xdr:twoCellAnchor>
  <xdr:twoCellAnchor editAs="oneCell">
    <xdr:from>
      <xdr:col>22</xdr:col>
      <xdr:colOff>411120</xdr:colOff>
      <xdr:row>20</xdr:row>
      <xdr:rowOff>3803760</xdr:rowOff>
    </xdr:from>
    <xdr:to>
      <xdr:col>22</xdr:col>
      <xdr:colOff>1708200</xdr:colOff>
      <xdr:row>20</xdr:row>
      <xdr:rowOff>4774320</xdr:rowOff>
    </xdr:to>
    <xdr:pic>
      <xdr:nvPicPr>
        <xdr:cNvPr id="35" name="8 Imagen" descr=""/>
        <xdr:cNvPicPr/>
      </xdr:nvPicPr>
      <xdr:blipFill>
        <a:blip r:embed="rId17"/>
        <a:srcRect l="0" t="0" r="51420" b="13655"/>
        <a:stretch>
          <a:fillRect/>
        </a:stretch>
      </xdr:blipFill>
      <xdr:spPr>
        <a:xfrm>
          <a:off x="17828280" y="16805160"/>
          <a:ext cx="1297080" cy="970560"/>
        </a:xfrm>
        <a:prstGeom prst="rect">
          <a:avLst/>
        </a:prstGeom>
        <a:ln>
          <a:noFill/>
        </a:ln>
      </xdr:spPr>
    </xdr:pic>
    <xdr:clientData/>
  </xdr:twoCellAnchor>
  <xdr:twoCellAnchor editAs="absolute">
    <xdr:from>
      <xdr:col>20</xdr:col>
      <xdr:colOff>239040</xdr:colOff>
      <xdr:row>10</xdr:row>
      <xdr:rowOff>342000</xdr:rowOff>
    </xdr:from>
    <xdr:to>
      <xdr:col>20</xdr:col>
      <xdr:colOff>1431720</xdr:colOff>
      <xdr:row>10</xdr:row>
      <xdr:rowOff>866160</xdr:rowOff>
    </xdr:to>
    <xdr:pic>
      <xdr:nvPicPr>
        <xdr:cNvPr id="36" name="Picture 1" descr=""/>
        <xdr:cNvPicPr/>
      </xdr:nvPicPr>
      <xdr:blipFill>
        <a:blip r:embed="rId18"/>
        <a:stretch>
          <a:fillRect/>
        </a:stretch>
      </xdr:blipFill>
      <xdr:spPr>
        <a:xfrm>
          <a:off x="12596040" y="2056320"/>
          <a:ext cx="1192680" cy="524160"/>
        </a:xfrm>
        <a:prstGeom prst="rect">
          <a:avLst/>
        </a:prstGeom>
        <a:ln>
          <a:noFill/>
        </a:ln>
      </xdr:spPr>
    </xdr:pic>
    <xdr:clientData/>
  </xdr:twoCellAnchor>
  <xdr:twoCellAnchor editAs="absolute">
    <xdr:from>
      <xdr:col>20</xdr:col>
      <xdr:colOff>1720440</xdr:colOff>
      <xdr:row>11</xdr:row>
      <xdr:rowOff>259560</xdr:rowOff>
    </xdr:from>
    <xdr:to>
      <xdr:col>20</xdr:col>
      <xdr:colOff>2707560</xdr:colOff>
      <xdr:row>12</xdr:row>
      <xdr:rowOff>47160</xdr:rowOff>
    </xdr:to>
    <xdr:pic>
      <xdr:nvPicPr>
        <xdr:cNvPr id="37" name="Picture 2" descr=""/>
        <xdr:cNvPicPr/>
      </xdr:nvPicPr>
      <xdr:blipFill>
        <a:blip r:embed="rId19"/>
        <a:stretch>
          <a:fillRect/>
        </a:stretch>
      </xdr:blipFill>
      <xdr:spPr>
        <a:xfrm>
          <a:off x="14077440" y="2954880"/>
          <a:ext cx="987120" cy="740160"/>
        </a:xfrm>
        <a:prstGeom prst="rect">
          <a:avLst/>
        </a:prstGeom>
        <a:ln>
          <a:noFill/>
        </a:ln>
      </xdr:spPr>
    </xdr:pic>
    <xdr:clientData/>
  </xdr:twoCellAnchor>
  <xdr:twoCellAnchor editAs="absolute">
    <xdr:from>
      <xdr:col>20</xdr:col>
      <xdr:colOff>1638000</xdr:colOff>
      <xdr:row>10</xdr:row>
      <xdr:rowOff>321480</xdr:rowOff>
    </xdr:from>
    <xdr:to>
      <xdr:col>20</xdr:col>
      <xdr:colOff>2861640</xdr:colOff>
      <xdr:row>10</xdr:row>
      <xdr:rowOff>876600</xdr:rowOff>
    </xdr:to>
    <xdr:pic>
      <xdr:nvPicPr>
        <xdr:cNvPr id="38" name="Picture 3" descr=""/>
        <xdr:cNvPicPr/>
      </xdr:nvPicPr>
      <xdr:blipFill>
        <a:blip r:embed="rId20"/>
        <a:stretch>
          <a:fillRect/>
        </a:stretch>
      </xdr:blipFill>
      <xdr:spPr>
        <a:xfrm>
          <a:off x="13995000" y="2035800"/>
          <a:ext cx="1223640" cy="555120"/>
        </a:xfrm>
        <a:prstGeom prst="rect">
          <a:avLst/>
        </a:prstGeom>
        <a:ln>
          <a:noFill/>
        </a:ln>
      </xdr:spPr>
    </xdr:pic>
    <xdr:clientData/>
  </xdr:twoCellAnchor>
  <xdr:twoCellAnchor editAs="absolute">
    <xdr:from>
      <xdr:col>20</xdr:col>
      <xdr:colOff>1463040</xdr:colOff>
      <xdr:row>13</xdr:row>
      <xdr:rowOff>270000</xdr:rowOff>
    </xdr:from>
    <xdr:to>
      <xdr:col>20</xdr:col>
      <xdr:colOff>3283200</xdr:colOff>
      <xdr:row>13</xdr:row>
      <xdr:rowOff>825120</xdr:rowOff>
    </xdr:to>
    <xdr:pic>
      <xdr:nvPicPr>
        <xdr:cNvPr id="39" name="Picture 4" descr=""/>
        <xdr:cNvPicPr/>
      </xdr:nvPicPr>
      <xdr:blipFill>
        <a:blip r:embed="rId21"/>
        <a:stretch>
          <a:fillRect/>
        </a:stretch>
      </xdr:blipFill>
      <xdr:spPr>
        <a:xfrm>
          <a:off x="13820040" y="5222880"/>
          <a:ext cx="1820160" cy="555120"/>
        </a:xfrm>
        <a:prstGeom prst="rect">
          <a:avLst/>
        </a:prstGeom>
        <a:ln>
          <a:noFill/>
        </a:ln>
      </xdr:spPr>
    </xdr:pic>
    <xdr:clientData/>
  </xdr:twoCellAnchor>
  <xdr:twoCellAnchor editAs="absolute">
    <xdr:from>
      <xdr:col>20</xdr:col>
      <xdr:colOff>1782000</xdr:colOff>
      <xdr:row>25</xdr:row>
      <xdr:rowOff>321480</xdr:rowOff>
    </xdr:from>
    <xdr:to>
      <xdr:col>20</xdr:col>
      <xdr:colOff>2419200</xdr:colOff>
      <xdr:row>26</xdr:row>
      <xdr:rowOff>382680</xdr:rowOff>
    </xdr:to>
    <xdr:pic>
      <xdr:nvPicPr>
        <xdr:cNvPr id="40" name="Picture 5" descr=""/>
        <xdr:cNvPicPr/>
      </xdr:nvPicPr>
      <xdr:blipFill>
        <a:blip r:embed="rId22"/>
        <a:stretch>
          <a:fillRect/>
        </a:stretch>
      </xdr:blipFill>
      <xdr:spPr>
        <a:xfrm>
          <a:off x="14139000" y="25819560"/>
          <a:ext cx="637200" cy="518400"/>
        </a:xfrm>
        <a:prstGeom prst="rect">
          <a:avLst/>
        </a:prstGeom>
        <a:ln>
          <a:noFill/>
        </a:ln>
      </xdr:spPr>
    </xdr:pic>
    <xdr:clientData/>
  </xdr:twoCellAnchor>
  <xdr:twoCellAnchor editAs="absolute">
    <xdr:from>
      <xdr:col>20</xdr:col>
      <xdr:colOff>1452960</xdr:colOff>
      <xdr:row>27</xdr:row>
      <xdr:rowOff>362520</xdr:rowOff>
    </xdr:from>
    <xdr:to>
      <xdr:col>20</xdr:col>
      <xdr:colOff>2440080</xdr:colOff>
      <xdr:row>27</xdr:row>
      <xdr:rowOff>1102680</xdr:rowOff>
    </xdr:to>
    <xdr:pic>
      <xdr:nvPicPr>
        <xdr:cNvPr id="41" name="Picture 6" descr=""/>
        <xdr:cNvPicPr/>
      </xdr:nvPicPr>
      <xdr:blipFill>
        <a:blip r:embed="rId23"/>
        <a:stretch>
          <a:fillRect/>
        </a:stretch>
      </xdr:blipFill>
      <xdr:spPr>
        <a:xfrm>
          <a:off x="13809960" y="26851320"/>
          <a:ext cx="987120" cy="740160"/>
        </a:xfrm>
        <a:prstGeom prst="rect">
          <a:avLst/>
        </a:prstGeom>
        <a:ln>
          <a:noFill/>
        </a:ln>
      </xdr:spPr>
    </xdr:pic>
    <xdr:clientData/>
  </xdr:twoCellAnchor>
  <xdr:twoCellAnchor editAs="absolute">
    <xdr:from>
      <xdr:col>20</xdr:col>
      <xdr:colOff>1617480</xdr:colOff>
      <xdr:row>21</xdr:row>
      <xdr:rowOff>259560</xdr:rowOff>
    </xdr:from>
    <xdr:to>
      <xdr:col>20</xdr:col>
      <xdr:colOff>2604600</xdr:colOff>
      <xdr:row>21</xdr:row>
      <xdr:rowOff>999720</xdr:rowOff>
    </xdr:to>
    <xdr:pic>
      <xdr:nvPicPr>
        <xdr:cNvPr id="42" name="Picture 8" descr=""/>
        <xdr:cNvPicPr/>
      </xdr:nvPicPr>
      <xdr:blipFill>
        <a:blip r:embed="rId24"/>
        <a:stretch>
          <a:fillRect/>
        </a:stretch>
      </xdr:blipFill>
      <xdr:spPr>
        <a:xfrm>
          <a:off x="13974480" y="18347400"/>
          <a:ext cx="987120" cy="740160"/>
        </a:xfrm>
        <a:prstGeom prst="rect">
          <a:avLst/>
        </a:prstGeom>
        <a:ln>
          <a:noFill/>
        </a:ln>
      </xdr:spPr>
    </xdr:pic>
    <xdr:clientData/>
  </xdr:twoCellAnchor>
  <xdr:twoCellAnchor editAs="absolute">
    <xdr:from>
      <xdr:col>20</xdr:col>
      <xdr:colOff>1319040</xdr:colOff>
      <xdr:row>14</xdr:row>
      <xdr:rowOff>393480</xdr:rowOff>
    </xdr:from>
    <xdr:to>
      <xdr:col>20</xdr:col>
      <xdr:colOff>2810160</xdr:colOff>
      <xdr:row>14</xdr:row>
      <xdr:rowOff>1514160</xdr:rowOff>
    </xdr:to>
    <xdr:pic>
      <xdr:nvPicPr>
        <xdr:cNvPr id="43" name="Picture 11" descr=""/>
        <xdr:cNvPicPr/>
      </xdr:nvPicPr>
      <xdr:blipFill>
        <a:blip r:embed="rId25"/>
        <a:stretch>
          <a:fillRect/>
        </a:stretch>
      </xdr:blipFill>
      <xdr:spPr>
        <a:xfrm>
          <a:off x="13676040" y="6184440"/>
          <a:ext cx="1491120" cy="1120680"/>
        </a:xfrm>
        <a:prstGeom prst="rect">
          <a:avLst/>
        </a:prstGeom>
        <a:ln>
          <a:noFill/>
        </a:ln>
      </xdr:spPr>
    </xdr:pic>
    <xdr:clientData/>
  </xdr:twoCellAnchor>
  <xdr:twoCellAnchor editAs="absolute">
    <xdr:from>
      <xdr:col>20</xdr:col>
      <xdr:colOff>1638000</xdr:colOff>
      <xdr:row>22</xdr:row>
      <xdr:rowOff>290520</xdr:rowOff>
    </xdr:from>
    <xdr:to>
      <xdr:col>20</xdr:col>
      <xdr:colOff>2625120</xdr:colOff>
      <xdr:row>22</xdr:row>
      <xdr:rowOff>1030680</xdr:rowOff>
    </xdr:to>
    <xdr:pic>
      <xdr:nvPicPr>
        <xdr:cNvPr id="44" name="Picture 13" descr=""/>
        <xdr:cNvPicPr/>
      </xdr:nvPicPr>
      <xdr:blipFill>
        <a:blip r:embed="rId26"/>
        <a:stretch>
          <a:fillRect/>
        </a:stretch>
      </xdr:blipFill>
      <xdr:spPr>
        <a:xfrm>
          <a:off x="13995000" y="19549800"/>
          <a:ext cx="987120" cy="74016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drawing" Target="../drawings/drawing4.xml"/>
</Relationships>
</file>

<file path=xl/worksheets/_rels/sheet6.xml.rels><?xml version="1.0" encoding="UTF-8"?>
<Relationships xmlns="http://schemas.openxmlformats.org/package/2006/relationships"><Relationship Id="rId1" Type="http://schemas.openxmlformats.org/officeDocument/2006/relationships/drawing" Target="../drawings/drawing5.xml"/>
</Relationships>
</file>

<file path=xl/worksheets/_rels/sheet7.xml.rels><?xml version="1.0" encoding="UTF-8"?>
<Relationships xmlns="http://schemas.openxmlformats.org/package/2006/relationships"><Relationship Id="rId1" Type="http://schemas.openxmlformats.org/officeDocument/2006/relationships/drawing" Target="../drawings/drawing6.xml"/>
</Relationships>
</file>

<file path=xl/worksheets/_rels/sheet8.xml.rels><?xml version="1.0" encoding="UTF-8"?>
<Relationships xmlns="http://schemas.openxmlformats.org/package/2006/relationships"><Relationship Id="rId1" Type="http://schemas.openxmlformats.org/officeDocument/2006/relationships/drawing" Target="../drawings/drawing7.xml"/>
</Relationships>
</file>

<file path=xl/worksheets/_rels/sheet9.xml.rels><?xml version="1.0" encoding="UTF-8"?>
<Relationships xmlns="http://schemas.openxmlformats.org/package/2006/relationships"><Relationship Id="rId1" Type="http://schemas.openxmlformats.org/officeDocument/2006/relationships/drawing" Target="../drawings/drawing8.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1:30"/>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60" workbookViewId="0">
      <selection pane="topLeft" activeCell="A1" activeCellId="0" sqref="A1"/>
    </sheetView>
  </sheetViews>
  <sheetFormatPr defaultRowHeight="28.35"/>
  <cols>
    <col collapsed="false" hidden="false" max="1" min="1" style="1" width="23.0051020408163"/>
    <col collapsed="false" hidden="false" max="2" min="2" style="2" width="10.8520408163265"/>
    <col collapsed="false" hidden="false" max="4" min="3" style="2" width="8.85714285714286"/>
    <col collapsed="false" hidden="false" max="5" min="5" style="2" width="43"/>
    <col collapsed="false" hidden="false" max="1025" min="6" style="2" width="11.4183673469388"/>
  </cols>
  <sheetData>
    <row r="1" s="5" customFormat="true" ht="28.35" hidden="false" customHeight="true" outlineLevel="0" collapsed="false">
      <c r="A1" s="3" t="s">
        <v>0</v>
      </c>
      <c r="B1" s="4" t="s">
        <v>1</v>
      </c>
      <c r="C1" s="4" t="s">
        <v>2</v>
      </c>
      <c r="D1" s="4"/>
      <c r="E1" s="4" t="s">
        <v>3</v>
      </c>
    </row>
    <row r="2" customFormat="false" ht="28.35" hidden="false" customHeight="true" outlineLevel="0" collapsed="false">
      <c r="A2" s="6" t="s">
        <v>4</v>
      </c>
      <c r="B2" s="7" t="s">
        <v>5</v>
      </c>
      <c r="C2" s="7" t="s">
        <v>6</v>
      </c>
      <c r="D2" s="7"/>
      <c r="E2" s="7"/>
      <c r="H2" s="2" t="s">
        <v>7</v>
      </c>
      <c r="I2" s="2" t="s">
        <v>8</v>
      </c>
    </row>
    <row r="3" customFormat="false" ht="28.35" hidden="false" customHeight="true" outlineLevel="0" collapsed="false">
      <c r="A3" s="6" t="s">
        <v>9</v>
      </c>
      <c r="B3" s="7" t="s">
        <v>9</v>
      </c>
      <c r="C3" s="7" t="s">
        <v>6</v>
      </c>
      <c r="D3" s="7"/>
      <c r="E3" s="8"/>
      <c r="H3" s="2" t="s">
        <v>10</v>
      </c>
      <c r="I3" s="2" t="s">
        <v>11</v>
      </c>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28.35" hidden="false" customHeight="true" outlineLevel="0" collapsed="false">
      <c r="A4" s="6" t="s">
        <v>12</v>
      </c>
      <c r="B4" s="7" t="s">
        <v>5</v>
      </c>
      <c r="C4" s="7" t="s">
        <v>6</v>
      </c>
      <c r="D4" s="7"/>
      <c r="E4" s="8"/>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28.35" hidden="false" customHeight="true" outlineLevel="0" collapsed="false">
      <c r="A5" s="9" t="s">
        <v>13</v>
      </c>
      <c r="B5" s="7" t="s">
        <v>5</v>
      </c>
      <c r="C5" s="7" t="s">
        <v>6</v>
      </c>
      <c r="D5" s="7"/>
      <c r="E5" s="8"/>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28.35" hidden="false" customHeight="true" outlineLevel="0" collapsed="false">
      <c r="A6" s="9" t="s">
        <v>14</v>
      </c>
      <c r="B6" s="7" t="s">
        <v>15</v>
      </c>
      <c r="C6" s="7" t="s">
        <v>6</v>
      </c>
      <c r="D6" s="7"/>
      <c r="E6" s="8"/>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28.35" hidden="false" customHeight="true" outlineLevel="0" collapsed="false">
      <c r="A7" s="6" t="s">
        <v>16</v>
      </c>
      <c r="B7" s="7" t="s">
        <v>5</v>
      </c>
      <c r="C7" s="7" t="s">
        <v>6</v>
      </c>
      <c r="D7" s="7"/>
      <c r="E7" s="7"/>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28.35" hidden="false" customHeight="true" outlineLevel="0" collapsed="false">
      <c r="A8" s="9" t="s">
        <v>17</v>
      </c>
      <c r="B8" s="7" t="s">
        <v>5</v>
      </c>
      <c r="C8" s="7" t="s">
        <v>6</v>
      </c>
      <c r="D8" s="7"/>
      <c r="E8" s="7"/>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28.35" hidden="false" customHeight="true" outlineLevel="0" collapsed="false">
      <c r="A9" s="6" t="s">
        <v>18</v>
      </c>
      <c r="B9" s="7" t="s">
        <v>5</v>
      </c>
      <c r="C9" s="7" t="s">
        <v>6</v>
      </c>
      <c r="D9" s="7"/>
      <c r="E9" s="7"/>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28.35" hidden="false" customHeight="true" outlineLevel="0" collapsed="false">
      <c r="A10" s="9" t="s">
        <v>19</v>
      </c>
      <c r="B10" s="7" t="s">
        <v>20</v>
      </c>
      <c r="C10" s="7" t="s">
        <v>6</v>
      </c>
      <c r="D10" s="7"/>
      <c r="E10" s="7"/>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28.35" hidden="false" customHeight="true" outlineLevel="0" collapsed="false">
      <c r="A11" s="9" t="s">
        <v>21</v>
      </c>
      <c r="B11" s="7" t="s">
        <v>5</v>
      </c>
      <c r="C11" s="7" t="s">
        <v>6</v>
      </c>
      <c r="D11" s="7"/>
      <c r="E11" s="10" t="s">
        <v>22</v>
      </c>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28.35" hidden="false" customHeight="true" outlineLevel="0" collapsed="false">
      <c r="A12" s="9" t="s">
        <v>23</v>
      </c>
      <c r="B12" s="7" t="s">
        <v>5</v>
      </c>
      <c r="C12" s="7" t="s">
        <v>6</v>
      </c>
      <c r="D12" s="7"/>
      <c r="E12" s="7"/>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28.35" hidden="false" customHeight="true" outlineLevel="0" collapsed="false">
      <c r="A13" s="6" t="s">
        <v>24</v>
      </c>
      <c r="B13" s="7" t="s">
        <v>25</v>
      </c>
      <c r="C13" s="7" t="s">
        <v>6</v>
      </c>
      <c r="D13" s="7"/>
      <c r="E13" s="7" t="s">
        <v>26</v>
      </c>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28.35" hidden="false" customHeight="true" outlineLevel="0" collapsed="false">
      <c r="A14" s="6" t="s">
        <v>27</v>
      </c>
      <c r="B14" s="7" t="s">
        <v>25</v>
      </c>
      <c r="C14" s="7" t="s">
        <v>6</v>
      </c>
      <c r="D14" s="7"/>
      <c r="E14" s="7" t="s">
        <v>28</v>
      </c>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28.35" hidden="false" customHeight="true" outlineLevel="0" collapsed="false">
      <c r="A15" s="6" t="s">
        <v>29</v>
      </c>
      <c r="B15" s="7" t="s">
        <v>30</v>
      </c>
      <c r="C15" s="7" t="s">
        <v>6</v>
      </c>
      <c r="D15" s="7"/>
      <c r="E15" s="7"/>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28.35" hidden="false" customHeight="true" outlineLevel="0" collapsed="false">
      <c r="A16" s="6" t="s">
        <v>31</v>
      </c>
      <c r="B16" s="7" t="s">
        <v>5</v>
      </c>
      <c r="C16" s="7" t="s">
        <v>32</v>
      </c>
      <c r="D16" s="7"/>
      <c r="E16" s="11" t="s">
        <v>33</v>
      </c>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28.35" hidden="false" customHeight="true" outlineLevel="0" collapsed="false">
      <c r="A17" s="9" t="s">
        <v>34</v>
      </c>
      <c r="B17" s="7" t="s">
        <v>5</v>
      </c>
      <c r="C17" s="7" t="s">
        <v>32</v>
      </c>
      <c r="D17" s="7"/>
      <c r="E17" s="7"/>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64.15" hidden="false" customHeight="false" outlineLevel="0" collapsed="false">
      <c r="A18" s="12" t="s">
        <v>35</v>
      </c>
      <c r="B18" s="7" t="s">
        <v>15</v>
      </c>
      <c r="C18" s="7" t="s">
        <v>6</v>
      </c>
      <c r="D18" s="7"/>
      <c r="E18" s="7"/>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s="14" customFormat="true" ht="12.8" hidden="false" customHeight="false" outlineLevel="0" collapsed="false">
      <c r="A19" s="12" t="s">
        <v>36</v>
      </c>
      <c r="B19" s="13" t="s">
        <v>5</v>
      </c>
      <c r="C19" s="13" t="s">
        <v>6</v>
      </c>
      <c r="D19" s="13"/>
      <c r="E19" s="13"/>
    </row>
    <row r="20" customFormat="false" ht="28.35" hidden="false" customHeight="true" outlineLevel="0" collapsed="false">
      <c r="A20" s="12" t="s">
        <v>37</v>
      </c>
      <c r="B20" s="7" t="s">
        <v>15</v>
      </c>
      <c r="C20" s="7" t="s">
        <v>6</v>
      </c>
      <c r="D20" s="7"/>
      <c r="E20" s="7"/>
    </row>
    <row r="21" customFormat="false" ht="28.35" hidden="false" customHeight="true" outlineLevel="0" collapsed="false">
      <c r="A21" s="12" t="s">
        <v>38</v>
      </c>
      <c r="B21" s="7" t="s">
        <v>15</v>
      </c>
      <c r="C21" s="7" t="s">
        <v>6</v>
      </c>
      <c r="D21" s="7"/>
      <c r="E21" s="7" t="s">
        <v>39</v>
      </c>
    </row>
    <row r="22" customFormat="false" ht="28.35" hidden="false" customHeight="true" outlineLevel="0" collapsed="false">
      <c r="A22" s="12" t="s">
        <v>40</v>
      </c>
      <c r="B22" s="7" t="s">
        <v>5</v>
      </c>
      <c r="C22" s="7" t="s">
        <v>32</v>
      </c>
      <c r="D22" s="7"/>
      <c r="E22" s="7"/>
    </row>
    <row r="23" customFormat="false" ht="28.35" hidden="false" customHeight="true" outlineLevel="0" collapsed="false">
      <c r="A23" s="15" t="s">
        <v>41</v>
      </c>
      <c r="B23" s="7" t="s">
        <v>15</v>
      </c>
      <c r="C23" s="7" t="s">
        <v>6</v>
      </c>
      <c r="D23" s="7"/>
      <c r="E23" s="7"/>
    </row>
    <row r="24" customFormat="false" ht="28.35" hidden="false" customHeight="true" outlineLevel="0" collapsed="false">
      <c r="A24" s="9" t="s">
        <v>42</v>
      </c>
      <c r="B24" s="7" t="s">
        <v>5</v>
      </c>
      <c r="C24" s="7" t="s">
        <v>6</v>
      </c>
      <c r="D24" s="7"/>
      <c r="E24" s="7"/>
    </row>
    <row r="25" customFormat="false" ht="28.35" hidden="false" customHeight="true" outlineLevel="0" collapsed="false">
      <c r="A25" s="15" t="s">
        <v>43</v>
      </c>
      <c r="B25" s="7" t="s">
        <v>15</v>
      </c>
      <c r="C25" s="7" t="s">
        <v>6</v>
      </c>
      <c r="D25" s="7"/>
      <c r="E25" s="7" t="s">
        <v>44</v>
      </c>
    </row>
    <row r="26" customFormat="false" ht="28.35" hidden="false" customHeight="true" outlineLevel="0" collapsed="false">
      <c r="A26" s="15" t="s">
        <v>45</v>
      </c>
      <c r="B26" s="7" t="s">
        <v>25</v>
      </c>
      <c r="C26" s="7" t="s">
        <v>6</v>
      </c>
      <c r="D26" s="7"/>
      <c r="E26" s="7" t="s">
        <v>46</v>
      </c>
    </row>
    <row r="27" customFormat="false" ht="28.35" hidden="false" customHeight="true" outlineLevel="0" collapsed="false">
      <c r="A27" s="15" t="s">
        <v>47</v>
      </c>
      <c r="B27" s="7" t="s">
        <v>48</v>
      </c>
      <c r="C27" s="7" t="s">
        <v>6</v>
      </c>
      <c r="D27" s="7"/>
      <c r="E27" s="7" t="s">
        <v>49</v>
      </c>
    </row>
    <row r="28" customFormat="false" ht="28.35" hidden="false" customHeight="true" outlineLevel="0" collapsed="false">
      <c r="A28" s="15" t="s">
        <v>50</v>
      </c>
      <c r="B28" s="7" t="s">
        <v>48</v>
      </c>
      <c r="C28" s="7" t="s">
        <v>6</v>
      </c>
      <c r="D28" s="7"/>
      <c r="E28" s="7" t="s">
        <v>51</v>
      </c>
    </row>
    <row r="29" customFormat="false" ht="28.35" hidden="false" customHeight="true" outlineLevel="0" collapsed="false">
      <c r="A29" s="9" t="s">
        <v>52</v>
      </c>
      <c r="B29" s="7" t="s">
        <v>25</v>
      </c>
      <c r="C29" s="7" t="s">
        <v>6</v>
      </c>
      <c r="D29" s="7"/>
      <c r="E29" s="7" t="s">
        <v>53</v>
      </c>
    </row>
    <row r="30" customFormat="false" ht="28.35" hidden="false" customHeight="true" outlineLevel="0" collapsed="false">
      <c r="A30" s="9" t="s">
        <v>54</v>
      </c>
      <c r="B30" s="7" t="s">
        <v>25</v>
      </c>
      <c r="C30" s="7" t="s">
        <v>6</v>
      </c>
      <c r="D30" s="7"/>
    </row>
  </sheetData>
  <autoFilter ref="A1:E30"/>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true"/>
  </sheetPr>
  <dimension ref="1:39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2.75"/>
  <cols>
    <col collapsed="false" hidden="false" max="1" min="1" style="16" width="8.4234693877551"/>
    <col collapsed="false" hidden="false" max="2" min="2" style="17" width="7.85714285714286"/>
    <col collapsed="false" hidden="false" max="3" min="3" style="17" width="7.71428571428571"/>
    <col collapsed="false" hidden="false" max="4" min="4" style="17" width="13.2857142857143"/>
    <col collapsed="false" hidden="false" max="6" min="5" style="17" width="20.1428571428571"/>
    <col collapsed="false" hidden="false" max="7" min="7" style="17" width="11.7091836734694"/>
    <col collapsed="false" hidden="false" max="8" min="8" style="17" width="15.7142857142857"/>
    <col collapsed="false" hidden="false" max="10" min="9" style="17" width="11.7091836734694"/>
    <col collapsed="false" hidden="false" max="11" min="11" style="17" width="21.1377551020408"/>
    <col collapsed="false" hidden="false" max="12" min="12" style="17" width="16.1428571428571"/>
    <col collapsed="false" hidden="false" max="13" min="13" style="17" width="18.2857142857143"/>
    <col collapsed="false" hidden="false" max="14" min="14" style="0" width="12.4183673469388"/>
    <col collapsed="false" hidden="false" max="15" min="15" style="17" width="12.1377551020408"/>
    <col collapsed="false" hidden="false" max="16" min="16" style="17" width="13.0051020408163"/>
    <col collapsed="false" hidden="false" max="17" min="17" style="17" width="10.5765306122449"/>
    <col collapsed="false" hidden="false" max="20" min="18" style="17" width="15.2908163265306"/>
    <col collapsed="false" hidden="false" max="21" min="21" style="16" width="107.571428571429"/>
    <col collapsed="false" hidden="false" max="22" min="22" style="16" width="15.8571428571429"/>
    <col collapsed="false" hidden="false" max="23" min="23" style="16" width="43.2857142857143"/>
    <col collapsed="false" hidden="false" max="24" min="24" style="16" width="46.5714285714286"/>
    <col collapsed="false" hidden="false" max="25" min="25" style="17" width="12.7091836734694"/>
    <col collapsed="false" hidden="false" max="26" min="26" style="16" width="75.5663265306122"/>
    <col collapsed="false" hidden="false" max="27" min="27" style="16" width="22.4285714285714"/>
    <col collapsed="false" hidden="false" max="28" min="28" style="17" width="14.1479591836735"/>
    <col collapsed="false" hidden="false" max="30" min="29" style="17" width="12.2857142857143"/>
    <col collapsed="false" hidden="false" max="31" min="31" style="16" width="15"/>
    <col collapsed="false" hidden="false" max="32" min="32" style="17" width="26.5765306122449"/>
    <col collapsed="false" hidden="false" max="33" min="33" style="17" width="22.0051020408163"/>
    <col collapsed="false" hidden="false" max="35" min="34" style="16" width="11.4183673469388"/>
    <col collapsed="false" hidden="false" max="36" min="36" style="16" width="14.1479591836735"/>
    <col collapsed="false" hidden="false" max="1025" min="37" style="16" width="11.4183673469388"/>
  </cols>
  <sheetData>
    <row r="1" customFormat="false" ht="20.25" hidden="false" customHeight="true" outlineLevel="0" collapsed="false">
      <c r="A1" s="18" t="s">
        <v>55</v>
      </c>
      <c r="B1" s="19"/>
      <c r="C1" s="19"/>
      <c r="D1" s="19"/>
      <c r="E1" s="19"/>
      <c r="F1" s="19"/>
      <c r="G1" s="19"/>
      <c r="H1" s="19"/>
      <c r="I1" s="20"/>
      <c r="J1" s="21" t="s">
        <v>56</v>
      </c>
      <c r="K1" s="19"/>
      <c r="L1" s="22"/>
      <c r="M1" s="19"/>
      <c r="N1" s="19"/>
      <c r="O1" s="19"/>
      <c r="P1" s="19"/>
      <c r="Q1" s="19"/>
      <c r="R1" s="19"/>
      <c r="S1" s="19"/>
      <c r="T1" s="19"/>
      <c r="U1" s="19"/>
      <c r="V1" s="19"/>
      <c r="W1" s="19"/>
      <c r="X1" s="19"/>
      <c r="Y1" s="19"/>
      <c r="Z1" s="19"/>
      <c r="AA1" s="19"/>
      <c r="AB1" s="19"/>
      <c r="AC1" s="19"/>
      <c r="AD1" s="23"/>
      <c r="AE1" s="19"/>
      <c r="AF1" s="24"/>
      <c r="AG1" s="25"/>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20.25" hidden="false" customHeight="true" outlineLevel="0" collapsed="false">
      <c r="A2" s="26" t="s">
        <v>57</v>
      </c>
      <c r="B2" s="26"/>
      <c r="C2" s="27" t="s">
        <v>58</v>
      </c>
      <c r="D2" s="27"/>
      <c r="E2" s="27"/>
      <c r="F2" s="27"/>
      <c r="G2" s="28"/>
      <c r="H2" s="28"/>
      <c r="I2" s="28"/>
      <c r="J2" s="28"/>
      <c r="K2" s="28"/>
      <c r="L2" s="29"/>
      <c r="M2" s="28"/>
      <c r="N2" s="28"/>
      <c r="O2" s="28"/>
      <c r="P2" s="28"/>
      <c r="Q2" s="28"/>
      <c r="R2" s="28"/>
      <c r="S2" s="28"/>
      <c r="T2" s="28"/>
      <c r="U2" s="28"/>
      <c r="V2" s="28"/>
      <c r="W2" s="28"/>
      <c r="X2" s="28"/>
      <c r="Y2" s="28"/>
      <c r="Z2" s="28"/>
      <c r="AA2" s="28"/>
      <c r="AB2" s="7" t="s">
        <v>59</v>
      </c>
      <c r="AC2" s="28"/>
      <c r="AD2" s="30"/>
      <c r="AE2" s="28"/>
      <c r="AF2" s="31"/>
      <c r="AG2" s="32"/>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20.25" hidden="false" customHeight="true" outlineLevel="0" collapsed="false">
      <c r="A3" s="33" t="s">
        <v>60</v>
      </c>
      <c r="B3" s="28"/>
      <c r="C3" s="34" t="n">
        <v>41946</v>
      </c>
      <c r="D3" s="34"/>
      <c r="E3" s="34"/>
      <c r="F3" s="34"/>
      <c r="G3" s="35"/>
      <c r="H3" s="35"/>
      <c r="I3" s="35"/>
      <c r="J3" s="35"/>
      <c r="K3" s="28"/>
      <c r="L3" s="10" t="s">
        <v>22</v>
      </c>
      <c r="M3" s="28"/>
      <c r="N3" s="7" t="s">
        <v>26</v>
      </c>
      <c r="O3" s="7" t="s">
        <v>28</v>
      </c>
      <c r="P3" s="7"/>
      <c r="Q3" s="28"/>
      <c r="R3" s="28"/>
      <c r="S3" s="11" t="s">
        <v>33</v>
      </c>
      <c r="T3" s="28"/>
      <c r="U3" s="28"/>
      <c r="V3" s="28"/>
      <c r="W3" s="28"/>
      <c r="X3" s="7" t="s">
        <v>39</v>
      </c>
      <c r="Y3" s="28"/>
      <c r="Z3" s="28"/>
      <c r="AA3" s="28"/>
      <c r="AB3" s="7" t="s">
        <v>44</v>
      </c>
      <c r="AC3" s="36" t="s">
        <v>46</v>
      </c>
      <c r="AD3" s="37" t="s">
        <v>49</v>
      </c>
      <c r="AE3" s="7" t="s">
        <v>51</v>
      </c>
      <c r="AF3" s="36" t="s">
        <v>53</v>
      </c>
      <c r="AG3" s="32"/>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s="39" customFormat="true" ht="20.25" hidden="false" customHeight="true" outlineLevel="0" collapsed="false">
      <c r="A4" s="38"/>
      <c r="B4" s="7" t="s">
        <v>61</v>
      </c>
      <c r="C4" s="7" t="s">
        <v>9</v>
      </c>
      <c r="D4" s="7" t="s">
        <v>61</v>
      </c>
      <c r="E4" s="7" t="s">
        <v>61</v>
      </c>
      <c r="F4" s="7" t="s">
        <v>15</v>
      </c>
      <c r="G4" s="7" t="s">
        <v>61</v>
      </c>
      <c r="H4" s="7" t="s">
        <v>61</v>
      </c>
      <c r="I4" s="7" t="s">
        <v>61</v>
      </c>
      <c r="J4" s="7" t="s">
        <v>20</v>
      </c>
      <c r="K4" s="7" t="s">
        <v>62</v>
      </c>
      <c r="L4" s="7" t="s">
        <v>61</v>
      </c>
      <c r="M4" s="7" t="s">
        <v>61</v>
      </c>
      <c r="N4" s="7" t="s">
        <v>25</v>
      </c>
      <c r="O4" s="7" t="s">
        <v>25</v>
      </c>
      <c r="P4" s="7"/>
      <c r="Q4" s="7" t="s">
        <v>48</v>
      </c>
      <c r="R4" s="7" t="s">
        <v>30</v>
      </c>
      <c r="S4" s="7" t="s">
        <v>61</v>
      </c>
      <c r="T4" s="7" t="s">
        <v>61</v>
      </c>
      <c r="U4" s="7" t="s">
        <v>15</v>
      </c>
      <c r="V4" s="7" t="s">
        <v>61</v>
      </c>
      <c r="W4" s="7" t="s">
        <v>15</v>
      </c>
      <c r="X4" s="7" t="s">
        <v>15</v>
      </c>
      <c r="Y4" s="7" t="s">
        <v>61</v>
      </c>
      <c r="Z4" s="7" t="s">
        <v>15</v>
      </c>
      <c r="AA4" s="7" t="s">
        <v>61</v>
      </c>
      <c r="AB4" s="7" t="s">
        <v>15</v>
      </c>
      <c r="AC4" s="7" t="s">
        <v>25</v>
      </c>
      <c r="AD4" s="37" t="s">
        <v>48</v>
      </c>
      <c r="AE4" s="7" t="s">
        <v>48</v>
      </c>
      <c r="AF4" s="7" t="s">
        <v>25</v>
      </c>
      <c r="AG4" s="7" t="s">
        <v>25</v>
      </c>
    </row>
    <row r="5" s="41" customFormat="true" ht="20.25" hidden="false" customHeight="true" outlineLevel="0" collapsed="false">
      <c r="A5" s="40"/>
      <c r="B5" s="7"/>
      <c r="C5" s="7"/>
      <c r="D5" s="7"/>
      <c r="E5" s="7"/>
      <c r="F5" s="7"/>
      <c r="G5" s="7"/>
      <c r="H5" s="7"/>
      <c r="I5" s="7"/>
      <c r="J5" s="7"/>
      <c r="K5" s="7"/>
      <c r="L5" s="7"/>
      <c r="M5" s="7"/>
      <c r="N5" s="7"/>
      <c r="O5" s="7"/>
      <c r="P5" s="7"/>
      <c r="Q5" s="7"/>
      <c r="R5" s="7"/>
      <c r="S5" s="7" t="s">
        <v>32</v>
      </c>
      <c r="T5" s="7" t="s">
        <v>32</v>
      </c>
      <c r="U5" s="7" t="s">
        <v>6</v>
      </c>
      <c r="V5" s="7" t="s">
        <v>6</v>
      </c>
      <c r="W5" s="7" t="s">
        <v>6</v>
      </c>
      <c r="X5" s="7" t="s">
        <v>6</v>
      </c>
      <c r="Y5" s="7" t="s">
        <v>32</v>
      </c>
      <c r="Z5" s="7" t="s">
        <v>6</v>
      </c>
      <c r="AA5" s="7" t="s">
        <v>6</v>
      </c>
      <c r="AB5" s="7" t="s">
        <v>6</v>
      </c>
      <c r="AC5" s="7" t="s">
        <v>6</v>
      </c>
      <c r="AD5" s="7" t="s">
        <v>6</v>
      </c>
      <c r="AE5" s="7" t="s">
        <v>6</v>
      </c>
      <c r="AF5" s="7" t="s">
        <v>6</v>
      </c>
      <c r="AG5" s="7" t="s">
        <v>6</v>
      </c>
    </row>
    <row r="6" customFormat="false" ht="19.5" hidden="false" customHeight="true" outlineLevel="0" collapsed="false">
      <c r="A6" s="42"/>
      <c r="B6" s="42"/>
      <c r="C6" s="42"/>
      <c r="D6" s="42"/>
      <c r="E6" s="42"/>
      <c r="F6" s="42"/>
      <c r="G6" s="42"/>
      <c r="H6" s="42"/>
      <c r="I6" s="42"/>
      <c r="J6" s="42"/>
      <c r="K6" s="42"/>
      <c r="L6" s="43" t="s">
        <v>63</v>
      </c>
      <c r="M6" s="43"/>
      <c r="N6" s="43"/>
      <c r="O6" s="43"/>
      <c r="P6" s="42"/>
      <c r="Q6" s="42"/>
      <c r="R6" s="42"/>
      <c r="S6" s="42"/>
      <c r="T6" s="42"/>
      <c r="U6" s="28"/>
      <c r="V6" s="28"/>
      <c r="W6" s="28"/>
      <c r="X6" s="28" t="s">
        <v>64</v>
      </c>
      <c r="Y6" s="28"/>
      <c r="Z6" s="44" t="s">
        <v>65</v>
      </c>
      <c r="AA6" s="45"/>
      <c r="AB6" s="46" t="s">
        <v>66</v>
      </c>
      <c r="AC6" s="47" t="s">
        <v>67</v>
      </c>
      <c r="AD6" s="0"/>
      <c r="AE6" s="48"/>
      <c r="AF6" s="49"/>
      <c r="AG6" s="49"/>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20.1" hidden="false" customHeight="true" outlineLevel="0" collapsed="false">
      <c r="A7" s="50" t="s">
        <v>31</v>
      </c>
      <c r="B7" s="50"/>
      <c r="C7" s="50"/>
      <c r="D7" s="50"/>
      <c r="E7" s="51"/>
      <c r="F7" s="52" t="s">
        <v>66</v>
      </c>
      <c r="G7" s="53"/>
      <c r="H7" s="54"/>
      <c r="I7" s="54"/>
      <c r="J7" s="54"/>
      <c r="K7" s="55" t="s">
        <v>67</v>
      </c>
      <c r="L7" s="56" t="s">
        <v>68</v>
      </c>
      <c r="M7" s="57" t="s">
        <v>69</v>
      </c>
      <c r="N7" s="57" t="s">
        <v>70</v>
      </c>
      <c r="O7" s="58" t="s">
        <v>71</v>
      </c>
      <c r="P7" s="59"/>
      <c r="Q7" s="60"/>
      <c r="R7" s="59"/>
      <c r="S7" s="59"/>
      <c r="T7" s="59"/>
      <c r="U7" s="61"/>
      <c r="V7" s="61"/>
      <c r="W7" s="61"/>
      <c r="X7" s="61"/>
      <c r="Y7" s="61"/>
      <c r="Z7" s="62" t="s">
        <v>72</v>
      </c>
      <c r="AA7" s="63"/>
      <c r="AB7" s="64" t="n">
        <f aca="false">COUNTIF(L23:L1048576,"SGI" )</f>
        <v>9</v>
      </c>
      <c r="AC7" s="65" t="n">
        <f aca="false">COUNTIFS(L23:L1048576,"SGI", AD23:AD1048576,"A")</f>
        <v>3</v>
      </c>
      <c r="AD7" s="66"/>
      <c r="AE7" s="67"/>
      <c r="AF7" s="67"/>
      <c r="AG7" s="67"/>
      <c r="AH7" s="0"/>
      <c r="AI7" s="0"/>
      <c r="AJ7" s="68"/>
      <c r="AK7" s="68"/>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20.1" hidden="true" customHeight="true" outlineLevel="1" collapsed="false">
      <c r="A8" s="69" t="s">
        <v>73</v>
      </c>
      <c r="B8" s="69"/>
      <c r="C8" s="69"/>
      <c r="D8" s="69"/>
      <c r="E8" s="70"/>
      <c r="F8" s="70"/>
      <c r="G8" s="71"/>
      <c r="H8" s="72"/>
      <c r="I8" s="72"/>
      <c r="J8" s="72"/>
      <c r="K8" s="73" t="e">
        <f aca="false">COUNTIFS(#REF!,"9001",AD23:AD1048576,"A", B23:B1048576,"EC")</f>
        <v>#VALUE!</v>
      </c>
      <c r="L8" s="74" t="e">
        <f aca="false">COUNTIFS(#REF!,"9001",#REF!,"NCR",AD23:AD1048576,"A")</f>
        <v>#VALUE!</v>
      </c>
      <c r="M8" s="75" t="e">
        <f aca="false">COUNTIFS(#REF!,"9001",#REF!,"PNC",AD23:AD1048576,"A")</f>
        <v>#VALUE!</v>
      </c>
      <c r="N8" s="75" t="e">
        <f aca="false">COUNTIFS(#REF!,"9001",#REF!,"NPT",AD23:AD1048576,"A")</f>
        <v>#VALUE!</v>
      </c>
      <c r="O8" s="76" t="e">
        <f aca="false">COUNTIFS(#REF!,"9001",#REF!,"OBS",AD23:AD1048576,"A")</f>
        <v>#VALUE!</v>
      </c>
      <c r="P8" s="77"/>
      <c r="Q8" s="60"/>
      <c r="R8" s="77"/>
      <c r="S8" s="77"/>
      <c r="T8" s="77"/>
      <c r="U8" s="78"/>
      <c r="V8" s="78"/>
      <c r="W8" s="78"/>
      <c r="X8" s="78"/>
      <c r="Y8" s="78"/>
      <c r="Z8" s="79" t="s">
        <v>74</v>
      </c>
      <c r="AA8" s="80"/>
      <c r="AB8" s="67" t="n">
        <f aca="false">COUNTIF(L23:L1048576,"SSA" )</f>
        <v>49</v>
      </c>
      <c r="AC8" s="81" t="n">
        <f aca="false">COUNTIFS(L23:L1048576,"SSA", AD23:AD1048576,"A")</f>
        <v>4</v>
      </c>
      <c r="AD8" s="78"/>
      <c r="AE8" s="78"/>
      <c r="AF8" s="78"/>
      <c r="AG8" s="82"/>
      <c r="AH8" s="0"/>
      <c r="AI8" s="0"/>
      <c r="AJ8" s="83" t="n">
        <v>9001</v>
      </c>
      <c r="AK8" s="84"/>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20.1" hidden="true" customHeight="true" outlineLevel="1" collapsed="false">
      <c r="A9" s="69" t="s">
        <v>75</v>
      </c>
      <c r="B9" s="69"/>
      <c r="C9" s="69"/>
      <c r="D9" s="69"/>
      <c r="E9" s="70"/>
      <c r="F9" s="70"/>
      <c r="G9" s="71"/>
      <c r="H9" s="72"/>
      <c r="I9" s="72"/>
      <c r="J9" s="72"/>
      <c r="K9" s="73" t="e">
        <f aca="false">COUNTIFS(#REF!,"Q1",AD23:AD1048576,"A", B23:B1048576,"EC")</f>
        <v>#VALUE!</v>
      </c>
      <c r="L9" s="74" t="e">
        <f aca="false">COUNTIFS(#REF!,"Q1",#REF!,"NCR",AD23:AD1048576,"A")</f>
        <v>#VALUE!</v>
      </c>
      <c r="M9" s="75" t="e">
        <f aca="false">COUNTIFS(#REF!,"Q1",#REF!,"PNC",AD23:AD1048576,"A")</f>
        <v>#VALUE!</v>
      </c>
      <c r="N9" s="75" t="e">
        <f aca="false">COUNTIFS(#REF!,"Q1",#REF!,"NPT",AD23:AD1048576,"A")</f>
        <v>#VALUE!</v>
      </c>
      <c r="O9" s="76" t="e">
        <f aca="false">COUNTIFS(#REF!,"Q1",#REF!,"OBS",AD23:AD1048576,"A")</f>
        <v>#VALUE!</v>
      </c>
      <c r="P9" s="77"/>
      <c r="Q9" s="77"/>
      <c r="R9" s="77"/>
      <c r="S9" s="77"/>
      <c r="T9" s="77"/>
      <c r="U9" s="78"/>
      <c r="V9" s="78"/>
      <c r="W9" s="78"/>
      <c r="X9" s="78"/>
      <c r="Y9" s="78"/>
      <c r="Z9" s="79" t="s">
        <v>76</v>
      </c>
      <c r="AA9" s="80"/>
      <c r="AB9" s="67" t="n">
        <f aca="false">COUNTIF(L23:L1048576,"TBH" )</f>
        <v>8</v>
      </c>
      <c r="AC9" s="81" t="n">
        <f aca="false">COUNTIFS(L23:L1048576,"TBH", AD23:AD1048576,"A")</f>
        <v>0</v>
      </c>
      <c r="AD9" s="78"/>
      <c r="AE9" s="78"/>
      <c r="AF9" s="78"/>
      <c r="AG9" s="82"/>
      <c r="AH9" s="0"/>
      <c r="AI9" s="0"/>
      <c r="AJ9" s="83" t="n">
        <v>14001</v>
      </c>
      <c r="AK9" s="84"/>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20.1" hidden="true" customHeight="true" outlineLevel="1" collapsed="false">
      <c r="A10" s="69" t="s">
        <v>77</v>
      </c>
      <c r="B10" s="69"/>
      <c r="C10" s="69"/>
      <c r="D10" s="69"/>
      <c r="E10" s="70"/>
      <c r="F10" s="70"/>
      <c r="G10" s="71"/>
      <c r="H10" s="72"/>
      <c r="I10" s="72"/>
      <c r="J10" s="72"/>
      <c r="K10" s="73" t="e">
        <f aca="false">COUNTIFS(#REF!,"5CT",AD23:AD1048576,"A", B23:B1048576,"EC")</f>
        <v>#VALUE!</v>
      </c>
      <c r="L10" s="74" t="e">
        <f aca="false">COUNTIFS(#REF!,"5CT",#REF!,"NCR",AD23:AD1048576,"A")</f>
        <v>#VALUE!</v>
      </c>
      <c r="M10" s="75" t="e">
        <f aca="false">COUNTIFS(#REF!,"5CT",#REF!,"PNC",AD23:AD1048576,"A")</f>
        <v>#VALUE!</v>
      </c>
      <c r="N10" s="75" t="e">
        <f aca="false">COUNTIFS(#REF!,"5CT",#REF!,"NPT",AD23:AD1048576,"A")</f>
        <v>#VALUE!</v>
      </c>
      <c r="O10" s="76" t="e">
        <f aca="false">COUNTIFS(#REF!,"5CT",#REF!,"OBS",AD23:AD1048576,"A")</f>
        <v>#VALUE!</v>
      </c>
      <c r="P10" s="77"/>
      <c r="Q10" s="77"/>
      <c r="R10" s="77"/>
      <c r="S10" s="77"/>
      <c r="T10" s="77"/>
      <c r="U10" s="78"/>
      <c r="V10" s="78"/>
      <c r="W10" s="78"/>
      <c r="X10" s="78"/>
      <c r="Y10" s="78"/>
      <c r="Z10" s="79" t="s">
        <v>78</v>
      </c>
      <c r="AA10" s="80"/>
      <c r="AB10" s="67" t="n">
        <f aca="false">COUNTIF(L23:L1048576,"BODEGA" )</f>
        <v>31</v>
      </c>
      <c r="AC10" s="81" t="n">
        <f aca="false">COUNTIFS(L23:L1048576,"BODEGA", AD23:AD1048576,"A")</f>
        <v>2</v>
      </c>
      <c r="AD10" s="78"/>
      <c r="AE10" s="78"/>
      <c r="AF10" s="78"/>
      <c r="AG10" s="82"/>
      <c r="AH10" s="0"/>
      <c r="AI10" s="0"/>
      <c r="AJ10" s="83" t="n">
        <v>18001</v>
      </c>
      <c r="AK10" s="84"/>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20.1" hidden="true" customHeight="true" outlineLevel="1" collapsed="false">
      <c r="A11" s="69" t="s">
        <v>79</v>
      </c>
      <c r="B11" s="69"/>
      <c r="C11" s="69"/>
      <c r="D11" s="69"/>
      <c r="E11" s="70"/>
      <c r="F11" s="70"/>
      <c r="G11" s="71"/>
      <c r="H11" s="72"/>
      <c r="I11" s="72"/>
      <c r="J11" s="72"/>
      <c r="K11" s="73" t="e">
        <f aca="false">COUNTIFS(#REF!,"5L",AD23:AD1048576,"A", B23:B1048576,"EC")</f>
        <v>#VALUE!</v>
      </c>
      <c r="L11" s="74" t="e">
        <f aca="false">COUNTIFS(#REF!,"5L",#REF!,"NCR",AD23:AD1048576,"A")</f>
        <v>#VALUE!</v>
      </c>
      <c r="M11" s="75" t="e">
        <f aca="false">COUNTIFS(#REF!,"5L",#REF!,"PNC",AD23:AD1048576,"A")</f>
        <v>#VALUE!</v>
      </c>
      <c r="N11" s="75" t="e">
        <f aca="false">COUNTIFS(#REF!,"5L",#REF!,"NPT",AD23:AD1048576,"A")</f>
        <v>#VALUE!</v>
      </c>
      <c r="O11" s="76" t="e">
        <f aca="false">COUNTIFS(#REF!,"5L",#REF!,"OBS",AD23:AD1048576,"A")</f>
        <v>#VALUE!</v>
      </c>
      <c r="P11" s="77"/>
      <c r="Q11" s="77"/>
      <c r="R11" s="77"/>
      <c r="S11" s="77"/>
      <c r="T11" s="77"/>
      <c r="U11" s="78"/>
      <c r="V11" s="78"/>
      <c r="W11" s="78"/>
      <c r="X11" s="78"/>
      <c r="Y11" s="78"/>
      <c r="Z11" s="79" t="s">
        <v>80</v>
      </c>
      <c r="AA11" s="80"/>
      <c r="AB11" s="67" t="n">
        <f aca="false">COUNTIF(L23:L1048576,"FACILIDADES" )</f>
        <v>13</v>
      </c>
      <c r="AC11" s="81" t="n">
        <f aca="false">COUNTIFS(L23:L1048576,"FACILIDADES", AD23:AD1048576,"A")</f>
        <v>5</v>
      </c>
      <c r="AD11" s="78"/>
      <c r="AE11" s="78"/>
      <c r="AF11" s="78"/>
      <c r="AG11" s="82"/>
      <c r="AH11" s="0"/>
      <c r="AI11" s="0"/>
      <c r="AJ11" s="83" t="n">
        <v>26001</v>
      </c>
      <c r="AK11" s="84"/>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20.1" hidden="true" customHeight="true" outlineLevel="1" collapsed="false">
      <c r="A12" s="69" t="s">
        <v>81</v>
      </c>
      <c r="B12" s="69"/>
      <c r="C12" s="69"/>
      <c r="D12" s="69"/>
      <c r="E12" s="70"/>
      <c r="F12" s="70"/>
      <c r="G12" s="71"/>
      <c r="H12" s="72"/>
      <c r="I12" s="72"/>
      <c r="J12" s="72"/>
      <c r="K12" s="73" t="e">
        <f aca="false">COUNTIFS(#REF!,"7-1",AD23:AD1048576,"A", B23:B1048576,"EC")</f>
        <v>#VALUE!</v>
      </c>
      <c r="L12" s="74" t="e">
        <f aca="false">COUNTIFS(#REF!,"7-1",#REF!,"NCR",AD23:AD1048576,"A")</f>
        <v>#VALUE!</v>
      </c>
      <c r="M12" s="75" t="e">
        <f aca="false">COUNTIFS(#REF!,"7-1",#REF!,"PNC",AD23:AD1048576,"A")</f>
        <v>#VALUE!</v>
      </c>
      <c r="N12" s="75" t="e">
        <f aca="false">COUNTIFS(#REF!,"7-1",#REF!,"NPT",AD23:AD1048576,"A")</f>
        <v>#VALUE!</v>
      </c>
      <c r="O12" s="76" t="e">
        <f aca="false">COUNTIFS(#REF!,"7-1",#REF!,"OBS",AD23:AD1048576,"A")</f>
        <v>#VALUE!</v>
      </c>
      <c r="P12" s="77"/>
      <c r="Q12" s="77"/>
      <c r="R12" s="77"/>
      <c r="S12" s="77"/>
      <c r="T12" s="77"/>
      <c r="U12" s="78"/>
      <c r="V12" s="78"/>
      <c r="W12" s="78"/>
      <c r="X12" s="78"/>
      <c r="Y12" s="78"/>
      <c r="Z12" s="79" t="s">
        <v>82</v>
      </c>
      <c r="AA12" s="80"/>
      <c r="AB12" s="67" t="n">
        <f aca="false">COUNTIF(L23:L1048576,"GTH" )</f>
        <v>5</v>
      </c>
      <c r="AC12" s="81" t="n">
        <f aca="false">COUNTIFS(L23:L1048576,"GTH", AD23:AD1048576,"A")</f>
        <v>1</v>
      </c>
      <c r="AD12" s="78"/>
      <c r="AE12" s="78"/>
      <c r="AF12" s="78"/>
      <c r="AG12" s="82"/>
      <c r="AH12" s="0"/>
      <c r="AI12" s="0"/>
      <c r="AJ12" s="83" t="s">
        <v>83</v>
      </c>
      <c r="AK12" s="84"/>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20.1" hidden="true" customHeight="true" outlineLevel="1" collapsed="false">
      <c r="A13" s="69" t="s">
        <v>84</v>
      </c>
      <c r="B13" s="69"/>
      <c r="C13" s="69"/>
      <c r="D13" s="69"/>
      <c r="E13" s="70"/>
      <c r="F13" s="70"/>
      <c r="G13" s="71"/>
      <c r="H13" s="72"/>
      <c r="I13" s="72"/>
      <c r="J13" s="72"/>
      <c r="K13" s="73" t="e">
        <f aca="false">COUNTIFS(#REF!,"ASME",AD23:AD1048576,"A", B23:B1048576,"EC")</f>
        <v>#VALUE!</v>
      </c>
      <c r="L13" s="74" t="e">
        <f aca="false">COUNTIFS(#REF!,"ASME",#REF!,"NCR",AD23:AD1048576,"A")</f>
        <v>#VALUE!</v>
      </c>
      <c r="M13" s="75" t="e">
        <f aca="false">COUNTIFS(#REF!,"ASME",#REF!,"PNC",AD23:AD1048576,"A")</f>
        <v>#VALUE!</v>
      </c>
      <c r="N13" s="75" t="e">
        <f aca="false">COUNTIFS(#REF!,"ASME",#REF!,"NPT",AD23:AD1048576,"A")</f>
        <v>#VALUE!</v>
      </c>
      <c r="O13" s="76" t="e">
        <f aca="false">COUNTIFS(#REF!,"ASME",#REF!,"OBS",AD23:AD1048576,"A")</f>
        <v>#VALUE!</v>
      </c>
      <c r="P13" s="77"/>
      <c r="Q13" s="77"/>
      <c r="R13" s="77"/>
      <c r="S13" s="77"/>
      <c r="T13" s="77"/>
      <c r="U13" s="78"/>
      <c r="V13" s="78"/>
      <c r="W13" s="78"/>
      <c r="X13" s="78"/>
      <c r="Y13" s="78"/>
      <c r="Z13" s="79" t="s">
        <v>85</v>
      </c>
      <c r="AA13" s="80"/>
      <c r="AB13" s="67" t="n">
        <f aca="false">COUNTIF(L23:L1048576,"HERRAMIENTAS DE FONDO" )</f>
        <v>0</v>
      </c>
      <c r="AC13" s="81" t="n">
        <f aca="false">COUNTIFS(L23:L1048576,"HERRAMIENTAS DE FONDO", AD23:AD1048576,"A")</f>
        <v>0</v>
      </c>
      <c r="AD13" s="78"/>
      <c r="AE13" s="78"/>
      <c r="AF13" s="78"/>
      <c r="AG13" s="82"/>
      <c r="AH13" s="0"/>
      <c r="AI13" s="0"/>
      <c r="AJ13" s="83" t="s">
        <v>86</v>
      </c>
      <c r="AK13" s="84"/>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20.1" hidden="true" customHeight="true" outlineLevel="1" collapsed="false">
      <c r="A14" s="69" t="s">
        <v>87</v>
      </c>
      <c r="B14" s="69"/>
      <c r="C14" s="69"/>
      <c r="D14" s="69"/>
      <c r="E14" s="70"/>
      <c r="F14" s="70"/>
      <c r="G14" s="71"/>
      <c r="H14" s="72"/>
      <c r="I14" s="72"/>
      <c r="J14" s="72"/>
      <c r="K14" s="73" t="e">
        <f aca="false">COUNTIFS(#REF!,"TENARIS",AD23:AD1048576,"A", B23:B1048576,"EC")</f>
        <v>#VALUE!</v>
      </c>
      <c r="L14" s="74" t="e">
        <f aca="false">COUNTIFS(#REF!,"TENARIS",#REF!,"NCR",AD23:AD1048576,"A")</f>
        <v>#VALUE!</v>
      </c>
      <c r="M14" s="75" t="e">
        <f aca="false">COUNTIFS(#REF!,"TENARIS",#REF!,"PNC",AD23:AD1048576,"A")</f>
        <v>#VALUE!</v>
      </c>
      <c r="N14" s="75" t="e">
        <f aca="false">COUNTIFS(#REF!,"TENARIS",#REF!,"NPT",AD23:AD1048576,"A")</f>
        <v>#VALUE!</v>
      </c>
      <c r="O14" s="76" t="e">
        <f aca="false">COUNTIFS(#REF!,"TENARIS",#REF!,"OBS",AD23:AD1048576,"A")</f>
        <v>#VALUE!</v>
      </c>
      <c r="P14" s="77"/>
      <c r="Q14" s="77"/>
      <c r="R14" s="77"/>
      <c r="S14" s="77"/>
      <c r="T14" s="77"/>
      <c r="U14" s="78"/>
      <c r="V14" s="78"/>
      <c r="W14" s="78"/>
      <c r="X14" s="78"/>
      <c r="Y14" s="78"/>
      <c r="Z14" s="79" t="s">
        <v>88</v>
      </c>
      <c r="AA14" s="80"/>
      <c r="AB14" s="67" t="n">
        <f aca="false">COUNTIF(L23:L1048576,"MEMORIAS Y SENSORES" )</f>
        <v>0</v>
      </c>
      <c r="AC14" s="81" t="n">
        <f aca="false">COUNTIFS(L23:L1048576,"MEMORIAS Y SENSORES", AD23:AD1048576,"A")</f>
        <v>0</v>
      </c>
      <c r="AD14" s="78"/>
      <c r="AE14" s="78"/>
      <c r="AF14" s="78"/>
      <c r="AG14" s="82"/>
      <c r="AH14" s="0"/>
      <c r="AI14" s="0"/>
      <c r="AJ14" s="83" t="s">
        <v>89</v>
      </c>
      <c r="AK14" s="84"/>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20.1" hidden="true" customHeight="true" outlineLevel="1" collapsed="false">
      <c r="A15" s="69" t="s">
        <v>90</v>
      </c>
      <c r="B15" s="69"/>
      <c r="C15" s="69"/>
      <c r="D15" s="69"/>
      <c r="E15" s="70"/>
      <c r="F15" s="70"/>
      <c r="G15" s="71"/>
      <c r="H15" s="72"/>
      <c r="I15" s="72"/>
      <c r="J15" s="72"/>
      <c r="K15" s="73" t="e">
        <f aca="false">COUNTIFS(#REF!,"18001",AD23:AD1048576,"A", B23:B1048576,"EC")</f>
        <v>#VALUE!</v>
      </c>
      <c r="L15" s="74" t="e">
        <f aca="false">COUNTIFS(#REF!,"18001",#REF!,"NCR",AD23:AD1048576,"A")</f>
        <v>#VALUE!</v>
      </c>
      <c r="M15" s="75" t="e">
        <f aca="false">COUNTIFS(#REF!,"18001",#REF!,"PNC",AD23:AD1048576,"A")</f>
        <v>#VALUE!</v>
      </c>
      <c r="N15" s="75" t="e">
        <f aca="false">COUNTIFS(#REF!,"18001",#REF!,"NPT",AD23:AD1048576,"A")</f>
        <v>#VALUE!</v>
      </c>
      <c r="O15" s="76" t="e">
        <f aca="false">COUNTIFS(#REF!,"18001",#REF!,"OBS",AD23:AD1048576,"A")</f>
        <v>#VALUE!</v>
      </c>
      <c r="P15" s="77"/>
      <c r="Q15" s="77"/>
      <c r="R15" s="77"/>
      <c r="S15" s="77"/>
      <c r="T15" s="77"/>
      <c r="U15" s="78"/>
      <c r="V15" s="78"/>
      <c r="W15" s="78"/>
      <c r="X15" s="78"/>
      <c r="Y15" s="78"/>
      <c r="Z15" s="79" t="s">
        <v>91</v>
      </c>
      <c r="AA15" s="80"/>
      <c r="AB15" s="67" t="n">
        <f aca="false">COUNTIF(L23:L1048576,"WELL TESTING" )</f>
        <v>63</v>
      </c>
      <c r="AC15" s="81" t="n">
        <f aca="false">COUNTIFS(L23:L1048576,"WELL TESTING", AD23:AD1048576,"A")</f>
        <v>27</v>
      </c>
      <c r="AD15" s="78"/>
      <c r="AE15" s="78"/>
      <c r="AF15" s="78"/>
      <c r="AG15" s="82"/>
      <c r="AH15" s="0"/>
      <c r="AI15" s="0"/>
      <c r="AJ15" s="83" t="s">
        <v>92</v>
      </c>
      <c r="AK15" s="84"/>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20.1" hidden="true" customHeight="true" outlineLevel="1" collapsed="false">
      <c r="A16" s="69" t="s">
        <v>93</v>
      </c>
      <c r="B16" s="69"/>
      <c r="C16" s="69"/>
      <c r="D16" s="69"/>
      <c r="E16" s="70"/>
      <c r="F16" s="70"/>
      <c r="G16" s="71"/>
      <c r="H16" s="72"/>
      <c r="I16" s="72"/>
      <c r="J16" s="72"/>
      <c r="K16" s="73" t="e">
        <f aca="false">COUNTIFS(#REF!,"14001",AD23:AD1048576,"A", B23:B1048576,"EC")</f>
        <v>#VALUE!</v>
      </c>
      <c r="L16" s="74" t="e">
        <f aca="false">COUNTIFS(#REF!,"14001",#REF!,"NCR",AD23:AD1048576,"A")</f>
        <v>#VALUE!</v>
      </c>
      <c r="M16" s="75" t="e">
        <f aca="false">COUNTIFS(#REF!,"14001",#REF!,"PNC",AD23:AD1048576,"A")</f>
        <v>#VALUE!</v>
      </c>
      <c r="N16" s="75" t="e">
        <f aca="false">COUNTIFS(#REF!,"14001",#REF!,"NPT",AD23:AD1048576,"A")</f>
        <v>#VALUE!</v>
      </c>
      <c r="O16" s="76" t="e">
        <f aca="false">COUNTIFS(#REF!,"14001",#REF!,"OBS",AD23:AD1048576,"A")</f>
        <v>#VALUE!</v>
      </c>
      <c r="P16" s="77"/>
      <c r="Q16" s="77"/>
      <c r="R16" s="77"/>
      <c r="S16" s="77"/>
      <c r="T16" s="77"/>
      <c r="U16" s="78"/>
      <c r="V16" s="78"/>
      <c r="W16" s="78"/>
      <c r="X16" s="78"/>
      <c r="Y16" s="78"/>
      <c r="Z16" s="79" t="s">
        <v>94</v>
      </c>
      <c r="AA16" s="80"/>
      <c r="AB16" s="67" t="n">
        <f aca="false">COUNTIF(L23:L1048576,"PLANTA PRODUCCION" )</f>
        <v>0</v>
      </c>
      <c r="AC16" s="81" t="n">
        <f aca="false">COUNTIFS(L23:L1048576,"PLANTA PRODUCCION", AD23:AD1048576,"A")</f>
        <v>0</v>
      </c>
      <c r="AD16" s="78"/>
      <c r="AE16" s="78"/>
      <c r="AF16" s="78"/>
      <c r="AG16" s="82"/>
      <c r="AH16" s="0"/>
      <c r="AI16" s="0"/>
      <c r="AJ16" s="83" t="s">
        <v>84</v>
      </c>
      <c r="AK16" s="84"/>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20.1" hidden="true" customHeight="true" outlineLevel="1" collapsed="false">
      <c r="A17" s="69" t="s">
        <v>95</v>
      </c>
      <c r="B17" s="69"/>
      <c r="C17" s="69"/>
      <c r="D17" s="69"/>
      <c r="E17" s="70"/>
      <c r="F17" s="70"/>
      <c r="G17" s="71"/>
      <c r="H17" s="72"/>
      <c r="I17" s="72"/>
      <c r="J17" s="72"/>
      <c r="K17" s="73" t="e">
        <f aca="false">COUNTIFS(#REF!,"RSE",AD23:AD1048576,"A", B23:B1048576,"EC")</f>
        <v>#VALUE!</v>
      </c>
      <c r="L17" s="74" t="e">
        <f aca="false">COUNTIFS(#REF!,"RSE",#REF!,"NCR",AD23:AD1048576,"A")</f>
        <v>#VALUE!</v>
      </c>
      <c r="M17" s="75" t="e">
        <f aca="false">COUNTIFS(#REF!,"RSE",#REF!,"PNC",AD23:AD1048576,"A")</f>
        <v>#VALUE!</v>
      </c>
      <c r="N17" s="75" t="e">
        <f aca="false">COUNTIFS(#REF!,"RSE",#REF!,"NPT",AD23:AD1048576,"A")</f>
        <v>#VALUE!</v>
      </c>
      <c r="O17" s="76" t="e">
        <f aca="false">COUNTIFS(#REF!,"RSE",#REF!,"OBS",AD23:AD1048576,"A")</f>
        <v>#VALUE!</v>
      </c>
      <c r="P17" s="77"/>
      <c r="Q17" s="77"/>
      <c r="R17" s="77"/>
      <c r="S17" s="77"/>
      <c r="T17" s="77"/>
      <c r="U17" s="78"/>
      <c r="V17" s="78"/>
      <c r="W17" s="78"/>
      <c r="X17" s="78"/>
      <c r="Y17" s="78"/>
      <c r="Z17" s="79" t="s">
        <v>96</v>
      </c>
      <c r="AA17" s="80"/>
      <c r="AB17" s="67" t="n">
        <f aca="false">COUNTIF(L23:L1048576,"PLANTA FACILIDADES" )</f>
        <v>16</v>
      </c>
      <c r="AC17" s="81" t="n">
        <f aca="false">COUNTIFS(L23:L1048576,"PLANTA FACILIDADES", AD23:AD1048576,"A")</f>
        <v>0</v>
      </c>
      <c r="AD17" s="78"/>
      <c r="AE17" s="78"/>
      <c r="AF17" s="78"/>
      <c r="AG17" s="82"/>
      <c r="AH17" s="0"/>
      <c r="AI17" s="0"/>
      <c r="AJ17" s="83" t="s">
        <v>87</v>
      </c>
      <c r="AK17" s="84"/>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20.1" hidden="true" customHeight="true" outlineLevel="1" collapsed="false">
      <c r="A18" s="85" t="s">
        <v>97</v>
      </c>
      <c r="B18" s="85"/>
      <c r="C18" s="85"/>
      <c r="D18" s="85"/>
      <c r="E18" s="86"/>
      <c r="F18" s="86"/>
      <c r="G18" s="87"/>
      <c r="H18" s="87"/>
      <c r="I18" s="87"/>
      <c r="J18" s="87"/>
      <c r="K18" s="88" t="e">
        <f aca="false">SUM(K8:K17)</f>
        <v>#VALUE!</v>
      </c>
      <c r="L18" s="89" t="e">
        <f aca="false">SUM(L8:L17)</f>
        <v>#VALUE!</v>
      </c>
      <c r="M18" s="90" t="e">
        <f aca="false">SUM(M8:M17)</f>
        <v>#VALUE!</v>
      </c>
      <c r="N18" s="90" t="e">
        <f aca="false">SUM(N8:N17)</f>
        <v>#VALUE!</v>
      </c>
      <c r="O18" s="91" t="e">
        <f aca="false">SUM(O8:O17)</f>
        <v>#VALUE!</v>
      </c>
      <c r="P18" s="77"/>
      <c r="Q18" s="77"/>
      <c r="R18" s="77"/>
      <c r="S18" s="77"/>
      <c r="T18" s="77"/>
      <c r="U18" s="78"/>
      <c r="V18" s="78"/>
      <c r="W18" s="78"/>
      <c r="X18" s="78"/>
      <c r="Y18" s="78"/>
      <c r="Z18" s="79" t="s">
        <v>98</v>
      </c>
      <c r="AA18" s="80"/>
      <c r="AB18" s="67" t="n">
        <f aca="false">COUNTIF(L23:L1048576,"COMPRAS")</f>
        <v>2</v>
      </c>
      <c r="AC18" s="81" t="n">
        <f aca="false">COUNTIFS(L23:L1048576,"COMPRAS", AD23:AD1048576,"A")</f>
        <v>0</v>
      </c>
      <c r="AD18" s="78"/>
      <c r="AE18" s="78"/>
      <c r="AF18" s="78"/>
      <c r="AG18" s="82"/>
      <c r="AH18" s="0"/>
      <c r="AI18" s="0"/>
      <c r="AJ18" s="83"/>
      <c r="AK18" s="84"/>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20.1" hidden="true" customHeight="true" outlineLevel="1" collapsed="false">
      <c r="A19" s="92"/>
      <c r="B19" s="92"/>
      <c r="C19" s="92"/>
      <c r="D19" s="92"/>
      <c r="E19" s="92"/>
      <c r="F19" s="92"/>
      <c r="G19" s="93"/>
      <c r="H19" s="93"/>
      <c r="I19" s="93"/>
      <c r="J19" s="93"/>
      <c r="K19" s="94" t="e">
        <f aca="false">K18/#REF!</f>
        <v>#VALUE!</v>
      </c>
      <c r="L19" s="77"/>
      <c r="M19" s="77"/>
      <c r="N19" s="77"/>
      <c r="O19" s="77"/>
      <c r="P19" s="77"/>
      <c r="Q19" s="77"/>
      <c r="R19" s="77"/>
      <c r="S19" s="77"/>
      <c r="T19" s="77"/>
      <c r="U19" s="78"/>
      <c r="V19" s="78"/>
      <c r="W19" s="78"/>
      <c r="X19" s="78"/>
      <c r="Y19" s="78"/>
      <c r="Z19" s="79" t="s">
        <v>99</v>
      </c>
      <c r="AA19" s="80"/>
      <c r="AB19" s="67" t="n">
        <f aca="false">COUNTIF(L23:L1048576,"PROYECTOS")</f>
        <v>28</v>
      </c>
      <c r="AC19" s="81" t="n">
        <f aca="false">COUNTIFS(L23:L1048576,"PROYECTOS", AD23:AD1048576,"A")</f>
        <v>7</v>
      </c>
      <c r="AD19" s="78"/>
      <c r="AE19" s="78"/>
      <c r="AF19" s="78"/>
      <c r="AG19" s="82"/>
      <c r="AH19" s="0"/>
      <c r="AI19" s="0"/>
      <c r="AJ19" s="83"/>
      <c r="AK19" s="84"/>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20.1" hidden="true" customHeight="true" outlineLevel="1" collapsed="false">
      <c r="A20" s="0"/>
      <c r="B20" s="0"/>
      <c r="C20" s="0"/>
      <c r="D20" s="0"/>
      <c r="E20" s="0"/>
      <c r="F20" s="0"/>
      <c r="G20" s="0"/>
      <c r="H20" s="0"/>
      <c r="I20" s="0"/>
      <c r="J20" s="0"/>
      <c r="K20" s="0"/>
      <c r="L20" s="0"/>
      <c r="M20" s="0"/>
      <c r="O20" s="0"/>
      <c r="P20" s="77"/>
      <c r="Q20" s="77"/>
      <c r="R20" s="77"/>
      <c r="S20" s="77"/>
      <c r="T20" s="77"/>
      <c r="U20" s="95"/>
      <c r="V20" s="95"/>
      <c r="W20" s="95"/>
      <c r="X20" s="95"/>
      <c r="Y20" s="95"/>
      <c r="Z20" s="96" t="s">
        <v>100</v>
      </c>
      <c r="AA20" s="97"/>
      <c r="AB20" s="98" t="n">
        <f aca="false">COUNTIF(L23:L1048576,"OPERACIONES COL")</f>
        <v>4</v>
      </c>
      <c r="AC20" s="99" t="n">
        <f aca="false">COUNTIFS(L23:L1048576,"OPERACIONES COL", AD23:AD1048576,"A")</f>
        <v>4</v>
      </c>
      <c r="AD20" s="95"/>
      <c r="AE20" s="95"/>
      <c r="AF20" s="95"/>
      <c r="AG20" s="10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s="110" customFormat="true" ht="26.25" hidden="false" customHeight="true" outlineLevel="0" collapsed="false">
      <c r="A21" s="101" t="s">
        <v>101</v>
      </c>
      <c r="B21" s="101"/>
      <c r="C21" s="101"/>
      <c r="D21" s="101"/>
      <c r="E21" s="101"/>
      <c r="F21" s="101"/>
      <c r="G21" s="101"/>
      <c r="H21" s="101"/>
      <c r="I21" s="101"/>
      <c r="J21" s="101"/>
      <c r="K21" s="101"/>
      <c r="L21" s="101"/>
      <c r="M21" s="101"/>
      <c r="N21" s="101"/>
      <c r="O21" s="101"/>
      <c r="P21" s="101"/>
      <c r="Q21" s="101"/>
      <c r="R21" s="101"/>
      <c r="S21" s="102"/>
      <c r="T21" s="102"/>
      <c r="U21" s="103" t="s">
        <v>102</v>
      </c>
      <c r="V21" s="103"/>
      <c r="W21" s="103"/>
      <c r="X21" s="103"/>
      <c r="Y21" s="103"/>
      <c r="Z21" s="104" t="s">
        <v>103</v>
      </c>
      <c r="AA21" s="105"/>
      <c r="AB21" s="105"/>
      <c r="AC21" s="105"/>
      <c r="AD21" s="106"/>
      <c r="AE21" s="107"/>
      <c r="AF21" s="108" t="s">
        <v>104</v>
      </c>
      <c r="AG21" s="108"/>
      <c r="AH21" s="109"/>
      <c r="AI21" s="109"/>
      <c r="AJ21" s="109"/>
      <c r="AK21" s="109"/>
      <c r="AL21" s="109"/>
      <c r="AM21" s="109"/>
      <c r="AN21" s="109"/>
    </row>
    <row r="22" s="118" customFormat="true" ht="83.25" hidden="false" customHeight="true" outlineLevel="0" collapsed="false">
      <c r="A22" s="111" t="s">
        <v>105</v>
      </c>
      <c r="B22" s="111" t="s">
        <v>4</v>
      </c>
      <c r="C22" s="111" t="s">
        <v>9</v>
      </c>
      <c r="D22" s="111" t="s">
        <v>12</v>
      </c>
      <c r="E22" s="112" t="s">
        <v>13</v>
      </c>
      <c r="F22" s="112" t="s">
        <v>14</v>
      </c>
      <c r="G22" s="111" t="s">
        <v>16</v>
      </c>
      <c r="H22" s="112" t="s">
        <v>17</v>
      </c>
      <c r="I22" s="111" t="s">
        <v>18</v>
      </c>
      <c r="J22" s="112" t="s">
        <v>19</v>
      </c>
      <c r="K22" s="113" t="s">
        <v>106</v>
      </c>
      <c r="L22" s="112" t="s">
        <v>21</v>
      </c>
      <c r="M22" s="112" t="s">
        <v>23</v>
      </c>
      <c r="N22" s="111" t="s">
        <v>24</v>
      </c>
      <c r="O22" s="111" t="s">
        <v>27</v>
      </c>
      <c r="P22" s="113" t="s">
        <v>107</v>
      </c>
      <c r="Q22" s="111" t="s">
        <v>108</v>
      </c>
      <c r="R22" s="111" t="s">
        <v>29</v>
      </c>
      <c r="S22" s="111" t="s">
        <v>31</v>
      </c>
      <c r="T22" s="112" t="s">
        <v>34</v>
      </c>
      <c r="U22" s="114" t="s">
        <v>35</v>
      </c>
      <c r="V22" s="114" t="s">
        <v>36</v>
      </c>
      <c r="W22" s="114" t="s">
        <v>37</v>
      </c>
      <c r="X22" s="114" t="s">
        <v>38</v>
      </c>
      <c r="Y22" s="114" t="s">
        <v>40</v>
      </c>
      <c r="Z22" s="115" t="s">
        <v>41</v>
      </c>
      <c r="AA22" s="112" t="s">
        <v>42</v>
      </c>
      <c r="AB22" s="115" t="s">
        <v>43</v>
      </c>
      <c r="AC22" s="115" t="s">
        <v>45</v>
      </c>
      <c r="AD22" s="115" t="s">
        <v>47</v>
      </c>
      <c r="AE22" s="115" t="s">
        <v>50</v>
      </c>
      <c r="AF22" s="112" t="s">
        <v>52</v>
      </c>
      <c r="AG22" s="116" t="s">
        <v>54</v>
      </c>
      <c r="AH22" s="117"/>
      <c r="AI22" s="117"/>
      <c r="AJ22" s="117"/>
      <c r="AK22" s="117"/>
      <c r="AL22" s="117"/>
      <c r="AM22" s="117"/>
      <c r="AN22" s="117"/>
    </row>
    <row r="23" customFormat="false" ht="77.6" hidden="false" customHeight="false" outlineLevel="0" collapsed="false">
      <c r="A23" s="119" t="n">
        <v>1</v>
      </c>
      <c r="B23" s="120" t="s">
        <v>109</v>
      </c>
      <c r="C23" s="120" t="n">
        <v>14</v>
      </c>
      <c r="D23" s="119" t="s">
        <v>110</v>
      </c>
      <c r="E23" s="119" t="s">
        <v>111</v>
      </c>
      <c r="F23" s="119"/>
      <c r="G23" s="121" t="s">
        <v>112</v>
      </c>
      <c r="H23" s="121"/>
      <c r="I23" s="122" t="s">
        <v>69</v>
      </c>
      <c r="J23" s="122"/>
      <c r="K23" s="122" t="s">
        <v>113</v>
      </c>
      <c r="L23" s="123" t="s">
        <v>76</v>
      </c>
      <c r="M23" s="122" t="s">
        <v>114</v>
      </c>
      <c r="N23" s="122" t="n">
        <v>41661</v>
      </c>
      <c r="O23" s="122" t="n">
        <v>41665</v>
      </c>
      <c r="P23" s="122" t="n">
        <v>41784</v>
      </c>
      <c r="Q23" s="124" t="n">
        <f aca="false">P23-O23</f>
        <v>119</v>
      </c>
      <c r="R23" s="122"/>
      <c r="S23" s="121" t="n">
        <v>9001</v>
      </c>
      <c r="T23" s="121" t="n">
        <v>26001</v>
      </c>
      <c r="U23" s="125" t="s">
        <v>115</v>
      </c>
      <c r="V23" s="126" t="s">
        <v>116</v>
      </c>
      <c r="W23" s="127" t="s">
        <v>117</v>
      </c>
      <c r="X23" s="127" t="s">
        <v>118</v>
      </c>
      <c r="Y23" s="128" t="s">
        <v>119</v>
      </c>
      <c r="Z23" s="126" t="s">
        <v>120</v>
      </c>
      <c r="AA23" s="126"/>
      <c r="AB23" s="129" t="n">
        <v>1</v>
      </c>
      <c r="AC23" s="130" t="n">
        <v>41784</v>
      </c>
      <c r="AD23" s="131" t="s">
        <v>121</v>
      </c>
      <c r="AE23" s="132" t="n">
        <f aca="false">AC23-O23</f>
        <v>119</v>
      </c>
      <c r="AF23" s="130" t="n">
        <v>41680</v>
      </c>
      <c r="AG23" s="133" t="s">
        <v>122</v>
      </c>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75" hidden="false" customHeight="true" outlineLevel="0" collapsed="false">
      <c r="A24" s="119" t="n">
        <v>2</v>
      </c>
      <c r="B24" s="120" t="s">
        <v>109</v>
      </c>
      <c r="C24" s="120" t="n">
        <v>14</v>
      </c>
      <c r="D24" s="119" t="s">
        <v>110</v>
      </c>
      <c r="E24" s="119"/>
      <c r="F24" s="119"/>
      <c r="G24" s="121" t="s">
        <v>112</v>
      </c>
      <c r="H24" s="121"/>
      <c r="I24" s="122" t="s">
        <v>69</v>
      </c>
      <c r="J24" s="122"/>
      <c r="K24" s="122" t="s">
        <v>123</v>
      </c>
      <c r="L24" s="123" t="s">
        <v>91</v>
      </c>
      <c r="M24" s="122" t="s">
        <v>114</v>
      </c>
      <c r="N24" s="122" t="n">
        <v>41674</v>
      </c>
      <c r="O24" s="122" t="n">
        <v>41674</v>
      </c>
      <c r="P24" s="122" t="n">
        <v>41682</v>
      </c>
      <c r="Q24" s="124" t="n">
        <f aca="false">P24-O24</f>
        <v>8</v>
      </c>
      <c r="R24" s="121"/>
      <c r="S24" s="121" t="n">
        <v>9001</v>
      </c>
      <c r="T24" s="121" t="n">
        <v>14001</v>
      </c>
      <c r="U24" s="134" t="s">
        <v>124</v>
      </c>
      <c r="V24" s="135" t="s">
        <v>125</v>
      </c>
      <c r="W24" s="127" t="s">
        <v>126</v>
      </c>
      <c r="X24" s="127" t="s">
        <v>127</v>
      </c>
      <c r="Y24" s="128" t="s">
        <v>128</v>
      </c>
      <c r="Z24" s="134" t="s">
        <v>129</v>
      </c>
      <c r="AA24" s="134"/>
      <c r="AB24" s="129" t="n">
        <v>1</v>
      </c>
      <c r="AC24" s="130" t="n">
        <v>41682</v>
      </c>
      <c r="AD24" s="131" t="s">
        <v>121</v>
      </c>
      <c r="AE24" s="132" t="n">
        <f aca="false">AC24-O24</f>
        <v>8</v>
      </c>
      <c r="AF24" s="130" t="n">
        <v>41652</v>
      </c>
      <c r="AG24" s="133" t="s">
        <v>130</v>
      </c>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75" hidden="false" customHeight="true" outlineLevel="0" collapsed="false">
      <c r="A25" s="119" t="n">
        <v>3</v>
      </c>
      <c r="B25" s="120" t="s">
        <v>109</v>
      </c>
      <c r="C25" s="120" t="n">
        <v>14</v>
      </c>
      <c r="D25" s="119" t="s">
        <v>110</v>
      </c>
      <c r="E25" s="119"/>
      <c r="F25" s="119"/>
      <c r="G25" s="121" t="s">
        <v>112</v>
      </c>
      <c r="H25" s="121"/>
      <c r="I25" s="122" t="s">
        <v>69</v>
      </c>
      <c r="J25" s="122"/>
      <c r="K25" s="122" t="s">
        <v>131</v>
      </c>
      <c r="L25" s="123" t="s">
        <v>91</v>
      </c>
      <c r="M25" s="122" t="s">
        <v>114</v>
      </c>
      <c r="N25" s="122" t="n">
        <v>41651</v>
      </c>
      <c r="O25" s="122" t="n">
        <v>41651</v>
      </c>
      <c r="P25" s="122" t="n">
        <v>41682</v>
      </c>
      <c r="Q25" s="124" t="n">
        <f aca="false">P25-O25</f>
        <v>31</v>
      </c>
      <c r="R25" s="121"/>
      <c r="S25" s="121" t="n">
        <v>9001</v>
      </c>
      <c r="T25" s="121"/>
      <c r="U25" s="134" t="s">
        <v>132</v>
      </c>
      <c r="V25" s="135" t="s">
        <v>125</v>
      </c>
      <c r="W25" s="127" t="s">
        <v>133</v>
      </c>
      <c r="X25" s="127" t="s">
        <v>134</v>
      </c>
      <c r="Y25" s="128" t="s">
        <v>135</v>
      </c>
      <c r="Z25" s="134" t="s">
        <v>136</v>
      </c>
      <c r="AA25" s="134"/>
      <c r="AB25" s="129" t="n">
        <v>1</v>
      </c>
      <c r="AC25" s="130" t="n">
        <v>41682</v>
      </c>
      <c r="AD25" s="131" t="s">
        <v>121</v>
      </c>
      <c r="AE25" s="132" t="n">
        <f aca="false">AC25-O25</f>
        <v>31</v>
      </c>
      <c r="AF25" s="130" t="n">
        <v>41662</v>
      </c>
      <c r="AG25" s="133" t="s">
        <v>130</v>
      </c>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05" hidden="false" customHeight="true" outlineLevel="0" collapsed="false">
      <c r="A26" s="119" t="n">
        <v>4</v>
      </c>
      <c r="B26" s="120" t="s">
        <v>109</v>
      </c>
      <c r="C26" s="120" t="n">
        <v>14</v>
      </c>
      <c r="D26" s="119" t="s">
        <v>110</v>
      </c>
      <c r="E26" s="119"/>
      <c r="F26" s="119"/>
      <c r="G26" s="121" t="s">
        <v>112</v>
      </c>
      <c r="H26" s="121"/>
      <c r="I26" s="122" t="s">
        <v>69</v>
      </c>
      <c r="J26" s="122"/>
      <c r="K26" s="122" t="s">
        <v>137</v>
      </c>
      <c r="L26" s="123" t="s">
        <v>138</v>
      </c>
      <c r="M26" s="122" t="s">
        <v>114</v>
      </c>
      <c r="N26" s="122" t="n">
        <v>41674</v>
      </c>
      <c r="O26" s="122" t="n">
        <v>41674</v>
      </c>
      <c r="P26" s="122" t="n">
        <v>41680</v>
      </c>
      <c r="Q26" s="124" t="n">
        <f aca="false">P26-O26</f>
        <v>6</v>
      </c>
      <c r="R26" s="122"/>
      <c r="S26" s="121" t="n">
        <v>9001</v>
      </c>
      <c r="T26" s="121"/>
      <c r="U26" s="134" t="s">
        <v>139</v>
      </c>
      <c r="V26" s="127" t="s">
        <v>140</v>
      </c>
      <c r="W26" s="136" t="s">
        <v>141</v>
      </c>
      <c r="X26" s="127" t="s">
        <v>142</v>
      </c>
      <c r="Y26" s="128" t="s">
        <v>135</v>
      </c>
      <c r="Z26" s="137" t="s">
        <v>143</v>
      </c>
      <c r="AA26" s="137"/>
      <c r="AB26" s="129" t="n">
        <v>1</v>
      </c>
      <c r="AC26" s="130" t="n">
        <v>41680</v>
      </c>
      <c r="AD26" s="131" t="s">
        <v>121</v>
      </c>
      <c r="AE26" s="132" t="n">
        <f aca="false">AC26-O26</f>
        <v>6</v>
      </c>
      <c r="AF26" s="130" t="n">
        <v>41680</v>
      </c>
      <c r="AG26" s="133"/>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s="149" customFormat="true" ht="105" hidden="false" customHeight="true" outlineLevel="0" collapsed="false">
      <c r="A27" s="119" t="n">
        <v>5</v>
      </c>
      <c r="B27" s="138" t="s">
        <v>109</v>
      </c>
      <c r="C27" s="120" t="n">
        <v>14</v>
      </c>
      <c r="D27" s="119" t="s">
        <v>110</v>
      </c>
      <c r="E27" s="119"/>
      <c r="F27" s="119"/>
      <c r="G27" s="139" t="s">
        <v>112</v>
      </c>
      <c r="H27" s="139"/>
      <c r="I27" s="140" t="s">
        <v>69</v>
      </c>
      <c r="J27" s="140"/>
      <c r="K27" s="140" t="s">
        <v>144</v>
      </c>
      <c r="L27" s="123" t="s">
        <v>138</v>
      </c>
      <c r="M27" s="140" t="s">
        <v>114</v>
      </c>
      <c r="N27" s="140" t="n">
        <v>41695</v>
      </c>
      <c r="O27" s="140" t="n">
        <v>41695</v>
      </c>
      <c r="P27" s="140" t="n">
        <v>41698</v>
      </c>
      <c r="Q27" s="124" t="n">
        <f aca="false">P27-O27</f>
        <v>3</v>
      </c>
      <c r="R27" s="141"/>
      <c r="S27" s="121" t="n">
        <v>9001</v>
      </c>
      <c r="T27" s="121"/>
      <c r="U27" s="142" t="s">
        <v>145</v>
      </c>
      <c r="V27" s="143" t="s">
        <v>146</v>
      </c>
      <c r="W27" s="143" t="s">
        <v>147</v>
      </c>
      <c r="X27" s="142" t="s">
        <v>148</v>
      </c>
      <c r="Y27" s="144" t="s">
        <v>135</v>
      </c>
      <c r="Z27" s="142" t="s">
        <v>149</v>
      </c>
      <c r="AA27" s="134"/>
      <c r="AB27" s="145" t="s">
        <v>150</v>
      </c>
      <c r="AC27" s="146" t="n">
        <v>41698</v>
      </c>
      <c r="AD27" s="147" t="s">
        <v>121</v>
      </c>
      <c r="AE27" s="132" t="n">
        <f aca="false">AC27-O27</f>
        <v>3</v>
      </c>
      <c r="AF27" s="145" t="s">
        <v>150</v>
      </c>
      <c r="AG27" s="148" t="s">
        <v>151</v>
      </c>
      <c r="AH27" s="16"/>
    </row>
    <row r="28" customFormat="false" ht="135" hidden="false" customHeight="true" outlineLevel="0" collapsed="false">
      <c r="A28" s="119" t="n">
        <v>6</v>
      </c>
      <c r="B28" s="120" t="s">
        <v>109</v>
      </c>
      <c r="C28" s="120" t="n">
        <v>14</v>
      </c>
      <c r="D28" s="119" t="s">
        <v>110</v>
      </c>
      <c r="E28" s="119"/>
      <c r="F28" s="119"/>
      <c r="G28" s="121" t="s">
        <v>112</v>
      </c>
      <c r="H28" s="121"/>
      <c r="I28" s="122" t="s">
        <v>69</v>
      </c>
      <c r="J28" s="122"/>
      <c r="K28" s="122" t="s">
        <v>152</v>
      </c>
      <c r="L28" s="123" t="s">
        <v>138</v>
      </c>
      <c r="M28" s="119" t="s">
        <v>153</v>
      </c>
      <c r="N28" s="122" t="n">
        <v>41695</v>
      </c>
      <c r="O28" s="122" t="n">
        <v>41695</v>
      </c>
      <c r="P28" s="122" t="n">
        <v>41779</v>
      </c>
      <c r="Q28" s="124" t="n">
        <f aca="false">P28-O28</f>
        <v>84</v>
      </c>
      <c r="R28" s="150"/>
      <c r="S28" s="121" t="n">
        <v>9001</v>
      </c>
      <c r="T28" s="121"/>
      <c r="U28" s="134" t="s">
        <v>145</v>
      </c>
      <c r="V28" s="151" t="s">
        <v>154</v>
      </c>
      <c r="W28" s="151" t="s">
        <v>155</v>
      </c>
      <c r="X28" s="134" t="s">
        <v>148</v>
      </c>
      <c r="Y28" s="152" t="s">
        <v>119</v>
      </c>
      <c r="Z28" s="137" t="s">
        <v>156</v>
      </c>
      <c r="AA28" s="137"/>
      <c r="AB28" s="129" t="n">
        <v>1</v>
      </c>
      <c r="AC28" s="130" t="n">
        <v>41779</v>
      </c>
      <c r="AD28" s="131" t="s">
        <v>121</v>
      </c>
      <c r="AE28" s="132" t="n">
        <f aca="false">AC28-O28</f>
        <v>84</v>
      </c>
      <c r="AF28" s="130" t="n">
        <v>41764</v>
      </c>
      <c r="AG28" s="133" t="s">
        <v>157</v>
      </c>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60" hidden="false" customHeight="true" outlineLevel="0" collapsed="false">
      <c r="A29" s="119" t="n">
        <v>7</v>
      </c>
      <c r="B29" s="120" t="s">
        <v>109</v>
      </c>
      <c r="C29" s="120" t="n">
        <v>14</v>
      </c>
      <c r="D29" s="119" t="s">
        <v>110</v>
      </c>
      <c r="E29" s="119"/>
      <c r="F29" s="119"/>
      <c r="G29" s="121" t="s">
        <v>112</v>
      </c>
      <c r="H29" s="121"/>
      <c r="I29" s="122" t="s">
        <v>69</v>
      </c>
      <c r="J29" s="122"/>
      <c r="K29" s="122" t="s">
        <v>158</v>
      </c>
      <c r="L29" s="123" t="s">
        <v>76</v>
      </c>
      <c r="M29" s="122" t="s">
        <v>114</v>
      </c>
      <c r="N29" s="122" t="n">
        <v>41704</v>
      </c>
      <c r="O29" s="122" t="n">
        <v>41705</v>
      </c>
      <c r="P29" s="122" t="n">
        <v>41718</v>
      </c>
      <c r="Q29" s="124" t="n">
        <f aca="false">P29-O29</f>
        <v>13</v>
      </c>
      <c r="R29" s="150"/>
      <c r="S29" s="121" t="n">
        <v>9001</v>
      </c>
      <c r="T29" s="121"/>
      <c r="U29" s="127" t="s">
        <v>159</v>
      </c>
      <c r="V29" s="127" t="s">
        <v>160</v>
      </c>
      <c r="W29" s="136" t="s">
        <v>161</v>
      </c>
      <c r="X29" s="127" t="s">
        <v>162</v>
      </c>
      <c r="Y29" s="130" t="s">
        <v>119</v>
      </c>
      <c r="Z29" s="137" t="s">
        <v>163</v>
      </c>
      <c r="AA29" s="134"/>
      <c r="AB29" s="129" t="n">
        <v>1</v>
      </c>
      <c r="AC29" s="130" t="n">
        <v>41718</v>
      </c>
      <c r="AD29" s="131" t="s">
        <v>121</v>
      </c>
      <c r="AE29" s="132" t="n">
        <f aca="false">AC29-O29</f>
        <v>13</v>
      </c>
      <c r="AF29" s="130" t="n">
        <v>41718</v>
      </c>
      <c r="AG29" s="133" t="s">
        <v>164</v>
      </c>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78.5" hidden="false" customHeight="true" outlineLevel="0" collapsed="false">
      <c r="A30" s="119" t="n">
        <v>8</v>
      </c>
      <c r="B30" s="120" t="s">
        <v>109</v>
      </c>
      <c r="C30" s="120" t="n">
        <v>14</v>
      </c>
      <c r="D30" s="119" t="s">
        <v>110</v>
      </c>
      <c r="E30" s="119"/>
      <c r="F30" s="119"/>
      <c r="G30" s="121" t="s">
        <v>112</v>
      </c>
      <c r="H30" s="121"/>
      <c r="I30" s="122" t="s">
        <v>68</v>
      </c>
      <c r="J30" s="122"/>
      <c r="K30" s="122" t="s">
        <v>165</v>
      </c>
      <c r="L30" s="123" t="s">
        <v>76</v>
      </c>
      <c r="M30" s="122" t="s">
        <v>114</v>
      </c>
      <c r="N30" s="122" t="n">
        <v>41708</v>
      </c>
      <c r="O30" s="122" t="n">
        <v>41708</v>
      </c>
      <c r="P30" s="122" t="n">
        <v>41741</v>
      </c>
      <c r="Q30" s="124" t="n">
        <f aca="false">P30-O30</f>
        <v>33</v>
      </c>
      <c r="R30" s="150"/>
      <c r="S30" s="121" t="n">
        <v>9001</v>
      </c>
      <c r="T30" s="121"/>
      <c r="U30" s="153" t="s">
        <v>166</v>
      </c>
      <c r="V30" s="153" t="s">
        <v>167</v>
      </c>
      <c r="W30" s="154" t="s">
        <v>168</v>
      </c>
      <c r="X30" s="153" t="s">
        <v>169</v>
      </c>
      <c r="Y30" s="122" t="s">
        <v>135</v>
      </c>
      <c r="Z30" s="155" t="s">
        <v>170</v>
      </c>
      <c r="AA30" s="155"/>
      <c r="AB30" s="150" t="n">
        <v>0.9</v>
      </c>
      <c r="AC30" s="122" t="n">
        <v>41741</v>
      </c>
      <c r="AD30" s="156" t="s">
        <v>121</v>
      </c>
      <c r="AE30" s="132" t="n">
        <f aca="false">AC30-O30</f>
        <v>33</v>
      </c>
      <c r="AF30" s="122" t="n">
        <v>41712</v>
      </c>
      <c r="AG30" s="120" t="s">
        <v>171</v>
      </c>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91.25" hidden="false" customHeight="true" outlineLevel="0" collapsed="false">
      <c r="A31" s="119" t="n">
        <v>9</v>
      </c>
      <c r="B31" s="120" t="s">
        <v>109</v>
      </c>
      <c r="C31" s="120" t="n">
        <v>14</v>
      </c>
      <c r="D31" s="119" t="s">
        <v>110</v>
      </c>
      <c r="E31" s="119"/>
      <c r="F31" s="119"/>
      <c r="G31" s="121" t="s">
        <v>112</v>
      </c>
      <c r="H31" s="121"/>
      <c r="I31" s="122" t="s">
        <v>68</v>
      </c>
      <c r="J31" s="122"/>
      <c r="K31" s="122" t="s">
        <v>172</v>
      </c>
      <c r="L31" s="123" t="s">
        <v>76</v>
      </c>
      <c r="M31" s="122" t="s">
        <v>114</v>
      </c>
      <c r="N31" s="122" t="n">
        <v>41698</v>
      </c>
      <c r="O31" s="122" t="n">
        <v>41701</v>
      </c>
      <c r="P31" s="122" t="n">
        <v>41741</v>
      </c>
      <c r="Q31" s="124" t="n">
        <f aca="false">P31-O31</f>
        <v>40</v>
      </c>
      <c r="R31" s="150"/>
      <c r="S31" s="121" t="n">
        <v>9001</v>
      </c>
      <c r="T31" s="121"/>
      <c r="U31" s="153" t="s">
        <v>173</v>
      </c>
      <c r="V31" s="153" t="s">
        <v>174</v>
      </c>
      <c r="W31" s="154" t="s">
        <v>175</v>
      </c>
      <c r="X31" s="153" t="s">
        <v>176</v>
      </c>
      <c r="Y31" s="122" t="s">
        <v>119</v>
      </c>
      <c r="Z31" s="157" t="s">
        <v>177</v>
      </c>
      <c r="AA31" s="157"/>
      <c r="AB31" s="150" t="n">
        <v>0.9</v>
      </c>
      <c r="AC31" s="122" t="n">
        <v>41741</v>
      </c>
      <c r="AD31" s="156" t="s">
        <v>121</v>
      </c>
      <c r="AE31" s="132" t="n">
        <f aca="false">AC31-O31</f>
        <v>40</v>
      </c>
      <c r="AF31" s="122" t="n">
        <v>41741</v>
      </c>
      <c r="AG31" s="120" t="s">
        <v>178</v>
      </c>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63.75" hidden="false" customHeight="true" outlineLevel="0" collapsed="false">
      <c r="A32" s="119" t="n">
        <v>10</v>
      </c>
      <c r="B32" s="120" t="s">
        <v>109</v>
      </c>
      <c r="C32" s="120" t="n">
        <v>14</v>
      </c>
      <c r="D32" s="119" t="s">
        <v>110</v>
      </c>
      <c r="E32" s="119"/>
      <c r="F32" s="119"/>
      <c r="G32" s="119" t="s">
        <v>112</v>
      </c>
      <c r="H32" s="119"/>
      <c r="I32" s="122" t="s">
        <v>69</v>
      </c>
      <c r="J32" s="122"/>
      <c r="K32" s="122" t="s">
        <v>179</v>
      </c>
      <c r="L32" s="123" t="s">
        <v>78</v>
      </c>
      <c r="M32" s="122" t="s">
        <v>180</v>
      </c>
      <c r="N32" s="122" t="n">
        <v>41542</v>
      </c>
      <c r="O32" s="122" t="n">
        <v>41542</v>
      </c>
      <c r="P32" s="122" t="n">
        <v>41682</v>
      </c>
      <c r="Q32" s="124" t="n">
        <f aca="false">P32-O32</f>
        <v>140</v>
      </c>
      <c r="R32" s="119"/>
      <c r="S32" s="121" t="n">
        <v>9001</v>
      </c>
      <c r="T32" s="121"/>
      <c r="U32" s="153" t="s">
        <v>181</v>
      </c>
      <c r="V32" s="153" t="s">
        <v>182</v>
      </c>
      <c r="W32" s="153" t="s">
        <v>183</v>
      </c>
      <c r="X32" s="153" t="s">
        <v>184</v>
      </c>
      <c r="Y32" s="122" t="s">
        <v>135</v>
      </c>
      <c r="Z32" s="158" t="s">
        <v>185</v>
      </c>
      <c r="AA32" s="157"/>
      <c r="AB32" s="159" t="n">
        <v>1</v>
      </c>
      <c r="AC32" s="122" t="n">
        <v>41682</v>
      </c>
      <c r="AD32" s="156" t="s">
        <v>121</v>
      </c>
      <c r="AE32" s="132" t="n">
        <f aca="false">AC32-O32</f>
        <v>140</v>
      </c>
      <c r="AF32" s="122"/>
      <c r="AG32" s="12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38.25" hidden="false" customHeight="true" outlineLevel="0" collapsed="false">
      <c r="A33" s="119" t="n">
        <v>11</v>
      </c>
      <c r="B33" s="120" t="s">
        <v>109</v>
      </c>
      <c r="C33" s="120" t="n">
        <v>14</v>
      </c>
      <c r="D33" s="119" t="s">
        <v>110</v>
      </c>
      <c r="E33" s="119"/>
      <c r="F33" s="119"/>
      <c r="G33" s="119" t="s">
        <v>112</v>
      </c>
      <c r="H33" s="119"/>
      <c r="I33" s="122" t="s">
        <v>69</v>
      </c>
      <c r="J33" s="122"/>
      <c r="K33" s="122" t="s">
        <v>186</v>
      </c>
      <c r="L33" s="123" t="s">
        <v>76</v>
      </c>
      <c r="M33" s="122" t="s">
        <v>114</v>
      </c>
      <c r="N33" s="122" t="n">
        <v>41672</v>
      </c>
      <c r="O33" s="122" t="n">
        <v>41695</v>
      </c>
      <c r="P33" s="122" t="n">
        <f aca="true">TODAY()</f>
        <v>42030</v>
      </c>
      <c r="Q33" s="124" t="n">
        <f aca="false">P33-O33</f>
        <v>335</v>
      </c>
      <c r="R33" s="119"/>
      <c r="S33" s="121" t="n">
        <v>9001</v>
      </c>
      <c r="T33" s="121"/>
      <c r="U33" s="153" t="s">
        <v>187</v>
      </c>
      <c r="V33" s="153" t="s">
        <v>188</v>
      </c>
      <c r="W33" s="160" t="s">
        <v>189</v>
      </c>
      <c r="X33" s="153" t="s">
        <v>190</v>
      </c>
      <c r="Y33" s="122" t="s">
        <v>135</v>
      </c>
      <c r="Z33" s="155" t="s">
        <v>191</v>
      </c>
      <c r="AA33" s="155"/>
      <c r="AB33" s="159" t="n">
        <v>0.9</v>
      </c>
      <c r="AC33" s="122" t="n">
        <f aca="true">TODAY()</f>
        <v>42030</v>
      </c>
      <c r="AD33" s="156" t="s">
        <v>121</v>
      </c>
      <c r="AE33" s="132" t="n">
        <f aca="false">AC33-O33</f>
        <v>335</v>
      </c>
      <c r="AF33" s="122"/>
      <c r="AG33" s="12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76.5" hidden="false" customHeight="true" outlineLevel="0" collapsed="false">
      <c r="A34" s="119" t="n">
        <v>12</v>
      </c>
      <c r="B34" s="120" t="s">
        <v>192</v>
      </c>
      <c r="C34" s="120" t="n">
        <v>14</v>
      </c>
      <c r="D34" s="119" t="s">
        <v>110</v>
      </c>
      <c r="E34" s="119"/>
      <c r="F34" s="119"/>
      <c r="G34" s="121" t="s">
        <v>193</v>
      </c>
      <c r="H34" s="121"/>
      <c r="I34" s="122" t="s">
        <v>69</v>
      </c>
      <c r="J34" s="122"/>
      <c r="K34" s="122" t="s">
        <v>194</v>
      </c>
      <c r="L34" s="123" t="s">
        <v>100</v>
      </c>
      <c r="M34" s="122" t="s">
        <v>153</v>
      </c>
      <c r="N34" s="122" t="n">
        <v>41709</v>
      </c>
      <c r="O34" s="122" t="n">
        <v>41709</v>
      </c>
      <c r="P34" s="122" t="n">
        <f aca="true">TODAY()</f>
        <v>42030</v>
      </c>
      <c r="Q34" s="124" t="n">
        <f aca="false">P34-O34</f>
        <v>321</v>
      </c>
      <c r="R34" s="119"/>
      <c r="S34" s="121" t="n">
        <v>9001</v>
      </c>
      <c r="T34" s="121"/>
      <c r="U34" s="153" t="s">
        <v>195</v>
      </c>
      <c r="V34" s="153" t="s">
        <v>196</v>
      </c>
      <c r="W34" s="160" t="s">
        <v>197</v>
      </c>
      <c r="X34" s="153"/>
      <c r="Y34" s="122" t="s">
        <v>198</v>
      </c>
      <c r="Z34" s="155" t="s">
        <v>199</v>
      </c>
      <c r="AA34" s="155"/>
      <c r="AB34" s="159" t="n">
        <v>0</v>
      </c>
      <c r="AC34" s="122" t="n">
        <f aca="true">TODAY()</f>
        <v>42030</v>
      </c>
      <c r="AD34" s="156" t="s">
        <v>200</v>
      </c>
      <c r="AE34" s="132" t="n">
        <f aca="false">AC34-O34</f>
        <v>321</v>
      </c>
      <c r="AF34" s="122"/>
      <c r="AG34" s="120" t="s">
        <v>201</v>
      </c>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02" hidden="false" customHeight="true" outlineLevel="0" collapsed="false">
      <c r="A35" s="119" t="n">
        <v>13</v>
      </c>
      <c r="B35" s="120" t="s">
        <v>192</v>
      </c>
      <c r="C35" s="120" t="n">
        <v>14</v>
      </c>
      <c r="D35" s="119" t="s">
        <v>110</v>
      </c>
      <c r="E35" s="119"/>
      <c r="F35" s="119"/>
      <c r="G35" s="121" t="s">
        <v>193</v>
      </c>
      <c r="H35" s="121"/>
      <c r="I35" s="122" t="s">
        <v>69</v>
      </c>
      <c r="J35" s="122"/>
      <c r="K35" s="122" t="s">
        <v>202</v>
      </c>
      <c r="L35" s="123" t="s">
        <v>100</v>
      </c>
      <c r="M35" s="122" t="s">
        <v>114</v>
      </c>
      <c r="N35" s="122" t="n">
        <v>41585</v>
      </c>
      <c r="O35" s="122" t="n">
        <v>41585</v>
      </c>
      <c r="P35" s="122" t="n">
        <f aca="true">TODAY()</f>
        <v>42030</v>
      </c>
      <c r="Q35" s="124" t="n">
        <f aca="false">P35-O35</f>
        <v>445</v>
      </c>
      <c r="R35" s="119"/>
      <c r="S35" s="121" t="n">
        <v>9001</v>
      </c>
      <c r="T35" s="121"/>
      <c r="U35" s="153" t="s">
        <v>203</v>
      </c>
      <c r="V35" s="153" t="s">
        <v>196</v>
      </c>
      <c r="W35" s="160" t="s">
        <v>204</v>
      </c>
      <c r="X35" s="153" t="s">
        <v>205</v>
      </c>
      <c r="Y35" s="122"/>
      <c r="Z35" s="155" t="s">
        <v>206</v>
      </c>
      <c r="AA35" s="155"/>
      <c r="AB35" s="159" t="n">
        <v>0</v>
      </c>
      <c r="AC35" s="122" t="n">
        <f aca="true">TODAY()</f>
        <v>42030</v>
      </c>
      <c r="AD35" s="156" t="s">
        <v>200</v>
      </c>
      <c r="AE35" s="132" t="n">
        <f aca="false">AC35-O35</f>
        <v>445</v>
      </c>
      <c r="AF35" s="122"/>
      <c r="AG35" s="120" t="s">
        <v>207</v>
      </c>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38.25" hidden="false" customHeight="true" outlineLevel="0" collapsed="false">
      <c r="A36" s="119" t="n">
        <v>14</v>
      </c>
      <c r="B36" s="120" t="s">
        <v>192</v>
      </c>
      <c r="C36" s="120" t="n">
        <v>14</v>
      </c>
      <c r="D36" s="119" t="s">
        <v>110</v>
      </c>
      <c r="E36" s="119"/>
      <c r="F36" s="119"/>
      <c r="G36" s="121" t="s">
        <v>193</v>
      </c>
      <c r="H36" s="121"/>
      <c r="I36" s="122" t="s">
        <v>69</v>
      </c>
      <c r="J36" s="122"/>
      <c r="K36" s="122" t="s">
        <v>208</v>
      </c>
      <c r="L36" s="123" t="s">
        <v>100</v>
      </c>
      <c r="M36" s="122" t="s">
        <v>153</v>
      </c>
      <c r="N36" s="122" t="n">
        <v>41585</v>
      </c>
      <c r="O36" s="122" t="n">
        <v>41585</v>
      </c>
      <c r="P36" s="122" t="n">
        <f aca="true">TODAY()</f>
        <v>42030</v>
      </c>
      <c r="Q36" s="124" t="n">
        <f aca="false">P36-O36</f>
        <v>445</v>
      </c>
      <c r="R36" s="119"/>
      <c r="S36" s="121" t="n">
        <v>9001</v>
      </c>
      <c r="T36" s="121"/>
      <c r="U36" s="153" t="s">
        <v>209</v>
      </c>
      <c r="V36" s="153" t="s">
        <v>210</v>
      </c>
      <c r="W36" s="154" t="s">
        <v>211</v>
      </c>
      <c r="X36" s="153" t="s">
        <v>212</v>
      </c>
      <c r="Y36" s="122"/>
      <c r="Z36" s="155" t="s">
        <v>213</v>
      </c>
      <c r="AA36" s="155"/>
      <c r="AB36" s="159" t="n">
        <v>0</v>
      </c>
      <c r="AC36" s="122" t="n">
        <f aca="true">TODAY()</f>
        <v>42030</v>
      </c>
      <c r="AD36" s="156" t="s">
        <v>200</v>
      </c>
      <c r="AE36" s="132" t="n">
        <f aca="false">AC36-O36</f>
        <v>445</v>
      </c>
      <c r="AF36" s="122"/>
      <c r="AG36" s="120" t="s">
        <v>207</v>
      </c>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91.25" hidden="false" customHeight="true" outlineLevel="0" collapsed="false">
      <c r="A37" s="119" t="n">
        <v>15</v>
      </c>
      <c r="B37" s="120" t="s">
        <v>109</v>
      </c>
      <c r="C37" s="120" t="n">
        <v>14</v>
      </c>
      <c r="D37" s="119" t="s">
        <v>110</v>
      </c>
      <c r="E37" s="119"/>
      <c r="F37" s="119"/>
      <c r="G37" s="161" t="s">
        <v>214</v>
      </c>
      <c r="H37" s="161"/>
      <c r="I37" s="122" t="s">
        <v>68</v>
      </c>
      <c r="J37" s="122"/>
      <c r="K37" s="122" t="s">
        <v>215</v>
      </c>
      <c r="L37" s="123" t="s">
        <v>98</v>
      </c>
      <c r="M37" s="122" t="s">
        <v>216</v>
      </c>
      <c r="N37" s="122" t="n">
        <v>41585</v>
      </c>
      <c r="O37" s="122" t="n">
        <v>41585</v>
      </c>
      <c r="P37" s="122" t="n">
        <v>41739</v>
      </c>
      <c r="Q37" s="124" t="n">
        <f aca="false">P37-O37</f>
        <v>154</v>
      </c>
      <c r="R37" s="119"/>
      <c r="S37" s="121" t="s">
        <v>83</v>
      </c>
      <c r="T37" s="121"/>
      <c r="U37" s="153" t="s">
        <v>217</v>
      </c>
      <c r="V37" s="153" t="s">
        <v>218</v>
      </c>
      <c r="W37" s="160" t="s">
        <v>219</v>
      </c>
      <c r="X37" s="153" t="s">
        <v>220</v>
      </c>
      <c r="Y37" s="122"/>
      <c r="Z37" s="155" t="s">
        <v>221</v>
      </c>
      <c r="AA37" s="155"/>
      <c r="AB37" s="159" t="n">
        <v>1</v>
      </c>
      <c r="AC37" s="122" t="n">
        <f aca="true">TODAY()</f>
        <v>42030</v>
      </c>
      <c r="AD37" s="156" t="s">
        <v>121</v>
      </c>
      <c r="AE37" s="132" t="n">
        <f aca="false">AC37-O37</f>
        <v>445</v>
      </c>
      <c r="AF37" s="122"/>
      <c r="AG37" s="120" t="s">
        <v>222</v>
      </c>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85.25" hidden="false" customHeight="true" outlineLevel="0" collapsed="false">
      <c r="A38" s="119" t="n">
        <v>16</v>
      </c>
      <c r="B38" s="120" t="s">
        <v>109</v>
      </c>
      <c r="C38" s="120" t="n">
        <v>14</v>
      </c>
      <c r="D38" s="119" t="s">
        <v>110</v>
      </c>
      <c r="E38" s="119"/>
      <c r="F38" s="119"/>
      <c r="G38" s="162" t="s">
        <v>214</v>
      </c>
      <c r="H38" s="162"/>
      <c r="I38" s="122" t="s">
        <v>68</v>
      </c>
      <c r="J38" s="122"/>
      <c r="K38" s="122" t="s">
        <v>223</v>
      </c>
      <c r="L38" s="123" t="s">
        <v>98</v>
      </c>
      <c r="M38" s="122" t="s">
        <v>216</v>
      </c>
      <c r="N38" s="122" t="n">
        <v>41585</v>
      </c>
      <c r="O38" s="122" t="n">
        <v>41585</v>
      </c>
      <c r="P38" s="122" t="n">
        <v>41739</v>
      </c>
      <c r="Q38" s="124" t="n">
        <f aca="false">P38-O38</f>
        <v>154</v>
      </c>
      <c r="R38" s="119"/>
      <c r="S38" s="121" t="s">
        <v>83</v>
      </c>
      <c r="T38" s="121"/>
      <c r="U38" s="153" t="s">
        <v>224</v>
      </c>
      <c r="V38" s="122" t="s">
        <v>218</v>
      </c>
      <c r="W38" s="154" t="s">
        <v>225</v>
      </c>
      <c r="X38" s="153" t="s">
        <v>226</v>
      </c>
      <c r="Y38" s="122"/>
      <c r="Z38" s="153" t="s">
        <v>227</v>
      </c>
      <c r="AA38" s="153"/>
      <c r="AB38" s="159" t="n">
        <v>1</v>
      </c>
      <c r="AC38" s="122" t="n">
        <v>41784</v>
      </c>
      <c r="AD38" s="156" t="s">
        <v>121</v>
      </c>
      <c r="AE38" s="132" t="n">
        <f aca="false">AC38-O38</f>
        <v>199</v>
      </c>
      <c r="AF38" s="122" t="n">
        <v>41789</v>
      </c>
      <c r="AG38" s="120" t="s">
        <v>228</v>
      </c>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229.5" hidden="false" customHeight="true" outlineLevel="0" collapsed="false">
      <c r="A39" s="119" t="n">
        <v>17</v>
      </c>
      <c r="B39" s="120" t="s">
        <v>109</v>
      </c>
      <c r="C39" s="120" t="n">
        <v>14</v>
      </c>
      <c r="D39" s="119" t="s">
        <v>110</v>
      </c>
      <c r="E39" s="119"/>
      <c r="F39" s="119"/>
      <c r="G39" s="163" t="s">
        <v>214</v>
      </c>
      <c r="H39" s="163"/>
      <c r="I39" s="122" t="s">
        <v>68</v>
      </c>
      <c r="J39" s="122"/>
      <c r="K39" s="122" t="s">
        <v>229</v>
      </c>
      <c r="L39" s="123" t="s">
        <v>78</v>
      </c>
      <c r="M39" s="122" t="s">
        <v>114</v>
      </c>
      <c r="N39" s="122" t="n">
        <v>41721</v>
      </c>
      <c r="O39" s="122" t="n">
        <v>41721</v>
      </c>
      <c r="P39" s="122" t="n">
        <v>41739</v>
      </c>
      <c r="Q39" s="124" t="n">
        <f aca="false">P39-O39</f>
        <v>18</v>
      </c>
      <c r="R39" s="119"/>
      <c r="S39" s="121" t="s">
        <v>83</v>
      </c>
      <c r="T39" s="121"/>
      <c r="U39" s="158" t="s">
        <v>230</v>
      </c>
      <c r="V39" s="153" t="s">
        <v>231</v>
      </c>
      <c r="W39" s="154" t="s">
        <v>232</v>
      </c>
      <c r="X39" s="158" t="s">
        <v>233</v>
      </c>
      <c r="Y39" s="122" t="s">
        <v>135</v>
      </c>
      <c r="Z39" s="155" t="s">
        <v>234</v>
      </c>
      <c r="AA39" s="155"/>
      <c r="AB39" s="159" t="n">
        <v>1</v>
      </c>
      <c r="AC39" s="122" t="n">
        <v>41784</v>
      </c>
      <c r="AD39" s="156" t="s">
        <v>121</v>
      </c>
      <c r="AE39" s="132" t="n">
        <f aca="false">AC39-O39</f>
        <v>63</v>
      </c>
      <c r="AF39" s="122" t="n">
        <v>41789</v>
      </c>
      <c r="AG39" s="120" t="s">
        <v>228</v>
      </c>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229.5" hidden="false" customHeight="true" outlineLevel="0" collapsed="false">
      <c r="A40" s="119" t="n">
        <v>18</v>
      </c>
      <c r="B40" s="120" t="s">
        <v>109</v>
      </c>
      <c r="C40" s="119" t="n">
        <v>13</v>
      </c>
      <c r="D40" s="119" t="s">
        <v>110</v>
      </c>
      <c r="E40" s="119"/>
      <c r="F40" s="119"/>
      <c r="G40" s="161" t="s">
        <v>214</v>
      </c>
      <c r="H40" s="161"/>
      <c r="I40" s="122" t="s">
        <v>68</v>
      </c>
      <c r="J40" s="122"/>
      <c r="K40" s="122" t="s">
        <v>235</v>
      </c>
      <c r="L40" s="164" t="s">
        <v>94</v>
      </c>
      <c r="M40" s="122" t="s">
        <v>114</v>
      </c>
      <c r="N40" s="122" t="n">
        <v>41721</v>
      </c>
      <c r="O40" s="122" t="n">
        <v>41721</v>
      </c>
      <c r="P40" s="122" t="n">
        <v>41739</v>
      </c>
      <c r="Q40" s="124" t="n">
        <f aca="false">P40-O40</f>
        <v>18</v>
      </c>
      <c r="R40" s="119"/>
      <c r="S40" s="121" t="s">
        <v>83</v>
      </c>
      <c r="T40" s="121"/>
      <c r="U40" s="158" t="s">
        <v>236</v>
      </c>
      <c r="V40" s="122" t="s">
        <v>218</v>
      </c>
      <c r="W40" s="153" t="s">
        <v>237</v>
      </c>
      <c r="X40" s="158" t="s">
        <v>238</v>
      </c>
      <c r="Y40" s="122"/>
      <c r="Z40" s="158" t="s">
        <v>239</v>
      </c>
      <c r="AA40" s="158"/>
      <c r="AB40" s="159" t="n">
        <v>1</v>
      </c>
      <c r="AC40" s="122" t="n">
        <f aca="true">TODAY()</f>
        <v>42030</v>
      </c>
      <c r="AD40" s="156" t="s">
        <v>121</v>
      </c>
      <c r="AE40" s="132" t="n">
        <f aca="false">AC40-O40</f>
        <v>309</v>
      </c>
      <c r="AF40" s="122"/>
      <c r="AG40" s="120" t="s">
        <v>240</v>
      </c>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274.5" hidden="false" customHeight="true" outlineLevel="0" collapsed="false">
      <c r="A41" s="119" t="n">
        <v>19</v>
      </c>
      <c r="B41" s="120" t="s">
        <v>109</v>
      </c>
      <c r="C41" s="119" t="n">
        <v>14</v>
      </c>
      <c r="D41" s="119" t="s">
        <v>110</v>
      </c>
      <c r="E41" s="119"/>
      <c r="F41" s="119"/>
      <c r="G41" s="121" t="s">
        <v>241</v>
      </c>
      <c r="H41" s="121"/>
      <c r="I41" s="122" t="s">
        <v>69</v>
      </c>
      <c r="J41" s="122"/>
      <c r="K41" s="122" t="s">
        <v>242</v>
      </c>
      <c r="L41" s="164" t="s">
        <v>243</v>
      </c>
      <c r="M41" s="119" t="s">
        <v>114</v>
      </c>
      <c r="N41" s="122" t="n">
        <v>41654</v>
      </c>
      <c r="O41" s="122" t="n">
        <v>41664</v>
      </c>
      <c r="P41" s="122" t="n">
        <v>41769</v>
      </c>
      <c r="Q41" s="124" t="n">
        <f aca="false">P41-O41</f>
        <v>105</v>
      </c>
      <c r="R41" s="119"/>
      <c r="S41" s="121" t="n">
        <v>9001</v>
      </c>
      <c r="T41" s="121"/>
      <c r="U41" s="158" t="s">
        <v>244</v>
      </c>
      <c r="V41" s="164" t="s">
        <v>245</v>
      </c>
      <c r="W41" s="165" t="s">
        <v>246</v>
      </c>
      <c r="X41" s="158" t="s">
        <v>247</v>
      </c>
      <c r="Y41" s="122"/>
      <c r="Z41" s="158" t="s">
        <v>248</v>
      </c>
      <c r="AA41" s="158"/>
      <c r="AB41" s="159" t="n">
        <v>1</v>
      </c>
      <c r="AC41" s="122" t="n">
        <v>41836</v>
      </c>
      <c r="AD41" s="156" t="s">
        <v>121</v>
      </c>
      <c r="AE41" s="132" t="n">
        <f aca="false">AC41-O41</f>
        <v>172</v>
      </c>
      <c r="AF41" s="122"/>
      <c r="AG41" s="12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38.25" hidden="false" customHeight="true" outlineLevel="0" collapsed="false">
      <c r="A42" s="119" t="n">
        <v>20</v>
      </c>
      <c r="B42" s="120" t="s">
        <v>109</v>
      </c>
      <c r="C42" s="119" t="n">
        <v>14</v>
      </c>
      <c r="D42" s="119" t="s">
        <v>110</v>
      </c>
      <c r="E42" s="119"/>
      <c r="F42" s="119"/>
      <c r="G42" s="166" t="s">
        <v>87</v>
      </c>
      <c r="H42" s="166"/>
      <c r="I42" s="122" t="s">
        <v>69</v>
      </c>
      <c r="J42" s="122"/>
      <c r="K42" s="122" t="s">
        <v>249</v>
      </c>
      <c r="L42" s="164" t="s">
        <v>94</v>
      </c>
      <c r="M42" s="119" t="s">
        <v>153</v>
      </c>
      <c r="N42" s="122" t="n">
        <v>41718</v>
      </c>
      <c r="O42" s="122" t="n">
        <v>41723</v>
      </c>
      <c r="P42" s="122" t="n">
        <v>41723</v>
      </c>
      <c r="Q42" s="124" t="n">
        <f aca="false">P42-O42</f>
        <v>0</v>
      </c>
      <c r="R42" s="119"/>
      <c r="S42" s="121" t="s">
        <v>87</v>
      </c>
      <c r="T42" s="121"/>
      <c r="U42" s="158" t="s">
        <v>250</v>
      </c>
      <c r="V42" s="164" t="s">
        <v>245</v>
      </c>
      <c r="W42" s="167" t="s">
        <v>251</v>
      </c>
      <c r="X42" s="158" t="s">
        <v>252</v>
      </c>
      <c r="Y42" s="122"/>
      <c r="Z42" s="158" t="s">
        <v>253</v>
      </c>
      <c r="AA42" s="158"/>
      <c r="AB42" s="159" t="n">
        <v>1</v>
      </c>
      <c r="AC42" s="122" t="n">
        <f aca="true">TODAY()</f>
        <v>42030</v>
      </c>
      <c r="AD42" s="156" t="s">
        <v>121</v>
      </c>
      <c r="AE42" s="132" t="n">
        <f aca="false">AC42-O42</f>
        <v>307</v>
      </c>
      <c r="AF42" s="122"/>
      <c r="AG42" s="120" t="s">
        <v>254</v>
      </c>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38.25" hidden="false" customHeight="true" outlineLevel="0" collapsed="false">
      <c r="A43" s="119" t="n">
        <v>21</v>
      </c>
      <c r="B43" s="120" t="s">
        <v>109</v>
      </c>
      <c r="C43" s="119" t="n">
        <v>14</v>
      </c>
      <c r="D43" s="119" t="s">
        <v>110</v>
      </c>
      <c r="E43" s="119"/>
      <c r="F43" s="119"/>
      <c r="G43" s="168" t="s">
        <v>84</v>
      </c>
      <c r="H43" s="168"/>
      <c r="I43" s="122" t="s">
        <v>68</v>
      </c>
      <c r="J43" s="122"/>
      <c r="K43" s="122" t="s">
        <v>255</v>
      </c>
      <c r="L43" s="123" t="s">
        <v>138</v>
      </c>
      <c r="M43" s="119" t="s">
        <v>153</v>
      </c>
      <c r="N43" s="122" t="n">
        <v>41540</v>
      </c>
      <c r="O43" s="122" t="n">
        <v>41540</v>
      </c>
      <c r="P43" s="122" t="n">
        <v>41797</v>
      </c>
      <c r="Q43" s="124" t="n">
        <f aca="false">P43-O43</f>
        <v>257</v>
      </c>
      <c r="R43" s="119"/>
      <c r="S43" s="121" t="s">
        <v>84</v>
      </c>
      <c r="T43" s="121"/>
      <c r="U43" s="158" t="s">
        <v>256</v>
      </c>
      <c r="V43" s="164" t="s">
        <v>257</v>
      </c>
      <c r="W43" s="169" t="s">
        <v>258</v>
      </c>
      <c r="X43" s="158" t="s">
        <v>259</v>
      </c>
      <c r="Y43" s="119" t="s">
        <v>135</v>
      </c>
      <c r="Z43" s="158" t="s">
        <v>260</v>
      </c>
      <c r="AA43" s="158"/>
      <c r="AB43" s="159" t="n">
        <v>1</v>
      </c>
      <c r="AC43" s="122" t="n">
        <v>41841</v>
      </c>
      <c r="AD43" s="156" t="s">
        <v>121</v>
      </c>
      <c r="AE43" s="132" t="n">
        <f aca="false">AC43-O43</f>
        <v>301</v>
      </c>
      <c r="AF43" s="122"/>
      <c r="AG43" s="12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65.75" hidden="false" customHeight="true" outlineLevel="0" collapsed="false">
      <c r="A44" s="119" t="n">
        <v>22</v>
      </c>
      <c r="B44" s="120" t="s">
        <v>109</v>
      </c>
      <c r="C44" s="119" t="n">
        <v>13</v>
      </c>
      <c r="D44" s="119" t="s">
        <v>110</v>
      </c>
      <c r="E44" s="119"/>
      <c r="F44" s="119"/>
      <c r="G44" s="166" t="s">
        <v>87</v>
      </c>
      <c r="H44" s="166"/>
      <c r="I44" s="122" t="s">
        <v>68</v>
      </c>
      <c r="J44" s="122"/>
      <c r="K44" s="122" t="s">
        <v>261</v>
      </c>
      <c r="L44" s="164" t="s">
        <v>94</v>
      </c>
      <c r="M44" s="119" t="s">
        <v>153</v>
      </c>
      <c r="N44" s="122" t="n">
        <v>41541</v>
      </c>
      <c r="O44" s="122" t="n">
        <v>41541</v>
      </c>
      <c r="P44" s="122" t="n">
        <v>41573</v>
      </c>
      <c r="Q44" s="124" t="n">
        <f aca="false">P44-O44</f>
        <v>32</v>
      </c>
      <c r="R44" s="119"/>
      <c r="S44" s="121" t="s">
        <v>87</v>
      </c>
      <c r="T44" s="121"/>
      <c r="U44" s="158" t="s">
        <v>262</v>
      </c>
      <c r="V44" s="170" t="s">
        <v>263</v>
      </c>
      <c r="W44" s="171" t="s">
        <v>264</v>
      </c>
      <c r="X44" s="167" t="s">
        <v>265</v>
      </c>
      <c r="Y44" s="122"/>
      <c r="Z44" s="157" t="s">
        <v>266</v>
      </c>
      <c r="AA44" s="157"/>
      <c r="AB44" s="159" t="n">
        <v>1</v>
      </c>
      <c r="AC44" s="122" t="n">
        <f aca="true">TODAY()</f>
        <v>42030</v>
      </c>
      <c r="AD44" s="156" t="s">
        <v>121</v>
      </c>
      <c r="AE44" s="132" t="n">
        <f aca="false">AC44-O44</f>
        <v>489</v>
      </c>
      <c r="AF44" s="122"/>
      <c r="AG44" s="120" t="s">
        <v>267</v>
      </c>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65.75" hidden="false" customHeight="true" outlineLevel="0" collapsed="false">
      <c r="A45" s="119" t="n">
        <v>23</v>
      </c>
      <c r="B45" s="120" t="s">
        <v>109</v>
      </c>
      <c r="C45" s="119" t="n">
        <v>13</v>
      </c>
      <c r="D45" s="119" t="s">
        <v>110</v>
      </c>
      <c r="E45" s="119"/>
      <c r="F45" s="119"/>
      <c r="G45" s="166" t="s">
        <v>87</v>
      </c>
      <c r="H45" s="166"/>
      <c r="I45" s="122" t="s">
        <v>68</v>
      </c>
      <c r="J45" s="122"/>
      <c r="K45" s="122" t="s">
        <v>268</v>
      </c>
      <c r="L45" s="164" t="s">
        <v>94</v>
      </c>
      <c r="M45" s="119" t="s">
        <v>153</v>
      </c>
      <c r="N45" s="122" t="n">
        <v>41541</v>
      </c>
      <c r="O45" s="122" t="n">
        <v>41541</v>
      </c>
      <c r="P45" s="122" t="s">
        <v>269</v>
      </c>
      <c r="Q45" s="124" t="inlineStr">
        <f aca="false">P45-O45</f>
        <is>
          <t/>
        </is>
      </c>
      <c r="R45" s="119"/>
      <c r="S45" s="121" t="s">
        <v>87</v>
      </c>
      <c r="T45" s="121"/>
      <c r="U45" s="158" t="s">
        <v>270</v>
      </c>
      <c r="V45" s="172"/>
      <c r="W45" s="173" t="s">
        <v>271</v>
      </c>
      <c r="X45" s="167" t="s">
        <v>272</v>
      </c>
      <c r="Y45" s="122"/>
      <c r="Z45" s="173" t="s">
        <v>273</v>
      </c>
      <c r="AA45" s="173"/>
      <c r="AB45" s="159" t="n">
        <v>1</v>
      </c>
      <c r="AC45" s="122" t="n">
        <v>41699</v>
      </c>
      <c r="AD45" s="156" t="s">
        <v>121</v>
      </c>
      <c r="AE45" s="132" t="n">
        <f aca="false">AC45-O45</f>
        <v>158</v>
      </c>
      <c r="AF45" s="122"/>
      <c r="AG45" s="12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63.75" hidden="false" customHeight="true" outlineLevel="0" collapsed="false">
      <c r="A46" s="119" t="n">
        <v>24</v>
      </c>
      <c r="B46" s="120" t="s">
        <v>109</v>
      </c>
      <c r="C46" s="119" t="n">
        <v>14</v>
      </c>
      <c r="D46" s="119" t="s">
        <v>110</v>
      </c>
      <c r="E46" s="119"/>
      <c r="F46" s="119"/>
      <c r="G46" s="121" t="s">
        <v>112</v>
      </c>
      <c r="H46" s="121"/>
      <c r="I46" s="119" t="s">
        <v>69</v>
      </c>
      <c r="J46" s="119"/>
      <c r="K46" s="122" t="s">
        <v>274</v>
      </c>
      <c r="L46" s="164" t="s">
        <v>243</v>
      </c>
      <c r="M46" s="119" t="s">
        <v>114</v>
      </c>
      <c r="N46" s="122" t="n">
        <v>41750</v>
      </c>
      <c r="O46" s="122" t="n">
        <v>41750</v>
      </c>
      <c r="P46" s="122" t="n">
        <v>41750</v>
      </c>
      <c r="Q46" s="124" t="n">
        <f aca="false">P46-O46</f>
        <v>0</v>
      </c>
      <c r="R46" s="119"/>
      <c r="S46" s="121" t="n">
        <v>9001</v>
      </c>
      <c r="T46" s="121"/>
      <c r="U46" s="158" t="s">
        <v>275</v>
      </c>
      <c r="V46" s="164" t="s">
        <v>276</v>
      </c>
      <c r="W46" s="174" t="s">
        <v>277</v>
      </c>
      <c r="X46" s="167" t="s">
        <v>278</v>
      </c>
      <c r="Y46" s="119"/>
      <c r="Z46" s="155" t="s">
        <v>279</v>
      </c>
      <c r="AA46" s="155"/>
      <c r="AB46" s="159" t="n">
        <v>1</v>
      </c>
      <c r="AC46" s="122" t="n">
        <f aca="true">TODAY()</f>
        <v>42030</v>
      </c>
      <c r="AD46" s="175" t="s">
        <v>121</v>
      </c>
      <c r="AE46" s="132" t="n">
        <f aca="false">AC46-O46</f>
        <v>280</v>
      </c>
      <c r="AF46" s="119"/>
      <c r="AG46" s="120" t="s">
        <v>280</v>
      </c>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88.5" hidden="false" customHeight="true" outlineLevel="0" collapsed="false">
      <c r="A47" s="119" t="n">
        <v>25</v>
      </c>
      <c r="B47" s="120" t="s">
        <v>109</v>
      </c>
      <c r="C47" s="119" t="n">
        <v>14</v>
      </c>
      <c r="D47" s="119" t="s">
        <v>110</v>
      </c>
      <c r="E47" s="119"/>
      <c r="F47" s="119"/>
      <c r="G47" s="121" t="s">
        <v>112</v>
      </c>
      <c r="H47" s="121"/>
      <c r="I47" s="119" t="s">
        <v>70</v>
      </c>
      <c r="J47" s="119"/>
      <c r="K47" s="122" t="s">
        <v>281</v>
      </c>
      <c r="L47" s="119" t="s">
        <v>91</v>
      </c>
      <c r="M47" s="119" t="s">
        <v>114</v>
      </c>
      <c r="N47" s="122" t="n">
        <v>41704</v>
      </c>
      <c r="O47" s="122" t="n">
        <v>41704</v>
      </c>
      <c r="P47" s="122" t="n">
        <v>41708</v>
      </c>
      <c r="Q47" s="124" t="n">
        <f aca="false">P47-O47</f>
        <v>4</v>
      </c>
      <c r="R47" s="119"/>
      <c r="S47" s="121" t="n">
        <v>9001</v>
      </c>
      <c r="T47" s="121"/>
      <c r="U47" s="158" t="s">
        <v>282</v>
      </c>
      <c r="V47" s="164" t="s">
        <v>125</v>
      </c>
      <c r="W47" s="174" t="s">
        <v>283</v>
      </c>
      <c r="X47" s="158" t="s">
        <v>284</v>
      </c>
      <c r="Y47" s="176" t="s">
        <v>198</v>
      </c>
      <c r="Z47" s="158" t="s">
        <v>285</v>
      </c>
      <c r="AA47" s="158"/>
      <c r="AB47" s="159" t="n">
        <v>1</v>
      </c>
      <c r="AC47" s="122" t="n">
        <v>41813</v>
      </c>
      <c r="AD47" s="175" t="s">
        <v>121</v>
      </c>
      <c r="AE47" s="132" t="n">
        <f aca="false">AC47-O47</f>
        <v>109</v>
      </c>
      <c r="AF47" s="119"/>
      <c r="AG47" s="119"/>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50" hidden="false" customHeight="true" outlineLevel="0" collapsed="false">
      <c r="A48" s="119" t="n">
        <v>26</v>
      </c>
      <c r="B48" s="120" t="s">
        <v>109</v>
      </c>
      <c r="C48" s="119" t="n">
        <v>14</v>
      </c>
      <c r="D48" s="119" t="s">
        <v>110</v>
      </c>
      <c r="E48" s="119"/>
      <c r="F48" s="119"/>
      <c r="G48" s="121" t="s">
        <v>112</v>
      </c>
      <c r="H48" s="121"/>
      <c r="I48" s="119" t="s">
        <v>70</v>
      </c>
      <c r="J48" s="119"/>
      <c r="K48" s="122" t="s">
        <v>286</v>
      </c>
      <c r="L48" s="119" t="s">
        <v>91</v>
      </c>
      <c r="M48" s="119" t="s">
        <v>114</v>
      </c>
      <c r="N48" s="122" t="n">
        <v>41708</v>
      </c>
      <c r="O48" s="122" t="n">
        <v>41708</v>
      </c>
      <c r="P48" s="122" t="n">
        <v>41750</v>
      </c>
      <c r="Q48" s="124" t="n">
        <f aca="false">P48-O48</f>
        <v>42</v>
      </c>
      <c r="R48" s="119"/>
      <c r="S48" s="121" t="n">
        <v>9001</v>
      </c>
      <c r="T48" s="121"/>
      <c r="U48" s="158" t="s">
        <v>287</v>
      </c>
      <c r="V48" s="164" t="s">
        <v>288</v>
      </c>
      <c r="W48" s="167" t="s">
        <v>289</v>
      </c>
      <c r="X48" s="158" t="s">
        <v>284</v>
      </c>
      <c r="Y48" s="176" t="s">
        <v>198</v>
      </c>
      <c r="Z48" s="177" t="s">
        <v>290</v>
      </c>
      <c r="AA48" s="177"/>
      <c r="AB48" s="159" t="n">
        <v>1</v>
      </c>
      <c r="AC48" s="122" t="n">
        <v>41813</v>
      </c>
      <c r="AD48" s="175" t="s">
        <v>121</v>
      </c>
      <c r="AE48" s="132" t="n">
        <f aca="false">AC48-O48</f>
        <v>105</v>
      </c>
      <c r="AF48" s="119"/>
      <c r="AG48" s="119"/>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17" hidden="false" customHeight="true" outlineLevel="0" collapsed="false">
      <c r="A49" s="119" t="n">
        <v>27</v>
      </c>
      <c r="B49" s="120" t="s">
        <v>109</v>
      </c>
      <c r="C49" s="119" t="n">
        <v>14</v>
      </c>
      <c r="D49" s="119" t="s">
        <v>110</v>
      </c>
      <c r="E49" s="119"/>
      <c r="F49" s="119"/>
      <c r="G49" s="121" t="s">
        <v>112</v>
      </c>
      <c r="H49" s="121"/>
      <c r="I49" s="119" t="s">
        <v>70</v>
      </c>
      <c r="J49" s="119"/>
      <c r="K49" s="122" t="s">
        <v>291</v>
      </c>
      <c r="L49" s="119" t="s">
        <v>91</v>
      </c>
      <c r="M49" s="119" t="s">
        <v>114</v>
      </c>
      <c r="N49" s="122" t="n">
        <v>41749</v>
      </c>
      <c r="O49" s="122" t="n">
        <v>41749</v>
      </c>
      <c r="P49" s="122" t="n">
        <v>41750</v>
      </c>
      <c r="Q49" s="124" t="n">
        <f aca="false">P49-O49</f>
        <v>1</v>
      </c>
      <c r="R49" s="119"/>
      <c r="S49" s="121" t="n">
        <v>9001</v>
      </c>
      <c r="T49" s="121"/>
      <c r="U49" s="158" t="s">
        <v>292</v>
      </c>
      <c r="V49" s="164" t="s">
        <v>293</v>
      </c>
      <c r="W49" s="174" t="s">
        <v>294</v>
      </c>
      <c r="X49" s="158" t="s">
        <v>295</v>
      </c>
      <c r="Y49" s="178" t="s">
        <v>296</v>
      </c>
      <c r="Z49" s="158" t="s">
        <v>297</v>
      </c>
      <c r="AA49" s="158"/>
      <c r="AB49" s="159" t="n">
        <v>1</v>
      </c>
      <c r="AC49" s="122" t="n">
        <v>41813</v>
      </c>
      <c r="AD49" s="175" t="s">
        <v>121</v>
      </c>
      <c r="AE49" s="132" t="n">
        <f aca="false">AC49-O49</f>
        <v>64</v>
      </c>
      <c r="AF49" s="119"/>
      <c r="AG49" s="119"/>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93.75" hidden="false" customHeight="true" outlineLevel="0" collapsed="false">
      <c r="A50" s="119" t="n">
        <v>28</v>
      </c>
      <c r="B50" s="138" t="s">
        <v>109</v>
      </c>
      <c r="C50" s="179" t="n">
        <v>14</v>
      </c>
      <c r="D50" s="119" t="s">
        <v>110</v>
      </c>
      <c r="E50" s="119"/>
      <c r="F50" s="119"/>
      <c r="G50" s="139" t="s">
        <v>112</v>
      </c>
      <c r="H50" s="139"/>
      <c r="I50" s="179" t="s">
        <v>150</v>
      </c>
      <c r="J50" s="179"/>
      <c r="K50" s="140" t="s">
        <v>298</v>
      </c>
      <c r="L50" s="180" t="s">
        <v>243</v>
      </c>
      <c r="M50" s="179" t="s">
        <v>114</v>
      </c>
      <c r="N50" s="140" t="n">
        <v>41749</v>
      </c>
      <c r="O50" s="140" t="n">
        <v>41756</v>
      </c>
      <c r="P50" s="140" t="s">
        <v>269</v>
      </c>
      <c r="Q50" s="124" t="inlineStr">
        <f aca="false">P50-O50</f>
        <is>
          <t/>
        </is>
      </c>
      <c r="R50" s="179"/>
      <c r="S50" s="121" t="n">
        <v>9001</v>
      </c>
      <c r="T50" s="121"/>
      <c r="U50" s="157" t="s">
        <v>299</v>
      </c>
      <c r="V50" s="180" t="s">
        <v>276</v>
      </c>
      <c r="W50" s="171" t="s">
        <v>300</v>
      </c>
      <c r="X50" s="157" t="s">
        <v>301</v>
      </c>
      <c r="Y50" s="181" t="s">
        <v>135</v>
      </c>
      <c r="Z50" s="157" t="s">
        <v>302</v>
      </c>
      <c r="AA50" s="157"/>
      <c r="AB50" s="182" t="n">
        <v>0</v>
      </c>
      <c r="AC50" s="140"/>
      <c r="AD50" s="183" t="s">
        <v>121</v>
      </c>
      <c r="AE50" s="132" t="n">
        <f aca="false">AC50-O50</f>
        <v>-41756</v>
      </c>
      <c r="AF50" s="179"/>
      <c r="AG50" s="180" t="s">
        <v>303</v>
      </c>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267.75" hidden="false" customHeight="true" outlineLevel="0" collapsed="false">
      <c r="A51" s="119" t="n">
        <v>29</v>
      </c>
      <c r="B51" s="120" t="s">
        <v>109</v>
      </c>
      <c r="C51" s="119" t="n">
        <v>14</v>
      </c>
      <c r="D51" s="119" t="s">
        <v>110</v>
      </c>
      <c r="E51" s="119"/>
      <c r="F51" s="119"/>
      <c r="G51" s="121" t="s">
        <v>112</v>
      </c>
      <c r="H51" s="121"/>
      <c r="I51" s="119" t="s">
        <v>70</v>
      </c>
      <c r="J51" s="119"/>
      <c r="K51" s="122" t="s">
        <v>304</v>
      </c>
      <c r="L51" s="119" t="s">
        <v>91</v>
      </c>
      <c r="M51" s="119" t="s">
        <v>114</v>
      </c>
      <c r="N51" s="122" t="n">
        <v>41758</v>
      </c>
      <c r="O51" s="122" t="n">
        <v>41758</v>
      </c>
      <c r="P51" s="122" t="n">
        <v>41760</v>
      </c>
      <c r="Q51" s="124" t="n">
        <f aca="false">P51-O51</f>
        <v>2</v>
      </c>
      <c r="R51" s="119"/>
      <c r="S51" s="121" t="n">
        <v>14001</v>
      </c>
      <c r="T51" s="121"/>
      <c r="U51" s="158" t="s">
        <v>305</v>
      </c>
      <c r="V51" s="164" t="s">
        <v>306</v>
      </c>
      <c r="W51" s="174" t="s">
        <v>307</v>
      </c>
      <c r="X51" s="158" t="s">
        <v>308</v>
      </c>
      <c r="Y51" s="184" t="s">
        <v>119</v>
      </c>
      <c r="Z51" s="155" t="s">
        <v>309</v>
      </c>
      <c r="AA51" s="155"/>
      <c r="AB51" s="159" t="n">
        <v>0.4</v>
      </c>
      <c r="AC51" s="122" t="n">
        <v>41813</v>
      </c>
      <c r="AD51" s="175" t="s">
        <v>200</v>
      </c>
      <c r="AE51" s="132" t="n">
        <f aca="false">AC51-O51</f>
        <v>55</v>
      </c>
      <c r="AF51" s="119"/>
      <c r="AG51" s="185" t="s">
        <v>310</v>
      </c>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02.75" hidden="false" customHeight="true" outlineLevel="0" collapsed="false">
      <c r="A52" s="119" t="n">
        <v>30</v>
      </c>
      <c r="B52" s="120" t="s">
        <v>109</v>
      </c>
      <c r="C52" s="119" t="n">
        <v>14</v>
      </c>
      <c r="D52" s="119" t="s">
        <v>110</v>
      </c>
      <c r="E52" s="119"/>
      <c r="F52" s="119"/>
      <c r="G52" s="121" t="s">
        <v>112</v>
      </c>
      <c r="H52" s="121"/>
      <c r="I52" s="119" t="s">
        <v>69</v>
      </c>
      <c r="J52" s="119"/>
      <c r="K52" s="122" t="s">
        <v>311</v>
      </c>
      <c r="L52" s="119" t="s">
        <v>91</v>
      </c>
      <c r="M52" s="119" t="s">
        <v>114</v>
      </c>
      <c r="N52" s="122" t="n">
        <v>41756</v>
      </c>
      <c r="O52" s="122" t="n">
        <v>41756</v>
      </c>
      <c r="P52" s="122" t="n">
        <v>41760</v>
      </c>
      <c r="Q52" s="124" t="n">
        <f aca="false">P52-O52</f>
        <v>4</v>
      </c>
      <c r="R52" s="119"/>
      <c r="S52" s="121" t="n">
        <v>14001</v>
      </c>
      <c r="T52" s="121"/>
      <c r="U52" s="158" t="s">
        <v>312</v>
      </c>
      <c r="V52" s="164" t="s">
        <v>306</v>
      </c>
      <c r="W52" s="186" t="s">
        <v>313</v>
      </c>
      <c r="X52" s="158" t="s">
        <v>314</v>
      </c>
      <c r="Y52" s="187" t="n">
        <v>12000</v>
      </c>
      <c r="Z52" s="155" t="s">
        <v>315</v>
      </c>
      <c r="AA52" s="157"/>
      <c r="AB52" s="159" t="n">
        <v>1</v>
      </c>
      <c r="AC52" s="122" t="n">
        <v>41813</v>
      </c>
      <c r="AD52" s="175" t="s">
        <v>121</v>
      </c>
      <c r="AE52" s="132" t="n">
        <f aca="false">AC52-O52</f>
        <v>57</v>
      </c>
      <c r="AF52" s="119"/>
      <c r="AG52" s="119"/>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87" hidden="false" customHeight="true" outlineLevel="0" collapsed="false">
      <c r="A53" s="119" t="n">
        <v>31</v>
      </c>
      <c r="B53" s="120" t="s">
        <v>109</v>
      </c>
      <c r="C53" s="119" t="n">
        <v>14</v>
      </c>
      <c r="D53" s="119" t="s">
        <v>110</v>
      </c>
      <c r="E53" s="119"/>
      <c r="F53" s="119"/>
      <c r="G53" s="121" t="s">
        <v>112</v>
      </c>
      <c r="H53" s="121"/>
      <c r="I53" s="119" t="s">
        <v>70</v>
      </c>
      <c r="J53" s="119"/>
      <c r="K53" s="122" t="s">
        <v>316</v>
      </c>
      <c r="L53" s="119" t="s">
        <v>91</v>
      </c>
      <c r="M53" s="119" t="s">
        <v>114</v>
      </c>
      <c r="N53" s="122" t="n">
        <v>41771</v>
      </c>
      <c r="O53" s="122" t="n">
        <v>41771</v>
      </c>
      <c r="P53" s="122" t="n">
        <v>41780</v>
      </c>
      <c r="Q53" s="124" t="n">
        <f aca="false">P53-O53</f>
        <v>9</v>
      </c>
      <c r="R53" s="119"/>
      <c r="S53" s="121" t="n">
        <v>9001</v>
      </c>
      <c r="T53" s="121"/>
      <c r="U53" s="158" t="s">
        <v>317</v>
      </c>
      <c r="V53" s="164" t="s">
        <v>293</v>
      </c>
      <c r="W53" s="171" t="s">
        <v>318</v>
      </c>
      <c r="X53" s="158" t="s">
        <v>319</v>
      </c>
      <c r="Y53" s="184" t="s">
        <v>198</v>
      </c>
      <c r="Z53" s="157" t="s">
        <v>320</v>
      </c>
      <c r="AA53" s="157"/>
      <c r="AB53" s="159" t="n">
        <v>1</v>
      </c>
      <c r="AC53" s="122" t="n">
        <v>41813</v>
      </c>
      <c r="AD53" s="175" t="s">
        <v>121</v>
      </c>
      <c r="AE53" s="132" t="n">
        <f aca="false">AC53-O53</f>
        <v>42</v>
      </c>
      <c r="AF53" s="119"/>
      <c r="AG53" s="119"/>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72.75" hidden="false" customHeight="true" outlineLevel="0" collapsed="false">
      <c r="A54" s="119" t="n">
        <v>32</v>
      </c>
      <c r="B54" s="120" t="s">
        <v>109</v>
      </c>
      <c r="C54" s="119" t="n">
        <v>14</v>
      </c>
      <c r="D54" s="119" t="s">
        <v>110</v>
      </c>
      <c r="E54" s="119"/>
      <c r="F54" s="119"/>
      <c r="G54" s="121" t="s">
        <v>112</v>
      </c>
      <c r="H54" s="121"/>
      <c r="I54" s="119" t="s">
        <v>70</v>
      </c>
      <c r="J54" s="119"/>
      <c r="K54" s="122" t="s">
        <v>321</v>
      </c>
      <c r="L54" s="119" t="s">
        <v>91</v>
      </c>
      <c r="M54" s="119" t="s">
        <v>114</v>
      </c>
      <c r="N54" s="122" t="n">
        <v>41776</v>
      </c>
      <c r="O54" s="122" t="n">
        <v>41776</v>
      </c>
      <c r="P54" s="122" t="n">
        <v>41780</v>
      </c>
      <c r="Q54" s="124" t="n">
        <f aca="false">P54-O54</f>
        <v>4</v>
      </c>
      <c r="R54" s="119"/>
      <c r="S54" s="121" t="n">
        <v>9001</v>
      </c>
      <c r="T54" s="121"/>
      <c r="U54" s="158" t="s">
        <v>322</v>
      </c>
      <c r="V54" s="164" t="s">
        <v>323</v>
      </c>
      <c r="W54" s="188" t="s">
        <v>324</v>
      </c>
      <c r="X54" s="158" t="s">
        <v>325</v>
      </c>
      <c r="Y54" s="164" t="s">
        <v>119</v>
      </c>
      <c r="Z54" s="157" t="s">
        <v>326</v>
      </c>
      <c r="AA54" s="157"/>
      <c r="AB54" s="159" t="n">
        <v>1</v>
      </c>
      <c r="AC54" s="122" t="n">
        <v>41813</v>
      </c>
      <c r="AD54" s="175" t="s">
        <v>121</v>
      </c>
      <c r="AE54" s="132" t="n">
        <f aca="false">AC54-O54</f>
        <v>37</v>
      </c>
      <c r="AF54" s="119"/>
      <c r="AG54" s="119"/>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51" hidden="false" customHeight="true" outlineLevel="0" collapsed="false">
      <c r="A55" s="119" t="n">
        <v>33</v>
      </c>
      <c r="B55" s="120" t="s">
        <v>109</v>
      </c>
      <c r="C55" s="119" t="n">
        <v>14</v>
      </c>
      <c r="D55" s="119" t="s">
        <v>110</v>
      </c>
      <c r="E55" s="119"/>
      <c r="F55" s="119"/>
      <c r="G55" s="121" t="s">
        <v>241</v>
      </c>
      <c r="H55" s="121"/>
      <c r="I55" s="119" t="s">
        <v>69</v>
      </c>
      <c r="J55" s="119"/>
      <c r="K55" s="122" t="s">
        <v>327</v>
      </c>
      <c r="L55" s="119" t="s">
        <v>91</v>
      </c>
      <c r="M55" s="119" t="s">
        <v>114</v>
      </c>
      <c r="N55" s="122" t="n">
        <v>41774</v>
      </c>
      <c r="O55" s="122" t="n">
        <v>41774</v>
      </c>
      <c r="P55" s="122" t="n">
        <v>41778</v>
      </c>
      <c r="Q55" s="124" t="n">
        <f aca="false">P55-O55</f>
        <v>4</v>
      </c>
      <c r="R55" s="119"/>
      <c r="S55" s="121" t="n">
        <v>9001</v>
      </c>
      <c r="T55" s="121"/>
      <c r="U55" s="155" t="s">
        <v>328</v>
      </c>
      <c r="V55" s="169" t="s">
        <v>245</v>
      </c>
      <c r="W55" s="164" t="s">
        <v>329</v>
      </c>
      <c r="X55" s="158" t="s">
        <v>330</v>
      </c>
      <c r="Y55" s="119"/>
      <c r="Z55" s="158" t="s">
        <v>331</v>
      </c>
      <c r="AA55" s="158"/>
      <c r="AB55" s="159" t="n">
        <v>0.9</v>
      </c>
      <c r="AC55" s="122" t="n">
        <v>41813</v>
      </c>
      <c r="AD55" s="175" t="s">
        <v>121</v>
      </c>
      <c r="AE55" s="132" t="n">
        <f aca="false">AC55-O55</f>
        <v>39</v>
      </c>
      <c r="AF55" s="119"/>
      <c r="AG55" s="119"/>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0.25" hidden="false" customHeight="true" outlineLevel="0" collapsed="false">
      <c r="A56" s="119" t="n">
        <v>34</v>
      </c>
      <c r="B56" s="120" t="s">
        <v>109</v>
      </c>
      <c r="C56" s="119" t="n">
        <v>14</v>
      </c>
      <c r="D56" s="119" t="s">
        <v>110</v>
      </c>
      <c r="E56" s="119"/>
      <c r="F56" s="119"/>
      <c r="G56" s="121" t="s">
        <v>112</v>
      </c>
      <c r="H56" s="121"/>
      <c r="I56" s="119" t="s">
        <v>70</v>
      </c>
      <c r="J56" s="119"/>
      <c r="K56" s="122" t="s">
        <v>332</v>
      </c>
      <c r="L56" s="119" t="s">
        <v>91</v>
      </c>
      <c r="M56" s="119" t="s">
        <v>114</v>
      </c>
      <c r="N56" s="122" t="n">
        <v>41787</v>
      </c>
      <c r="O56" s="122" t="n">
        <v>41787</v>
      </c>
      <c r="P56" s="122" t="n">
        <v>41798</v>
      </c>
      <c r="Q56" s="124" t="n">
        <f aca="false">P56-O56</f>
        <v>11</v>
      </c>
      <c r="R56" s="119"/>
      <c r="S56" s="121" t="n">
        <v>9001</v>
      </c>
      <c r="T56" s="121"/>
      <c r="U56" s="158" t="s">
        <v>333</v>
      </c>
      <c r="V56" s="164" t="s">
        <v>323</v>
      </c>
      <c r="W56" s="167" t="s">
        <v>334</v>
      </c>
      <c r="X56" s="158" t="s">
        <v>335</v>
      </c>
      <c r="Y56" s="184" t="s">
        <v>198</v>
      </c>
      <c r="Z56" s="158" t="s">
        <v>336</v>
      </c>
      <c r="AA56" s="158"/>
      <c r="AB56" s="159" t="n">
        <v>1</v>
      </c>
      <c r="AC56" s="122" t="n">
        <v>41813</v>
      </c>
      <c r="AD56" s="175" t="s">
        <v>121</v>
      </c>
      <c r="AE56" s="132" t="n">
        <f aca="false">AC56-O56</f>
        <v>26</v>
      </c>
      <c r="AF56" s="119"/>
      <c r="AG56" s="119"/>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5" hidden="false" customHeight="true" outlineLevel="0" collapsed="false">
      <c r="A57" s="119" t="n">
        <v>35</v>
      </c>
      <c r="B57" s="120" t="s">
        <v>109</v>
      </c>
      <c r="C57" s="119" t="n">
        <v>14</v>
      </c>
      <c r="D57" s="119" t="s">
        <v>110</v>
      </c>
      <c r="E57" s="119"/>
      <c r="F57" s="119"/>
      <c r="G57" s="121" t="s">
        <v>112</v>
      </c>
      <c r="H57" s="121"/>
      <c r="I57" s="119" t="s">
        <v>70</v>
      </c>
      <c r="J57" s="119"/>
      <c r="K57" s="122" t="s">
        <v>332</v>
      </c>
      <c r="L57" s="119" t="s">
        <v>91</v>
      </c>
      <c r="M57" s="119" t="s">
        <v>114</v>
      </c>
      <c r="N57" s="122" t="n">
        <v>41789</v>
      </c>
      <c r="O57" s="122" t="n">
        <v>41789</v>
      </c>
      <c r="P57" s="122" t="n">
        <v>41798</v>
      </c>
      <c r="Q57" s="124" t="n">
        <f aca="false">P57-O57</f>
        <v>9</v>
      </c>
      <c r="R57" s="119"/>
      <c r="S57" s="121" t="n">
        <v>9001</v>
      </c>
      <c r="T57" s="121"/>
      <c r="U57" s="158" t="s">
        <v>337</v>
      </c>
      <c r="V57" s="164" t="s">
        <v>323</v>
      </c>
      <c r="W57" s="169" t="s">
        <v>338</v>
      </c>
      <c r="X57" s="158" t="s">
        <v>335</v>
      </c>
      <c r="Y57" s="184" t="s">
        <v>198</v>
      </c>
      <c r="Z57" s="189" t="s">
        <v>339</v>
      </c>
      <c r="AA57" s="189"/>
      <c r="AB57" s="159" t="n">
        <v>1</v>
      </c>
      <c r="AC57" s="122" t="n">
        <v>41813</v>
      </c>
      <c r="AD57" s="175" t="s">
        <v>121</v>
      </c>
      <c r="AE57" s="132" t="n">
        <f aca="false">AC57-O57</f>
        <v>24</v>
      </c>
      <c r="AF57" s="119"/>
      <c r="AG57" s="119"/>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23" hidden="false" customHeight="true" outlineLevel="0" collapsed="false">
      <c r="A58" s="119" t="n">
        <v>36</v>
      </c>
      <c r="B58" s="190" t="s">
        <v>109</v>
      </c>
      <c r="C58" s="119" t="n">
        <v>14</v>
      </c>
      <c r="D58" s="119" t="s">
        <v>110</v>
      </c>
      <c r="E58" s="119"/>
      <c r="F58" s="119"/>
      <c r="G58" s="121" t="s">
        <v>112</v>
      </c>
      <c r="H58" s="121"/>
      <c r="I58" s="119" t="s">
        <v>70</v>
      </c>
      <c r="J58" s="119"/>
      <c r="K58" s="122" t="s">
        <v>340</v>
      </c>
      <c r="L58" s="119" t="s">
        <v>91</v>
      </c>
      <c r="M58" s="119" t="s">
        <v>114</v>
      </c>
      <c r="N58" s="122" t="n">
        <v>41789</v>
      </c>
      <c r="O58" s="122" t="n">
        <v>41789</v>
      </c>
      <c r="P58" s="122" t="n">
        <v>41798</v>
      </c>
      <c r="Q58" s="124" t="n">
        <f aca="false">P58-O58</f>
        <v>9</v>
      </c>
      <c r="R58" s="119"/>
      <c r="S58" s="121" t="n">
        <v>9001</v>
      </c>
      <c r="T58" s="121"/>
      <c r="U58" s="169" t="s">
        <v>341</v>
      </c>
      <c r="V58" s="164" t="s">
        <v>342</v>
      </c>
      <c r="W58" s="169" t="s">
        <v>343</v>
      </c>
      <c r="X58" s="169" t="s">
        <v>344</v>
      </c>
      <c r="Y58" s="190" t="s">
        <v>128</v>
      </c>
      <c r="Z58" s="169" t="s">
        <v>345</v>
      </c>
      <c r="AA58" s="165"/>
      <c r="AB58" s="159" t="n">
        <v>0.9</v>
      </c>
      <c r="AC58" s="122" t="n">
        <v>41813</v>
      </c>
      <c r="AD58" s="175" t="s">
        <v>121</v>
      </c>
      <c r="AE58" s="132" t="n">
        <f aca="false">AC58-O58</f>
        <v>24</v>
      </c>
      <c r="AF58" s="119"/>
      <c r="AG58" s="191"/>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238.5" hidden="false" customHeight="true" outlineLevel="0" collapsed="false">
      <c r="A59" s="119" t="n">
        <v>37</v>
      </c>
      <c r="B59" s="190" t="s">
        <v>109</v>
      </c>
      <c r="C59" s="119" t="n">
        <v>14</v>
      </c>
      <c r="D59" s="119" t="s">
        <v>110</v>
      </c>
      <c r="E59" s="119"/>
      <c r="F59" s="119"/>
      <c r="G59" s="121" t="s">
        <v>112</v>
      </c>
      <c r="H59" s="121"/>
      <c r="I59" s="119" t="s">
        <v>69</v>
      </c>
      <c r="J59" s="119"/>
      <c r="K59" s="122" t="s">
        <v>346</v>
      </c>
      <c r="L59" s="119" t="s">
        <v>80</v>
      </c>
      <c r="M59" s="119" t="s">
        <v>114</v>
      </c>
      <c r="N59" s="122" t="n">
        <v>41784</v>
      </c>
      <c r="O59" s="122" t="n">
        <v>41784</v>
      </c>
      <c r="P59" s="122" t="n">
        <v>41788</v>
      </c>
      <c r="Q59" s="124" t="n">
        <f aca="false">P59-O59</f>
        <v>4</v>
      </c>
      <c r="R59" s="119"/>
      <c r="S59" s="121" t="n">
        <v>14001</v>
      </c>
      <c r="T59" s="121"/>
      <c r="U59" s="169" t="s">
        <v>347</v>
      </c>
      <c r="V59" s="164" t="s">
        <v>245</v>
      </c>
      <c r="W59" s="169" t="s">
        <v>348</v>
      </c>
      <c r="X59" s="169" t="s">
        <v>349</v>
      </c>
      <c r="Y59" s="190"/>
      <c r="Z59" s="169" t="s">
        <v>350</v>
      </c>
      <c r="AA59" s="165"/>
      <c r="AB59" s="159" t="n">
        <v>1</v>
      </c>
      <c r="AC59" s="122" t="n">
        <f aca="true">TODAY()</f>
        <v>42030</v>
      </c>
      <c r="AD59" s="175" t="s">
        <v>121</v>
      </c>
      <c r="AE59" s="132" t="n">
        <f aca="false">AC59-O59</f>
        <v>246</v>
      </c>
      <c r="AF59" s="122" t="n">
        <f aca="true">TODAY()</f>
        <v>42030</v>
      </c>
      <c r="AG59" s="164" t="s">
        <v>351</v>
      </c>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243.75" hidden="false" customHeight="true" outlineLevel="0" collapsed="false">
      <c r="A60" s="119" t="n">
        <v>38</v>
      </c>
      <c r="B60" s="190" t="s">
        <v>109</v>
      </c>
      <c r="C60" s="119" t="n">
        <v>14</v>
      </c>
      <c r="D60" s="119" t="s">
        <v>110</v>
      </c>
      <c r="E60" s="119"/>
      <c r="F60" s="119"/>
      <c r="G60" s="121" t="s">
        <v>112</v>
      </c>
      <c r="H60" s="121"/>
      <c r="I60" s="119" t="s">
        <v>69</v>
      </c>
      <c r="J60" s="119"/>
      <c r="K60" s="122" t="s">
        <v>352</v>
      </c>
      <c r="L60" s="119" t="s">
        <v>80</v>
      </c>
      <c r="M60" s="119" t="s">
        <v>114</v>
      </c>
      <c r="N60" s="122" t="n">
        <v>41784</v>
      </c>
      <c r="O60" s="122" t="n">
        <v>41788</v>
      </c>
      <c r="P60" s="122" t="n">
        <v>41788</v>
      </c>
      <c r="Q60" s="124" t="n">
        <f aca="false">P60-O60</f>
        <v>0</v>
      </c>
      <c r="R60" s="119"/>
      <c r="S60" s="121" t="n">
        <v>14001</v>
      </c>
      <c r="T60" s="121"/>
      <c r="U60" s="158" t="s">
        <v>353</v>
      </c>
      <c r="V60" s="164" t="s">
        <v>245</v>
      </c>
      <c r="W60" s="169" t="s">
        <v>354</v>
      </c>
      <c r="X60" s="158" t="s">
        <v>355</v>
      </c>
      <c r="Y60" s="187"/>
      <c r="Z60" s="169" t="s">
        <v>356</v>
      </c>
      <c r="AA60" s="165"/>
      <c r="AB60" s="159" t="n">
        <v>1</v>
      </c>
      <c r="AC60" s="122" t="n">
        <f aca="true">TODAY()</f>
        <v>42030</v>
      </c>
      <c r="AD60" s="175" t="s">
        <v>121</v>
      </c>
      <c r="AE60" s="132" t="n">
        <f aca="false">AC60-O60</f>
        <v>242</v>
      </c>
      <c r="AF60" s="122" t="n">
        <f aca="true">TODAY()</f>
        <v>42030</v>
      </c>
      <c r="AG60" s="164" t="s">
        <v>351</v>
      </c>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16.25" hidden="false" customHeight="true" outlineLevel="0" collapsed="false">
      <c r="A61" s="119" t="n">
        <v>39</v>
      </c>
      <c r="B61" s="190" t="s">
        <v>109</v>
      </c>
      <c r="C61" s="190" t="n">
        <v>14</v>
      </c>
      <c r="D61" s="119" t="s">
        <v>110</v>
      </c>
      <c r="E61" s="119"/>
      <c r="F61" s="119"/>
      <c r="G61" s="119" t="s">
        <v>112</v>
      </c>
      <c r="H61" s="119"/>
      <c r="I61" s="119" t="s">
        <v>70</v>
      </c>
      <c r="J61" s="119"/>
      <c r="K61" s="122" t="s">
        <v>357</v>
      </c>
      <c r="L61" s="119" t="s">
        <v>91</v>
      </c>
      <c r="M61" s="119" t="s">
        <v>114</v>
      </c>
      <c r="N61" s="192" t="n">
        <v>41764</v>
      </c>
      <c r="O61" s="192" t="n">
        <v>41764</v>
      </c>
      <c r="P61" s="192" t="n">
        <v>41764</v>
      </c>
      <c r="Q61" s="124" t="n">
        <f aca="false">P61-O61</f>
        <v>0</v>
      </c>
      <c r="R61" s="190"/>
      <c r="S61" s="121" t="n">
        <v>9001</v>
      </c>
      <c r="T61" s="121"/>
      <c r="U61" s="169" t="s">
        <v>358</v>
      </c>
      <c r="V61" s="164" t="s">
        <v>359</v>
      </c>
      <c r="W61" s="169" t="s">
        <v>360</v>
      </c>
      <c r="X61" s="164" t="s">
        <v>361</v>
      </c>
      <c r="Y61" s="190" t="s">
        <v>128</v>
      </c>
      <c r="Z61" s="169" t="s">
        <v>362</v>
      </c>
      <c r="AA61" s="165"/>
      <c r="AB61" s="159" t="n">
        <v>0.9</v>
      </c>
      <c r="AC61" s="122" t="n">
        <v>41813</v>
      </c>
      <c r="AD61" s="175" t="s">
        <v>121</v>
      </c>
      <c r="AE61" s="132" t="n">
        <f aca="false">AC61-O61</f>
        <v>49</v>
      </c>
      <c r="AF61" s="193"/>
      <c r="AG61" s="193"/>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16.25" hidden="false" customHeight="true" outlineLevel="0" collapsed="false">
      <c r="A62" s="119" t="n">
        <v>40</v>
      </c>
      <c r="B62" s="190" t="s">
        <v>109</v>
      </c>
      <c r="C62" s="190" t="n">
        <v>14</v>
      </c>
      <c r="D62" s="119" t="s">
        <v>110</v>
      </c>
      <c r="E62" s="119"/>
      <c r="F62" s="119"/>
      <c r="G62" s="119" t="s">
        <v>112</v>
      </c>
      <c r="H62" s="119"/>
      <c r="I62" s="119" t="s">
        <v>70</v>
      </c>
      <c r="J62" s="119"/>
      <c r="K62" s="122" t="s">
        <v>363</v>
      </c>
      <c r="L62" s="119" t="s">
        <v>91</v>
      </c>
      <c r="M62" s="119" t="s">
        <v>114</v>
      </c>
      <c r="N62" s="192" t="n">
        <v>41785</v>
      </c>
      <c r="O62" s="192" t="n">
        <v>41785</v>
      </c>
      <c r="P62" s="192" t="n">
        <v>41785</v>
      </c>
      <c r="Q62" s="124" t="n">
        <f aca="false">P62-O62</f>
        <v>0</v>
      </c>
      <c r="R62" s="190"/>
      <c r="S62" s="121" t="n">
        <v>9001</v>
      </c>
      <c r="T62" s="121"/>
      <c r="U62" s="169" t="s">
        <v>364</v>
      </c>
      <c r="V62" s="164" t="s">
        <v>365</v>
      </c>
      <c r="W62" s="169" t="s">
        <v>366</v>
      </c>
      <c r="X62" s="164" t="s">
        <v>367</v>
      </c>
      <c r="Y62" s="190" t="s">
        <v>128</v>
      </c>
      <c r="Z62" s="169" t="s">
        <v>368</v>
      </c>
      <c r="AA62" s="169"/>
      <c r="AB62" s="159" t="n">
        <v>1</v>
      </c>
      <c r="AC62" s="194" t="n">
        <v>41829</v>
      </c>
      <c r="AD62" s="175" t="s">
        <v>121</v>
      </c>
      <c r="AE62" s="132" t="n">
        <f aca="false">AC62-O62</f>
        <v>44</v>
      </c>
      <c r="AF62" s="190"/>
      <c r="AG62" s="18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27.5" hidden="false" customHeight="true" outlineLevel="0" collapsed="false">
      <c r="A63" s="119" t="n">
        <v>41</v>
      </c>
      <c r="B63" s="190" t="s">
        <v>109</v>
      </c>
      <c r="C63" s="119" t="n">
        <v>14</v>
      </c>
      <c r="D63" s="119" t="s">
        <v>110</v>
      </c>
      <c r="E63" s="119"/>
      <c r="F63" s="119"/>
      <c r="G63" s="121" t="s">
        <v>112</v>
      </c>
      <c r="H63" s="121"/>
      <c r="I63" s="119" t="s">
        <v>70</v>
      </c>
      <c r="J63" s="119"/>
      <c r="K63" s="122" t="s">
        <v>369</v>
      </c>
      <c r="L63" s="119" t="s">
        <v>91</v>
      </c>
      <c r="M63" s="119" t="s">
        <v>114</v>
      </c>
      <c r="N63" s="122" t="n">
        <v>41802</v>
      </c>
      <c r="O63" s="122" t="n">
        <v>41802</v>
      </c>
      <c r="P63" s="122" t="n">
        <v>41854</v>
      </c>
      <c r="Q63" s="124" t="n">
        <f aca="false">P63-O63</f>
        <v>52</v>
      </c>
      <c r="R63" s="119"/>
      <c r="S63" s="121" t="n">
        <v>14001</v>
      </c>
      <c r="T63" s="121"/>
      <c r="U63" s="169" t="s">
        <v>370</v>
      </c>
      <c r="V63" s="164" t="s">
        <v>371</v>
      </c>
      <c r="W63" s="169" t="s">
        <v>372</v>
      </c>
      <c r="X63" s="169" t="s">
        <v>373</v>
      </c>
      <c r="Y63" s="190" t="s">
        <v>128</v>
      </c>
      <c r="Z63" s="169" t="s">
        <v>374</v>
      </c>
      <c r="AA63" s="165"/>
      <c r="AB63" s="159" t="n">
        <v>0.9</v>
      </c>
      <c r="AC63" s="122" t="n">
        <v>41854</v>
      </c>
      <c r="AD63" s="175" t="s">
        <v>121</v>
      </c>
      <c r="AE63" s="132" t="n">
        <f aca="false">AC63-O63</f>
        <v>52</v>
      </c>
      <c r="AF63" s="119"/>
      <c r="AG63" s="119"/>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0.25" hidden="false" customHeight="true" outlineLevel="0" collapsed="false">
      <c r="A64" s="119" t="n">
        <v>42</v>
      </c>
      <c r="B64" s="190" t="s">
        <v>109</v>
      </c>
      <c r="C64" s="119" t="n">
        <v>14</v>
      </c>
      <c r="D64" s="119" t="s">
        <v>110</v>
      </c>
      <c r="E64" s="119"/>
      <c r="F64" s="119"/>
      <c r="G64" s="121" t="s">
        <v>112</v>
      </c>
      <c r="H64" s="121"/>
      <c r="I64" s="119" t="s">
        <v>69</v>
      </c>
      <c r="J64" s="119"/>
      <c r="K64" s="122" t="s">
        <v>375</v>
      </c>
      <c r="L64" s="164" t="s">
        <v>94</v>
      </c>
      <c r="M64" s="119" t="s">
        <v>114</v>
      </c>
      <c r="N64" s="122" t="n">
        <v>41805</v>
      </c>
      <c r="O64" s="122" t="n">
        <v>41805</v>
      </c>
      <c r="P64" s="122" t="n">
        <v>41805</v>
      </c>
      <c r="Q64" s="124" t="n">
        <f aca="false">P64-O64</f>
        <v>0</v>
      </c>
      <c r="R64" s="119"/>
      <c r="S64" s="121" t="n">
        <v>9001</v>
      </c>
      <c r="T64" s="121"/>
      <c r="U64" s="169" t="s">
        <v>376</v>
      </c>
      <c r="V64" s="164" t="s">
        <v>245</v>
      </c>
      <c r="W64" s="195" t="s">
        <v>377</v>
      </c>
      <c r="X64" s="169" t="s">
        <v>378</v>
      </c>
      <c r="Y64" s="190"/>
      <c r="Z64" s="169" t="s">
        <v>379</v>
      </c>
      <c r="AA64" s="165"/>
      <c r="AB64" s="159" t="n">
        <v>1</v>
      </c>
      <c r="AC64" s="122" t="n">
        <v>41813</v>
      </c>
      <c r="AD64" s="175" t="s">
        <v>121</v>
      </c>
      <c r="AE64" s="132" t="n">
        <f aca="false">AC64-O64</f>
        <v>8</v>
      </c>
      <c r="AF64" s="119"/>
      <c r="AG64" s="119"/>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14.5" hidden="false" customHeight="true" outlineLevel="0" collapsed="false">
      <c r="A65" s="119" t="n">
        <v>43</v>
      </c>
      <c r="B65" s="190" t="s">
        <v>109</v>
      </c>
      <c r="C65" s="119" t="n">
        <v>14</v>
      </c>
      <c r="D65" s="119" t="s">
        <v>110</v>
      </c>
      <c r="E65" s="119"/>
      <c r="F65" s="119"/>
      <c r="G65" s="121" t="s">
        <v>112</v>
      </c>
      <c r="H65" s="121"/>
      <c r="I65" s="119" t="s">
        <v>69</v>
      </c>
      <c r="J65" s="119"/>
      <c r="K65" s="122" t="s">
        <v>380</v>
      </c>
      <c r="L65" s="119" t="s">
        <v>91</v>
      </c>
      <c r="M65" s="119" t="s">
        <v>114</v>
      </c>
      <c r="N65" s="122" t="n">
        <v>41815</v>
      </c>
      <c r="O65" s="122" t="n">
        <v>41815</v>
      </c>
      <c r="P65" s="122" t="n">
        <v>41815</v>
      </c>
      <c r="Q65" s="124" t="n">
        <f aca="false">P65-O65</f>
        <v>0</v>
      </c>
      <c r="R65" s="119"/>
      <c r="S65" s="121" t="n">
        <v>9001</v>
      </c>
      <c r="T65" s="121"/>
      <c r="U65" s="164" t="s">
        <v>381</v>
      </c>
      <c r="V65" s="164" t="s">
        <v>382</v>
      </c>
      <c r="W65" s="169" t="s">
        <v>383</v>
      </c>
      <c r="X65" s="169"/>
      <c r="Y65" s="190" t="s">
        <v>128</v>
      </c>
      <c r="Z65" s="169" t="s">
        <v>384</v>
      </c>
      <c r="AA65" s="165"/>
      <c r="AB65" s="159" t="n">
        <v>0.9</v>
      </c>
      <c r="AC65" s="122" t="n">
        <v>41829</v>
      </c>
      <c r="AD65" s="175" t="s">
        <v>121</v>
      </c>
      <c r="AE65" s="132" t="n">
        <f aca="false">AC65-O65</f>
        <v>14</v>
      </c>
      <c r="AF65" s="119"/>
      <c r="AG65" s="119"/>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73.25" hidden="false" customHeight="true" outlineLevel="0" collapsed="false">
      <c r="A66" s="119" t="n">
        <v>44</v>
      </c>
      <c r="B66" s="190" t="s">
        <v>109</v>
      </c>
      <c r="C66" s="119" t="n">
        <v>14</v>
      </c>
      <c r="D66" s="164" t="s">
        <v>385</v>
      </c>
      <c r="E66" s="164" t="s">
        <v>72</v>
      </c>
      <c r="F66" s="164"/>
      <c r="G66" s="119" t="s">
        <v>386</v>
      </c>
      <c r="H66" s="119" t="s">
        <v>387</v>
      </c>
      <c r="I66" s="119" t="s">
        <v>69</v>
      </c>
      <c r="J66" s="119" t="n">
        <v>3456</v>
      </c>
      <c r="K66" s="122" t="s">
        <v>388</v>
      </c>
      <c r="L66" s="119" t="s">
        <v>99</v>
      </c>
      <c r="M66" s="119" t="s">
        <v>114</v>
      </c>
      <c r="N66" s="122" t="n">
        <v>41808</v>
      </c>
      <c r="O66" s="122" t="n">
        <v>41810</v>
      </c>
      <c r="P66" s="122" t="n">
        <v>41852</v>
      </c>
      <c r="Q66" s="124" t="n">
        <f aca="false">P66-O66</f>
        <v>42</v>
      </c>
      <c r="R66" s="119"/>
      <c r="S66" s="121" t="n">
        <v>9001</v>
      </c>
      <c r="T66" s="121"/>
      <c r="U66" s="196" t="s">
        <v>389</v>
      </c>
      <c r="V66" s="164" t="s">
        <v>390</v>
      </c>
      <c r="W66" s="169" t="s">
        <v>391</v>
      </c>
      <c r="X66" s="169" t="s">
        <v>392</v>
      </c>
      <c r="Y66" s="190" t="s">
        <v>135</v>
      </c>
      <c r="Z66" s="169" t="s">
        <v>393</v>
      </c>
      <c r="AA66" s="165"/>
      <c r="AB66" s="159" t="n">
        <v>0.9</v>
      </c>
      <c r="AC66" s="122" t="n">
        <v>41852</v>
      </c>
      <c r="AD66" s="175" t="s">
        <v>121</v>
      </c>
      <c r="AE66" s="132" t="n">
        <f aca="false">AC66-O66</f>
        <v>42</v>
      </c>
      <c r="AF66" s="119"/>
      <c r="AG66" s="119"/>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73.25" hidden="false" customHeight="true" outlineLevel="0" collapsed="false">
      <c r="A67" s="119" t="n">
        <v>45</v>
      </c>
      <c r="B67" s="190" t="s">
        <v>109</v>
      </c>
      <c r="C67" s="119" t="n">
        <v>14</v>
      </c>
      <c r="D67" s="164" t="s">
        <v>385</v>
      </c>
      <c r="E67" s="164"/>
      <c r="F67" s="164"/>
      <c r="G67" s="197" t="s">
        <v>112</v>
      </c>
      <c r="H67" s="197"/>
      <c r="I67" s="119" t="s">
        <v>68</v>
      </c>
      <c r="J67" s="119"/>
      <c r="K67" s="122" t="s">
        <v>394</v>
      </c>
      <c r="L67" s="119" t="s">
        <v>99</v>
      </c>
      <c r="M67" s="119" t="s">
        <v>114</v>
      </c>
      <c r="N67" s="122" t="n">
        <v>41809</v>
      </c>
      <c r="O67" s="122" t="n">
        <v>41809</v>
      </c>
      <c r="P67" s="122" t="n">
        <v>41852</v>
      </c>
      <c r="Q67" s="124" t="n">
        <f aca="false">P67-O67</f>
        <v>43</v>
      </c>
      <c r="R67" s="119"/>
      <c r="S67" s="121" t="n">
        <v>9001</v>
      </c>
      <c r="T67" s="121"/>
      <c r="U67" s="198" t="s">
        <v>395</v>
      </c>
      <c r="V67" s="164" t="s">
        <v>396</v>
      </c>
      <c r="W67" s="169" t="s">
        <v>397</v>
      </c>
      <c r="X67" s="169" t="s">
        <v>398</v>
      </c>
      <c r="Y67" s="190" t="s">
        <v>135</v>
      </c>
      <c r="Z67" s="174" t="s">
        <v>399</v>
      </c>
      <c r="AA67" s="174"/>
      <c r="AB67" s="159" t="n">
        <v>0.9</v>
      </c>
      <c r="AC67" s="122" t="n">
        <v>41852</v>
      </c>
      <c r="AD67" s="175" t="s">
        <v>121</v>
      </c>
      <c r="AE67" s="132" t="n">
        <f aca="false">AC67-O67</f>
        <v>43</v>
      </c>
      <c r="AF67" s="119"/>
      <c r="AG67" s="119"/>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32.5" hidden="false" customHeight="true" outlineLevel="0" collapsed="false">
      <c r="A68" s="119" t="n">
        <v>46</v>
      </c>
      <c r="B68" s="190" t="s">
        <v>109</v>
      </c>
      <c r="C68" s="119" t="n">
        <v>14</v>
      </c>
      <c r="D68" s="164" t="s">
        <v>110</v>
      </c>
      <c r="E68" s="164"/>
      <c r="F68" s="164"/>
      <c r="G68" s="119" t="s">
        <v>386</v>
      </c>
      <c r="H68" s="199"/>
      <c r="I68" s="119" t="s">
        <v>70</v>
      </c>
      <c r="J68" s="199"/>
      <c r="K68" s="200" t="s">
        <v>400</v>
      </c>
      <c r="L68" s="119" t="s">
        <v>99</v>
      </c>
      <c r="M68" s="119" t="s">
        <v>114</v>
      </c>
      <c r="N68" s="122" t="n">
        <v>41848</v>
      </c>
      <c r="O68" s="122" t="n">
        <v>41848</v>
      </c>
      <c r="P68" s="122" t="n">
        <v>41854</v>
      </c>
      <c r="Q68" s="124" t="n">
        <f aca="false">P68-O68</f>
        <v>6</v>
      </c>
      <c r="R68" s="119"/>
      <c r="S68" s="121" t="n">
        <v>9001</v>
      </c>
      <c r="T68" s="121"/>
      <c r="U68" s="201" t="s">
        <v>401</v>
      </c>
      <c r="V68" s="164" t="s">
        <v>402</v>
      </c>
      <c r="W68" s="169" t="s">
        <v>403</v>
      </c>
      <c r="X68" s="169" t="s">
        <v>404</v>
      </c>
      <c r="Y68" s="190" t="s">
        <v>405</v>
      </c>
      <c r="Z68" s="174" t="s">
        <v>406</v>
      </c>
      <c r="AA68" s="174"/>
      <c r="AB68" s="159" t="n">
        <v>0.9</v>
      </c>
      <c r="AC68" s="122" t="n">
        <v>41854</v>
      </c>
      <c r="AD68" s="175" t="s">
        <v>121</v>
      </c>
      <c r="AE68" s="132" t="n">
        <f aca="false">AC68-O68</f>
        <v>6</v>
      </c>
      <c r="AF68" s="119"/>
      <c r="AG68" s="119"/>
      <c r="AH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408.75" hidden="false" customHeight="true" outlineLevel="0" collapsed="false">
      <c r="A69" s="119" t="n">
        <v>46</v>
      </c>
      <c r="B69" s="119" t="s">
        <v>109</v>
      </c>
      <c r="C69" s="119" t="n">
        <v>14</v>
      </c>
      <c r="D69" s="119" t="s">
        <v>110</v>
      </c>
      <c r="E69" s="119"/>
      <c r="F69" s="119"/>
      <c r="G69" s="119" t="s">
        <v>112</v>
      </c>
      <c r="H69" s="119"/>
      <c r="I69" s="119" t="s">
        <v>70</v>
      </c>
      <c r="J69" s="119"/>
      <c r="K69" s="119" t="s">
        <v>407</v>
      </c>
      <c r="L69" s="119" t="s">
        <v>91</v>
      </c>
      <c r="M69" s="119" t="s">
        <v>114</v>
      </c>
      <c r="N69" s="202" t="n">
        <v>41819</v>
      </c>
      <c r="O69" s="202" t="n">
        <v>41819</v>
      </c>
      <c r="P69" s="202" t="n">
        <v>41819</v>
      </c>
      <c r="Q69" s="124" t="n">
        <f aca="false">P69-O69</f>
        <v>0</v>
      </c>
      <c r="R69" s="119"/>
      <c r="S69" s="119" t="n">
        <v>14001</v>
      </c>
      <c r="T69" s="119"/>
      <c r="U69" s="203" t="s">
        <v>408</v>
      </c>
      <c r="V69" s="164" t="s">
        <v>371</v>
      </c>
      <c r="W69" s="169" t="s">
        <v>409</v>
      </c>
      <c r="X69" s="190"/>
      <c r="Y69" s="190" t="s">
        <v>128</v>
      </c>
      <c r="Z69" s="169" t="s">
        <v>410</v>
      </c>
      <c r="AA69" s="165"/>
      <c r="AB69" s="159" t="n">
        <v>0.9</v>
      </c>
      <c r="AC69" s="193" t="n">
        <v>41834</v>
      </c>
      <c r="AD69" s="175" t="s">
        <v>121</v>
      </c>
      <c r="AE69" s="132" t="n">
        <f aca="false">AC69-O69</f>
        <v>15</v>
      </c>
      <c r="AF69" s="119"/>
      <c r="AG69" s="119"/>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275.25" hidden="false" customHeight="true" outlineLevel="0" collapsed="false">
      <c r="A70" s="119" t="n">
        <v>47</v>
      </c>
      <c r="B70" s="119" t="s">
        <v>109</v>
      </c>
      <c r="C70" s="119" t="n">
        <v>14</v>
      </c>
      <c r="D70" s="119" t="s">
        <v>110</v>
      </c>
      <c r="E70" s="119"/>
      <c r="F70" s="119"/>
      <c r="G70" s="119" t="s">
        <v>112</v>
      </c>
      <c r="H70" s="119"/>
      <c r="I70" s="119" t="s">
        <v>70</v>
      </c>
      <c r="J70" s="119"/>
      <c r="K70" s="204" t="s">
        <v>411</v>
      </c>
      <c r="L70" s="119" t="s">
        <v>91</v>
      </c>
      <c r="M70" s="119" t="s">
        <v>114</v>
      </c>
      <c r="N70" s="202" t="n">
        <v>41821</v>
      </c>
      <c r="O70" s="202" t="n">
        <v>41821</v>
      </c>
      <c r="P70" s="202" t="n">
        <v>41821</v>
      </c>
      <c r="Q70" s="124" t="n">
        <f aca="false">P70-O70</f>
        <v>0</v>
      </c>
      <c r="R70" s="119"/>
      <c r="S70" s="121" t="n">
        <v>9001</v>
      </c>
      <c r="T70" s="121"/>
      <c r="U70" s="203" t="s">
        <v>412</v>
      </c>
      <c r="V70" s="164" t="s">
        <v>276</v>
      </c>
      <c r="W70" s="169" t="s">
        <v>413</v>
      </c>
      <c r="X70" s="190"/>
      <c r="Y70" s="190" t="s">
        <v>128</v>
      </c>
      <c r="Z70" s="169" t="s">
        <v>414</v>
      </c>
      <c r="AA70" s="165"/>
      <c r="AB70" s="159" t="n">
        <v>0.4</v>
      </c>
      <c r="AC70" s="193" t="n">
        <v>41835</v>
      </c>
      <c r="AD70" s="175" t="s">
        <v>200</v>
      </c>
      <c r="AE70" s="132" t="n">
        <f aca="false">AC70-O70</f>
        <v>14</v>
      </c>
      <c r="AF70" s="119"/>
      <c r="AG70" s="205" t="s">
        <v>415</v>
      </c>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69" hidden="false" customHeight="true" outlineLevel="0" collapsed="false">
      <c r="A71" s="119" t="n">
        <v>48</v>
      </c>
      <c r="B71" s="119" t="s">
        <v>192</v>
      </c>
      <c r="C71" s="119" t="n">
        <v>14</v>
      </c>
      <c r="D71" s="119" t="s">
        <v>110</v>
      </c>
      <c r="E71" s="119"/>
      <c r="F71" s="119"/>
      <c r="G71" s="119" t="s">
        <v>416</v>
      </c>
      <c r="H71" s="119"/>
      <c r="I71" s="119" t="s">
        <v>68</v>
      </c>
      <c r="J71" s="119"/>
      <c r="K71" s="164" t="s">
        <v>417</v>
      </c>
      <c r="L71" s="119" t="s">
        <v>72</v>
      </c>
      <c r="M71" s="164" t="s">
        <v>418</v>
      </c>
      <c r="N71" s="202" t="n">
        <v>41677</v>
      </c>
      <c r="O71" s="202" t="n">
        <v>41843</v>
      </c>
      <c r="P71" s="202" t="n">
        <v>41677</v>
      </c>
      <c r="Q71" s="124" t="n">
        <f aca="false">P71-O71</f>
        <v>-166</v>
      </c>
      <c r="R71" s="119"/>
      <c r="S71" s="119" t="n">
        <v>14001</v>
      </c>
      <c r="T71" s="119"/>
      <c r="U71" s="203" t="s">
        <v>419</v>
      </c>
      <c r="V71" s="164" t="s">
        <v>420</v>
      </c>
      <c r="W71" s="169" t="s">
        <v>421</v>
      </c>
      <c r="X71" s="190" t="s">
        <v>422</v>
      </c>
      <c r="Y71" s="119" t="s">
        <v>135</v>
      </c>
      <c r="Z71" s="169" t="s">
        <v>423</v>
      </c>
      <c r="AA71" s="165"/>
      <c r="AB71" s="206" t="n">
        <v>1</v>
      </c>
      <c r="AC71" s="202" t="n">
        <v>41789</v>
      </c>
      <c r="AD71" s="175" t="s">
        <v>121</v>
      </c>
      <c r="AE71" s="132" t="n">
        <f aca="false">AC71-O71</f>
        <v>-54</v>
      </c>
      <c r="AF71" s="202" t="n">
        <v>41843</v>
      </c>
      <c r="AG71" s="119"/>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69" hidden="false" customHeight="true" outlineLevel="0" collapsed="false">
      <c r="A72" s="119" t="n">
        <v>49</v>
      </c>
      <c r="B72" s="119" t="s">
        <v>192</v>
      </c>
      <c r="C72" s="119" t="n">
        <v>14</v>
      </c>
      <c r="D72" s="119" t="s">
        <v>110</v>
      </c>
      <c r="E72" s="119"/>
      <c r="F72" s="119"/>
      <c r="G72" s="119" t="s">
        <v>416</v>
      </c>
      <c r="H72" s="119"/>
      <c r="I72" s="119" t="s">
        <v>68</v>
      </c>
      <c r="J72" s="119"/>
      <c r="K72" s="164" t="s">
        <v>417</v>
      </c>
      <c r="L72" s="119" t="s">
        <v>72</v>
      </c>
      <c r="M72" s="164" t="s">
        <v>418</v>
      </c>
      <c r="N72" s="202" t="n">
        <v>41677</v>
      </c>
      <c r="O72" s="202" t="n">
        <v>41843</v>
      </c>
      <c r="P72" s="202" t="n">
        <v>41677</v>
      </c>
      <c r="Q72" s="124" t="n">
        <f aca="false">P72-O72</f>
        <v>-166</v>
      </c>
      <c r="R72" s="119"/>
      <c r="S72" s="119" t="n">
        <v>18001</v>
      </c>
      <c r="T72" s="119"/>
      <c r="U72" s="203" t="s">
        <v>424</v>
      </c>
      <c r="V72" s="164" t="s">
        <v>425</v>
      </c>
      <c r="W72" s="169" t="s">
        <v>421</v>
      </c>
      <c r="X72" s="190" t="s">
        <v>422</v>
      </c>
      <c r="Y72" s="119" t="s">
        <v>135</v>
      </c>
      <c r="Z72" s="169" t="s">
        <v>423</v>
      </c>
      <c r="AA72" s="165"/>
      <c r="AB72" s="206" t="n">
        <v>1</v>
      </c>
      <c r="AC72" s="202" t="n">
        <v>41789</v>
      </c>
      <c r="AD72" s="175" t="s">
        <v>121</v>
      </c>
      <c r="AE72" s="132" t="n">
        <f aca="false">AC72-O72</f>
        <v>-54</v>
      </c>
      <c r="AF72" s="202" t="n">
        <v>41843</v>
      </c>
      <c r="AG72" s="119"/>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63.75" hidden="false" customHeight="true" outlineLevel="0" collapsed="false">
      <c r="A73" s="119" t="n">
        <v>50</v>
      </c>
      <c r="B73" s="119" t="s">
        <v>192</v>
      </c>
      <c r="C73" s="119" t="n">
        <v>14</v>
      </c>
      <c r="D73" s="119" t="s">
        <v>110</v>
      </c>
      <c r="E73" s="119"/>
      <c r="F73" s="119"/>
      <c r="G73" s="119" t="s">
        <v>416</v>
      </c>
      <c r="H73" s="119"/>
      <c r="I73" s="119" t="s">
        <v>68</v>
      </c>
      <c r="J73" s="119"/>
      <c r="K73" s="164" t="s">
        <v>426</v>
      </c>
      <c r="L73" s="119" t="s">
        <v>82</v>
      </c>
      <c r="M73" s="164" t="s">
        <v>427</v>
      </c>
      <c r="N73" s="202" t="n">
        <v>41677</v>
      </c>
      <c r="O73" s="202" t="n">
        <v>41843</v>
      </c>
      <c r="P73" s="202" t="n">
        <v>41677</v>
      </c>
      <c r="Q73" s="124" t="n">
        <f aca="false">P73-O73</f>
        <v>-166</v>
      </c>
      <c r="R73" s="119"/>
      <c r="S73" s="121" t="n">
        <v>9001</v>
      </c>
      <c r="T73" s="121"/>
      <c r="U73" s="203" t="s">
        <v>428</v>
      </c>
      <c r="V73" s="164" t="s">
        <v>429</v>
      </c>
      <c r="W73" s="190" t="s">
        <v>430</v>
      </c>
      <c r="X73" s="190" t="s">
        <v>422</v>
      </c>
      <c r="Y73" s="119" t="s">
        <v>135</v>
      </c>
      <c r="Z73" s="169" t="s">
        <v>423</v>
      </c>
      <c r="AA73" s="165"/>
      <c r="AB73" s="206" t="n">
        <v>1</v>
      </c>
      <c r="AC73" s="202" t="n">
        <v>41789</v>
      </c>
      <c r="AD73" s="175" t="s">
        <v>121</v>
      </c>
      <c r="AE73" s="132" t="n">
        <f aca="false">AC73-O73</f>
        <v>-54</v>
      </c>
      <c r="AF73" s="202" t="n">
        <v>41843</v>
      </c>
      <c r="AG73" s="119"/>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54" hidden="false" customHeight="true" outlineLevel="0" collapsed="false">
      <c r="A74" s="119" t="n">
        <v>51</v>
      </c>
      <c r="B74" s="119" t="s">
        <v>192</v>
      </c>
      <c r="C74" s="119" t="n">
        <v>14</v>
      </c>
      <c r="D74" s="119" t="s">
        <v>110</v>
      </c>
      <c r="E74" s="119"/>
      <c r="F74" s="119"/>
      <c r="G74" s="119" t="s">
        <v>416</v>
      </c>
      <c r="H74" s="119"/>
      <c r="I74" s="119" t="s">
        <v>68</v>
      </c>
      <c r="J74" s="119"/>
      <c r="K74" s="164" t="s">
        <v>426</v>
      </c>
      <c r="L74" s="119" t="s">
        <v>82</v>
      </c>
      <c r="M74" s="164" t="s">
        <v>427</v>
      </c>
      <c r="N74" s="202" t="n">
        <v>41677</v>
      </c>
      <c r="O74" s="202" t="n">
        <v>41843</v>
      </c>
      <c r="P74" s="202" t="n">
        <v>41677</v>
      </c>
      <c r="Q74" s="124" t="n">
        <f aca="false">P74-O74</f>
        <v>-166</v>
      </c>
      <c r="R74" s="119"/>
      <c r="S74" s="121" t="n">
        <v>9001</v>
      </c>
      <c r="T74" s="121"/>
      <c r="U74" s="203" t="s">
        <v>431</v>
      </c>
      <c r="V74" s="164" t="s">
        <v>425</v>
      </c>
      <c r="W74" s="169" t="s">
        <v>432</v>
      </c>
      <c r="X74" s="190" t="s">
        <v>422</v>
      </c>
      <c r="Y74" s="119" t="s">
        <v>135</v>
      </c>
      <c r="Z74" s="169" t="s">
        <v>423</v>
      </c>
      <c r="AA74" s="165"/>
      <c r="AB74" s="206" t="n">
        <v>1</v>
      </c>
      <c r="AC74" s="202" t="n">
        <v>41789</v>
      </c>
      <c r="AD74" s="175" t="s">
        <v>121</v>
      </c>
      <c r="AE74" s="132" t="n">
        <f aca="false">AC74-O74</f>
        <v>-54</v>
      </c>
      <c r="AF74" s="202" t="n">
        <v>41843</v>
      </c>
      <c r="AG74" s="119"/>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54" hidden="false" customHeight="true" outlineLevel="0" collapsed="false">
      <c r="A75" s="119" t="n">
        <v>52</v>
      </c>
      <c r="B75" s="119" t="s">
        <v>192</v>
      </c>
      <c r="C75" s="119" t="n">
        <v>14</v>
      </c>
      <c r="D75" s="119" t="s">
        <v>110</v>
      </c>
      <c r="E75" s="119"/>
      <c r="F75" s="119"/>
      <c r="G75" s="119" t="s">
        <v>416</v>
      </c>
      <c r="H75" s="119"/>
      <c r="I75" s="119" t="s">
        <v>68</v>
      </c>
      <c r="J75" s="119"/>
      <c r="K75" s="164" t="s">
        <v>426</v>
      </c>
      <c r="L75" s="119" t="s">
        <v>82</v>
      </c>
      <c r="M75" s="164" t="s">
        <v>427</v>
      </c>
      <c r="N75" s="202" t="n">
        <v>41677</v>
      </c>
      <c r="O75" s="202" t="n">
        <v>41843</v>
      </c>
      <c r="P75" s="202" t="n">
        <v>41677</v>
      </c>
      <c r="Q75" s="124" t="n">
        <f aca="false">P75-O75</f>
        <v>-166</v>
      </c>
      <c r="R75" s="119"/>
      <c r="S75" s="121" t="n">
        <v>9001</v>
      </c>
      <c r="T75" s="121"/>
      <c r="U75" s="203" t="s">
        <v>433</v>
      </c>
      <c r="V75" s="164" t="s">
        <v>425</v>
      </c>
      <c r="W75" s="169" t="s">
        <v>434</v>
      </c>
      <c r="X75" s="190" t="s">
        <v>422</v>
      </c>
      <c r="Y75" s="119" t="s">
        <v>135</v>
      </c>
      <c r="Z75" s="169" t="s">
        <v>423</v>
      </c>
      <c r="AA75" s="165"/>
      <c r="AB75" s="206" t="n">
        <v>1</v>
      </c>
      <c r="AC75" s="202" t="n">
        <v>41789</v>
      </c>
      <c r="AD75" s="175" t="s">
        <v>121</v>
      </c>
      <c r="AE75" s="132" t="n">
        <f aca="false">AC75-O75</f>
        <v>-54</v>
      </c>
      <c r="AF75" s="202" t="n">
        <v>41843</v>
      </c>
      <c r="AG75" s="119"/>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96" hidden="false" customHeight="true" outlineLevel="0" collapsed="false">
      <c r="A76" s="119" t="n">
        <v>53</v>
      </c>
      <c r="B76" s="119" t="s">
        <v>109</v>
      </c>
      <c r="C76" s="119" t="n">
        <v>14</v>
      </c>
      <c r="D76" s="119" t="s">
        <v>110</v>
      </c>
      <c r="E76" s="119"/>
      <c r="F76" s="119"/>
      <c r="G76" s="119" t="s">
        <v>416</v>
      </c>
      <c r="H76" s="119"/>
      <c r="I76" s="119" t="s">
        <v>68</v>
      </c>
      <c r="J76" s="119"/>
      <c r="K76" s="164" t="s">
        <v>426</v>
      </c>
      <c r="L76" s="119" t="s">
        <v>74</v>
      </c>
      <c r="M76" s="164" t="s">
        <v>435</v>
      </c>
      <c r="N76" s="202" t="n">
        <v>41821</v>
      </c>
      <c r="O76" s="202" t="n">
        <v>41821</v>
      </c>
      <c r="P76" s="202" t="n">
        <v>41821</v>
      </c>
      <c r="Q76" s="124" t="n">
        <f aca="false">P76-O76</f>
        <v>0</v>
      </c>
      <c r="R76" s="119"/>
      <c r="S76" s="121" t="n">
        <v>9001</v>
      </c>
      <c r="T76" s="121"/>
      <c r="U76" s="167" t="s">
        <v>436</v>
      </c>
      <c r="V76" s="164" t="s">
        <v>425</v>
      </c>
      <c r="W76" s="207" t="s">
        <v>437</v>
      </c>
      <c r="X76" s="207" t="s">
        <v>438</v>
      </c>
      <c r="Y76" s="164" t="s">
        <v>198</v>
      </c>
      <c r="Z76" s="207" t="s">
        <v>439</v>
      </c>
      <c r="AA76" s="207"/>
      <c r="AB76" s="206" t="n">
        <v>1</v>
      </c>
      <c r="AC76" s="202" t="n">
        <v>41789</v>
      </c>
      <c r="AD76" s="175" t="s">
        <v>121</v>
      </c>
      <c r="AE76" s="132" t="n">
        <f aca="false">AC76-O76</f>
        <v>-32</v>
      </c>
      <c r="AF76" s="202" t="n">
        <v>41836</v>
      </c>
      <c r="AG76" s="119"/>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77.25" hidden="false" customHeight="true" outlineLevel="0" collapsed="false">
      <c r="A77" s="119" t="n">
        <v>54</v>
      </c>
      <c r="B77" s="119" t="s">
        <v>109</v>
      </c>
      <c r="C77" s="119" t="n">
        <v>14</v>
      </c>
      <c r="D77" s="119" t="s">
        <v>110</v>
      </c>
      <c r="E77" s="119"/>
      <c r="F77" s="119"/>
      <c r="G77" s="119" t="s">
        <v>416</v>
      </c>
      <c r="H77" s="119"/>
      <c r="I77" s="119" t="s">
        <v>68</v>
      </c>
      <c r="J77" s="119"/>
      <c r="K77" s="164" t="s">
        <v>426</v>
      </c>
      <c r="L77" s="119" t="s">
        <v>74</v>
      </c>
      <c r="M77" s="164" t="s">
        <v>435</v>
      </c>
      <c r="N77" s="202" t="n">
        <v>41821</v>
      </c>
      <c r="O77" s="202" t="n">
        <v>41821</v>
      </c>
      <c r="P77" s="202" t="n">
        <v>41821</v>
      </c>
      <c r="Q77" s="124" t="n">
        <f aca="false">P77-O77</f>
        <v>0</v>
      </c>
      <c r="R77" s="119"/>
      <c r="S77" s="121" t="n">
        <v>9001</v>
      </c>
      <c r="T77" s="121"/>
      <c r="U77" s="167" t="s">
        <v>440</v>
      </c>
      <c r="V77" s="164" t="s">
        <v>425</v>
      </c>
      <c r="W77" s="207" t="s">
        <v>441</v>
      </c>
      <c r="X77" s="207" t="s">
        <v>442</v>
      </c>
      <c r="Y77" s="164" t="s">
        <v>198</v>
      </c>
      <c r="Z77" s="207" t="s">
        <v>443</v>
      </c>
      <c r="AA77" s="207"/>
      <c r="AB77" s="206" t="n">
        <v>1</v>
      </c>
      <c r="AC77" s="202" t="n">
        <v>41789</v>
      </c>
      <c r="AD77" s="175" t="s">
        <v>121</v>
      </c>
      <c r="AE77" s="132" t="n">
        <f aca="false">AC77-O77</f>
        <v>-32</v>
      </c>
      <c r="AF77" s="202" t="n">
        <v>41836</v>
      </c>
      <c r="AG77" s="119"/>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54" hidden="false" customHeight="true" outlineLevel="0" collapsed="false">
      <c r="A78" s="119" t="n">
        <v>55</v>
      </c>
      <c r="B78" s="119" t="s">
        <v>109</v>
      </c>
      <c r="C78" s="119" t="n">
        <v>14</v>
      </c>
      <c r="D78" s="119" t="s">
        <v>110</v>
      </c>
      <c r="E78" s="119"/>
      <c r="F78" s="119"/>
      <c r="G78" s="119" t="s">
        <v>416</v>
      </c>
      <c r="H78" s="119"/>
      <c r="I78" s="119" t="s">
        <v>68</v>
      </c>
      <c r="J78" s="119"/>
      <c r="K78" s="164" t="s">
        <v>426</v>
      </c>
      <c r="L78" s="119" t="s">
        <v>74</v>
      </c>
      <c r="M78" s="164" t="s">
        <v>435</v>
      </c>
      <c r="N78" s="202" t="n">
        <v>41821</v>
      </c>
      <c r="O78" s="202" t="n">
        <v>41821</v>
      </c>
      <c r="P78" s="202" t="n">
        <v>41821</v>
      </c>
      <c r="Q78" s="124" t="n">
        <f aca="false">P78-O78</f>
        <v>0</v>
      </c>
      <c r="R78" s="119"/>
      <c r="S78" s="121" t="n">
        <v>9001</v>
      </c>
      <c r="T78" s="121"/>
      <c r="U78" s="167" t="s">
        <v>444</v>
      </c>
      <c r="V78" s="164" t="s">
        <v>420</v>
      </c>
      <c r="W78" s="207" t="s">
        <v>445</v>
      </c>
      <c r="X78" s="207" t="s">
        <v>446</v>
      </c>
      <c r="Y78" s="164" t="s">
        <v>198</v>
      </c>
      <c r="Z78" s="207" t="s">
        <v>447</v>
      </c>
      <c r="AA78" s="207"/>
      <c r="AB78" s="206" t="n">
        <v>1</v>
      </c>
      <c r="AC78" s="202" t="n">
        <v>41789</v>
      </c>
      <c r="AD78" s="175" t="s">
        <v>121</v>
      </c>
      <c r="AE78" s="132" t="n">
        <f aca="false">AC78-O78</f>
        <v>-32</v>
      </c>
      <c r="AF78" s="202" t="n">
        <v>41836</v>
      </c>
      <c r="AG78" s="119"/>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85.5" hidden="false" customHeight="true" outlineLevel="0" collapsed="false">
      <c r="A79" s="119" t="n">
        <v>56</v>
      </c>
      <c r="B79" s="119" t="s">
        <v>109</v>
      </c>
      <c r="C79" s="119" t="n">
        <v>14</v>
      </c>
      <c r="D79" s="119" t="s">
        <v>110</v>
      </c>
      <c r="E79" s="119"/>
      <c r="F79" s="119"/>
      <c r="G79" s="119" t="s">
        <v>112</v>
      </c>
      <c r="H79" s="119"/>
      <c r="I79" s="119" t="s">
        <v>68</v>
      </c>
      <c r="J79" s="119"/>
      <c r="K79" s="164" t="s">
        <v>448</v>
      </c>
      <c r="L79" s="123" t="s">
        <v>138</v>
      </c>
      <c r="M79" s="119" t="s">
        <v>449</v>
      </c>
      <c r="N79" s="202" t="n">
        <v>41752</v>
      </c>
      <c r="O79" s="202" t="n">
        <v>41782</v>
      </c>
      <c r="P79" s="202" t="n">
        <v>41833</v>
      </c>
      <c r="Q79" s="124" t="n">
        <f aca="false">P79-O79</f>
        <v>51</v>
      </c>
      <c r="R79" s="119"/>
      <c r="S79" s="121" t="n">
        <v>9001</v>
      </c>
      <c r="T79" s="121"/>
      <c r="U79" s="208" t="s">
        <v>450</v>
      </c>
      <c r="V79" s="164" t="s">
        <v>429</v>
      </c>
      <c r="W79" s="209" t="s">
        <v>451</v>
      </c>
      <c r="X79" s="210" t="s">
        <v>452</v>
      </c>
      <c r="Y79" s="119" t="s">
        <v>135</v>
      </c>
      <c r="Z79" s="207" t="s">
        <v>453</v>
      </c>
      <c r="AA79" s="207"/>
      <c r="AB79" s="206" t="n">
        <v>1</v>
      </c>
      <c r="AC79" s="202" t="n">
        <v>41850</v>
      </c>
      <c r="AD79" s="175" t="s">
        <v>121</v>
      </c>
      <c r="AE79" s="132" t="n">
        <f aca="false">AC79-O79</f>
        <v>68</v>
      </c>
      <c r="AF79" s="119"/>
      <c r="AG79" s="119"/>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54" hidden="false" customHeight="true" outlineLevel="0" collapsed="false">
      <c r="A80" s="119" t="n">
        <v>57</v>
      </c>
      <c r="B80" s="119" t="s">
        <v>109</v>
      </c>
      <c r="C80" s="119" t="n">
        <v>14</v>
      </c>
      <c r="D80" s="119" t="s">
        <v>110</v>
      </c>
      <c r="E80" s="119"/>
      <c r="F80" s="119"/>
      <c r="G80" s="119" t="s">
        <v>112</v>
      </c>
      <c r="H80" s="119"/>
      <c r="I80" s="119" t="s">
        <v>68</v>
      </c>
      <c r="J80" s="119"/>
      <c r="K80" s="164" t="s">
        <v>448</v>
      </c>
      <c r="L80" s="164" t="s">
        <v>82</v>
      </c>
      <c r="M80" s="119" t="s">
        <v>454</v>
      </c>
      <c r="N80" s="202" t="n">
        <v>41752</v>
      </c>
      <c r="O80" s="202" t="n">
        <v>41782</v>
      </c>
      <c r="P80" s="202" t="n">
        <v>41833</v>
      </c>
      <c r="Q80" s="124" t="n">
        <f aca="false">P80-O80</f>
        <v>51</v>
      </c>
      <c r="R80" s="119"/>
      <c r="S80" s="121" t="n">
        <v>9001</v>
      </c>
      <c r="T80" s="121"/>
      <c r="U80" s="208" t="s">
        <v>455</v>
      </c>
      <c r="V80" s="164" t="s">
        <v>429</v>
      </c>
      <c r="W80" s="164" t="s">
        <v>451</v>
      </c>
      <c r="X80" s="190"/>
      <c r="Y80" s="119" t="s">
        <v>135</v>
      </c>
      <c r="Z80" s="169" t="s">
        <v>456</v>
      </c>
      <c r="AA80" s="165"/>
      <c r="AB80" s="206" t="n">
        <v>1</v>
      </c>
      <c r="AC80" s="202" t="n">
        <v>41850</v>
      </c>
      <c r="AD80" s="175" t="s">
        <v>457</v>
      </c>
      <c r="AE80" s="132" t="n">
        <f aca="false">AC80-O80</f>
        <v>68</v>
      </c>
      <c r="AF80" s="119"/>
      <c r="AG80" s="119"/>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94.5" hidden="false" customHeight="true" outlineLevel="0" collapsed="false">
      <c r="A81" s="119" t="n">
        <v>58</v>
      </c>
      <c r="B81" s="119" t="s">
        <v>109</v>
      </c>
      <c r="C81" s="119" t="n">
        <v>14</v>
      </c>
      <c r="D81" s="119" t="s">
        <v>110</v>
      </c>
      <c r="E81" s="119"/>
      <c r="F81" s="119"/>
      <c r="G81" s="119" t="s">
        <v>112</v>
      </c>
      <c r="H81" s="119"/>
      <c r="I81" s="119" t="s">
        <v>68</v>
      </c>
      <c r="J81" s="119"/>
      <c r="K81" s="164" t="s">
        <v>448</v>
      </c>
      <c r="L81" s="123" t="s">
        <v>138</v>
      </c>
      <c r="M81" s="119" t="s">
        <v>449</v>
      </c>
      <c r="N81" s="202" t="n">
        <v>41752</v>
      </c>
      <c r="O81" s="202" t="n">
        <v>41782</v>
      </c>
      <c r="P81" s="202" t="n">
        <v>41833</v>
      </c>
      <c r="Q81" s="124" t="n">
        <f aca="false">P81-O81</f>
        <v>51</v>
      </c>
      <c r="R81" s="119"/>
      <c r="S81" s="121" t="n">
        <v>9001</v>
      </c>
      <c r="T81" s="121"/>
      <c r="U81" s="208" t="s">
        <v>458</v>
      </c>
      <c r="V81" s="164" t="s">
        <v>429</v>
      </c>
      <c r="W81" s="164" t="s">
        <v>451</v>
      </c>
      <c r="X81" s="167" t="s">
        <v>459</v>
      </c>
      <c r="Y81" s="119" t="s">
        <v>135</v>
      </c>
      <c r="Z81" s="169" t="s">
        <v>460</v>
      </c>
      <c r="AA81" s="165"/>
      <c r="AB81" s="206" t="n">
        <v>1</v>
      </c>
      <c r="AC81" s="202" t="n">
        <v>41850</v>
      </c>
      <c r="AD81" s="175" t="s">
        <v>121</v>
      </c>
      <c r="AE81" s="132" t="n">
        <f aca="false">AC81-O81</f>
        <v>68</v>
      </c>
      <c r="AF81" s="119"/>
      <c r="AG81" s="119"/>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91.5" hidden="false" customHeight="true" outlineLevel="0" collapsed="false">
      <c r="A82" s="119" t="n">
        <v>59</v>
      </c>
      <c r="B82" s="119" t="s">
        <v>109</v>
      </c>
      <c r="C82" s="119" t="n">
        <v>14</v>
      </c>
      <c r="D82" s="119" t="s">
        <v>110</v>
      </c>
      <c r="E82" s="119"/>
      <c r="F82" s="119"/>
      <c r="G82" s="119" t="s">
        <v>112</v>
      </c>
      <c r="H82" s="119"/>
      <c r="I82" s="119" t="s">
        <v>68</v>
      </c>
      <c r="J82" s="119"/>
      <c r="K82" s="164" t="s">
        <v>448</v>
      </c>
      <c r="L82" s="123" t="s">
        <v>138</v>
      </c>
      <c r="M82" s="119" t="s">
        <v>449</v>
      </c>
      <c r="N82" s="202" t="n">
        <v>41752</v>
      </c>
      <c r="O82" s="202" t="n">
        <v>41782</v>
      </c>
      <c r="P82" s="202" t="n">
        <v>41833</v>
      </c>
      <c r="Q82" s="124" t="n">
        <f aca="false">P82-O82</f>
        <v>51</v>
      </c>
      <c r="R82" s="119"/>
      <c r="S82" s="121" t="n">
        <v>9001</v>
      </c>
      <c r="T82" s="121"/>
      <c r="U82" s="208" t="s">
        <v>461</v>
      </c>
      <c r="V82" s="164" t="s">
        <v>429</v>
      </c>
      <c r="W82" s="164" t="s">
        <v>451</v>
      </c>
      <c r="X82" s="167" t="s">
        <v>462</v>
      </c>
      <c r="Y82" s="119" t="s">
        <v>135</v>
      </c>
      <c r="Z82" s="169" t="s">
        <v>463</v>
      </c>
      <c r="AA82" s="165"/>
      <c r="AB82" s="206" t="n">
        <v>1</v>
      </c>
      <c r="AC82" s="202" t="n">
        <v>41850</v>
      </c>
      <c r="AD82" s="175" t="s">
        <v>121</v>
      </c>
      <c r="AE82" s="132" t="n">
        <f aca="false">AC82-O82</f>
        <v>68</v>
      </c>
      <c r="AF82" s="119"/>
      <c r="AG82" s="119"/>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54" hidden="false" customHeight="true" outlineLevel="0" collapsed="false">
      <c r="A83" s="119" t="n">
        <v>60</v>
      </c>
      <c r="B83" s="119" t="s">
        <v>109</v>
      </c>
      <c r="C83" s="119" t="n">
        <v>14</v>
      </c>
      <c r="D83" s="119" t="s">
        <v>110</v>
      </c>
      <c r="E83" s="119"/>
      <c r="F83" s="119"/>
      <c r="G83" s="119" t="s">
        <v>112</v>
      </c>
      <c r="H83" s="119"/>
      <c r="I83" s="119" t="s">
        <v>68</v>
      </c>
      <c r="J83" s="119"/>
      <c r="K83" s="164" t="s">
        <v>448</v>
      </c>
      <c r="L83" s="164" t="s">
        <v>72</v>
      </c>
      <c r="M83" s="119" t="s">
        <v>464</v>
      </c>
      <c r="N83" s="202" t="n">
        <v>41752</v>
      </c>
      <c r="O83" s="202" t="n">
        <v>41782</v>
      </c>
      <c r="P83" s="202"/>
      <c r="Q83" s="124" t="n">
        <f aca="false">P83-O83</f>
        <v>-41782</v>
      </c>
      <c r="R83" s="119"/>
      <c r="S83" s="121" t="n">
        <v>9001</v>
      </c>
      <c r="T83" s="121"/>
      <c r="U83" s="208" t="s">
        <v>465</v>
      </c>
      <c r="V83" s="164" t="s">
        <v>429</v>
      </c>
      <c r="W83" s="164" t="s">
        <v>451</v>
      </c>
      <c r="X83" s="167" t="s">
        <v>466</v>
      </c>
      <c r="Y83" s="119" t="s">
        <v>135</v>
      </c>
      <c r="Z83" s="169" t="s">
        <v>467</v>
      </c>
      <c r="AA83" s="165"/>
      <c r="AB83" s="206" t="n">
        <v>1</v>
      </c>
      <c r="AC83" s="202" t="n">
        <v>41820</v>
      </c>
      <c r="AD83" s="175" t="s">
        <v>121</v>
      </c>
      <c r="AE83" s="132" t="n">
        <f aca="false">AC83-O83</f>
        <v>38</v>
      </c>
      <c r="AF83" s="119"/>
      <c r="AG83" s="119"/>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54" hidden="false" customHeight="true" outlineLevel="0" collapsed="false">
      <c r="A84" s="119" t="n">
        <v>61</v>
      </c>
      <c r="B84" s="119" t="s">
        <v>109</v>
      </c>
      <c r="C84" s="119" t="n">
        <v>14</v>
      </c>
      <c r="D84" s="119" t="s">
        <v>110</v>
      </c>
      <c r="E84" s="119"/>
      <c r="F84" s="119"/>
      <c r="G84" s="119" t="s">
        <v>112</v>
      </c>
      <c r="H84" s="119"/>
      <c r="I84" s="119" t="s">
        <v>68</v>
      </c>
      <c r="J84" s="119"/>
      <c r="K84" s="164" t="s">
        <v>448</v>
      </c>
      <c r="L84" s="164" t="s">
        <v>94</v>
      </c>
      <c r="M84" s="164" t="s">
        <v>468</v>
      </c>
      <c r="N84" s="202" t="n">
        <v>41752</v>
      </c>
      <c r="O84" s="202" t="n">
        <v>41782</v>
      </c>
      <c r="P84" s="202" t="n">
        <v>41833</v>
      </c>
      <c r="Q84" s="124" t="n">
        <f aca="false">P84-O84</f>
        <v>51</v>
      </c>
      <c r="R84" s="119"/>
      <c r="S84" s="121" t="n">
        <v>9001</v>
      </c>
      <c r="T84" s="121"/>
      <c r="U84" s="208" t="s">
        <v>469</v>
      </c>
      <c r="V84" s="164" t="s">
        <v>429</v>
      </c>
      <c r="W84" s="164" t="s">
        <v>451</v>
      </c>
      <c r="X84" s="167" t="s">
        <v>470</v>
      </c>
      <c r="Y84" s="164" t="s">
        <v>198</v>
      </c>
      <c r="Z84" s="190" t="s">
        <v>471</v>
      </c>
      <c r="AA84" s="190"/>
      <c r="AB84" s="206" t="n">
        <v>0.9</v>
      </c>
      <c r="AC84" s="202" t="n">
        <v>41850</v>
      </c>
      <c r="AD84" s="175" t="s">
        <v>121</v>
      </c>
      <c r="AE84" s="132" t="n">
        <f aca="false">AC84-O84</f>
        <v>68</v>
      </c>
      <c r="AF84" s="119"/>
      <c r="AG84" s="164" t="s">
        <v>472</v>
      </c>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54" hidden="false" customHeight="true" outlineLevel="0" collapsed="false">
      <c r="A85" s="119" t="n">
        <v>62</v>
      </c>
      <c r="B85" s="119" t="s">
        <v>109</v>
      </c>
      <c r="C85" s="119" t="n">
        <v>14</v>
      </c>
      <c r="D85" s="119" t="s">
        <v>110</v>
      </c>
      <c r="E85" s="119"/>
      <c r="F85" s="119"/>
      <c r="G85" s="119" t="s">
        <v>112</v>
      </c>
      <c r="H85" s="119"/>
      <c r="I85" s="119" t="s">
        <v>68</v>
      </c>
      <c r="J85" s="119"/>
      <c r="K85" s="164" t="s">
        <v>448</v>
      </c>
      <c r="L85" s="119" t="s">
        <v>82</v>
      </c>
      <c r="M85" s="119" t="s">
        <v>454</v>
      </c>
      <c r="N85" s="202" t="n">
        <v>41752</v>
      </c>
      <c r="O85" s="202" t="n">
        <v>41782</v>
      </c>
      <c r="P85" s="202" t="n">
        <v>41833</v>
      </c>
      <c r="Q85" s="124" t="n">
        <f aca="false">P85-O85</f>
        <v>51</v>
      </c>
      <c r="R85" s="119"/>
      <c r="S85" s="121" t="n">
        <v>9001</v>
      </c>
      <c r="T85" s="121"/>
      <c r="U85" s="208" t="s">
        <v>473</v>
      </c>
      <c r="V85" s="164" t="s">
        <v>429</v>
      </c>
      <c r="W85" s="164" t="s">
        <v>451</v>
      </c>
      <c r="X85" s="167"/>
      <c r="Y85" s="119" t="s">
        <v>135</v>
      </c>
      <c r="Z85" s="190"/>
      <c r="AA85" s="190"/>
      <c r="AB85" s="206" t="n">
        <v>0</v>
      </c>
      <c r="AC85" s="202" t="n">
        <v>41850</v>
      </c>
      <c r="AD85" s="175" t="s">
        <v>200</v>
      </c>
      <c r="AE85" s="132" t="n">
        <f aca="false">AC85-O85</f>
        <v>68</v>
      </c>
      <c r="AF85" s="119"/>
      <c r="AG85" s="119"/>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75" hidden="false" customHeight="true" outlineLevel="0" collapsed="false">
      <c r="A86" s="119" t="n">
        <v>63</v>
      </c>
      <c r="B86" s="119" t="s">
        <v>109</v>
      </c>
      <c r="C86" s="119" t="n">
        <v>14</v>
      </c>
      <c r="D86" s="119" t="s">
        <v>110</v>
      </c>
      <c r="E86" s="119"/>
      <c r="F86" s="119"/>
      <c r="G86" s="119" t="s">
        <v>112</v>
      </c>
      <c r="H86" s="119"/>
      <c r="I86" s="119" t="s">
        <v>68</v>
      </c>
      <c r="J86" s="119"/>
      <c r="K86" s="164" t="s">
        <v>448</v>
      </c>
      <c r="L86" s="119" t="s">
        <v>78</v>
      </c>
      <c r="M86" s="164" t="s">
        <v>474</v>
      </c>
      <c r="N86" s="202" t="n">
        <v>41752</v>
      </c>
      <c r="O86" s="202" t="n">
        <v>41782</v>
      </c>
      <c r="P86" s="202" t="n">
        <v>41833</v>
      </c>
      <c r="Q86" s="124" t="n">
        <f aca="false">P86-O86</f>
        <v>51</v>
      </c>
      <c r="R86" s="119"/>
      <c r="S86" s="121" t="n">
        <v>9001</v>
      </c>
      <c r="T86" s="121"/>
      <c r="U86" s="208" t="s">
        <v>475</v>
      </c>
      <c r="V86" s="164" t="s">
        <v>429</v>
      </c>
      <c r="W86" s="164" t="s">
        <v>451</v>
      </c>
      <c r="X86" s="167" t="s">
        <v>476</v>
      </c>
      <c r="Y86" s="122" t="s">
        <v>135</v>
      </c>
      <c r="Z86" s="169" t="s">
        <v>477</v>
      </c>
      <c r="AA86" s="165"/>
      <c r="AB86" s="206" t="n">
        <v>0.9</v>
      </c>
      <c r="AC86" s="202" t="n">
        <v>41850</v>
      </c>
      <c r="AD86" s="175" t="s">
        <v>121</v>
      </c>
      <c r="AE86" s="132" t="n">
        <f aca="false">AC86-O86</f>
        <v>68</v>
      </c>
      <c r="AF86" s="119"/>
      <c r="AG86" s="119"/>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75" hidden="false" customHeight="true" outlineLevel="0" collapsed="false">
      <c r="A87" s="119" t="n">
        <v>64</v>
      </c>
      <c r="B87" s="119" t="s">
        <v>109</v>
      </c>
      <c r="C87" s="211" t="n">
        <v>14</v>
      </c>
      <c r="D87" s="119" t="s">
        <v>110</v>
      </c>
      <c r="E87" s="119"/>
      <c r="F87" s="119"/>
      <c r="G87" s="119" t="s">
        <v>112</v>
      </c>
      <c r="H87" s="119"/>
      <c r="I87" s="119" t="s">
        <v>68</v>
      </c>
      <c r="J87" s="119"/>
      <c r="K87" s="164" t="s">
        <v>448</v>
      </c>
      <c r="L87" s="119" t="s">
        <v>72</v>
      </c>
      <c r="M87" s="119" t="s">
        <v>464</v>
      </c>
      <c r="N87" s="202" t="n">
        <v>41752</v>
      </c>
      <c r="O87" s="202" t="n">
        <v>41782</v>
      </c>
      <c r="P87" s="202"/>
      <c r="Q87" s="124" t="n">
        <f aca="false">P87-O87</f>
        <v>-41782</v>
      </c>
      <c r="R87" s="119"/>
      <c r="S87" s="121" t="n">
        <v>9001</v>
      </c>
      <c r="T87" s="121"/>
      <c r="U87" s="208" t="s">
        <v>478</v>
      </c>
      <c r="V87" s="164" t="s">
        <v>429</v>
      </c>
      <c r="W87" s="164" t="s">
        <v>451</v>
      </c>
      <c r="X87" s="167" t="s">
        <v>479</v>
      </c>
      <c r="Y87" s="119" t="s">
        <v>135</v>
      </c>
      <c r="Z87" s="169" t="s">
        <v>480</v>
      </c>
      <c r="AA87" s="165"/>
      <c r="AB87" s="206" t="n">
        <v>1</v>
      </c>
      <c r="AC87" s="202" t="n">
        <v>41820</v>
      </c>
      <c r="AD87" s="175" t="s">
        <v>121</v>
      </c>
      <c r="AE87" s="132" t="n">
        <f aca="false">AC87-O87</f>
        <v>38</v>
      </c>
      <c r="AF87" s="119"/>
      <c r="AG87" s="119"/>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75" hidden="false" customHeight="true" outlineLevel="0" collapsed="false">
      <c r="A88" s="119" t="n">
        <v>65</v>
      </c>
      <c r="B88" s="119" t="s">
        <v>109</v>
      </c>
      <c r="C88" s="119" t="n">
        <v>14</v>
      </c>
      <c r="D88" s="119" t="s">
        <v>110</v>
      </c>
      <c r="E88" s="119"/>
      <c r="F88" s="119"/>
      <c r="G88" s="119" t="s">
        <v>112</v>
      </c>
      <c r="H88" s="119"/>
      <c r="I88" s="119" t="s">
        <v>68</v>
      </c>
      <c r="J88" s="119"/>
      <c r="K88" s="164" t="s">
        <v>448</v>
      </c>
      <c r="L88" s="164" t="s">
        <v>94</v>
      </c>
      <c r="M88" s="164" t="s">
        <v>468</v>
      </c>
      <c r="N88" s="202" t="n">
        <v>41752</v>
      </c>
      <c r="O88" s="202" t="n">
        <v>41752</v>
      </c>
      <c r="P88" s="202" t="n">
        <v>41841</v>
      </c>
      <c r="Q88" s="124" t="n">
        <f aca="false">P88-O88</f>
        <v>89</v>
      </c>
      <c r="R88" s="119"/>
      <c r="S88" s="121" t="n">
        <v>9001</v>
      </c>
      <c r="T88" s="121"/>
      <c r="U88" s="208" t="s">
        <v>481</v>
      </c>
      <c r="V88" s="164" t="s">
        <v>429</v>
      </c>
      <c r="W88" s="164" t="s">
        <v>451</v>
      </c>
      <c r="X88" s="167" t="s">
        <v>482</v>
      </c>
      <c r="Y88" s="119" t="s">
        <v>135</v>
      </c>
      <c r="Z88" s="190" t="s">
        <v>483</v>
      </c>
      <c r="AA88" s="190"/>
      <c r="AB88" s="206" t="n">
        <v>0.9</v>
      </c>
      <c r="AC88" s="202" t="n">
        <v>41841</v>
      </c>
      <c r="AD88" s="175" t="s">
        <v>121</v>
      </c>
      <c r="AE88" s="132" t="n">
        <f aca="false">AC88-O88</f>
        <v>89</v>
      </c>
      <c r="AF88" s="119"/>
      <c r="AG88" s="119"/>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54" hidden="false" customHeight="true" outlineLevel="0" collapsed="false">
      <c r="A89" s="119" t="n">
        <v>66</v>
      </c>
      <c r="B89" s="119" t="s">
        <v>109</v>
      </c>
      <c r="C89" s="119" t="n">
        <v>14</v>
      </c>
      <c r="D89" s="119" t="s">
        <v>110</v>
      </c>
      <c r="E89" s="119"/>
      <c r="F89" s="119"/>
      <c r="G89" s="119" t="s">
        <v>112</v>
      </c>
      <c r="H89" s="119"/>
      <c r="I89" s="119" t="s">
        <v>68</v>
      </c>
      <c r="J89" s="119"/>
      <c r="K89" s="164" t="s">
        <v>448</v>
      </c>
      <c r="L89" s="164" t="s">
        <v>94</v>
      </c>
      <c r="M89" s="164" t="s">
        <v>468</v>
      </c>
      <c r="N89" s="202" t="n">
        <v>41752</v>
      </c>
      <c r="O89" s="202" t="n">
        <v>41782</v>
      </c>
      <c r="P89" s="202" t="n">
        <v>41833</v>
      </c>
      <c r="Q89" s="124" t="n">
        <f aca="false">P89-O89</f>
        <v>51</v>
      </c>
      <c r="R89" s="119"/>
      <c r="S89" s="121" t="n">
        <v>9001</v>
      </c>
      <c r="T89" s="121"/>
      <c r="U89" s="208" t="s">
        <v>484</v>
      </c>
      <c r="V89" s="164" t="s">
        <v>429</v>
      </c>
      <c r="W89" s="164" t="s">
        <v>451</v>
      </c>
      <c r="X89" s="167" t="s">
        <v>485</v>
      </c>
      <c r="Y89" s="119" t="s">
        <v>135</v>
      </c>
      <c r="Z89" s="190" t="s">
        <v>486</v>
      </c>
      <c r="AA89" s="190"/>
      <c r="AB89" s="206" t="n">
        <v>0.9</v>
      </c>
      <c r="AC89" s="202" t="n">
        <v>41850</v>
      </c>
      <c r="AD89" s="175" t="s">
        <v>121</v>
      </c>
      <c r="AE89" s="132" t="n">
        <f aca="false">AC89-O89</f>
        <v>68</v>
      </c>
      <c r="AF89" s="119"/>
      <c r="AG89" s="16" t="s">
        <v>487</v>
      </c>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54" hidden="false" customHeight="true" outlineLevel="0" collapsed="false">
      <c r="A90" s="119" t="n">
        <v>67</v>
      </c>
      <c r="B90" s="119" t="s">
        <v>109</v>
      </c>
      <c r="C90" s="119" t="n">
        <v>14</v>
      </c>
      <c r="D90" s="119" t="s">
        <v>110</v>
      </c>
      <c r="E90" s="119"/>
      <c r="F90" s="119"/>
      <c r="G90" s="119" t="s">
        <v>112</v>
      </c>
      <c r="H90" s="119"/>
      <c r="I90" s="119" t="s">
        <v>68</v>
      </c>
      <c r="J90" s="119"/>
      <c r="K90" s="164" t="s">
        <v>448</v>
      </c>
      <c r="L90" s="119" t="s">
        <v>78</v>
      </c>
      <c r="M90" s="164" t="s">
        <v>474</v>
      </c>
      <c r="N90" s="202" t="n">
        <v>41752</v>
      </c>
      <c r="O90" s="202" t="n">
        <v>41782</v>
      </c>
      <c r="P90" s="202" t="n">
        <v>41833</v>
      </c>
      <c r="Q90" s="124" t="n">
        <f aca="false">P90-O90</f>
        <v>51</v>
      </c>
      <c r="R90" s="119"/>
      <c r="S90" s="121" t="n">
        <v>9001</v>
      </c>
      <c r="T90" s="121"/>
      <c r="U90" s="208" t="s">
        <v>488</v>
      </c>
      <c r="V90" s="164" t="s">
        <v>429</v>
      </c>
      <c r="W90" s="164" t="s">
        <v>451</v>
      </c>
      <c r="X90" s="167" t="s">
        <v>479</v>
      </c>
      <c r="Y90" s="122" t="s">
        <v>135</v>
      </c>
      <c r="Z90" s="167" t="s">
        <v>489</v>
      </c>
      <c r="AA90" s="167"/>
      <c r="AB90" s="206" t="n">
        <v>0.9</v>
      </c>
      <c r="AC90" s="202" t="n">
        <v>41850</v>
      </c>
      <c r="AD90" s="175" t="s">
        <v>121</v>
      </c>
      <c r="AE90" s="132" t="n">
        <f aca="false">AC90-O90</f>
        <v>68</v>
      </c>
      <c r="AF90" s="119"/>
      <c r="AG90" s="119"/>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26" hidden="false" customHeight="true" outlineLevel="0" collapsed="false">
      <c r="A91" s="119" t="n">
        <v>68</v>
      </c>
      <c r="B91" s="119" t="s">
        <v>109</v>
      </c>
      <c r="C91" s="119" t="n">
        <v>14</v>
      </c>
      <c r="D91" s="119" t="s">
        <v>110</v>
      </c>
      <c r="E91" s="119"/>
      <c r="F91" s="119"/>
      <c r="G91" s="119" t="s">
        <v>87</v>
      </c>
      <c r="H91" s="119"/>
      <c r="I91" s="119" t="s">
        <v>68</v>
      </c>
      <c r="J91" s="119"/>
      <c r="K91" s="164" t="s">
        <v>490</v>
      </c>
      <c r="L91" s="164" t="s">
        <v>94</v>
      </c>
      <c r="M91" s="164" t="s">
        <v>468</v>
      </c>
      <c r="N91" s="202" t="n">
        <v>41750</v>
      </c>
      <c r="O91" s="202" t="n">
        <v>41750</v>
      </c>
      <c r="P91" s="202" t="n">
        <v>41841</v>
      </c>
      <c r="Q91" s="124" t="n">
        <f aca="false">P91-O91</f>
        <v>91</v>
      </c>
      <c r="R91" s="119"/>
      <c r="S91" s="121" t="s">
        <v>87</v>
      </c>
      <c r="T91" s="121"/>
      <c r="U91" s="167" t="s">
        <v>491</v>
      </c>
      <c r="V91" s="164" t="s">
        <v>429</v>
      </c>
      <c r="W91" s="164" t="s">
        <v>451</v>
      </c>
      <c r="X91" s="0"/>
      <c r="Y91" s="119" t="s">
        <v>135</v>
      </c>
      <c r="Z91" s="190" t="s">
        <v>471</v>
      </c>
      <c r="AA91" s="190"/>
      <c r="AB91" s="206" t="n">
        <v>1</v>
      </c>
      <c r="AC91" s="202" t="n">
        <v>41841</v>
      </c>
      <c r="AD91" s="175" t="s">
        <v>121</v>
      </c>
      <c r="AE91" s="132" t="n">
        <f aca="false">AC91-O91</f>
        <v>91</v>
      </c>
      <c r="AF91" s="119"/>
      <c r="AG91" s="16"/>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20.75" hidden="false" customHeight="true" outlineLevel="0" collapsed="false">
      <c r="A92" s="119" t="n">
        <v>69</v>
      </c>
      <c r="B92" s="119" t="s">
        <v>109</v>
      </c>
      <c r="C92" s="119" t="n">
        <v>14</v>
      </c>
      <c r="D92" s="119" t="s">
        <v>110</v>
      </c>
      <c r="E92" s="119"/>
      <c r="F92" s="119"/>
      <c r="G92" s="119" t="s">
        <v>87</v>
      </c>
      <c r="H92" s="119"/>
      <c r="I92" s="119" t="s">
        <v>68</v>
      </c>
      <c r="J92" s="119"/>
      <c r="K92" s="164" t="s">
        <v>490</v>
      </c>
      <c r="L92" s="164" t="s">
        <v>94</v>
      </c>
      <c r="M92" s="164" t="s">
        <v>468</v>
      </c>
      <c r="N92" s="202" t="n">
        <v>41750</v>
      </c>
      <c r="O92" s="202" t="n">
        <v>41750</v>
      </c>
      <c r="P92" s="202" t="n">
        <v>41841</v>
      </c>
      <c r="Q92" s="124" t="n">
        <f aca="false">P92-O92</f>
        <v>91</v>
      </c>
      <c r="R92" s="119"/>
      <c r="S92" s="121" t="s">
        <v>87</v>
      </c>
      <c r="T92" s="121"/>
      <c r="U92" s="167" t="s">
        <v>492</v>
      </c>
      <c r="V92" s="164" t="s">
        <v>429</v>
      </c>
      <c r="W92" s="164" t="s">
        <v>451</v>
      </c>
      <c r="X92" s="167" t="s">
        <v>493</v>
      </c>
      <c r="Y92" s="119" t="s">
        <v>135</v>
      </c>
      <c r="Z92" s="167" t="s">
        <v>494</v>
      </c>
      <c r="AA92" s="167"/>
      <c r="AB92" s="206" t="n">
        <v>0.9</v>
      </c>
      <c r="AC92" s="202" t="n">
        <v>41841</v>
      </c>
      <c r="AD92" s="175" t="s">
        <v>121</v>
      </c>
      <c r="AE92" s="132" t="n">
        <f aca="false">AC92-O92</f>
        <v>91</v>
      </c>
      <c r="AF92" s="119"/>
      <c r="AG92" s="164" t="s">
        <v>472</v>
      </c>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12.5" hidden="false" customHeight="true" outlineLevel="0" collapsed="false">
      <c r="A93" s="119" t="n">
        <v>70</v>
      </c>
      <c r="B93" s="119" t="s">
        <v>109</v>
      </c>
      <c r="C93" s="119" t="n">
        <v>14</v>
      </c>
      <c r="D93" s="119" t="s">
        <v>110</v>
      </c>
      <c r="E93" s="119"/>
      <c r="F93" s="119"/>
      <c r="G93" s="119" t="s">
        <v>87</v>
      </c>
      <c r="H93" s="119"/>
      <c r="I93" s="119" t="s">
        <v>68</v>
      </c>
      <c r="J93" s="119"/>
      <c r="K93" s="164" t="s">
        <v>490</v>
      </c>
      <c r="L93" s="164" t="s">
        <v>94</v>
      </c>
      <c r="M93" s="164" t="s">
        <v>468</v>
      </c>
      <c r="N93" s="202" t="n">
        <v>41750</v>
      </c>
      <c r="O93" s="202" t="n">
        <v>41750</v>
      </c>
      <c r="P93" s="202" t="n">
        <v>41841</v>
      </c>
      <c r="Q93" s="124" t="n">
        <f aca="false">P93-O93</f>
        <v>91</v>
      </c>
      <c r="R93" s="119"/>
      <c r="S93" s="121" t="s">
        <v>87</v>
      </c>
      <c r="T93" s="121"/>
      <c r="U93" s="167" t="s">
        <v>495</v>
      </c>
      <c r="V93" s="164" t="s">
        <v>429</v>
      </c>
      <c r="W93" s="164" t="s">
        <v>451</v>
      </c>
      <c r="X93" s="190" t="s">
        <v>470</v>
      </c>
      <c r="Y93" s="119" t="s">
        <v>135</v>
      </c>
      <c r="Z93" s="167" t="s">
        <v>471</v>
      </c>
      <c r="AA93" s="167"/>
      <c r="AB93" s="206" t="n">
        <v>0.9</v>
      </c>
      <c r="AC93" s="202" t="n">
        <v>41841</v>
      </c>
      <c r="AD93" s="175" t="s">
        <v>121</v>
      </c>
      <c r="AE93" s="132" t="n">
        <f aca="false">AC93-O93</f>
        <v>91</v>
      </c>
      <c r="AF93" s="119"/>
      <c r="AG93" s="164" t="s">
        <v>472</v>
      </c>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25.25" hidden="false" customHeight="true" outlineLevel="0" collapsed="false">
      <c r="A94" s="119" t="n">
        <v>71</v>
      </c>
      <c r="B94" s="119" t="s">
        <v>109</v>
      </c>
      <c r="C94" s="119" t="n">
        <v>14</v>
      </c>
      <c r="D94" s="119" t="s">
        <v>110</v>
      </c>
      <c r="E94" s="119"/>
      <c r="F94" s="119"/>
      <c r="G94" s="119" t="s">
        <v>87</v>
      </c>
      <c r="H94" s="119"/>
      <c r="I94" s="119" t="s">
        <v>68</v>
      </c>
      <c r="J94" s="119"/>
      <c r="K94" s="164" t="s">
        <v>490</v>
      </c>
      <c r="L94" s="164" t="s">
        <v>94</v>
      </c>
      <c r="M94" s="164" t="s">
        <v>468</v>
      </c>
      <c r="N94" s="202" t="n">
        <v>41750</v>
      </c>
      <c r="O94" s="202" t="n">
        <v>41750</v>
      </c>
      <c r="P94" s="202" t="n">
        <v>41841</v>
      </c>
      <c r="Q94" s="124" t="n">
        <f aca="false">P94-O94</f>
        <v>91</v>
      </c>
      <c r="R94" s="119"/>
      <c r="S94" s="121" t="s">
        <v>87</v>
      </c>
      <c r="T94" s="121"/>
      <c r="U94" s="167" t="s">
        <v>496</v>
      </c>
      <c r="V94" s="164" t="s">
        <v>429</v>
      </c>
      <c r="W94" s="164" t="s">
        <v>451</v>
      </c>
      <c r="X94" s="167" t="s">
        <v>497</v>
      </c>
      <c r="Y94" s="119" t="s">
        <v>135</v>
      </c>
      <c r="Z94" s="167" t="s">
        <v>498</v>
      </c>
      <c r="AA94" s="167"/>
      <c r="AB94" s="206" t="n">
        <v>1</v>
      </c>
      <c r="AC94" s="202" t="n">
        <v>41841</v>
      </c>
      <c r="AD94" s="175" t="s">
        <v>121</v>
      </c>
      <c r="AE94" s="132" t="n">
        <f aca="false">AC94-O94</f>
        <v>91</v>
      </c>
      <c r="AF94" s="119"/>
      <c r="AG94" s="119"/>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23.75" hidden="false" customHeight="true" outlineLevel="0" collapsed="false">
      <c r="A95" s="119" t="n">
        <v>72</v>
      </c>
      <c r="B95" s="119" t="s">
        <v>109</v>
      </c>
      <c r="C95" s="119" t="n">
        <v>14</v>
      </c>
      <c r="D95" s="119" t="s">
        <v>110</v>
      </c>
      <c r="E95" s="119"/>
      <c r="F95" s="119"/>
      <c r="G95" s="119" t="s">
        <v>87</v>
      </c>
      <c r="H95" s="119"/>
      <c r="I95" s="119" t="s">
        <v>68</v>
      </c>
      <c r="J95" s="119"/>
      <c r="K95" s="164" t="s">
        <v>490</v>
      </c>
      <c r="L95" s="164" t="s">
        <v>94</v>
      </c>
      <c r="M95" s="164" t="s">
        <v>468</v>
      </c>
      <c r="N95" s="202" t="n">
        <v>41750</v>
      </c>
      <c r="O95" s="202" t="n">
        <v>41750</v>
      </c>
      <c r="P95" s="202" t="n">
        <v>41841</v>
      </c>
      <c r="Q95" s="124" t="n">
        <f aca="false">P95-O95</f>
        <v>91</v>
      </c>
      <c r="R95" s="119"/>
      <c r="S95" s="121" t="s">
        <v>87</v>
      </c>
      <c r="T95" s="121"/>
      <c r="U95" s="167" t="s">
        <v>499</v>
      </c>
      <c r="V95" s="164" t="s">
        <v>429</v>
      </c>
      <c r="W95" s="164" t="s">
        <v>451</v>
      </c>
      <c r="X95" s="190" t="s">
        <v>500</v>
      </c>
      <c r="Y95" s="119" t="s">
        <v>135</v>
      </c>
      <c r="Z95" s="167" t="s">
        <v>501</v>
      </c>
      <c r="AA95" s="167"/>
      <c r="AB95" s="206" t="n">
        <v>1</v>
      </c>
      <c r="AC95" s="202" t="n">
        <v>41841</v>
      </c>
      <c r="AD95" s="175" t="s">
        <v>121</v>
      </c>
      <c r="AE95" s="132" t="n">
        <f aca="false">AC95-O95</f>
        <v>91</v>
      </c>
      <c r="AF95" s="119"/>
      <c r="AG95" s="16"/>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54" hidden="false" customHeight="true" outlineLevel="0" collapsed="false">
      <c r="A96" s="119" t="n">
        <v>73</v>
      </c>
      <c r="B96" s="119" t="s">
        <v>109</v>
      </c>
      <c r="C96" s="119" t="n">
        <v>14</v>
      </c>
      <c r="D96" s="119" t="s">
        <v>110</v>
      </c>
      <c r="E96" s="119"/>
      <c r="F96" s="119"/>
      <c r="G96" s="119" t="s">
        <v>87</v>
      </c>
      <c r="H96" s="119"/>
      <c r="I96" s="119" t="s">
        <v>68</v>
      </c>
      <c r="J96" s="119"/>
      <c r="K96" s="164" t="s">
        <v>490</v>
      </c>
      <c r="L96" s="164" t="s">
        <v>94</v>
      </c>
      <c r="M96" s="164" t="s">
        <v>468</v>
      </c>
      <c r="N96" s="202" t="n">
        <v>41750</v>
      </c>
      <c r="O96" s="212" t="n">
        <v>41850</v>
      </c>
      <c r="P96" s="212" t="n">
        <v>41850</v>
      </c>
      <c r="Q96" s="124" t="n">
        <f aca="false">P96-O96</f>
        <v>0</v>
      </c>
      <c r="R96" s="119"/>
      <c r="S96" s="121" t="s">
        <v>87</v>
      </c>
      <c r="T96" s="121"/>
      <c r="U96" s="167" t="s">
        <v>502</v>
      </c>
      <c r="V96" s="164" t="s">
        <v>429</v>
      </c>
      <c r="W96" s="164" t="s">
        <v>451</v>
      </c>
      <c r="X96" s="167" t="s">
        <v>503</v>
      </c>
      <c r="Y96" s="119" t="s">
        <v>135</v>
      </c>
      <c r="Z96" s="167" t="s">
        <v>504</v>
      </c>
      <c r="AA96" s="167"/>
      <c r="AB96" s="206" t="n">
        <v>1</v>
      </c>
      <c r="AC96" s="202" t="n">
        <v>41850</v>
      </c>
      <c r="AD96" s="175" t="s">
        <v>121</v>
      </c>
      <c r="AE96" s="132" t="n">
        <f aca="false">AC96-O96</f>
        <v>0</v>
      </c>
      <c r="AF96" s="119"/>
      <c r="AG96" s="119"/>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54" hidden="false" customHeight="true" outlineLevel="0" collapsed="false">
      <c r="A97" s="119" t="n">
        <v>74</v>
      </c>
      <c r="B97" s="119" t="s">
        <v>109</v>
      </c>
      <c r="C97" s="119" t="n">
        <v>14</v>
      </c>
      <c r="D97" s="119" t="s">
        <v>110</v>
      </c>
      <c r="E97" s="119"/>
      <c r="F97" s="119"/>
      <c r="G97" s="119" t="s">
        <v>87</v>
      </c>
      <c r="H97" s="119"/>
      <c r="I97" s="119" t="s">
        <v>68</v>
      </c>
      <c r="J97" s="119"/>
      <c r="K97" s="164" t="s">
        <v>490</v>
      </c>
      <c r="L97" s="164" t="s">
        <v>94</v>
      </c>
      <c r="M97" s="164" t="s">
        <v>468</v>
      </c>
      <c r="N97" s="202" t="n">
        <v>41750</v>
      </c>
      <c r="O97" s="212" t="n">
        <v>41850</v>
      </c>
      <c r="P97" s="212" t="n">
        <v>41850</v>
      </c>
      <c r="Q97" s="124" t="n">
        <f aca="false">P97-O97</f>
        <v>0</v>
      </c>
      <c r="R97" s="119"/>
      <c r="S97" s="121" t="s">
        <v>87</v>
      </c>
      <c r="T97" s="121"/>
      <c r="U97" s="167" t="s">
        <v>505</v>
      </c>
      <c r="V97" s="164" t="s">
        <v>429</v>
      </c>
      <c r="W97" s="164" t="s">
        <v>451</v>
      </c>
      <c r="X97" s="167" t="s">
        <v>506</v>
      </c>
      <c r="Y97" s="119" t="s">
        <v>135</v>
      </c>
      <c r="Z97" s="167" t="s">
        <v>507</v>
      </c>
      <c r="AA97" s="167"/>
      <c r="AB97" s="206" t="n">
        <v>1</v>
      </c>
      <c r="AC97" s="202" t="n">
        <v>41850</v>
      </c>
      <c r="AD97" s="175" t="s">
        <v>121</v>
      </c>
      <c r="AE97" s="132" t="n">
        <f aca="false">AC97-O97</f>
        <v>0</v>
      </c>
      <c r="AF97" s="119"/>
      <c r="AG97" s="119"/>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18.5" hidden="false" customHeight="true" outlineLevel="0" collapsed="false">
      <c r="A98" s="119" t="n">
        <v>75</v>
      </c>
      <c r="B98" s="119" t="s">
        <v>109</v>
      </c>
      <c r="C98" s="119" t="n">
        <v>14</v>
      </c>
      <c r="D98" s="119" t="s">
        <v>110</v>
      </c>
      <c r="E98" s="119"/>
      <c r="F98" s="119"/>
      <c r="G98" s="119" t="s">
        <v>87</v>
      </c>
      <c r="H98" s="119"/>
      <c r="I98" s="119" t="s">
        <v>68</v>
      </c>
      <c r="J98" s="119"/>
      <c r="K98" s="164" t="s">
        <v>490</v>
      </c>
      <c r="L98" s="164" t="s">
        <v>94</v>
      </c>
      <c r="M98" s="164" t="s">
        <v>468</v>
      </c>
      <c r="N98" s="202" t="n">
        <v>41750</v>
      </c>
      <c r="O98" s="202" t="n">
        <v>41750</v>
      </c>
      <c r="P98" s="202" t="n">
        <v>41841</v>
      </c>
      <c r="Q98" s="124" t="n">
        <f aca="false">P98-O98</f>
        <v>91</v>
      </c>
      <c r="R98" s="119"/>
      <c r="S98" s="121" t="s">
        <v>87</v>
      </c>
      <c r="T98" s="121"/>
      <c r="U98" s="167" t="s">
        <v>508</v>
      </c>
      <c r="V98" s="164" t="s">
        <v>429</v>
      </c>
      <c r="W98" s="164" t="s">
        <v>451</v>
      </c>
      <c r="X98" s="191" t="s">
        <v>509</v>
      </c>
      <c r="Y98" s="119" t="s">
        <v>135</v>
      </c>
      <c r="Z98" s="167" t="s">
        <v>510</v>
      </c>
      <c r="AA98" s="167"/>
      <c r="AB98" s="206" t="n">
        <v>1</v>
      </c>
      <c r="AC98" s="202" t="n">
        <v>41841</v>
      </c>
      <c r="AD98" s="175" t="s">
        <v>121</v>
      </c>
      <c r="AE98" s="132" t="n">
        <f aca="false">AC98-O98</f>
        <v>91</v>
      </c>
      <c r="AF98" s="119"/>
      <c r="AG98" s="119"/>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13.25" hidden="false" customHeight="true" outlineLevel="0" collapsed="false">
      <c r="A99" s="119" t="n">
        <v>76</v>
      </c>
      <c r="B99" s="119" t="s">
        <v>109</v>
      </c>
      <c r="C99" s="119" t="n">
        <v>14</v>
      </c>
      <c r="D99" s="119" t="s">
        <v>110</v>
      </c>
      <c r="E99" s="119"/>
      <c r="F99" s="119"/>
      <c r="G99" s="119" t="s">
        <v>87</v>
      </c>
      <c r="H99" s="119"/>
      <c r="I99" s="119" t="s">
        <v>68</v>
      </c>
      <c r="J99" s="119"/>
      <c r="K99" s="164" t="s">
        <v>490</v>
      </c>
      <c r="L99" s="164" t="s">
        <v>94</v>
      </c>
      <c r="M99" s="164" t="s">
        <v>468</v>
      </c>
      <c r="N99" s="202" t="n">
        <v>41750</v>
      </c>
      <c r="O99" s="202" t="n">
        <v>41750</v>
      </c>
      <c r="P99" s="202" t="n">
        <v>41841</v>
      </c>
      <c r="Q99" s="124" t="n">
        <f aca="false">P99-O99</f>
        <v>91</v>
      </c>
      <c r="R99" s="119"/>
      <c r="S99" s="121" t="s">
        <v>87</v>
      </c>
      <c r="T99" s="121"/>
      <c r="U99" s="167" t="s">
        <v>511</v>
      </c>
      <c r="V99" s="164" t="s">
        <v>429</v>
      </c>
      <c r="W99" s="164" t="s">
        <v>451</v>
      </c>
      <c r="X99" s="167" t="s">
        <v>512</v>
      </c>
      <c r="Y99" s="119" t="s">
        <v>135</v>
      </c>
      <c r="Z99" s="167" t="s">
        <v>513</v>
      </c>
      <c r="AA99" s="167"/>
      <c r="AB99" s="206" t="n">
        <v>0.9</v>
      </c>
      <c r="AC99" s="202" t="n">
        <v>41841</v>
      </c>
      <c r="AD99" s="175" t="s">
        <v>121</v>
      </c>
      <c r="AE99" s="132" t="n">
        <f aca="false">AC99-O99</f>
        <v>91</v>
      </c>
      <c r="AF99" s="119"/>
      <c r="AG99" s="164" t="s">
        <v>514</v>
      </c>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18.5" hidden="false" customHeight="true" outlineLevel="0" collapsed="false">
      <c r="A100" s="119" t="n">
        <v>77</v>
      </c>
      <c r="B100" s="119" t="s">
        <v>109</v>
      </c>
      <c r="C100" s="119" t="n">
        <v>14</v>
      </c>
      <c r="D100" s="119" t="s">
        <v>110</v>
      </c>
      <c r="E100" s="119"/>
      <c r="F100" s="119"/>
      <c r="G100" s="119" t="s">
        <v>87</v>
      </c>
      <c r="H100" s="119"/>
      <c r="I100" s="119" t="s">
        <v>68</v>
      </c>
      <c r="J100" s="119"/>
      <c r="K100" s="164" t="s">
        <v>490</v>
      </c>
      <c r="L100" s="164" t="s">
        <v>94</v>
      </c>
      <c r="M100" s="164" t="s">
        <v>468</v>
      </c>
      <c r="N100" s="202" t="n">
        <v>41750</v>
      </c>
      <c r="O100" s="202" t="n">
        <v>41750</v>
      </c>
      <c r="P100" s="202" t="n">
        <v>41841</v>
      </c>
      <c r="Q100" s="124" t="n">
        <f aca="false">P100-O100</f>
        <v>91</v>
      </c>
      <c r="R100" s="119"/>
      <c r="S100" s="121" t="s">
        <v>87</v>
      </c>
      <c r="T100" s="121"/>
      <c r="U100" s="171" t="s">
        <v>515</v>
      </c>
      <c r="V100" s="164" t="s">
        <v>429</v>
      </c>
      <c r="W100" s="164" t="s">
        <v>451</v>
      </c>
      <c r="X100" s="16" t="s">
        <v>516</v>
      </c>
      <c r="Y100" s="119" t="s">
        <v>135</v>
      </c>
      <c r="Z100" s="167" t="s">
        <v>517</v>
      </c>
      <c r="AA100" s="167"/>
      <c r="AB100" s="206" t="n">
        <v>0.9</v>
      </c>
      <c r="AC100" s="202" t="n">
        <v>41841</v>
      </c>
      <c r="AD100" s="175" t="s">
        <v>121</v>
      </c>
      <c r="AE100" s="132" t="n">
        <f aca="false">AC100-O100</f>
        <v>91</v>
      </c>
      <c r="AF100" s="119"/>
      <c r="AG100" s="164"/>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18.5" hidden="false" customHeight="true" outlineLevel="0" collapsed="false">
      <c r="A101" s="119" t="n">
        <v>78</v>
      </c>
      <c r="B101" s="119" t="s">
        <v>109</v>
      </c>
      <c r="C101" s="119" t="n">
        <v>14</v>
      </c>
      <c r="D101" s="119" t="s">
        <v>110</v>
      </c>
      <c r="E101" s="119"/>
      <c r="F101" s="119"/>
      <c r="G101" s="119" t="s">
        <v>87</v>
      </c>
      <c r="H101" s="119"/>
      <c r="I101" s="119" t="s">
        <v>68</v>
      </c>
      <c r="J101" s="119"/>
      <c r="K101" s="164" t="s">
        <v>490</v>
      </c>
      <c r="L101" s="164" t="s">
        <v>94</v>
      </c>
      <c r="M101" s="164" t="s">
        <v>468</v>
      </c>
      <c r="N101" s="202" t="n">
        <v>41750</v>
      </c>
      <c r="O101" s="202" t="n">
        <v>41750</v>
      </c>
      <c r="P101" s="202" t="n">
        <v>41841</v>
      </c>
      <c r="Q101" s="124" t="n">
        <f aca="false">P101-O101</f>
        <v>91</v>
      </c>
      <c r="R101" s="119"/>
      <c r="S101" s="121" t="s">
        <v>87</v>
      </c>
      <c r="T101" s="121"/>
      <c r="U101" s="167" t="s">
        <v>518</v>
      </c>
      <c r="V101" s="164" t="s">
        <v>429</v>
      </c>
      <c r="W101" s="164" t="s">
        <v>451</v>
      </c>
      <c r="X101" s="167" t="s">
        <v>519</v>
      </c>
      <c r="Y101" s="119" t="s">
        <v>135</v>
      </c>
      <c r="Z101" s="167" t="s">
        <v>520</v>
      </c>
      <c r="AA101" s="167"/>
      <c r="AB101" s="206" t="n">
        <v>1</v>
      </c>
      <c r="AC101" s="202" t="n">
        <v>41841</v>
      </c>
      <c r="AD101" s="175" t="s">
        <v>121</v>
      </c>
      <c r="AE101" s="132" t="n">
        <f aca="false">AC101-O101</f>
        <v>91</v>
      </c>
      <c r="AF101" s="119"/>
      <c r="AG101" s="119"/>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14.75" hidden="false" customHeight="true" outlineLevel="0" collapsed="false">
      <c r="A102" s="119" t="n">
        <v>79</v>
      </c>
      <c r="B102" s="119" t="s">
        <v>109</v>
      </c>
      <c r="C102" s="119" t="n">
        <v>14</v>
      </c>
      <c r="D102" s="119" t="s">
        <v>110</v>
      </c>
      <c r="E102" s="119"/>
      <c r="F102" s="119"/>
      <c r="G102" s="119" t="s">
        <v>87</v>
      </c>
      <c r="H102" s="119"/>
      <c r="I102" s="119" t="s">
        <v>68</v>
      </c>
      <c r="J102" s="119"/>
      <c r="K102" s="164" t="s">
        <v>490</v>
      </c>
      <c r="L102" s="164" t="s">
        <v>94</v>
      </c>
      <c r="M102" s="164" t="s">
        <v>468</v>
      </c>
      <c r="N102" s="202" t="n">
        <v>41750</v>
      </c>
      <c r="O102" s="202" t="n">
        <v>41750</v>
      </c>
      <c r="P102" s="202" t="n">
        <v>41841</v>
      </c>
      <c r="Q102" s="124" t="n">
        <f aca="false">P102-O102</f>
        <v>91</v>
      </c>
      <c r="R102" s="119"/>
      <c r="S102" s="121" t="s">
        <v>87</v>
      </c>
      <c r="T102" s="121"/>
      <c r="U102" s="167" t="s">
        <v>521</v>
      </c>
      <c r="V102" s="164" t="s">
        <v>429</v>
      </c>
      <c r="W102" s="164" t="s">
        <v>451</v>
      </c>
      <c r="X102" s="167" t="s">
        <v>522</v>
      </c>
      <c r="Y102" s="119" t="s">
        <v>135</v>
      </c>
      <c r="Z102" s="167" t="s">
        <v>523</v>
      </c>
      <c r="AA102" s="167"/>
      <c r="AB102" s="206" t="n">
        <v>1</v>
      </c>
      <c r="AC102" s="202" t="n">
        <v>41841</v>
      </c>
      <c r="AD102" s="175" t="s">
        <v>121</v>
      </c>
      <c r="AE102" s="132" t="n">
        <f aca="false">AC102-O102</f>
        <v>91</v>
      </c>
      <c r="AF102" s="119"/>
      <c r="AG102" s="119"/>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26" hidden="false" customHeight="true" outlineLevel="0" collapsed="false">
      <c r="A103" s="119" t="n">
        <v>80</v>
      </c>
      <c r="B103" s="119" t="s">
        <v>109</v>
      </c>
      <c r="C103" s="119" t="n">
        <v>14</v>
      </c>
      <c r="D103" s="119" t="s">
        <v>110</v>
      </c>
      <c r="E103" s="119"/>
      <c r="F103" s="119"/>
      <c r="G103" s="119" t="s">
        <v>87</v>
      </c>
      <c r="H103" s="119"/>
      <c r="I103" s="119" t="s">
        <v>68</v>
      </c>
      <c r="J103" s="119"/>
      <c r="K103" s="164" t="s">
        <v>490</v>
      </c>
      <c r="L103" s="164" t="s">
        <v>94</v>
      </c>
      <c r="M103" s="164" t="s">
        <v>468</v>
      </c>
      <c r="N103" s="202" t="n">
        <v>41750</v>
      </c>
      <c r="O103" s="202" t="n">
        <v>41750</v>
      </c>
      <c r="P103" s="202" t="n">
        <v>41841</v>
      </c>
      <c r="Q103" s="124" t="n">
        <f aca="false">P103-O103</f>
        <v>91</v>
      </c>
      <c r="R103" s="119"/>
      <c r="S103" s="121" t="s">
        <v>87</v>
      </c>
      <c r="T103" s="121"/>
      <c r="U103" s="167" t="s">
        <v>524</v>
      </c>
      <c r="V103" s="164" t="s">
        <v>429</v>
      </c>
      <c r="W103" s="164" t="s">
        <v>451</v>
      </c>
      <c r="X103" s="167" t="s">
        <v>525</v>
      </c>
      <c r="Y103" s="119" t="s">
        <v>135</v>
      </c>
      <c r="Z103" s="167" t="s">
        <v>526</v>
      </c>
      <c r="AA103" s="167"/>
      <c r="AB103" s="206" t="n">
        <v>1</v>
      </c>
      <c r="AC103" s="202" t="n">
        <v>41841</v>
      </c>
      <c r="AD103" s="175" t="s">
        <v>121</v>
      </c>
      <c r="AE103" s="132" t="n">
        <f aca="false">AC103-O103</f>
        <v>91</v>
      </c>
      <c r="AF103" s="119"/>
      <c r="AG103" s="119"/>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10.25" hidden="false" customHeight="true" outlineLevel="0" collapsed="false">
      <c r="A104" s="119" t="n">
        <v>81</v>
      </c>
      <c r="B104" s="119" t="s">
        <v>109</v>
      </c>
      <c r="C104" s="119" t="n">
        <v>14</v>
      </c>
      <c r="D104" s="119" t="s">
        <v>110</v>
      </c>
      <c r="E104" s="119"/>
      <c r="F104" s="119"/>
      <c r="G104" s="119" t="s">
        <v>87</v>
      </c>
      <c r="H104" s="119"/>
      <c r="I104" s="119" t="s">
        <v>68</v>
      </c>
      <c r="J104" s="119"/>
      <c r="K104" s="164" t="s">
        <v>490</v>
      </c>
      <c r="L104" s="164" t="s">
        <v>94</v>
      </c>
      <c r="M104" s="164" t="s">
        <v>468</v>
      </c>
      <c r="N104" s="202" t="n">
        <v>41750</v>
      </c>
      <c r="O104" s="202" t="n">
        <v>41750</v>
      </c>
      <c r="P104" s="212" t="n">
        <v>41841</v>
      </c>
      <c r="Q104" s="124" t="n">
        <f aca="false">P104-O104</f>
        <v>91</v>
      </c>
      <c r="R104" s="119"/>
      <c r="S104" s="121" t="s">
        <v>87</v>
      </c>
      <c r="T104" s="121"/>
      <c r="U104" s="167" t="s">
        <v>527</v>
      </c>
      <c r="V104" s="164" t="s">
        <v>429</v>
      </c>
      <c r="W104" s="164" t="s">
        <v>451</v>
      </c>
      <c r="X104" s="167" t="s">
        <v>528</v>
      </c>
      <c r="Y104" s="119" t="s">
        <v>135</v>
      </c>
      <c r="Z104" s="167" t="s">
        <v>529</v>
      </c>
      <c r="AA104" s="167"/>
      <c r="AB104" s="206" t="n">
        <v>0.9</v>
      </c>
      <c r="AC104" s="202" t="n">
        <v>41841</v>
      </c>
      <c r="AD104" s="175" t="s">
        <v>121</v>
      </c>
      <c r="AE104" s="132" t="n">
        <f aca="false">AC104-O104</f>
        <v>91</v>
      </c>
      <c r="AF104" s="119"/>
      <c r="AG104" s="119"/>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59" hidden="false" customHeight="true" outlineLevel="0" collapsed="false">
      <c r="A105" s="119" t="n">
        <v>82</v>
      </c>
      <c r="B105" s="119" t="s">
        <v>109</v>
      </c>
      <c r="C105" s="119" t="n">
        <v>14</v>
      </c>
      <c r="D105" s="119" t="s">
        <v>385</v>
      </c>
      <c r="E105" s="119"/>
      <c r="F105" s="119"/>
      <c r="G105" s="119" t="s">
        <v>530</v>
      </c>
      <c r="H105" s="119"/>
      <c r="I105" s="119" t="s">
        <v>68</v>
      </c>
      <c r="J105" s="119"/>
      <c r="K105" s="119" t="s">
        <v>531</v>
      </c>
      <c r="L105" s="119" t="s">
        <v>74</v>
      </c>
      <c r="M105" s="119" t="s">
        <v>532</v>
      </c>
      <c r="N105" s="202" t="n">
        <v>41781</v>
      </c>
      <c r="O105" s="202" t="n">
        <v>41781</v>
      </c>
      <c r="P105" s="202" t="n">
        <v>41840</v>
      </c>
      <c r="Q105" s="124" t="n">
        <f aca="false">P105-O105</f>
        <v>59</v>
      </c>
      <c r="R105" s="119"/>
      <c r="S105" s="119" t="n">
        <v>18001</v>
      </c>
      <c r="T105" s="119"/>
      <c r="U105" s="203" t="s">
        <v>533</v>
      </c>
      <c r="V105" s="164" t="s">
        <v>425</v>
      </c>
      <c r="W105" s="209" t="s">
        <v>451</v>
      </c>
      <c r="X105" s="210" t="s">
        <v>534</v>
      </c>
      <c r="Y105" s="119" t="s">
        <v>135</v>
      </c>
      <c r="Z105" s="167" t="s">
        <v>535</v>
      </c>
      <c r="AA105" s="167"/>
      <c r="AB105" s="206" t="n">
        <v>1</v>
      </c>
      <c r="AC105" s="202" t="n">
        <v>41850</v>
      </c>
      <c r="AD105" s="175" t="s">
        <v>121</v>
      </c>
      <c r="AE105" s="132" t="n">
        <f aca="false">AC105-O105</f>
        <v>69</v>
      </c>
      <c r="AF105" s="119"/>
      <c r="AG105" s="119"/>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68.25" hidden="false" customHeight="true" outlineLevel="0" collapsed="false">
      <c r="A106" s="119" t="n">
        <v>83</v>
      </c>
      <c r="B106" s="119" t="s">
        <v>109</v>
      </c>
      <c r="C106" s="119" t="n">
        <v>14</v>
      </c>
      <c r="D106" s="119" t="s">
        <v>385</v>
      </c>
      <c r="E106" s="119"/>
      <c r="F106" s="119"/>
      <c r="G106" s="119" t="s">
        <v>530</v>
      </c>
      <c r="H106" s="119"/>
      <c r="I106" s="119" t="s">
        <v>68</v>
      </c>
      <c r="J106" s="119"/>
      <c r="K106" s="119" t="s">
        <v>531</v>
      </c>
      <c r="L106" s="119" t="s">
        <v>74</v>
      </c>
      <c r="M106" s="119" t="s">
        <v>532</v>
      </c>
      <c r="N106" s="202" t="n">
        <v>41781</v>
      </c>
      <c r="O106" s="202" t="n">
        <v>41781</v>
      </c>
      <c r="P106" s="202" t="n">
        <v>41840</v>
      </c>
      <c r="Q106" s="124" t="n">
        <f aca="false">P106-O106</f>
        <v>59</v>
      </c>
      <c r="R106" s="119"/>
      <c r="S106" s="119" t="n">
        <v>14001</v>
      </c>
      <c r="T106" s="119"/>
      <c r="U106" s="203" t="s">
        <v>536</v>
      </c>
      <c r="V106" s="164" t="s">
        <v>420</v>
      </c>
      <c r="W106" s="209" t="s">
        <v>451</v>
      </c>
      <c r="X106" s="210" t="s">
        <v>537</v>
      </c>
      <c r="Y106" s="119" t="s">
        <v>135</v>
      </c>
      <c r="Z106" s="167" t="s">
        <v>538</v>
      </c>
      <c r="AA106" s="167"/>
      <c r="AB106" s="206" t="n">
        <v>0.9</v>
      </c>
      <c r="AC106" s="202" t="n">
        <v>41850</v>
      </c>
      <c r="AD106" s="175" t="s">
        <v>121</v>
      </c>
      <c r="AE106" s="132" t="n">
        <f aca="false">AC106-O106</f>
        <v>69</v>
      </c>
      <c r="AF106" s="119"/>
      <c r="AG106" s="119"/>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54" hidden="false" customHeight="true" outlineLevel="0" collapsed="false">
      <c r="A107" s="119" t="n">
        <v>84</v>
      </c>
      <c r="B107" s="119" t="s">
        <v>109</v>
      </c>
      <c r="C107" s="119" t="n">
        <v>14</v>
      </c>
      <c r="D107" s="119" t="s">
        <v>385</v>
      </c>
      <c r="E107" s="119"/>
      <c r="F107" s="119"/>
      <c r="G107" s="119" t="s">
        <v>530</v>
      </c>
      <c r="H107" s="119"/>
      <c r="I107" s="119" t="s">
        <v>68</v>
      </c>
      <c r="J107" s="119"/>
      <c r="K107" s="119" t="s">
        <v>531</v>
      </c>
      <c r="L107" s="119" t="s">
        <v>74</v>
      </c>
      <c r="M107" s="119" t="s">
        <v>532</v>
      </c>
      <c r="N107" s="202" t="n">
        <v>41781</v>
      </c>
      <c r="O107" s="202" t="n">
        <v>41781</v>
      </c>
      <c r="P107" s="202" t="n">
        <v>41840</v>
      </c>
      <c r="Q107" s="124" t="n">
        <f aca="false">P107-O107</f>
        <v>59</v>
      </c>
      <c r="R107" s="119"/>
      <c r="S107" s="119" t="n">
        <v>18001</v>
      </c>
      <c r="T107" s="119"/>
      <c r="U107" s="203" t="s">
        <v>539</v>
      </c>
      <c r="V107" s="164" t="s">
        <v>425</v>
      </c>
      <c r="W107" s="209" t="s">
        <v>451</v>
      </c>
      <c r="X107" s="210" t="s">
        <v>540</v>
      </c>
      <c r="Y107" s="119" t="s">
        <v>135</v>
      </c>
      <c r="Z107" s="167" t="s">
        <v>541</v>
      </c>
      <c r="AA107" s="167"/>
      <c r="AB107" s="206" t="n">
        <v>0.9</v>
      </c>
      <c r="AC107" s="202" t="n">
        <v>41850</v>
      </c>
      <c r="AD107" s="175" t="s">
        <v>121</v>
      </c>
      <c r="AE107" s="132" t="n">
        <f aca="false">AC107-O107</f>
        <v>69</v>
      </c>
      <c r="AF107" s="119"/>
      <c r="AG107" s="119"/>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54" hidden="false" customHeight="true" outlineLevel="0" collapsed="false">
      <c r="A108" s="119" t="n">
        <v>85</v>
      </c>
      <c r="B108" s="119" t="s">
        <v>109</v>
      </c>
      <c r="C108" s="119" t="n">
        <v>14</v>
      </c>
      <c r="D108" s="119" t="s">
        <v>385</v>
      </c>
      <c r="E108" s="119"/>
      <c r="F108" s="119"/>
      <c r="G108" s="119" t="s">
        <v>530</v>
      </c>
      <c r="H108" s="119"/>
      <c r="I108" s="119" t="s">
        <v>68</v>
      </c>
      <c r="J108" s="119"/>
      <c r="K108" s="119" t="s">
        <v>531</v>
      </c>
      <c r="L108" s="119" t="s">
        <v>74</v>
      </c>
      <c r="M108" s="119" t="s">
        <v>542</v>
      </c>
      <c r="N108" s="202" t="n">
        <v>41781</v>
      </c>
      <c r="O108" s="202" t="n">
        <v>41781</v>
      </c>
      <c r="P108" s="202" t="n">
        <v>41840</v>
      </c>
      <c r="Q108" s="124" t="n">
        <f aca="false">P108-O108</f>
        <v>59</v>
      </c>
      <c r="R108" s="119"/>
      <c r="S108" s="119" t="n">
        <v>18001</v>
      </c>
      <c r="T108" s="119"/>
      <c r="U108" s="203" t="s">
        <v>543</v>
      </c>
      <c r="V108" s="164" t="s">
        <v>425</v>
      </c>
      <c r="W108" s="164" t="s">
        <v>451</v>
      </c>
      <c r="X108" s="167" t="s">
        <v>544</v>
      </c>
      <c r="Y108" s="119" t="s">
        <v>135</v>
      </c>
      <c r="Z108" s="167" t="s">
        <v>545</v>
      </c>
      <c r="AA108" s="167"/>
      <c r="AB108" s="206" t="n">
        <v>1</v>
      </c>
      <c r="AC108" s="202" t="n">
        <v>41850</v>
      </c>
      <c r="AD108" s="175" t="s">
        <v>121</v>
      </c>
      <c r="AE108" s="132" t="n">
        <f aca="false">AC108-O108</f>
        <v>69</v>
      </c>
      <c r="AF108" s="119"/>
      <c r="AG108" s="119"/>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01.25" hidden="false" customHeight="true" outlineLevel="0" collapsed="false">
      <c r="A109" s="119" t="n">
        <v>86</v>
      </c>
      <c r="B109" s="119" t="s">
        <v>109</v>
      </c>
      <c r="C109" s="119" t="n">
        <v>14</v>
      </c>
      <c r="D109" s="119" t="s">
        <v>385</v>
      </c>
      <c r="E109" s="119"/>
      <c r="F109" s="119"/>
      <c r="G109" s="119" t="s">
        <v>530</v>
      </c>
      <c r="H109" s="119"/>
      <c r="I109" s="119" t="s">
        <v>68</v>
      </c>
      <c r="J109" s="119"/>
      <c r="K109" s="119" t="s">
        <v>531</v>
      </c>
      <c r="L109" s="119" t="s">
        <v>74</v>
      </c>
      <c r="M109" s="119" t="s">
        <v>532</v>
      </c>
      <c r="N109" s="202" t="n">
        <v>41781</v>
      </c>
      <c r="O109" s="202" t="n">
        <v>41781</v>
      </c>
      <c r="P109" s="202" t="n">
        <v>41840</v>
      </c>
      <c r="Q109" s="124" t="n">
        <f aca="false">P109-O109</f>
        <v>59</v>
      </c>
      <c r="R109" s="119"/>
      <c r="S109" s="119" t="n">
        <v>18001</v>
      </c>
      <c r="T109" s="119"/>
      <c r="U109" s="203" t="s">
        <v>546</v>
      </c>
      <c r="V109" s="164" t="s">
        <v>425</v>
      </c>
      <c r="W109" s="209" t="s">
        <v>451</v>
      </c>
      <c r="X109" s="210" t="s">
        <v>547</v>
      </c>
      <c r="Y109" s="119" t="s">
        <v>135</v>
      </c>
      <c r="Z109" s="190" t="s">
        <v>548</v>
      </c>
      <c r="AA109" s="190"/>
      <c r="AB109" s="206" t="n">
        <v>1</v>
      </c>
      <c r="AC109" s="202" t="n">
        <v>41850</v>
      </c>
      <c r="AD109" s="175" t="s">
        <v>121</v>
      </c>
      <c r="AE109" s="132" t="n">
        <f aca="false">AC109-O109</f>
        <v>69</v>
      </c>
      <c r="AF109" s="119"/>
      <c r="AG109" s="119"/>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54" hidden="false" customHeight="true" outlineLevel="0" collapsed="false">
      <c r="A110" s="119" t="n">
        <v>87</v>
      </c>
      <c r="B110" s="119" t="s">
        <v>109</v>
      </c>
      <c r="C110" s="119" t="n">
        <v>14</v>
      </c>
      <c r="D110" s="119" t="s">
        <v>385</v>
      </c>
      <c r="E110" s="119"/>
      <c r="F110" s="119"/>
      <c r="G110" s="119" t="s">
        <v>530</v>
      </c>
      <c r="H110" s="119"/>
      <c r="I110" s="119" t="s">
        <v>71</v>
      </c>
      <c r="J110" s="119"/>
      <c r="K110" s="119" t="s">
        <v>531</v>
      </c>
      <c r="L110" s="119" t="s">
        <v>72</v>
      </c>
      <c r="M110" s="119" t="s">
        <v>464</v>
      </c>
      <c r="N110" s="202" t="n">
        <v>41781</v>
      </c>
      <c r="O110" s="202" t="n">
        <v>41781</v>
      </c>
      <c r="P110" s="202"/>
      <c r="Q110" s="124" t="n">
        <f aca="false">P110-O110</f>
        <v>-41781</v>
      </c>
      <c r="R110" s="119"/>
      <c r="S110" s="121" t="n">
        <v>9001</v>
      </c>
      <c r="T110" s="121"/>
      <c r="U110" s="203" t="s">
        <v>549</v>
      </c>
      <c r="V110" s="164" t="s">
        <v>550</v>
      </c>
      <c r="W110" s="164" t="s">
        <v>451</v>
      </c>
      <c r="X110" s="167"/>
      <c r="Y110" s="119" t="s">
        <v>135</v>
      </c>
      <c r="Z110" s="190"/>
      <c r="AA110" s="190"/>
      <c r="AB110" s="206" t="n">
        <v>0</v>
      </c>
      <c r="AC110" s="202" t="n">
        <v>41820</v>
      </c>
      <c r="AD110" s="175" t="s">
        <v>200</v>
      </c>
      <c r="AE110" s="132" t="n">
        <f aca="false">AC110-O110</f>
        <v>39</v>
      </c>
      <c r="AF110" s="119"/>
      <c r="AG110" s="119"/>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54" hidden="false" customHeight="true" outlineLevel="0" collapsed="false">
      <c r="A111" s="119" t="n">
        <v>88</v>
      </c>
      <c r="B111" s="119" t="s">
        <v>109</v>
      </c>
      <c r="C111" s="119" t="n">
        <v>14</v>
      </c>
      <c r="D111" s="119" t="s">
        <v>385</v>
      </c>
      <c r="E111" s="119"/>
      <c r="F111" s="119"/>
      <c r="G111" s="119" t="s">
        <v>530</v>
      </c>
      <c r="H111" s="119"/>
      <c r="I111" s="119" t="s">
        <v>71</v>
      </c>
      <c r="J111" s="119"/>
      <c r="K111" s="119" t="s">
        <v>531</v>
      </c>
      <c r="L111" s="119" t="s">
        <v>74</v>
      </c>
      <c r="M111" s="119" t="s">
        <v>532</v>
      </c>
      <c r="N111" s="202" t="n">
        <v>41781</v>
      </c>
      <c r="O111" s="202" t="n">
        <v>41781</v>
      </c>
      <c r="P111" s="202" t="n">
        <v>41840</v>
      </c>
      <c r="Q111" s="124" t="n">
        <f aca="false">P111-O111</f>
        <v>59</v>
      </c>
      <c r="R111" s="119"/>
      <c r="S111" s="119" t="n">
        <v>14001</v>
      </c>
      <c r="T111" s="119"/>
      <c r="U111" s="203" t="s">
        <v>551</v>
      </c>
      <c r="V111" s="164" t="s">
        <v>550</v>
      </c>
      <c r="W111" s="164" t="s">
        <v>552</v>
      </c>
      <c r="X111" s="210" t="s">
        <v>553</v>
      </c>
      <c r="Y111" s="119" t="s">
        <v>135</v>
      </c>
      <c r="Z111" s="207" t="s">
        <v>554</v>
      </c>
      <c r="AA111" s="207"/>
      <c r="AB111" s="206" t="n">
        <v>0.9</v>
      </c>
      <c r="AC111" s="202" t="n">
        <v>41850</v>
      </c>
      <c r="AD111" s="175" t="s">
        <v>121</v>
      </c>
      <c r="AE111" s="132" t="n">
        <f aca="false">AC111-O111</f>
        <v>69</v>
      </c>
      <c r="AF111" s="119"/>
      <c r="AG111" s="119"/>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54" hidden="false" customHeight="true" outlineLevel="0" collapsed="false">
      <c r="A112" s="119" t="n">
        <v>89</v>
      </c>
      <c r="B112" s="119" t="s">
        <v>109</v>
      </c>
      <c r="C112" s="119" t="n">
        <v>14</v>
      </c>
      <c r="D112" s="119" t="s">
        <v>385</v>
      </c>
      <c r="E112" s="119"/>
      <c r="F112" s="119"/>
      <c r="G112" s="119" t="s">
        <v>530</v>
      </c>
      <c r="H112" s="119"/>
      <c r="I112" s="119" t="s">
        <v>71</v>
      </c>
      <c r="J112" s="119"/>
      <c r="K112" s="119" t="s">
        <v>531</v>
      </c>
      <c r="L112" s="119" t="s">
        <v>74</v>
      </c>
      <c r="M112" s="119" t="s">
        <v>542</v>
      </c>
      <c r="N112" s="202" t="n">
        <v>41781</v>
      </c>
      <c r="O112" s="202" t="n">
        <v>41781</v>
      </c>
      <c r="P112" s="202" t="n">
        <v>41840</v>
      </c>
      <c r="Q112" s="124" t="n">
        <f aca="false">P112-O112</f>
        <v>59</v>
      </c>
      <c r="R112" s="119"/>
      <c r="S112" s="119" t="n">
        <v>14001</v>
      </c>
      <c r="T112" s="119"/>
      <c r="U112" s="203" t="s">
        <v>555</v>
      </c>
      <c r="V112" s="164" t="s">
        <v>550</v>
      </c>
      <c r="W112" s="164" t="s">
        <v>556</v>
      </c>
      <c r="X112" s="210" t="s">
        <v>557</v>
      </c>
      <c r="Y112" s="119" t="s">
        <v>135</v>
      </c>
      <c r="Z112" s="207" t="s">
        <v>558</v>
      </c>
      <c r="AA112" s="207"/>
      <c r="AB112" s="206" t="n">
        <v>1</v>
      </c>
      <c r="AC112" s="202" t="n">
        <v>41850</v>
      </c>
      <c r="AD112" s="175" t="s">
        <v>121</v>
      </c>
      <c r="AE112" s="132" t="n">
        <f aca="false">AC112-O112</f>
        <v>69</v>
      </c>
      <c r="AF112" s="119"/>
      <c r="AG112" s="119"/>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54" hidden="false" customHeight="true" outlineLevel="0" collapsed="false">
      <c r="A113" s="119" t="n">
        <v>90</v>
      </c>
      <c r="B113" s="119" t="s">
        <v>109</v>
      </c>
      <c r="C113" s="119" t="n">
        <v>14</v>
      </c>
      <c r="D113" s="119" t="s">
        <v>385</v>
      </c>
      <c r="E113" s="119"/>
      <c r="F113" s="119"/>
      <c r="G113" s="119" t="s">
        <v>530</v>
      </c>
      <c r="H113" s="119"/>
      <c r="I113" s="119" t="s">
        <v>71</v>
      </c>
      <c r="J113" s="119"/>
      <c r="K113" s="119" t="s">
        <v>531</v>
      </c>
      <c r="L113" s="119" t="s">
        <v>74</v>
      </c>
      <c r="M113" s="119" t="s">
        <v>532</v>
      </c>
      <c r="N113" s="202" t="n">
        <v>41781</v>
      </c>
      <c r="O113" s="202" t="n">
        <v>41781</v>
      </c>
      <c r="P113" s="202" t="n">
        <v>41840</v>
      </c>
      <c r="Q113" s="124" t="n">
        <f aca="false">P113-O113</f>
        <v>59</v>
      </c>
      <c r="R113" s="119"/>
      <c r="S113" s="119" t="n">
        <v>14001</v>
      </c>
      <c r="T113" s="119"/>
      <c r="U113" s="203" t="s">
        <v>559</v>
      </c>
      <c r="V113" s="164" t="s">
        <v>550</v>
      </c>
      <c r="W113" s="164" t="s">
        <v>552</v>
      </c>
      <c r="X113" s="210" t="s">
        <v>560</v>
      </c>
      <c r="Y113" s="119" t="s">
        <v>135</v>
      </c>
      <c r="Z113" s="207" t="s">
        <v>561</v>
      </c>
      <c r="AA113" s="207"/>
      <c r="AB113" s="206" t="n">
        <v>1</v>
      </c>
      <c r="AC113" s="202" t="n">
        <v>41850</v>
      </c>
      <c r="AD113" s="175" t="s">
        <v>121</v>
      </c>
      <c r="AE113" s="132" t="n">
        <f aca="false">AC113-O113</f>
        <v>69</v>
      </c>
      <c r="AF113" s="119"/>
      <c r="AG113" s="119"/>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69" hidden="false" customHeight="true" outlineLevel="0" collapsed="false">
      <c r="A114" s="119" t="n">
        <v>91</v>
      </c>
      <c r="B114" s="119" t="s">
        <v>109</v>
      </c>
      <c r="C114" s="119" t="n">
        <v>14</v>
      </c>
      <c r="D114" s="119" t="s">
        <v>385</v>
      </c>
      <c r="E114" s="119"/>
      <c r="F114" s="119"/>
      <c r="G114" s="119" t="s">
        <v>530</v>
      </c>
      <c r="H114" s="119"/>
      <c r="I114" s="119" t="s">
        <v>71</v>
      </c>
      <c r="J114" s="119"/>
      <c r="K114" s="119" t="s">
        <v>531</v>
      </c>
      <c r="L114" s="119" t="s">
        <v>74</v>
      </c>
      <c r="M114" s="119" t="s">
        <v>532</v>
      </c>
      <c r="N114" s="202" t="n">
        <v>41781</v>
      </c>
      <c r="O114" s="202" t="n">
        <v>41781</v>
      </c>
      <c r="P114" s="202" t="n">
        <v>41840</v>
      </c>
      <c r="Q114" s="124" t="n">
        <f aca="false">P114-O114</f>
        <v>59</v>
      </c>
      <c r="R114" s="119"/>
      <c r="S114" s="119" t="n">
        <v>18001</v>
      </c>
      <c r="T114" s="119"/>
      <c r="U114" s="203" t="s">
        <v>562</v>
      </c>
      <c r="V114" s="164" t="s">
        <v>550</v>
      </c>
      <c r="W114" s="164" t="s">
        <v>552</v>
      </c>
      <c r="X114" s="167"/>
      <c r="Y114" s="119" t="s">
        <v>135</v>
      </c>
      <c r="Z114" s="190" t="s">
        <v>563</v>
      </c>
      <c r="AA114" s="190"/>
      <c r="AB114" s="206" t="n">
        <v>1</v>
      </c>
      <c r="AC114" s="202" t="n">
        <v>41850</v>
      </c>
      <c r="AD114" s="175" t="s">
        <v>121</v>
      </c>
      <c r="AE114" s="132" t="n">
        <f aca="false">AC114-O114</f>
        <v>69</v>
      </c>
      <c r="AF114" s="119"/>
      <c r="AG114" s="119"/>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54" hidden="false" customHeight="true" outlineLevel="0" collapsed="false">
      <c r="A115" s="119" t="n">
        <v>92</v>
      </c>
      <c r="B115" s="119" t="s">
        <v>109</v>
      </c>
      <c r="C115" s="119" t="n">
        <v>14</v>
      </c>
      <c r="D115" s="119" t="s">
        <v>385</v>
      </c>
      <c r="E115" s="119"/>
      <c r="F115" s="119"/>
      <c r="G115" s="119" t="s">
        <v>530</v>
      </c>
      <c r="H115" s="119"/>
      <c r="I115" s="119" t="s">
        <v>71</v>
      </c>
      <c r="J115" s="119"/>
      <c r="K115" s="119" t="s">
        <v>531</v>
      </c>
      <c r="L115" s="119" t="s">
        <v>74</v>
      </c>
      <c r="M115" s="119" t="s">
        <v>532</v>
      </c>
      <c r="N115" s="202" t="n">
        <v>41781</v>
      </c>
      <c r="O115" s="202" t="n">
        <v>41781</v>
      </c>
      <c r="P115" s="202" t="n">
        <v>41840</v>
      </c>
      <c r="Q115" s="124" t="n">
        <f aca="false">P115-O115</f>
        <v>59</v>
      </c>
      <c r="R115" s="119"/>
      <c r="S115" s="119" t="n">
        <v>18001</v>
      </c>
      <c r="T115" s="119"/>
      <c r="U115" s="203" t="s">
        <v>564</v>
      </c>
      <c r="V115" s="164" t="s">
        <v>550</v>
      </c>
      <c r="W115" s="164" t="s">
        <v>552</v>
      </c>
      <c r="X115" s="167"/>
      <c r="Y115" s="119" t="s">
        <v>135</v>
      </c>
      <c r="Z115" s="190"/>
      <c r="AA115" s="190"/>
      <c r="AB115" s="206" t="n">
        <v>1</v>
      </c>
      <c r="AC115" s="202" t="n">
        <v>41850</v>
      </c>
      <c r="AD115" s="175" t="s">
        <v>121</v>
      </c>
      <c r="AE115" s="132" t="n">
        <f aca="false">AC115-O115</f>
        <v>69</v>
      </c>
      <c r="AF115" s="119"/>
      <c r="AG115" s="119"/>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54" hidden="false" customHeight="true" outlineLevel="0" collapsed="false">
      <c r="A116" s="119" t="n">
        <v>93</v>
      </c>
      <c r="B116" s="119" t="s">
        <v>109</v>
      </c>
      <c r="C116" s="119" t="n">
        <v>14</v>
      </c>
      <c r="D116" s="119" t="s">
        <v>385</v>
      </c>
      <c r="E116" s="119"/>
      <c r="F116" s="119"/>
      <c r="G116" s="119" t="s">
        <v>530</v>
      </c>
      <c r="H116" s="119"/>
      <c r="I116" s="119" t="s">
        <v>71</v>
      </c>
      <c r="J116" s="119"/>
      <c r="K116" s="119" t="s">
        <v>531</v>
      </c>
      <c r="L116" s="119" t="s">
        <v>74</v>
      </c>
      <c r="M116" s="119" t="s">
        <v>532</v>
      </c>
      <c r="N116" s="202" t="n">
        <v>41781</v>
      </c>
      <c r="O116" s="202" t="n">
        <v>41781</v>
      </c>
      <c r="P116" s="202" t="n">
        <v>41840</v>
      </c>
      <c r="Q116" s="124" t="n">
        <f aca="false">P116-O116</f>
        <v>59</v>
      </c>
      <c r="R116" s="119"/>
      <c r="S116" s="119" t="n">
        <v>18001</v>
      </c>
      <c r="T116" s="119"/>
      <c r="U116" s="203" t="s">
        <v>565</v>
      </c>
      <c r="V116" s="164" t="s">
        <v>550</v>
      </c>
      <c r="W116" s="164" t="s">
        <v>552</v>
      </c>
      <c r="X116" s="167" t="s">
        <v>566</v>
      </c>
      <c r="Y116" s="119" t="s">
        <v>135</v>
      </c>
      <c r="Z116" s="190" t="s">
        <v>567</v>
      </c>
      <c r="AA116" s="190"/>
      <c r="AB116" s="206" t="n">
        <v>1</v>
      </c>
      <c r="AC116" s="202" t="n">
        <v>41850</v>
      </c>
      <c r="AD116" s="175" t="s">
        <v>121</v>
      </c>
      <c r="AE116" s="132" t="n">
        <f aca="false">AC116-O116</f>
        <v>69</v>
      </c>
      <c r="AF116" s="119"/>
      <c r="AG116" s="119"/>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54" hidden="false" customHeight="true" outlineLevel="0" collapsed="false">
      <c r="A117" s="119" t="n">
        <v>94</v>
      </c>
      <c r="B117" s="119" t="s">
        <v>109</v>
      </c>
      <c r="C117" s="119" t="n">
        <v>14</v>
      </c>
      <c r="D117" s="119" t="s">
        <v>385</v>
      </c>
      <c r="E117" s="119"/>
      <c r="F117" s="119"/>
      <c r="G117" s="119" t="s">
        <v>530</v>
      </c>
      <c r="H117" s="119"/>
      <c r="I117" s="119" t="s">
        <v>71</v>
      </c>
      <c r="J117" s="119"/>
      <c r="K117" s="119" t="s">
        <v>531</v>
      </c>
      <c r="L117" s="119" t="s">
        <v>74</v>
      </c>
      <c r="M117" s="119" t="s">
        <v>532</v>
      </c>
      <c r="N117" s="202" t="n">
        <v>41781</v>
      </c>
      <c r="O117" s="202" t="n">
        <v>41781</v>
      </c>
      <c r="P117" s="202" t="n">
        <v>41840</v>
      </c>
      <c r="Q117" s="124" t="n">
        <f aca="false">P117-O117</f>
        <v>59</v>
      </c>
      <c r="R117" s="119"/>
      <c r="S117" s="119" t="n">
        <v>18001</v>
      </c>
      <c r="T117" s="119"/>
      <c r="U117" s="203" t="s">
        <v>568</v>
      </c>
      <c r="V117" s="164" t="s">
        <v>550</v>
      </c>
      <c r="W117" s="164" t="s">
        <v>552</v>
      </c>
      <c r="X117" s="167" t="s">
        <v>569</v>
      </c>
      <c r="Y117" s="119" t="s">
        <v>135</v>
      </c>
      <c r="Z117" s="190" t="s">
        <v>570</v>
      </c>
      <c r="AA117" s="190"/>
      <c r="AB117" s="206" t="n">
        <v>1</v>
      </c>
      <c r="AC117" s="202" t="n">
        <v>41850</v>
      </c>
      <c r="AD117" s="175" t="s">
        <v>121</v>
      </c>
      <c r="AE117" s="132" t="n">
        <f aca="false">AC117-O117</f>
        <v>69</v>
      </c>
      <c r="AF117" s="119"/>
      <c r="AG117" s="119"/>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64.5" hidden="false" customHeight="true" outlineLevel="0" collapsed="false">
      <c r="A118" s="119" t="n">
        <v>95</v>
      </c>
      <c r="B118" s="119" t="s">
        <v>109</v>
      </c>
      <c r="C118" s="119" t="n">
        <v>14</v>
      </c>
      <c r="D118" s="119" t="s">
        <v>385</v>
      </c>
      <c r="E118" s="119"/>
      <c r="F118" s="119"/>
      <c r="G118" s="119" t="s">
        <v>530</v>
      </c>
      <c r="H118" s="119"/>
      <c r="I118" s="119" t="s">
        <v>71</v>
      </c>
      <c r="J118" s="119"/>
      <c r="K118" s="119" t="s">
        <v>531</v>
      </c>
      <c r="L118" s="119" t="s">
        <v>74</v>
      </c>
      <c r="M118" s="119" t="s">
        <v>532</v>
      </c>
      <c r="N118" s="202" t="n">
        <v>41781</v>
      </c>
      <c r="O118" s="202" t="n">
        <v>41781</v>
      </c>
      <c r="P118" s="202" t="n">
        <v>41840</v>
      </c>
      <c r="Q118" s="124" t="n">
        <f aca="false">P118-O118</f>
        <v>59</v>
      </c>
      <c r="R118" s="119"/>
      <c r="S118" s="119" t="n">
        <v>18001</v>
      </c>
      <c r="T118" s="119"/>
      <c r="U118" s="203" t="s">
        <v>571</v>
      </c>
      <c r="V118" s="164" t="s">
        <v>550</v>
      </c>
      <c r="W118" s="164" t="s">
        <v>552</v>
      </c>
      <c r="X118" s="167" t="s">
        <v>572</v>
      </c>
      <c r="Y118" s="119" t="s">
        <v>135</v>
      </c>
      <c r="Z118" s="190" t="s">
        <v>548</v>
      </c>
      <c r="AA118" s="190"/>
      <c r="AB118" s="206" t="n">
        <v>1</v>
      </c>
      <c r="AC118" s="202" t="n">
        <v>41850</v>
      </c>
      <c r="AD118" s="175" t="s">
        <v>121</v>
      </c>
      <c r="AE118" s="132" t="n">
        <f aca="false">AC118-O118</f>
        <v>69</v>
      </c>
      <c r="AF118" s="119"/>
      <c r="AG118" s="119"/>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54" hidden="false" customHeight="true" outlineLevel="0" collapsed="false">
      <c r="A119" s="119" t="n">
        <v>96</v>
      </c>
      <c r="B119" s="119" t="s">
        <v>109</v>
      </c>
      <c r="C119" s="119" t="n">
        <v>14</v>
      </c>
      <c r="D119" s="119" t="s">
        <v>385</v>
      </c>
      <c r="E119" s="119"/>
      <c r="F119" s="119"/>
      <c r="G119" s="119" t="s">
        <v>530</v>
      </c>
      <c r="H119" s="119"/>
      <c r="I119" s="119" t="s">
        <v>71</v>
      </c>
      <c r="J119" s="119"/>
      <c r="K119" s="119" t="s">
        <v>531</v>
      </c>
      <c r="L119" s="119" t="s">
        <v>74</v>
      </c>
      <c r="M119" s="119" t="s">
        <v>532</v>
      </c>
      <c r="N119" s="202" t="n">
        <v>41781</v>
      </c>
      <c r="O119" s="202" t="n">
        <v>41781</v>
      </c>
      <c r="P119" s="202" t="n">
        <v>41840</v>
      </c>
      <c r="Q119" s="124" t="n">
        <f aca="false">P119-O119</f>
        <v>59</v>
      </c>
      <c r="R119" s="119"/>
      <c r="S119" s="119" t="n">
        <v>14001</v>
      </c>
      <c r="T119" s="119"/>
      <c r="U119" s="203" t="s">
        <v>573</v>
      </c>
      <c r="V119" s="164" t="s">
        <v>550</v>
      </c>
      <c r="W119" s="164" t="s">
        <v>552</v>
      </c>
      <c r="X119" s="167" t="s">
        <v>574</v>
      </c>
      <c r="Y119" s="119" t="s">
        <v>135</v>
      </c>
      <c r="Z119" s="173" t="s">
        <v>575</v>
      </c>
      <c r="AA119" s="173"/>
      <c r="AB119" s="206" t="n">
        <v>1</v>
      </c>
      <c r="AC119" s="202" t="n">
        <v>41850</v>
      </c>
      <c r="AD119" s="175" t="s">
        <v>121</v>
      </c>
      <c r="AE119" s="132" t="n">
        <f aca="false">AC119-O119</f>
        <v>69</v>
      </c>
      <c r="AF119" s="119"/>
      <c r="AG119" s="119"/>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54" hidden="false" customHeight="true" outlineLevel="0" collapsed="false">
      <c r="A120" s="119" t="n">
        <v>97</v>
      </c>
      <c r="B120" s="119" t="s">
        <v>109</v>
      </c>
      <c r="C120" s="119" t="n">
        <v>14</v>
      </c>
      <c r="D120" s="119" t="s">
        <v>385</v>
      </c>
      <c r="E120" s="119"/>
      <c r="F120" s="119"/>
      <c r="G120" s="119" t="s">
        <v>530</v>
      </c>
      <c r="H120" s="119"/>
      <c r="I120" s="119" t="s">
        <v>71</v>
      </c>
      <c r="J120" s="119"/>
      <c r="K120" s="119" t="s">
        <v>531</v>
      </c>
      <c r="L120" s="119" t="s">
        <v>72</v>
      </c>
      <c r="M120" s="119" t="s">
        <v>464</v>
      </c>
      <c r="N120" s="202" t="n">
        <v>41781</v>
      </c>
      <c r="O120" s="202" t="n">
        <v>41781</v>
      </c>
      <c r="P120" s="202"/>
      <c r="Q120" s="124" t="n">
        <f aca="false">P120-O120</f>
        <v>-41781</v>
      </c>
      <c r="R120" s="119"/>
      <c r="S120" s="121" t="n">
        <v>9001</v>
      </c>
      <c r="T120" s="121"/>
      <c r="U120" s="203" t="s">
        <v>576</v>
      </c>
      <c r="V120" s="164" t="s">
        <v>550</v>
      </c>
      <c r="W120" s="164" t="s">
        <v>451</v>
      </c>
      <c r="X120" s="167"/>
      <c r="Y120" s="119" t="s">
        <v>135</v>
      </c>
      <c r="Z120" s="190" t="s">
        <v>577</v>
      </c>
      <c r="AA120" s="190"/>
      <c r="AB120" s="206" t="n">
        <v>0.4</v>
      </c>
      <c r="AC120" s="202" t="n">
        <v>41820</v>
      </c>
      <c r="AD120" s="175" t="s">
        <v>200</v>
      </c>
      <c r="AE120" s="132" t="n">
        <f aca="false">AC120-O120</f>
        <v>39</v>
      </c>
      <c r="AF120" s="119"/>
      <c r="AG120" s="119"/>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54" hidden="false" customHeight="true" outlineLevel="0" collapsed="false">
      <c r="A121" s="119" t="n">
        <v>98</v>
      </c>
      <c r="B121" s="119" t="s">
        <v>109</v>
      </c>
      <c r="C121" s="119" t="n">
        <v>14</v>
      </c>
      <c r="D121" s="119" t="s">
        <v>385</v>
      </c>
      <c r="E121" s="119"/>
      <c r="F121" s="119"/>
      <c r="G121" s="119" t="s">
        <v>530</v>
      </c>
      <c r="H121" s="119"/>
      <c r="I121" s="119" t="s">
        <v>71</v>
      </c>
      <c r="J121" s="119"/>
      <c r="K121" s="119" t="s">
        <v>531</v>
      </c>
      <c r="L121" s="119" t="s">
        <v>74</v>
      </c>
      <c r="M121" s="119" t="s">
        <v>532</v>
      </c>
      <c r="N121" s="202" t="n">
        <v>41781</v>
      </c>
      <c r="O121" s="202" t="n">
        <v>41781</v>
      </c>
      <c r="P121" s="202" t="n">
        <v>41840</v>
      </c>
      <c r="Q121" s="124" t="n">
        <f aca="false">P121-O121</f>
        <v>59</v>
      </c>
      <c r="R121" s="119"/>
      <c r="S121" s="119" t="n">
        <v>18001</v>
      </c>
      <c r="T121" s="119"/>
      <c r="U121" s="203" t="s">
        <v>578</v>
      </c>
      <c r="V121" s="164" t="s">
        <v>550</v>
      </c>
      <c r="W121" s="164" t="s">
        <v>552</v>
      </c>
      <c r="X121" s="167"/>
      <c r="Y121" s="119" t="s">
        <v>135</v>
      </c>
      <c r="Z121" s="190" t="s">
        <v>579</v>
      </c>
      <c r="AA121" s="190"/>
      <c r="AB121" s="206" t="n">
        <v>1</v>
      </c>
      <c r="AC121" s="202" t="n">
        <v>41850</v>
      </c>
      <c r="AD121" s="175" t="s">
        <v>121</v>
      </c>
      <c r="AE121" s="132" t="n">
        <f aca="false">AC121-O121</f>
        <v>69</v>
      </c>
      <c r="AF121" s="119"/>
      <c r="AG121" s="119"/>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54" hidden="false" customHeight="true" outlineLevel="0" collapsed="false">
      <c r="A122" s="119" t="n">
        <v>99</v>
      </c>
      <c r="B122" s="119" t="s">
        <v>109</v>
      </c>
      <c r="C122" s="119" t="n">
        <v>14</v>
      </c>
      <c r="D122" s="119" t="s">
        <v>385</v>
      </c>
      <c r="E122" s="119"/>
      <c r="F122" s="119"/>
      <c r="G122" s="119" t="s">
        <v>530</v>
      </c>
      <c r="H122" s="119"/>
      <c r="I122" s="119" t="s">
        <v>71</v>
      </c>
      <c r="J122" s="119"/>
      <c r="K122" s="119" t="s">
        <v>531</v>
      </c>
      <c r="L122" s="119" t="s">
        <v>72</v>
      </c>
      <c r="M122" s="119" t="s">
        <v>464</v>
      </c>
      <c r="N122" s="202" t="n">
        <v>41781</v>
      </c>
      <c r="O122" s="202" t="n">
        <v>41781</v>
      </c>
      <c r="P122" s="202"/>
      <c r="Q122" s="124" t="n">
        <f aca="false">P122-O122</f>
        <v>-41781</v>
      </c>
      <c r="R122" s="119"/>
      <c r="S122" s="121" t="n">
        <v>9001</v>
      </c>
      <c r="T122" s="121"/>
      <c r="U122" s="203" t="s">
        <v>580</v>
      </c>
      <c r="V122" s="164" t="s">
        <v>550</v>
      </c>
      <c r="W122" s="164" t="s">
        <v>451</v>
      </c>
      <c r="X122" s="167"/>
      <c r="Y122" s="119" t="s">
        <v>135</v>
      </c>
      <c r="Z122" s="169" t="s">
        <v>581</v>
      </c>
      <c r="AA122" s="165"/>
      <c r="AB122" s="206" t="n">
        <v>0.4</v>
      </c>
      <c r="AC122" s="202" t="n">
        <v>41820</v>
      </c>
      <c r="AD122" s="175" t="s">
        <v>200</v>
      </c>
      <c r="AE122" s="132" t="n">
        <f aca="false">AC122-O122</f>
        <v>39</v>
      </c>
      <c r="AF122" s="119"/>
      <c r="AG122" s="164" t="s">
        <v>582</v>
      </c>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54" hidden="false" customHeight="true" outlineLevel="0" collapsed="false">
      <c r="A123" s="119" t="n">
        <v>100</v>
      </c>
      <c r="B123" s="119" t="s">
        <v>109</v>
      </c>
      <c r="C123" s="119" t="n">
        <v>14</v>
      </c>
      <c r="D123" s="119" t="s">
        <v>385</v>
      </c>
      <c r="E123" s="119"/>
      <c r="F123" s="119"/>
      <c r="G123" s="119" t="s">
        <v>530</v>
      </c>
      <c r="H123" s="119"/>
      <c r="I123" s="119" t="s">
        <v>71</v>
      </c>
      <c r="J123" s="119"/>
      <c r="K123" s="119" t="s">
        <v>531</v>
      </c>
      <c r="L123" s="119" t="s">
        <v>72</v>
      </c>
      <c r="M123" s="119" t="s">
        <v>464</v>
      </c>
      <c r="N123" s="202" t="n">
        <v>41781</v>
      </c>
      <c r="O123" s="202" t="n">
        <v>41781</v>
      </c>
      <c r="P123" s="202"/>
      <c r="Q123" s="124" t="n">
        <f aca="false">P123-O123</f>
        <v>-41781</v>
      </c>
      <c r="R123" s="119"/>
      <c r="S123" s="121" t="n">
        <v>9001</v>
      </c>
      <c r="T123" s="121"/>
      <c r="U123" s="203" t="s">
        <v>583</v>
      </c>
      <c r="V123" s="164" t="s">
        <v>550</v>
      </c>
      <c r="W123" s="164" t="s">
        <v>451</v>
      </c>
      <c r="X123" s="167" t="s">
        <v>466</v>
      </c>
      <c r="Y123" s="119" t="s">
        <v>135</v>
      </c>
      <c r="Z123" s="190" t="s">
        <v>584</v>
      </c>
      <c r="AA123" s="190"/>
      <c r="AB123" s="206" t="n">
        <v>1</v>
      </c>
      <c r="AC123" s="202" t="n">
        <v>41820</v>
      </c>
      <c r="AD123" s="175" t="s">
        <v>121</v>
      </c>
      <c r="AE123" s="132" t="n">
        <f aca="false">AC123-O123</f>
        <v>39</v>
      </c>
      <c r="AF123" s="119"/>
      <c r="AG123" s="119"/>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54" hidden="false" customHeight="true" outlineLevel="0" collapsed="false">
      <c r="A124" s="119" t="n">
        <v>101</v>
      </c>
      <c r="B124" s="119" t="s">
        <v>109</v>
      </c>
      <c r="C124" s="119" t="n">
        <v>14</v>
      </c>
      <c r="D124" s="119" t="s">
        <v>385</v>
      </c>
      <c r="E124" s="119"/>
      <c r="F124" s="119"/>
      <c r="G124" s="119" t="s">
        <v>530</v>
      </c>
      <c r="H124" s="119"/>
      <c r="I124" s="119" t="s">
        <v>71</v>
      </c>
      <c r="J124" s="119"/>
      <c r="K124" s="119" t="s">
        <v>531</v>
      </c>
      <c r="L124" s="119" t="s">
        <v>74</v>
      </c>
      <c r="M124" s="119" t="s">
        <v>532</v>
      </c>
      <c r="N124" s="202" t="n">
        <v>41781</v>
      </c>
      <c r="O124" s="202" t="n">
        <v>41781</v>
      </c>
      <c r="P124" s="202" t="n">
        <v>41840</v>
      </c>
      <c r="Q124" s="124" t="n">
        <f aca="false">P124-O124</f>
        <v>59</v>
      </c>
      <c r="R124" s="119"/>
      <c r="S124" s="119" t="n">
        <v>14001</v>
      </c>
      <c r="T124" s="119"/>
      <c r="U124" s="203" t="s">
        <v>585</v>
      </c>
      <c r="V124" s="164" t="s">
        <v>550</v>
      </c>
      <c r="W124" s="164" t="s">
        <v>552</v>
      </c>
      <c r="X124" s="167" t="s">
        <v>586</v>
      </c>
      <c r="Y124" s="119" t="s">
        <v>135</v>
      </c>
      <c r="Z124" s="190" t="s">
        <v>587</v>
      </c>
      <c r="AA124" s="190"/>
      <c r="AB124" s="206" t="n">
        <v>1</v>
      </c>
      <c r="AC124" s="202" t="n">
        <v>41850</v>
      </c>
      <c r="AD124" s="175" t="s">
        <v>121</v>
      </c>
      <c r="AE124" s="132" t="n">
        <f aca="false">AC124-O124</f>
        <v>69</v>
      </c>
      <c r="AF124" s="119"/>
      <c r="AG124" s="119"/>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70.5" hidden="false" customHeight="true" outlineLevel="0" collapsed="false">
      <c r="A125" s="119" t="n">
        <v>102</v>
      </c>
      <c r="B125" s="119" t="s">
        <v>109</v>
      </c>
      <c r="C125" s="119" t="n">
        <v>14</v>
      </c>
      <c r="D125" s="119" t="s">
        <v>385</v>
      </c>
      <c r="E125" s="119"/>
      <c r="F125" s="119"/>
      <c r="G125" s="119" t="s">
        <v>530</v>
      </c>
      <c r="H125" s="119"/>
      <c r="I125" s="119" t="s">
        <v>71</v>
      </c>
      <c r="J125" s="119"/>
      <c r="K125" s="119" t="s">
        <v>531</v>
      </c>
      <c r="L125" s="119" t="s">
        <v>74</v>
      </c>
      <c r="M125" s="119" t="s">
        <v>532</v>
      </c>
      <c r="N125" s="202" t="n">
        <v>41781</v>
      </c>
      <c r="O125" s="202" t="n">
        <v>41781</v>
      </c>
      <c r="P125" s="202" t="n">
        <v>41840</v>
      </c>
      <c r="Q125" s="124" t="n">
        <f aca="false">P125-O125</f>
        <v>59</v>
      </c>
      <c r="R125" s="119"/>
      <c r="S125" s="119" t="n">
        <v>14001</v>
      </c>
      <c r="T125" s="119"/>
      <c r="U125" s="203" t="s">
        <v>588</v>
      </c>
      <c r="V125" s="164" t="s">
        <v>550</v>
      </c>
      <c r="W125" s="164" t="s">
        <v>552</v>
      </c>
      <c r="X125" s="167" t="s">
        <v>589</v>
      </c>
      <c r="Y125" s="119" t="s">
        <v>135</v>
      </c>
      <c r="Z125" s="169" t="s">
        <v>538</v>
      </c>
      <c r="AA125" s="165"/>
      <c r="AB125" s="206" t="n">
        <v>1</v>
      </c>
      <c r="AC125" s="202" t="n">
        <v>41850</v>
      </c>
      <c r="AD125" s="175" t="s">
        <v>121</v>
      </c>
      <c r="AE125" s="132" t="n">
        <f aca="false">AC125-O125</f>
        <v>69</v>
      </c>
      <c r="AF125" s="119"/>
      <c r="AG125" s="119"/>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54" hidden="false" customHeight="true" outlineLevel="0" collapsed="false">
      <c r="A126" s="119" t="n">
        <v>103</v>
      </c>
      <c r="B126" s="119" t="s">
        <v>109</v>
      </c>
      <c r="C126" s="119" t="n">
        <v>14</v>
      </c>
      <c r="D126" s="119" t="s">
        <v>385</v>
      </c>
      <c r="E126" s="119"/>
      <c r="F126" s="119"/>
      <c r="G126" s="119" t="s">
        <v>530</v>
      </c>
      <c r="H126" s="119"/>
      <c r="I126" s="119" t="s">
        <v>71</v>
      </c>
      <c r="J126" s="119"/>
      <c r="K126" s="119" t="s">
        <v>531</v>
      </c>
      <c r="L126" s="119" t="s">
        <v>74</v>
      </c>
      <c r="M126" s="119" t="s">
        <v>532</v>
      </c>
      <c r="N126" s="202" t="n">
        <v>41781</v>
      </c>
      <c r="O126" s="202" t="n">
        <v>41781</v>
      </c>
      <c r="P126" s="202" t="n">
        <v>41840</v>
      </c>
      <c r="Q126" s="124" t="n">
        <f aca="false">P126-O126</f>
        <v>59</v>
      </c>
      <c r="R126" s="119"/>
      <c r="S126" s="119" t="n">
        <v>14001</v>
      </c>
      <c r="T126" s="119"/>
      <c r="U126" s="203" t="s">
        <v>590</v>
      </c>
      <c r="V126" s="164" t="s">
        <v>550</v>
      </c>
      <c r="W126" s="164" t="s">
        <v>552</v>
      </c>
      <c r="X126" s="210" t="s">
        <v>560</v>
      </c>
      <c r="Y126" s="213" t="s">
        <v>135</v>
      </c>
      <c r="Z126" s="207" t="s">
        <v>561</v>
      </c>
      <c r="AA126" s="207"/>
      <c r="AB126" s="206" t="n">
        <v>1</v>
      </c>
      <c r="AC126" s="202" t="n">
        <v>41850</v>
      </c>
      <c r="AD126" s="175" t="s">
        <v>121</v>
      </c>
      <c r="AE126" s="132" t="n">
        <f aca="false">AC126-O126</f>
        <v>69</v>
      </c>
      <c r="AF126" s="119"/>
      <c r="AG126" s="119"/>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54" hidden="false" customHeight="true" outlineLevel="0" collapsed="false">
      <c r="A127" s="119" t="n">
        <v>104</v>
      </c>
      <c r="B127" s="119" t="s">
        <v>109</v>
      </c>
      <c r="C127" s="119" t="n">
        <v>14</v>
      </c>
      <c r="D127" s="119" t="s">
        <v>385</v>
      </c>
      <c r="E127" s="119"/>
      <c r="F127" s="119"/>
      <c r="G127" s="119" t="s">
        <v>530</v>
      </c>
      <c r="H127" s="119"/>
      <c r="I127" s="119" t="s">
        <v>71</v>
      </c>
      <c r="J127" s="119"/>
      <c r="K127" s="119" t="s">
        <v>531</v>
      </c>
      <c r="L127" s="119" t="s">
        <v>74</v>
      </c>
      <c r="M127" s="119" t="s">
        <v>532</v>
      </c>
      <c r="N127" s="202" t="n">
        <v>41781</v>
      </c>
      <c r="O127" s="202" t="n">
        <v>41781</v>
      </c>
      <c r="P127" s="202" t="n">
        <v>41840</v>
      </c>
      <c r="Q127" s="124" t="n">
        <f aca="false">P127-O127</f>
        <v>59</v>
      </c>
      <c r="R127" s="119"/>
      <c r="S127" s="119" t="n">
        <v>18001</v>
      </c>
      <c r="T127" s="119"/>
      <c r="U127" s="203" t="s">
        <v>591</v>
      </c>
      <c r="V127" s="164" t="s">
        <v>550</v>
      </c>
      <c r="W127" s="164" t="s">
        <v>552</v>
      </c>
      <c r="X127" s="207" t="s">
        <v>446</v>
      </c>
      <c r="Y127" s="213" t="s">
        <v>135</v>
      </c>
      <c r="Z127" s="207" t="s">
        <v>592</v>
      </c>
      <c r="AA127" s="207"/>
      <c r="AB127" s="206" t="n">
        <v>1</v>
      </c>
      <c r="AC127" s="202" t="n">
        <v>41850</v>
      </c>
      <c r="AD127" s="175" t="s">
        <v>121</v>
      </c>
      <c r="AE127" s="132" t="n">
        <f aca="false">AC127-O127</f>
        <v>69</v>
      </c>
      <c r="AF127" s="119"/>
      <c r="AG127" s="119"/>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54" hidden="false" customHeight="true" outlineLevel="0" collapsed="false">
      <c r="A128" s="119" t="n">
        <v>105</v>
      </c>
      <c r="B128" s="119" t="s">
        <v>109</v>
      </c>
      <c r="C128" s="119" t="n">
        <v>14</v>
      </c>
      <c r="D128" s="119" t="s">
        <v>385</v>
      </c>
      <c r="E128" s="119"/>
      <c r="F128" s="119"/>
      <c r="G128" s="119" t="s">
        <v>530</v>
      </c>
      <c r="H128" s="119"/>
      <c r="I128" s="119" t="s">
        <v>71</v>
      </c>
      <c r="J128" s="119"/>
      <c r="K128" s="119" t="s">
        <v>531</v>
      </c>
      <c r="L128" s="119" t="s">
        <v>74</v>
      </c>
      <c r="M128" s="119" t="s">
        <v>532</v>
      </c>
      <c r="N128" s="202" t="n">
        <v>41781</v>
      </c>
      <c r="O128" s="202" t="n">
        <v>41781</v>
      </c>
      <c r="P128" s="202" t="n">
        <v>41840</v>
      </c>
      <c r="Q128" s="124" t="n">
        <f aca="false">P128-O128</f>
        <v>59</v>
      </c>
      <c r="R128" s="119"/>
      <c r="S128" s="119" t="n">
        <v>18001</v>
      </c>
      <c r="T128" s="119"/>
      <c r="U128" s="203" t="s">
        <v>593</v>
      </c>
      <c r="V128" s="164" t="s">
        <v>550</v>
      </c>
      <c r="W128" s="164" t="s">
        <v>552</v>
      </c>
      <c r="X128" s="207" t="s">
        <v>594</v>
      </c>
      <c r="Y128" s="209" t="s">
        <v>119</v>
      </c>
      <c r="Z128" s="207" t="s">
        <v>595</v>
      </c>
      <c r="AA128" s="207"/>
      <c r="AB128" s="206" t="n">
        <v>1</v>
      </c>
      <c r="AC128" s="202" t="n">
        <v>41850</v>
      </c>
      <c r="AD128" s="175" t="s">
        <v>121</v>
      </c>
      <c r="AE128" s="132" t="n">
        <f aca="false">AC128-O128</f>
        <v>69</v>
      </c>
      <c r="AF128" s="119"/>
      <c r="AG128" s="119"/>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54" hidden="false" customHeight="true" outlineLevel="0" collapsed="false">
      <c r="A129" s="119" t="n">
        <v>106</v>
      </c>
      <c r="B129" s="119" t="s">
        <v>109</v>
      </c>
      <c r="C129" s="119" t="n">
        <v>14</v>
      </c>
      <c r="D129" s="119" t="s">
        <v>385</v>
      </c>
      <c r="E129" s="119"/>
      <c r="F129" s="119"/>
      <c r="G129" s="119" t="s">
        <v>530</v>
      </c>
      <c r="H129" s="119"/>
      <c r="I129" s="119" t="s">
        <v>71</v>
      </c>
      <c r="J129" s="119"/>
      <c r="K129" s="119" t="s">
        <v>531</v>
      </c>
      <c r="L129" s="119" t="s">
        <v>74</v>
      </c>
      <c r="M129" s="119" t="s">
        <v>532</v>
      </c>
      <c r="N129" s="202" t="n">
        <v>41781</v>
      </c>
      <c r="O129" s="202" t="n">
        <v>41781</v>
      </c>
      <c r="P129" s="202" t="n">
        <v>41840</v>
      </c>
      <c r="Q129" s="124" t="n">
        <f aca="false">P129-O129</f>
        <v>59</v>
      </c>
      <c r="R129" s="119"/>
      <c r="S129" s="119" t="n">
        <v>18001</v>
      </c>
      <c r="T129" s="119"/>
      <c r="U129" s="203" t="s">
        <v>596</v>
      </c>
      <c r="V129" s="164" t="s">
        <v>550</v>
      </c>
      <c r="W129" s="164" t="s">
        <v>552</v>
      </c>
      <c r="X129" s="207" t="s">
        <v>597</v>
      </c>
      <c r="Y129" s="213" t="s">
        <v>135</v>
      </c>
      <c r="Z129" s="207" t="s">
        <v>587</v>
      </c>
      <c r="AA129" s="207"/>
      <c r="AB129" s="206" t="n">
        <v>1</v>
      </c>
      <c r="AC129" s="202" t="n">
        <v>41850</v>
      </c>
      <c r="AD129" s="175" t="s">
        <v>121</v>
      </c>
      <c r="AE129" s="132" t="n">
        <f aca="false">AC129-O129</f>
        <v>69</v>
      </c>
      <c r="AF129" s="119"/>
      <c r="AG129" s="119"/>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54" hidden="false" customHeight="true" outlineLevel="0" collapsed="false">
      <c r="A130" s="119" t="n">
        <v>107</v>
      </c>
      <c r="B130" s="119" t="s">
        <v>109</v>
      </c>
      <c r="C130" s="119" t="n">
        <v>14</v>
      </c>
      <c r="D130" s="119" t="s">
        <v>385</v>
      </c>
      <c r="E130" s="119"/>
      <c r="F130" s="119"/>
      <c r="G130" s="119" t="s">
        <v>530</v>
      </c>
      <c r="H130" s="119"/>
      <c r="I130" s="119" t="s">
        <v>71</v>
      </c>
      <c r="J130" s="119"/>
      <c r="K130" s="119" t="s">
        <v>531</v>
      </c>
      <c r="L130" s="119" t="s">
        <v>74</v>
      </c>
      <c r="M130" s="119" t="s">
        <v>532</v>
      </c>
      <c r="N130" s="202" t="n">
        <v>41781</v>
      </c>
      <c r="O130" s="202" t="n">
        <v>41781</v>
      </c>
      <c r="P130" s="202" t="n">
        <v>41840</v>
      </c>
      <c r="Q130" s="124" t="n">
        <f aca="false">P130-O130</f>
        <v>59</v>
      </c>
      <c r="R130" s="119"/>
      <c r="S130" s="119" t="n">
        <v>18001</v>
      </c>
      <c r="T130" s="119"/>
      <c r="U130" s="203" t="s">
        <v>598</v>
      </c>
      <c r="V130" s="164" t="s">
        <v>550</v>
      </c>
      <c r="W130" s="164" t="s">
        <v>552</v>
      </c>
      <c r="X130" s="207" t="s">
        <v>594</v>
      </c>
      <c r="Y130" s="209" t="s">
        <v>119</v>
      </c>
      <c r="Z130" s="207" t="s">
        <v>595</v>
      </c>
      <c r="AA130" s="207"/>
      <c r="AB130" s="206" t="n">
        <v>1</v>
      </c>
      <c r="AC130" s="202" t="n">
        <v>41850</v>
      </c>
      <c r="AD130" s="175" t="s">
        <v>121</v>
      </c>
      <c r="AE130" s="132" t="n">
        <f aca="false">AC130-O130</f>
        <v>69</v>
      </c>
      <c r="AF130" s="119"/>
      <c r="AG130" s="119"/>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69" hidden="false" customHeight="true" outlineLevel="0" collapsed="false">
      <c r="A131" s="119" t="n">
        <v>108</v>
      </c>
      <c r="B131" s="119" t="s">
        <v>109</v>
      </c>
      <c r="C131" s="119" t="n">
        <v>14</v>
      </c>
      <c r="D131" s="119" t="s">
        <v>385</v>
      </c>
      <c r="E131" s="119"/>
      <c r="F131" s="119"/>
      <c r="G131" s="119" t="s">
        <v>530</v>
      </c>
      <c r="H131" s="119"/>
      <c r="I131" s="119" t="s">
        <v>71</v>
      </c>
      <c r="J131" s="119"/>
      <c r="K131" s="119" t="s">
        <v>531</v>
      </c>
      <c r="L131" s="119" t="s">
        <v>74</v>
      </c>
      <c r="M131" s="119" t="s">
        <v>532</v>
      </c>
      <c r="N131" s="202" t="n">
        <v>41781</v>
      </c>
      <c r="O131" s="202" t="n">
        <v>41781</v>
      </c>
      <c r="P131" s="202" t="n">
        <v>41840</v>
      </c>
      <c r="Q131" s="124" t="n">
        <f aca="false">P131-O131</f>
        <v>59</v>
      </c>
      <c r="R131" s="119"/>
      <c r="S131" s="119" t="n">
        <v>18001</v>
      </c>
      <c r="T131" s="119"/>
      <c r="U131" s="203" t="s">
        <v>599</v>
      </c>
      <c r="V131" s="164" t="s">
        <v>550</v>
      </c>
      <c r="W131" s="164" t="s">
        <v>552</v>
      </c>
      <c r="X131" s="210" t="s">
        <v>547</v>
      </c>
      <c r="Y131" s="213" t="s">
        <v>135</v>
      </c>
      <c r="Z131" s="207" t="s">
        <v>600</v>
      </c>
      <c r="AA131" s="207"/>
      <c r="AB131" s="206" t="n">
        <v>1</v>
      </c>
      <c r="AC131" s="202" t="n">
        <v>41850</v>
      </c>
      <c r="AD131" s="175" t="s">
        <v>121</v>
      </c>
      <c r="AE131" s="132" t="n">
        <f aca="false">AC131-O131</f>
        <v>69</v>
      </c>
      <c r="AF131" s="119"/>
      <c r="AG131" s="119"/>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54" hidden="false" customHeight="true" outlineLevel="0" collapsed="false">
      <c r="A132" s="119" t="n">
        <v>109</v>
      </c>
      <c r="B132" s="119" t="s">
        <v>109</v>
      </c>
      <c r="C132" s="119" t="n">
        <v>14</v>
      </c>
      <c r="D132" s="119" t="s">
        <v>385</v>
      </c>
      <c r="E132" s="119"/>
      <c r="F132" s="119"/>
      <c r="G132" s="119" t="s">
        <v>530</v>
      </c>
      <c r="H132" s="119"/>
      <c r="I132" s="119" t="s">
        <v>71</v>
      </c>
      <c r="J132" s="119"/>
      <c r="K132" s="119" t="s">
        <v>531</v>
      </c>
      <c r="L132" s="119" t="s">
        <v>74</v>
      </c>
      <c r="M132" s="119" t="s">
        <v>532</v>
      </c>
      <c r="N132" s="202" t="n">
        <v>41781</v>
      </c>
      <c r="O132" s="202" t="n">
        <v>41781</v>
      </c>
      <c r="P132" s="202" t="n">
        <v>41840</v>
      </c>
      <c r="Q132" s="124" t="n">
        <f aca="false">P132-O132</f>
        <v>59</v>
      </c>
      <c r="R132" s="119"/>
      <c r="S132" s="119" t="n">
        <v>18001</v>
      </c>
      <c r="T132" s="119"/>
      <c r="U132" s="203" t="s">
        <v>601</v>
      </c>
      <c r="V132" s="164" t="s">
        <v>550</v>
      </c>
      <c r="W132" s="164" t="s">
        <v>552</v>
      </c>
      <c r="X132" s="210" t="s">
        <v>602</v>
      </c>
      <c r="Y132" s="213" t="s">
        <v>135</v>
      </c>
      <c r="Z132" s="207" t="s">
        <v>575</v>
      </c>
      <c r="AA132" s="207"/>
      <c r="AB132" s="206" t="n">
        <v>1</v>
      </c>
      <c r="AC132" s="202" t="n">
        <v>41850</v>
      </c>
      <c r="AD132" s="175" t="s">
        <v>121</v>
      </c>
      <c r="AE132" s="132" t="n">
        <f aca="false">AC132-O132</f>
        <v>69</v>
      </c>
      <c r="AF132" s="119"/>
      <c r="AG132" s="119"/>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75.75" hidden="false" customHeight="true" outlineLevel="0" collapsed="false">
      <c r="A133" s="119" t="n">
        <v>110</v>
      </c>
      <c r="B133" s="119" t="s">
        <v>109</v>
      </c>
      <c r="C133" s="119" t="n">
        <v>14</v>
      </c>
      <c r="D133" s="119" t="s">
        <v>385</v>
      </c>
      <c r="E133" s="119"/>
      <c r="F133" s="119"/>
      <c r="G133" s="119" t="s">
        <v>530</v>
      </c>
      <c r="H133" s="119"/>
      <c r="I133" s="119" t="s">
        <v>71</v>
      </c>
      <c r="J133" s="119"/>
      <c r="K133" s="119" t="s">
        <v>531</v>
      </c>
      <c r="L133" s="119" t="s">
        <v>74</v>
      </c>
      <c r="M133" s="119" t="s">
        <v>532</v>
      </c>
      <c r="N133" s="202" t="n">
        <v>41781</v>
      </c>
      <c r="O133" s="202" t="n">
        <v>41781</v>
      </c>
      <c r="P133" s="202" t="n">
        <v>41840</v>
      </c>
      <c r="Q133" s="124" t="n">
        <f aca="false">P133-O133</f>
        <v>59</v>
      </c>
      <c r="R133" s="119"/>
      <c r="S133" s="119" t="n">
        <v>18001</v>
      </c>
      <c r="T133" s="119"/>
      <c r="U133" s="203" t="s">
        <v>603</v>
      </c>
      <c r="V133" s="164" t="s">
        <v>550</v>
      </c>
      <c r="W133" s="164" t="s">
        <v>552</v>
      </c>
      <c r="X133" s="210" t="s">
        <v>547</v>
      </c>
      <c r="Y133" s="213" t="s">
        <v>135</v>
      </c>
      <c r="Z133" s="207" t="s">
        <v>600</v>
      </c>
      <c r="AA133" s="207"/>
      <c r="AB133" s="206" t="n">
        <v>1</v>
      </c>
      <c r="AC133" s="202" t="n">
        <v>41850</v>
      </c>
      <c r="AD133" s="175" t="s">
        <v>121</v>
      </c>
      <c r="AE133" s="132" t="n">
        <f aca="false">AC133-O133</f>
        <v>69</v>
      </c>
      <c r="AF133" s="119"/>
      <c r="AG133" s="119"/>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66.75" hidden="false" customHeight="true" outlineLevel="0" collapsed="false">
      <c r="A134" s="119" t="n">
        <v>111</v>
      </c>
      <c r="B134" s="119" t="s">
        <v>109</v>
      </c>
      <c r="C134" s="119" t="n">
        <v>14</v>
      </c>
      <c r="D134" s="119" t="s">
        <v>385</v>
      </c>
      <c r="E134" s="119"/>
      <c r="F134" s="119"/>
      <c r="G134" s="119" t="s">
        <v>530</v>
      </c>
      <c r="H134" s="119"/>
      <c r="I134" s="119" t="s">
        <v>71</v>
      </c>
      <c r="J134" s="119"/>
      <c r="K134" s="119" t="s">
        <v>531</v>
      </c>
      <c r="L134" s="119" t="s">
        <v>74</v>
      </c>
      <c r="M134" s="119" t="s">
        <v>532</v>
      </c>
      <c r="N134" s="202" t="n">
        <v>41781</v>
      </c>
      <c r="O134" s="202" t="n">
        <v>41781</v>
      </c>
      <c r="P134" s="202" t="n">
        <v>41840</v>
      </c>
      <c r="Q134" s="124" t="n">
        <f aca="false">P134-O134</f>
        <v>59</v>
      </c>
      <c r="R134" s="119"/>
      <c r="S134" s="119" t="n">
        <v>18001</v>
      </c>
      <c r="T134" s="119"/>
      <c r="U134" s="203" t="s">
        <v>604</v>
      </c>
      <c r="V134" s="164" t="s">
        <v>550</v>
      </c>
      <c r="W134" s="164" t="s">
        <v>552</v>
      </c>
      <c r="X134" s="210" t="s">
        <v>547</v>
      </c>
      <c r="Y134" s="213" t="s">
        <v>135</v>
      </c>
      <c r="Z134" s="207" t="s">
        <v>605</v>
      </c>
      <c r="AA134" s="207"/>
      <c r="AB134" s="206" t="n">
        <v>1</v>
      </c>
      <c r="AC134" s="202" t="n">
        <v>41850</v>
      </c>
      <c r="AD134" s="175" t="s">
        <v>121</v>
      </c>
      <c r="AE134" s="132" t="n">
        <f aca="false">AC134-O134</f>
        <v>69</v>
      </c>
      <c r="AF134" s="119"/>
      <c r="AG134" s="119"/>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81.75" hidden="false" customHeight="true" outlineLevel="0" collapsed="false">
      <c r="A135" s="119" t="n">
        <v>112</v>
      </c>
      <c r="B135" s="119" t="s">
        <v>109</v>
      </c>
      <c r="C135" s="119" t="n">
        <v>14</v>
      </c>
      <c r="D135" s="119" t="s">
        <v>385</v>
      </c>
      <c r="E135" s="119"/>
      <c r="F135" s="119"/>
      <c r="G135" s="119" t="s">
        <v>530</v>
      </c>
      <c r="H135" s="119"/>
      <c r="I135" s="119" t="s">
        <v>71</v>
      </c>
      <c r="J135" s="119"/>
      <c r="K135" s="119" t="s">
        <v>531</v>
      </c>
      <c r="L135" s="119" t="s">
        <v>74</v>
      </c>
      <c r="M135" s="119" t="s">
        <v>532</v>
      </c>
      <c r="N135" s="202" t="n">
        <v>41781</v>
      </c>
      <c r="O135" s="202" t="n">
        <v>41781</v>
      </c>
      <c r="P135" s="202" t="n">
        <v>41840</v>
      </c>
      <c r="Q135" s="124" t="n">
        <f aca="false">P135-O135</f>
        <v>59</v>
      </c>
      <c r="R135" s="119"/>
      <c r="S135" s="119" t="n">
        <v>14001</v>
      </c>
      <c r="T135" s="119"/>
      <c r="U135" s="203" t="s">
        <v>606</v>
      </c>
      <c r="V135" s="164" t="s">
        <v>550</v>
      </c>
      <c r="W135" s="164" t="s">
        <v>552</v>
      </c>
      <c r="X135" s="210" t="s">
        <v>547</v>
      </c>
      <c r="Y135" s="213" t="s">
        <v>135</v>
      </c>
      <c r="Z135" s="207" t="s">
        <v>548</v>
      </c>
      <c r="AA135" s="207"/>
      <c r="AB135" s="206" t="n">
        <v>1</v>
      </c>
      <c r="AC135" s="202" t="n">
        <v>41850</v>
      </c>
      <c r="AD135" s="175" t="s">
        <v>121</v>
      </c>
      <c r="AE135" s="132" t="n">
        <f aca="false">AC135-O135</f>
        <v>69</v>
      </c>
      <c r="AF135" s="119"/>
      <c r="AG135" s="119"/>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42.75" hidden="false" customHeight="true" outlineLevel="0" collapsed="false">
      <c r="A136" s="119" t="n">
        <v>113</v>
      </c>
      <c r="B136" s="119" t="s">
        <v>109</v>
      </c>
      <c r="C136" s="119" t="n">
        <v>14</v>
      </c>
      <c r="D136" s="119" t="s">
        <v>385</v>
      </c>
      <c r="E136" s="119"/>
      <c r="F136" s="119"/>
      <c r="G136" s="119" t="s">
        <v>530</v>
      </c>
      <c r="H136" s="119"/>
      <c r="I136" s="119" t="s">
        <v>71</v>
      </c>
      <c r="J136" s="119"/>
      <c r="K136" s="119" t="s">
        <v>531</v>
      </c>
      <c r="L136" s="119" t="s">
        <v>74</v>
      </c>
      <c r="M136" s="119" t="s">
        <v>532</v>
      </c>
      <c r="N136" s="202" t="n">
        <v>41781</v>
      </c>
      <c r="O136" s="202" t="n">
        <v>41781</v>
      </c>
      <c r="P136" s="202" t="n">
        <v>41840</v>
      </c>
      <c r="Q136" s="124" t="n">
        <f aca="false">P136-O136</f>
        <v>59</v>
      </c>
      <c r="R136" s="119"/>
      <c r="S136" s="119" t="n">
        <v>14001</v>
      </c>
      <c r="T136" s="119"/>
      <c r="U136" s="203" t="s">
        <v>607</v>
      </c>
      <c r="V136" s="164" t="s">
        <v>550</v>
      </c>
      <c r="W136" s="164" t="s">
        <v>552</v>
      </c>
      <c r="X136" s="214" t="s">
        <v>608</v>
      </c>
      <c r="Y136" s="213" t="s">
        <v>135</v>
      </c>
      <c r="Z136" s="207" t="s">
        <v>609</v>
      </c>
      <c r="AA136" s="207"/>
      <c r="AB136" s="206" t="n">
        <v>1</v>
      </c>
      <c r="AC136" s="202" t="n">
        <v>41850</v>
      </c>
      <c r="AD136" s="175" t="s">
        <v>121</v>
      </c>
      <c r="AE136" s="132" t="n">
        <f aca="false">AC136-O136</f>
        <v>69</v>
      </c>
      <c r="AF136" s="119"/>
      <c r="AG136" s="119"/>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68.25" hidden="false" customHeight="true" outlineLevel="0" collapsed="false">
      <c r="A137" s="119" t="n">
        <v>114</v>
      </c>
      <c r="B137" s="119" t="s">
        <v>109</v>
      </c>
      <c r="C137" s="119" t="n">
        <v>14</v>
      </c>
      <c r="D137" s="119" t="s">
        <v>385</v>
      </c>
      <c r="E137" s="119"/>
      <c r="F137" s="119"/>
      <c r="G137" s="119" t="s">
        <v>530</v>
      </c>
      <c r="H137" s="119"/>
      <c r="I137" s="119" t="s">
        <v>71</v>
      </c>
      <c r="J137" s="119"/>
      <c r="K137" s="119" t="s">
        <v>531</v>
      </c>
      <c r="L137" s="119" t="s">
        <v>74</v>
      </c>
      <c r="M137" s="119" t="s">
        <v>532</v>
      </c>
      <c r="N137" s="202" t="n">
        <v>41781</v>
      </c>
      <c r="O137" s="202" t="n">
        <v>41781</v>
      </c>
      <c r="P137" s="202" t="n">
        <v>41840</v>
      </c>
      <c r="Q137" s="124" t="n">
        <f aca="false">P137-O137</f>
        <v>59</v>
      </c>
      <c r="R137" s="119"/>
      <c r="S137" s="119" t="n">
        <v>18001</v>
      </c>
      <c r="T137" s="119"/>
      <c r="U137" s="203" t="s">
        <v>610</v>
      </c>
      <c r="V137" s="164" t="s">
        <v>550</v>
      </c>
      <c r="W137" s="164" t="s">
        <v>552</v>
      </c>
      <c r="X137" s="207" t="s">
        <v>597</v>
      </c>
      <c r="Y137" s="213" t="s">
        <v>135</v>
      </c>
      <c r="Z137" s="207" t="s">
        <v>587</v>
      </c>
      <c r="AA137" s="207"/>
      <c r="AB137" s="206" t="n">
        <v>1</v>
      </c>
      <c r="AC137" s="202" t="n">
        <v>41850</v>
      </c>
      <c r="AD137" s="175" t="s">
        <v>121</v>
      </c>
      <c r="AE137" s="132" t="n">
        <f aca="false">AC137-O137</f>
        <v>69</v>
      </c>
      <c r="AF137" s="119"/>
      <c r="AG137" s="119"/>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42.75" hidden="false" customHeight="true" outlineLevel="0" collapsed="false">
      <c r="A138" s="119" t="n">
        <v>115</v>
      </c>
      <c r="B138" s="119" t="s">
        <v>109</v>
      </c>
      <c r="C138" s="119" t="n">
        <v>14</v>
      </c>
      <c r="D138" s="119" t="s">
        <v>385</v>
      </c>
      <c r="E138" s="119"/>
      <c r="F138" s="119"/>
      <c r="G138" s="119" t="s">
        <v>530</v>
      </c>
      <c r="H138" s="119"/>
      <c r="I138" s="119" t="s">
        <v>71</v>
      </c>
      <c r="J138" s="119"/>
      <c r="K138" s="119" t="s">
        <v>531</v>
      </c>
      <c r="L138" s="119" t="s">
        <v>74</v>
      </c>
      <c r="M138" s="119" t="s">
        <v>464</v>
      </c>
      <c r="N138" s="202" t="n">
        <v>41781</v>
      </c>
      <c r="O138" s="202" t="n">
        <v>41781</v>
      </c>
      <c r="P138" s="202" t="n">
        <v>41840</v>
      </c>
      <c r="Q138" s="124" t="n">
        <f aca="false">P138-O138</f>
        <v>59</v>
      </c>
      <c r="R138" s="119"/>
      <c r="S138" s="121" t="n">
        <v>9001</v>
      </c>
      <c r="T138" s="121"/>
      <c r="U138" s="203" t="s">
        <v>611</v>
      </c>
      <c r="V138" s="164" t="s">
        <v>550</v>
      </c>
      <c r="W138" s="164" t="s">
        <v>552</v>
      </c>
      <c r="X138" s="210" t="s">
        <v>612</v>
      </c>
      <c r="Y138" s="213" t="s">
        <v>135</v>
      </c>
      <c r="Z138" s="210" t="s">
        <v>613</v>
      </c>
      <c r="AA138" s="210"/>
      <c r="AB138" s="206" t="n">
        <v>1</v>
      </c>
      <c r="AC138" s="202" t="n">
        <v>41850</v>
      </c>
      <c r="AD138" s="175" t="s">
        <v>121</v>
      </c>
      <c r="AE138" s="132" t="n">
        <f aca="false">AC138-O138</f>
        <v>69</v>
      </c>
      <c r="AF138" s="119"/>
      <c r="AG138" s="119"/>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73.5" hidden="false" customHeight="true" outlineLevel="0" collapsed="false">
      <c r="A139" s="119" t="n">
        <v>116</v>
      </c>
      <c r="B139" s="119" t="s">
        <v>109</v>
      </c>
      <c r="C139" s="119" t="n">
        <v>14</v>
      </c>
      <c r="D139" s="119" t="s">
        <v>385</v>
      </c>
      <c r="E139" s="119"/>
      <c r="F139" s="119"/>
      <c r="G139" s="119" t="s">
        <v>530</v>
      </c>
      <c r="H139" s="119"/>
      <c r="I139" s="119" t="s">
        <v>71</v>
      </c>
      <c r="J139" s="119"/>
      <c r="K139" s="119" t="s">
        <v>531</v>
      </c>
      <c r="L139" s="119" t="s">
        <v>74</v>
      </c>
      <c r="M139" s="119" t="s">
        <v>532</v>
      </c>
      <c r="N139" s="202" t="n">
        <v>41781</v>
      </c>
      <c r="O139" s="202" t="n">
        <v>41781</v>
      </c>
      <c r="P139" s="202" t="n">
        <v>41840</v>
      </c>
      <c r="Q139" s="124" t="n">
        <f aca="false">P139-O139</f>
        <v>59</v>
      </c>
      <c r="R139" s="119"/>
      <c r="S139" s="119" t="n">
        <v>18001</v>
      </c>
      <c r="T139" s="119"/>
      <c r="U139" s="203" t="s">
        <v>614</v>
      </c>
      <c r="V139" s="164" t="s">
        <v>550</v>
      </c>
      <c r="W139" s="164" t="s">
        <v>552</v>
      </c>
      <c r="X139" s="210" t="s">
        <v>547</v>
      </c>
      <c r="Y139" s="213" t="s">
        <v>135</v>
      </c>
      <c r="Z139" s="207" t="s">
        <v>548</v>
      </c>
      <c r="AA139" s="207"/>
      <c r="AB139" s="206" t="n">
        <v>1</v>
      </c>
      <c r="AC139" s="202" t="n">
        <v>41850</v>
      </c>
      <c r="AD139" s="175" t="s">
        <v>121</v>
      </c>
      <c r="AE139" s="132" t="n">
        <f aca="false">AC139-O139</f>
        <v>69</v>
      </c>
      <c r="AF139" s="119"/>
      <c r="AG139" s="119"/>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42.75" hidden="false" customHeight="true" outlineLevel="0" collapsed="false">
      <c r="A140" s="119" t="n">
        <v>117</v>
      </c>
      <c r="B140" s="119" t="s">
        <v>109</v>
      </c>
      <c r="C140" s="119" t="n">
        <v>14</v>
      </c>
      <c r="D140" s="119" t="s">
        <v>385</v>
      </c>
      <c r="E140" s="119"/>
      <c r="F140" s="119"/>
      <c r="G140" s="119" t="s">
        <v>530</v>
      </c>
      <c r="H140" s="119"/>
      <c r="I140" s="119" t="s">
        <v>71</v>
      </c>
      <c r="J140" s="119"/>
      <c r="K140" s="119" t="s">
        <v>531</v>
      </c>
      <c r="L140" s="119" t="s">
        <v>74</v>
      </c>
      <c r="M140" s="119" t="s">
        <v>532</v>
      </c>
      <c r="N140" s="202" t="n">
        <v>41781</v>
      </c>
      <c r="O140" s="202" t="n">
        <v>41781</v>
      </c>
      <c r="P140" s="202" t="n">
        <v>41840</v>
      </c>
      <c r="Q140" s="124" t="n">
        <f aca="false">P140-O140</f>
        <v>59</v>
      </c>
      <c r="R140" s="119"/>
      <c r="S140" s="119" t="n">
        <v>14001</v>
      </c>
      <c r="T140" s="119"/>
      <c r="U140" s="203" t="s">
        <v>615</v>
      </c>
      <c r="V140" s="164" t="s">
        <v>550</v>
      </c>
      <c r="W140" s="164" t="s">
        <v>552</v>
      </c>
      <c r="X140" s="207" t="s">
        <v>446</v>
      </c>
      <c r="Y140" s="213" t="s">
        <v>135</v>
      </c>
      <c r="Z140" s="207" t="s">
        <v>587</v>
      </c>
      <c r="AA140" s="207"/>
      <c r="AB140" s="206" t="n">
        <v>1</v>
      </c>
      <c r="AC140" s="202" t="n">
        <v>41850</v>
      </c>
      <c r="AD140" s="175" t="s">
        <v>121</v>
      </c>
      <c r="AE140" s="132" t="n">
        <f aca="false">AC140-O140</f>
        <v>69</v>
      </c>
      <c r="AF140" s="119"/>
      <c r="AG140" s="119"/>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42.75" hidden="false" customHeight="true" outlineLevel="0" collapsed="false">
      <c r="A141" s="119" t="n">
        <v>118</v>
      </c>
      <c r="B141" s="119" t="s">
        <v>109</v>
      </c>
      <c r="C141" s="119" t="n">
        <v>14</v>
      </c>
      <c r="D141" s="119" t="s">
        <v>385</v>
      </c>
      <c r="E141" s="119"/>
      <c r="F141" s="119"/>
      <c r="G141" s="119" t="s">
        <v>530</v>
      </c>
      <c r="H141" s="119"/>
      <c r="I141" s="119" t="s">
        <v>71</v>
      </c>
      <c r="J141" s="119"/>
      <c r="K141" s="119" t="s">
        <v>531</v>
      </c>
      <c r="L141" s="119" t="s">
        <v>74</v>
      </c>
      <c r="M141" s="119" t="s">
        <v>532</v>
      </c>
      <c r="N141" s="202" t="n">
        <v>41781</v>
      </c>
      <c r="O141" s="202" t="n">
        <v>41781</v>
      </c>
      <c r="P141" s="202" t="n">
        <v>41840</v>
      </c>
      <c r="Q141" s="124" t="n">
        <f aca="false">P141-O141</f>
        <v>59</v>
      </c>
      <c r="R141" s="119"/>
      <c r="S141" s="119" t="n">
        <v>18001</v>
      </c>
      <c r="T141" s="119"/>
      <c r="U141" s="203" t="s">
        <v>616</v>
      </c>
      <c r="V141" s="164" t="s">
        <v>550</v>
      </c>
      <c r="W141" s="164" t="s">
        <v>552</v>
      </c>
      <c r="X141" s="207" t="s">
        <v>597</v>
      </c>
      <c r="Y141" s="213" t="s">
        <v>135</v>
      </c>
      <c r="Z141" s="207" t="s">
        <v>587</v>
      </c>
      <c r="AA141" s="207"/>
      <c r="AB141" s="206" t="n">
        <v>1</v>
      </c>
      <c r="AC141" s="202" t="n">
        <v>41850</v>
      </c>
      <c r="AD141" s="175" t="s">
        <v>121</v>
      </c>
      <c r="AE141" s="132" t="n">
        <f aca="false">AC141-O141</f>
        <v>69</v>
      </c>
      <c r="AF141" s="119"/>
      <c r="AG141" s="119"/>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42.75" hidden="false" customHeight="true" outlineLevel="0" collapsed="false">
      <c r="A142" s="119" t="n">
        <v>119</v>
      </c>
      <c r="B142" s="119" t="s">
        <v>109</v>
      </c>
      <c r="C142" s="119" t="n">
        <v>14</v>
      </c>
      <c r="D142" s="119" t="s">
        <v>385</v>
      </c>
      <c r="E142" s="119"/>
      <c r="F142" s="119"/>
      <c r="G142" s="119" t="s">
        <v>530</v>
      </c>
      <c r="H142" s="119"/>
      <c r="I142" s="119" t="s">
        <v>71</v>
      </c>
      <c r="J142" s="119"/>
      <c r="K142" s="119" t="s">
        <v>531</v>
      </c>
      <c r="L142" s="119" t="s">
        <v>76</v>
      </c>
      <c r="M142" s="119" t="s">
        <v>617</v>
      </c>
      <c r="N142" s="202" t="n">
        <v>41781</v>
      </c>
      <c r="O142" s="215" t="n">
        <v>41829</v>
      </c>
      <c r="P142" s="202" t="n">
        <v>41832</v>
      </c>
      <c r="Q142" s="124" t="n">
        <f aca="false">P142-O142</f>
        <v>3</v>
      </c>
      <c r="R142" s="119"/>
      <c r="S142" s="121" t="n">
        <v>9001</v>
      </c>
      <c r="T142" s="121"/>
      <c r="U142" s="203" t="s">
        <v>618</v>
      </c>
      <c r="V142" s="164" t="s">
        <v>550</v>
      </c>
      <c r="W142" s="164" t="s">
        <v>451</v>
      </c>
      <c r="X142" s="167" t="s">
        <v>619</v>
      </c>
      <c r="Y142" s="119" t="s">
        <v>135</v>
      </c>
      <c r="Z142" s="190" t="s">
        <v>620</v>
      </c>
      <c r="AA142" s="190"/>
      <c r="AB142" s="206" t="n">
        <v>1</v>
      </c>
      <c r="AC142" s="202" t="n">
        <v>41832</v>
      </c>
      <c r="AD142" s="216" t="s">
        <v>121</v>
      </c>
      <c r="AE142" s="132" t="n">
        <f aca="false">AC142-O142</f>
        <v>3</v>
      </c>
      <c r="AF142" s="202" t="n">
        <v>41832</v>
      </c>
      <c r="AG142" s="119"/>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42.75" hidden="false" customHeight="true" outlineLevel="0" collapsed="false">
      <c r="A143" s="119" t="n">
        <v>120</v>
      </c>
      <c r="B143" s="119" t="s">
        <v>109</v>
      </c>
      <c r="C143" s="119" t="n">
        <v>14</v>
      </c>
      <c r="D143" s="119" t="s">
        <v>385</v>
      </c>
      <c r="E143" s="119"/>
      <c r="F143" s="119"/>
      <c r="G143" s="119" t="s">
        <v>530</v>
      </c>
      <c r="H143" s="119"/>
      <c r="I143" s="119" t="s">
        <v>71</v>
      </c>
      <c r="J143" s="119"/>
      <c r="K143" s="119" t="s">
        <v>531</v>
      </c>
      <c r="L143" s="119" t="s">
        <v>76</v>
      </c>
      <c r="M143" s="119" t="s">
        <v>617</v>
      </c>
      <c r="N143" s="202" t="n">
        <v>41781</v>
      </c>
      <c r="O143" s="215" t="n">
        <v>41829</v>
      </c>
      <c r="P143" s="202" t="n">
        <v>41832</v>
      </c>
      <c r="Q143" s="124" t="n">
        <f aca="false">P143-O143</f>
        <v>3</v>
      </c>
      <c r="R143" s="119"/>
      <c r="S143" s="121" t="n">
        <v>9001</v>
      </c>
      <c r="T143" s="121"/>
      <c r="U143" s="203" t="s">
        <v>621</v>
      </c>
      <c r="V143" s="164" t="s">
        <v>550</v>
      </c>
      <c r="W143" s="164" t="s">
        <v>451</v>
      </c>
      <c r="X143" s="167" t="s">
        <v>622</v>
      </c>
      <c r="Y143" s="119" t="s">
        <v>135</v>
      </c>
      <c r="Z143" s="190" t="s">
        <v>623</v>
      </c>
      <c r="AA143" s="190"/>
      <c r="AB143" s="206" t="n">
        <v>1</v>
      </c>
      <c r="AC143" s="202" t="n">
        <v>41832</v>
      </c>
      <c r="AD143" s="175" t="s">
        <v>121</v>
      </c>
      <c r="AE143" s="132" t="n">
        <f aca="false">AC143-O143</f>
        <v>3</v>
      </c>
      <c r="AF143" s="202" t="n">
        <v>41832</v>
      </c>
      <c r="AG143" s="119"/>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42.75" hidden="false" customHeight="true" outlineLevel="0" collapsed="false">
      <c r="A144" s="119" t="n">
        <v>121</v>
      </c>
      <c r="B144" s="119" t="s">
        <v>109</v>
      </c>
      <c r="C144" s="119" t="n">
        <v>14</v>
      </c>
      <c r="D144" s="119" t="s">
        <v>385</v>
      </c>
      <c r="E144" s="119"/>
      <c r="F144" s="119"/>
      <c r="G144" s="119" t="s">
        <v>530</v>
      </c>
      <c r="H144" s="119"/>
      <c r="I144" s="119" t="s">
        <v>71</v>
      </c>
      <c r="J144" s="119"/>
      <c r="K144" s="119" t="s">
        <v>531</v>
      </c>
      <c r="L144" s="119" t="s">
        <v>74</v>
      </c>
      <c r="M144" s="119" t="s">
        <v>532</v>
      </c>
      <c r="N144" s="202" t="n">
        <v>41781</v>
      </c>
      <c r="O144" s="202" t="n">
        <v>41781</v>
      </c>
      <c r="P144" s="202" t="n">
        <v>41840</v>
      </c>
      <c r="Q144" s="124" t="n">
        <f aca="false">P144-O144</f>
        <v>59</v>
      </c>
      <c r="R144" s="119"/>
      <c r="S144" s="119" t="n">
        <v>18001</v>
      </c>
      <c r="T144" s="119"/>
      <c r="U144" s="203" t="s">
        <v>624</v>
      </c>
      <c r="V144" s="164" t="s">
        <v>550</v>
      </c>
      <c r="W144" s="164" t="s">
        <v>552</v>
      </c>
      <c r="X144" s="167"/>
      <c r="Y144" s="119" t="s">
        <v>135</v>
      </c>
      <c r="Z144" s="169" t="s">
        <v>625</v>
      </c>
      <c r="AA144" s="165"/>
      <c r="AB144" s="206" t="n">
        <v>1</v>
      </c>
      <c r="AC144" s="202" t="n">
        <v>41850</v>
      </c>
      <c r="AD144" s="175" t="s">
        <v>121</v>
      </c>
      <c r="AE144" s="132" t="n">
        <f aca="false">AC144-O144</f>
        <v>69</v>
      </c>
      <c r="AF144" s="119"/>
      <c r="AG144" s="119"/>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42.75" hidden="false" customHeight="true" outlineLevel="0" collapsed="false">
      <c r="A145" s="119" t="n">
        <v>122</v>
      </c>
      <c r="B145" s="119" t="s">
        <v>109</v>
      </c>
      <c r="C145" s="119" t="n">
        <v>14</v>
      </c>
      <c r="D145" s="119" t="s">
        <v>385</v>
      </c>
      <c r="E145" s="119"/>
      <c r="F145" s="119"/>
      <c r="G145" s="119" t="s">
        <v>530</v>
      </c>
      <c r="H145" s="119"/>
      <c r="I145" s="119" t="s">
        <v>71</v>
      </c>
      <c r="J145" s="119"/>
      <c r="K145" s="119" t="s">
        <v>531</v>
      </c>
      <c r="L145" s="119" t="s">
        <v>74</v>
      </c>
      <c r="M145" s="119" t="s">
        <v>532</v>
      </c>
      <c r="N145" s="202" t="n">
        <v>41781</v>
      </c>
      <c r="O145" s="202" t="n">
        <v>41781</v>
      </c>
      <c r="P145" s="202" t="n">
        <v>41840</v>
      </c>
      <c r="Q145" s="124" t="n">
        <f aca="false">P145-O145</f>
        <v>59</v>
      </c>
      <c r="R145" s="119"/>
      <c r="S145" s="119" t="n">
        <v>18001</v>
      </c>
      <c r="T145" s="119"/>
      <c r="U145" s="203" t="s">
        <v>626</v>
      </c>
      <c r="V145" s="164" t="s">
        <v>550</v>
      </c>
      <c r="W145" s="164" t="s">
        <v>552</v>
      </c>
      <c r="X145" s="207" t="s">
        <v>597</v>
      </c>
      <c r="Y145" s="213" t="s">
        <v>135</v>
      </c>
      <c r="Z145" s="207" t="s">
        <v>587</v>
      </c>
      <c r="AA145" s="207"/>
      <c r="AB145" s="206" t="n">
        <v>1</v>
      </c>
      <c r="AC145" s="202" t="n">
        <v>41850</v>
      </c>
      <c r="AD145" s="175" t="s">
        <v>121</v>
      </c>
      <c r="AE145" s="132" t="n">
        <f aca="false">AC145-O145</f>
        <v>69</v>
      </c>
      <c r="AF145" s="119"/>
      <c r="AG145" s="119"/>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42.75" hidden="false" customHeight="true" outlineLevel="0" collapsed="false">
      <c r="A146" s="119" t="n">
        <v>123</v>
      </c>
      <c r="B146" s="119" t="s">
        <v>109</v>
      </c>
      <c r="C146" s="119" t="n">
        <v>14</v>
      </c>
      <c r="D146" s="119" t="s">
        <v>385</v>
      </c>
      <c r="E146" s="119"/>
      <c r="F146" s="119"/>
      <c r="G146" s="119" t="s">
        <v>530</v>
      </c>
      <c r="H146" s="119"/>
      <c r="I146" s="119" t="s">
        <v>71</v>
      </c>
      <c r="J146" s="119"/>
      <c r="K146" s="119" t="s">
        <v>531</v>
      </c>
      <c r="L146" s="119" t="s">
        <v>74</v>
      </c>
      <c r="M146" s="119" t="s">
        <v>532</v>
      </c>
      <c r="N146" s="202" t="n">
        <v>41781</v>
      </c>
      <c r="O146" s="202" t="n">
        <v>41781</v>
      </c>
      <c r="P146" s="202" t="n">
        <v>41840</v>
      </c>
      <c r="Q146" s="124" t="n">
        <f aca="false">P146-O146</f>
        <v>59</v>
      </c>
      <c r="R146" s="119"/>
      <c r="S146" s="119" t="n">
        <v>18001</v>
      </c>
      <c r="T146" s="119"/>
      <c r="U146" s="203" t="s">
        <v>627</v>
      </c>
      <c r="V146" s="164" t="s">
        <v>550</v>
      </c>
      <c r="W146" s="164" t="s">
        <v>552</v>
      </c>
      <c r="X146" s="207" t="s">
        <v>446</v>
      </c>
      <c r="Y146" s="213" t="s">
        <v>135</v>
      </c>
      <c r="Z146" s="207" t="s">
        <v>587</v>
      </c>
      <c r="AA146" s="207"/>
      <c r="AB146" s="206" t="n">
        <v>1</v>
      </c>
      <c r="AC146" s="202" t="n">
        <v>41850</v>
      </c>
      <c r="AD146" s="175" t="s">
        <v>121</v>
      </c>
      <c r="AE146" s="132" t="n">
        <f aca="false">AC146-O146</f>
        <v>69</v>
      </c>
      <c r="AF146" s="119"/>
      <c r="AG146" s="119"/>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02" hidden="false" customHeight="true" outlineLevel="0" collapsed="false">
      <c r="A147" s="119" t="n">
        <v>124</v>
      </c>
      <c r="B147" s="119" t="s">
        <v>109</v>
      </c>
      <c r="C147" s="119" t="n">
        <v>14</v>
      </c>
      <c r="D147" s="119" t="s">
        <v>110</v>
      </c>
      <c r="E147" s="119"/>
      <c r="F147" s="119"/>
      <c r="G147" s="119" t="s">
        <v>530</v>
      </c>
      <c r="H147" s="119"/>
      <c r="I147" s="119" t="s">
        <v>68</v>
      </c>
      <c r="J147" s="119"/>
      <c r="K147" s="119" t="s">
        <v>628</v>
      </c>
      <c r="L147" s="164" t="s">
        <v>243</v>
      </c>
      <c r="M147" s="119" t="s">
        <v>114</v>
      </c>
      <c r="N147" s="202" t="n">
        <v>41819</v>
      </c>
      <c r="O147" s="202" t="n">
        <v>41819</v>
      </c>
      <c r="P147" s="202" t="n">
        <v>41820</v>
      </c>
      <c r="Q147" s="124" t="n">
        <f aca="false">P147-O147</f>
        <v>1</v>
      </c>
      <c r="R147" s="119"/>
      <c r="S147" s="119" t="n">
        <v>14001</v>
      </c>
      <c r="T147" s="119"/>
      <c r="U147" s="203" t="s">
        <v>629</v>
      </c>
      <c r="V147" s="164" t="s">
        <v>630</v>
      </c>
      <c r="W147" s="169" t="s">
        <v>631</v>
      </c>
      <c r="X147" s="167" t="s">
        <v>632</v>
      </c>
      <c r="Y147" s="119" t="s">
        <v>135</v>
      </c>
      <c r="Z147" s="169" t="s">
        <v>633</v>
      </c>
      <c r="AA147" s="165"/>
      <c r="AB147" s="206" t="n">
        <v>1</v>
      </c>
      <c r="AC147" s="202" t="n">
        <v>41831</v>
      </c>
      <c r="AD147" s="175" t="s">
        <v>121</v>
      </c>
      <c r="AE147" s="132" t="n">
        <f aca="false">AC147-O147</f>
        <v>12</v>
      </c>
      <c r="AF147" s="202" t="n">
        <v>41831</v>
      </c>
      <c r="AG147" s="119"/>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89.25" hidden="false" customHeight="true" outlineLevel="0" collapsed="false">
      <c r="A148" s="119" t="n">
        <v>125</v>
      </c>
      <c r="B148" s="119" t="s">
        <v>109</v>
      </c>
      <c r="C148" s="119" t="n">
        <v>14</v>
      </c>
      <c r="D148" s="119" t="s">
        <v>110</v>
      </c>
      <c r="E148" s="119"/>
      <c r="F148" s="119"/>
      <c r="G148" s="119" t="s">
        <v>112</v>
      </c>
      <c r="H148" s="119"/>
      <c r="I148" s="119" t="s">
        <v>69</v>
      </c>
      <c r="J148" s="119"/>
      <c r="K148" s="119" t="s">
        <v>634</v>
      </c>
      <c r="L148" s="164" t="s">
        <v>94</v>
      </c>
      <c r="M148" s="119" t="s">
        <v>114</v>
      </c>
      <c r="N148" s="202" t="n">
        <v>41820</v>
      </c>
      <c r="O148" s="202" t="n">
        <v>41831</v>
      </c>
      <c r="P148" s="202" t="n">
        <v>41831</v>
      </c>
      <c r="Q148" s="124" t="n">
        <f aca="false">P148-O148</f>
        <v>0</v>
      </c>
      <c r="R148" s="119"/>
      <c r="S148" s="121" t="n">
        <v>9001</v>
      </c>
      <c r="T148" s="121"/>
      <c r="U148" s="203" t="s">
        <v>635</v>
      </c>
      <c r="V148" s="164" t="s">
        <v>429</v>
      </c>
      <c r="W148" s="169" t="s">
        <v>636</v>
      </c>
      <c r="X148" s="217" t="s">
        <v>637</v>
      </c>
      <c r="Y148" s="119" t="s">
        <v>135</v>
      </c>
      <c r="Z148" s="169" t="s">
        <v>638</v>
      </c>
      <c r="AA148" s="165"/>
      <c r="AB148" s="206" t="n">
        <v>0.9</v>
      </c>
      <c r="AC148" s="202" t="n">
        <v>41831</v>
      </c>
      <c r="AD148" s="175" t="s">
        <v>121</v>
      </c>
      <c r="AE148" s="132" t="n">
        <f aca="false">AC148-O148</f>
        <v>0</v>
      </c>
      <c r="AF148" s="119"/>
      <c r="AG148" s="164" t="s">
        <v>639</v>
      </c>
      <c r="AH148" s="0"/>
      <c r="AI148" s="190"/>
      <c r="AJ148" s="190"/>
      <c r="AK148" s="190"/>
      <c r="AL148" s="190"/>
      <c r="AM148" s="19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39.95" hidden="false" customHeight="true" outlineLevel="0" collapsed="false">
      <c r="A149" s="119" t="n">
        <v>126</v>
      </c>
      <c r="B149" s="119" t="s">
        <v>109</v>
      </c>
      <c r="C149" s="119" t="n">
        <v>14</v>
      </c>
      <c r="D149" s="119" t="s">
        <v>385</v>
      </c>
      <c r="E149" s="119"/>
      <c r="F149" s="119"/>
      <c r="G149" s="119" t="s">
        <v>530</v>
      </c>
      <c r="H149" s="119"/>
      <c r="I149" s="119" t="s">
        <v>71</v>
      </c>
      <c r="J149" s="119"/>
      <c r="K149" s="119" t="s">
        <v>531</v>
      </c>
      <c r="L149" s="119" t="s">
        <v>78</v>
      </c>
      <c r="M149" s="119" t="s">
        <v>640</v>
      </c>
      <c r="N149" s="215" t="n">
        <v>41829</v>
      </c>
      <c r="O149" s="215" t="n">
        <v>41829</v>
      </c>
      <c r="P149" s="215" t="n">
        <v>41838</v>
      </c>
      <c r="Q149" s="124" t="n">
        <f aca="false">P149-O149</f>
        <v>9</v>
      </c>
      <c r="R149" s="218"/>
      <c r="S149" s="121" t="n">
        <v>9001</v>
      </c>
      <c r="T149" s="121"/>
      <c r="U149" s="219" t="s">
        <v>641</v>
      </c>
      <c r="V149" s="164" t="s">
        <v>550</v>
      </c>
      <c r="W149" s="169" t="s">
        <v>642</v>
      </c>
      <c r="X149" s="167" t="s">
        <v>643</v>
      </c>
      <c r="Y149" s="122" t="s">
        <v>135</v>
      </c>
      <c r="Z149" s="167" t="s">
        <v>644</v>
      </c>
      <c r="AA149" s="167"/>
      <c r="AB149" s="159" t="n">
        <v>1</v>
      </c>
      <c r="AC149" s="215" t="n">
        <v>41838</v>
      </c>
      <c r="AD149" s="216" t="s">
        <v>121</v>
      </c>
      <c r="AE149" s="132" t="n">
        <f aca="false">AC149-O149</f>
        <v>9</v>
      </c>
      <c r="AF149" s="215" t="n">
        <v>41838</v>
      </c>
      <c r="AG149" s="120" t="s">
        <v>228</v>
      </c>
      <c r="AH149" s="0"/>
      <c r="AI149" s="220"/>
      <c r="AJ149" s="220"/>
      <c r="AK149" s="220"/>
      <c r="AL149" s="220"/>
      <c r="AM149" s="22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s="223" customFormat="true" ht="39.95" hidden="false" customHeight="true" outlineLevel="0" collapsed="false">
      <c r="A150" s="119" t="n">
        <v>127</v>
      </c>
      <c r="B150" s="119" t="s">
        <v>109</v>
      </c>
      <c r="C150" s="119" t="n">
        <v>14</v>
      </c>
      <c r="D150" s="119" t="s">
        <v>385</v>
      </c>
      <c r="E150" s="119"/>
      <c r="F150" s="119"/>
      <c r="G150" s="119" t="s">
        <v>530</v>
      </c>
      <c r="H150" s="119"/>
      <c r="I150" s="119" t="s">
        <v>71</v>
      </c>
      <c r="J150" s="119"/>
      <c r="K150" s="119" t="s">
        <v>531</v>
      </c>
      <c r="L150" s="119" t="s">
        <v>78</v>
      </c>
      <c r="M150" s="119" t="s">
        <v>640</v>
      </c>
      <c r="N150" s="215" t="n">
        <v>41829</v>
      </c>
      <c r="O150" s="215" t="n">
        <v>41829</v>
      </c>
      <c r="P150" s="215" t="n">
        <v>41838</v>
      </c>
      <c r="Q150" s="124" t="n">
        <f aca="false">P150-O150</f>
        <v>9</v>
      </c>
      <c r="R150" s="119"/>
      <c r="S150" s="121" t="n">
        <v>9001</v>
      </c>
      <c r="T150" s="121"/>
      <c r="U150" s="221" t="s">
        <v>645</v>
      </c>
      <c r="V150" s="164" t="s">
        <v>550</v>
      </c>
      <c r="W150" s="169" t="s">
        <v>642</v>
      </c>
      <c r="X150" s="167" t="s">
        <v>646</v>
      </c>
      <c r="Y150" s="122" t="s">
        <v>135</v>
      </c>
      <c r="Z150" s="167" t="s">
        <v>647</v>
      </c>
      <c r="AA150" s="167"/>
      <c r="AB150" s="159" t="n">
        <v>1</v>
      </c>
      <c r="AC150" s="215" t="n">
        <v>41838</v>
      </c>
      <c r="AD150" s="216" t="s">
        <v>121</v>
      </c>
      <c r="AE150" s="132" t="n">
        <f aca="false">AC150-O150</f>
        <v>9</v>
      </c>
      <c r="AF150" s="215" t="n">
        <v>41838</v>
      </c>
      <c r="AG150" s="120" t="s">
        <v>228</v>
      </c>
      <c r="AH150" s="16"/>
      <c r="AI150" s="190"/>
      <c r="AJ150" s="190"/>
      <c r="AK150" s="190"/>
      <c r="AL150" s="190"/>
      <c r="AM150" s="190"/>
      <c r="AN150" s="222"/>
    </row>
    <row r="151" customFormat="false" ht="39.95" hidden="false" customHeight="true" outlineLevel="0" collapsed="false">
      <c r="A151" s="119" t="n">
        <v>128</v>
      </c>
      <c r="B151" s="119" t="s">
        <v>109</v>
      </c>
      <c r="C151" s="218" t="n">
        <v>14</v>
      </c>
      <c r="D151" s="119" t="s">
        <v>385</v>
      </c>
      <c r="E151" s="119"/>
      <c r="F151" s="119"/>
      <c r="G151" s="119" t="s">
        <v>530</v>
      </c>
      <c r="H151" s="119"/>
      <c r="I151" s="119" t="s">
        <v>71</v>
      </c>
      <c r="J151" s="119"/>
      <c r="K151" s="119" t="s">
        <v>531</v>
      </c>
      <c r="L151" s="119" t="s">
        <v>78</v>
      </c>
      <c r="M151" s="119" t="s">
        <v>640</v>
      </c>
      <c r="N151" s="215" t="n">
        <v>41829</v>
      </c>
      <c r="O151" s="215" t="n">
        <v>41829</v>
      </c>
      <c r="P151" s="215" t="n">
        <v>41838</v>
      </c>
      <c r="Q151" s="124" t="n">
        <f aca="false">P151-O151</f>
        <v>9</v>
      </c>
      <c r="R151" s="119"/>
      <c r="S151" s="121" t="n">
        <v>9001</v>
      </c>
      <c r="T151" s="121"/>
      <c r="U151" s="221" t="s">
        <v>648</v>
      </c>
      <c r="V151" s="164" t="s">
        <v>550</v>
      </c>
      <c r="W151" s="169" t="s">
        <v>642</v>
      </c>
      <c r="X151" s="167" t="s">
        <v>649</v>
      </c>
      <c r="Y151" s="122" t="s">
        <v>135</v>
      </c>
      <c r="Z151" s="167" t="s">
        <v>650</v>
      </c>
      <c r="AA151" s="167"/>
      <c r="AB151" s="159" t="n">
        <v>1</v>
      </c>
      <c r="AC151" s="215" t="n">
        <v>41838</v>
      </c>
      <c r="AD151" s="216" t="s">
        <v>121</v>
      </c>
      <c r="AE151" s="132" t="n">
        <f aca="false">AC151-O151</f>
        <v>9</v>
      </c>
      <c r="AF151" s="215" t="n">
        <v>41838</v>
      </c>
      <c r="AG151" s="120" t="s">
        <v>228</v>
      </c>
      <c r="AI151" s="0"/>
      <c r="AJ151" s="0"/>
      <c r="AK151" s="0"/>
      <c r="AL151" s="0"/>
      <c r="AM151" s="0"/>
      <c r="AN151" s="222"/>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75" hidden="false" customHeight="true" outlineLevel="0" collapsed="false">
      <c r="A152" s="119" t="n">
        <v>129</v>
      </c>
      <c r="B152" s="119" t="s">
        <v>109</v>
      </c>
      <c r="C152" s="119" t="n">
        <v>14</v>
      </c>
      <c r="D152" s="119" t="s">
        <v>385</v>
      </c>
      <c r="E152" s="119"/>
      <c r="F152" s="119"/>
      <c r="G152" s="119" t="s">
        <v>530</v>
      </c>
      <c r="H152" s="119"/>
      <c r="I152" s="119" t="s">
        <v>71</v>
      </c>
      <c r="J152" s="119"/>
      <c r="K152" s="119" t="s">
        <v>531</v>
      </c>
      <c r="L152" s="119" t="s">
        <v>78</v>
      </c>
      <c r="M152" s="119" t="s">
        <v>640</v>
      </c>
      <c r="N152" s="215" t="n">
        <v>41829</v>
      </c>
      <c r="O152" s="215" t="n">
        <v>41829</v>
      </c>
      <c r="P152" s="215" t="n">
        <v>41838</v>
      </c>
      <c r="Q152" s="124" t="n">
        <f aca="false">P152-O152</f>
        <v>9</v>
      </c>
      <c r="R152" s="119"/>
      <c r="S152" s="121" t="n">
        <v>9001</v>
      </c>
      <c r="T152" s="121"/>
      <c r="U152" s="224" t="s">
        <v>651</v>
      </c>
      <c r="V152" s="164" t="s">
        <v>550</v>
      </c>
      <c r="W152" s="169" t="s">
        <v>652</v>
      </c>
      <c r="X152" s="167" t="s">
        <v>485</v>
      </c>
      <c r="Y152" s="122" t="s">
        <v>135</v>
      </c>
      <c r="Z152" s="167" t="s">
        <v>498</v>
      </c>
      <c r="AA152" s="167"/>
      <c r="AB152" s="159" t="n">
        <v>1</v>
      </c>
      <c r="AC152" s="215" t="n">
        <v>41838</v>
      </c>
      <c r="AD152" s="216" t="s">
        <v>121</v>
      </c>
      <c r="AE152" s="132" t="n">
        <f aca="false">AC152-O152</f>
        <v>9</v>
      </c>
      <c r="AF152" s="215" t="n">
        <v>41838</v>
      </c>
      <c r="AG152" s="120" t="s">
        <v>228</v>
      </c>
      <c r="AI152" s="0"/>
      <c r="AJ152" s="0"/>
      <c r="AK152" s="0"/>
      <c r="AL152" s="0"/>
      <c r="AM152" s="0"/>
      <c r="AN152" s="222"/>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39.95" hidden="false" customHeight="true" outlineLevel="0" collapsed="false">
      <c r="A153" s="119" t="n">
        <v>130</v>
      </c>
      <c r="B153" s="119" t="s">
        <v>109</v>
      </c>
      <c r="C153" s="119" t="n">
        <v>14</v>
      </c>
      <c r="D153" s="119" t="s">
        <v>385</v>
      </c>
      <c r="E153" s="119"/>
      <c r="F153" s="119"/>
      <c r="G153" s="119" t="s">
        <v>530</v>
      </c>
      <c r="H153" s="119"/>
      <c r="I153" s="119" t="s">
        <v>71</v>
      </c>
      <c r="J153" s="119"/>
      <c r="K153" s="119" t="s">
        <v>531</v>
      </c>
      <c r="L153" s="119" t="s">
        <v>78</v>
      </c>
      <c r="M153" s="119" t="s">
        <v>640</v>
      </c>
      <c r="N153" s="215" t="n">
        <v>41829</v>
      </c>
      <c r="O153" s="215" t="n">
        <v>41829</v>
      </c>
      <c r="P153" s="215" t="n">
        <v>41838</v>
      </c>
      <c r="Q153" s="124" t="n">
        <f aca="false">P153-O153</f>
        <v>9</v>
      </c>
      <c r="R153" s="119"/>
      <c r="S153" s="121" t="n">
        <v>9001</v>
      </c>
      <c r="T153" s="121"/>
      <c r="U153" s="221" t="s">
        <v>653</v>
      </c>
      <c r="V153" s="164" t="s">
        <v>550</v>
      </c>
      <c r="W153" s="169" t="s">
        <v>652</v>
      </c>
      <c r="X153" s="167" t="s">
        <v>654</v>
      </c>
      <c r="Y153" s="122" t="s">
        <v>135</v>
      </c>
      <c r="Z153" s="167" t="s">
        <v>655</v>
      </c>
      <c r="AA153" s="167"/>
      <c r="AB153" s="159" t="n">
        <v>1</v>
      </c>
      <c r="AC153" s="215" t="n">
        <v>41838</v>
      </c>
      <c r="AD153" s="216" t="s">
        <v>121</v>
      </c>
      <c r="AE153" s="132" t="n">
        <f aca="false">AC153-O153</f>
        <v>9</v>
      </c>
      <c r="AF153" s="215" t="n">
        <v>41838</v>
      </c>
      <c r="AG153" s="120" t="s">
        <v>228</v>
      </c>
      <c r="AI153" s="0"/>
      <c r="AJ153" s="0"/>
      <c r="AK153" s="0"/>
      <c r="AL153" s="0"/>
      <c r="AM153" s="0"/>
      <c r="AN153" s="222"/>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39.95" hidden="false" customHeight="true" outlineLevel="0" collapsed="false">
      <c r="A154" s="119" t="n">
        <v>131</v>
      </c>
      <c r="B154" s="119" t="s">
        <v>109</v>
      </c>
      <c r="C154" s="119" t="n">
        <v>14</v>
      </c>
      <c r="D154" s="119" t="s">
        <v>385</v>
      </c>
      <c r="E154" s="119"/>
      <c r="F154" s="119"/>
      <c r="G154" s="119" t="s">
        <v>530</v>
      </c>
      <c r="H154" s="119"/>
      <c r="I154" s="119" t="s">
        <v>71</v>
      </c>
      <c r="J154" s="119"/>
      <c r="K154" s="119" t="s">
        <v>531</v>
      </c>
      <c r="L154" s="119" t="s">
        <v>78</v>
      </c>
      <c r="M154" s="119" t="s">
        <v>640</v>
      </c>
      <c r="N154" s="215" t="n">
        <v>41829</v>
      </c>
      <c r="O154" s="215" t="n">
        <v>41829</v>
      </c>
      <c r="P154" s="215" t="n">
        <v>41838</v>
      </c>
      <c r="Q154" s="124" t="n">
        <f aca="false">P154-O154</f>
        <v>9</v>
      </c>
      <c r="R154" s="119"/>
      <c r="S154" s="119" t="n">
        <v>18001</v>
      </c>
      <c r="T154" s="119"/>
      <c r="U154" s="221" t="s">
        <v>656</v>
      </c>
      <c r="V154" s="164" t="s">
        <v>550</v>
      </c>
      <c r="W154" s="169" t="s">
        <v>652</v>
      </c>
      <c r="X154" s="190" t="s">
        <v>657</v>
      </c>
      <c r="Y154" s="122" t="s">
        <v>135</v>
      </c>
      <c r="Z154" s="167" t="s">
        <v>504</v>
      </c>
      <c r="AA154" s="167"/>
      <c r="AB154" s="159" t="n">
        <v>1</v>
      </c>
      <c r="AC154" s="215" t="n">
        <v>41838</v>
      </c>
      <c r="AD154" s="216" t="s">
        <v>121</v>
      </c>
      <c r="AE154" s="132" t="n">
        <f aca="false">AC154-O154</f>
        <v>9</v>
      </c>
      <c r="AF154" s="215" t="n">
        <v>41838</v>
      </c>
      <c r="AG154" s="120" t="s">
        <v>228</v>
      </c>
      <c r="AI154" s="0"/>
      <c r="AJ154" s="0"/>
      <c r="AK154" s="0"/>
      <c r="AL154" s="0"/>
      <c r="AM154" s="0"/>
      <c r="AN154" s="222"/>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59.25" hidden="false" customHeight="true" outlineLevel="0" collapsed="false">
      <c r="A155" s="119" t="n">
        <v>132</v>
      </c>
      <c r="B155" s="119" t="s">
        <v>109</v>
      </c>
      <c r="C155" s="218" t="n">
        <v>14</v>
      </c>
      <c r="D155" s="119" t="s">
        <v>385</v>
      </c>
      <c r="E155" s="119"/>
      <c r="F155" s="119"/>
      <c r="G155" s="119" t="s">
        <v>530</v>
      </c>
      <c r="H155" s="119"/>
      <c r="I155" s="119" t="s">
        <v>71</v>
      </c>
      <c r="J155" s="119"/>
      <c r="K155" s="119" t="s">
        <v>531</v>
      </c>
      <c r="L155" s="119" t="s">
        <v>78</v>
      </c>
      <c r="M155" s="119" t="s">
        <v>640</v>
      </c>
      <c r="N155" s="215" t="n">
        <v>41829</v>
      </c>
      <c r="O155" s="215" t="n">
        <v>41829</v>
      </c>
      <c r="P155" s="215" t="n">
        <v>41838</v>
      </c>
      <c r="Q155" s="124" t="n">
        <f aca="false">P155-O155</f>
        <v>9</v>
      </c>
      <c r="R155" s="119"/>
      <c r="S155" s="121" t="n">
        <v>9001</v>
      </c>
      <c r="T155" s="121"/>
      <c r="U155" s="221" t="s">
        <v>658</v>
      </c>
      <c r="V155" s="164" t="s">
        <v>550</v>
      </c>
      <c r="W155" s="169" t="s">
        <v>652</v>
      </c>
      <c r="X155" s="167" t="s">
        <v>497</v>
      </c>
      <c r="Y155" s="122" t="s">
        <v>135</v>
      </c>
      <c r="Z155" s="167" t="s">
        <v>507</v>
      </c>
      <c r="AA155" s="167"/>
      <c r="AB155" s="159" t="n">
        <v>1</v>
      </c>
      <c r="AC155" s="215" t="n">
        <v>41838</v>
      </c>
      <c r="AD155" s="216" t="s">
        <v>121</v>
      </c>
      <c r="AE155" s="132" t="n">
        <f aca="false">AC155-O155</f>
        <v>9</v>
      </c>
      <c r="AF155" s="215" t="n">
        <v>41838</v>
      </c>
      <c r="AG155" s="120" t="s">
        <v>228</v>
      </c>
      <c r="AI155" s="0"/>
      <c r="AJ155" s="0"/>
      <c r="AK155" s="0"/>
      <c r="AL155" s="0"/>
      <c r="AM155" s="0"/>
      <c r="AN155" s="222"/>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39.95" hidden="false" customHeight="true" outlineLevel="0" collapsed="false">
      <c r="A156" s="119" t="n">
        <v>133</v>
      </c>
      <c r="B156" s="119" t="s">
        <v>109</v>
      </c>
      <c r="C156" s="119" t="n">
        <v>14</v>
      </c>
      <c r="D156" s="119" t="s">
        <v>385</v>
      </c>
      <c r="E156" s="119"/>
      <c r="F156" s="119"/>
      <c r="G156" s="119" t="s">
        <v>530</v>
      </c>
      <c r="H156" s="119"/>
      <c r="I156" s="119" t="s">
        <v>71</v>
      </c>
      <c r="J156" s="119"/>
      <c r="K156" s="119" t="s">
        <v>531</v>
      </c>
      <c r="L156" s="119" t="s">
        <v>78</v>
      </c>
      <c r="M156" s="119" t="s">
        <v>640</v>
      </c>
      <c r="N156" s="215" t="n">
        <v>41829</v>
      </c>
      <c r="O156" s="215" t="n">
        <v>41829</v>
      </c>
      <c r="P156" s="215" t="n">
        <v>41838</v>
      </c>
      <c r="Q156" s="124" t="n">
        <f aca="false">P156-O156</f>
        <v>9</v>
      </c>
      <c r="R156" s="119"/>
      <c r="S156" s="119" t="n">
        <v>18001</v>
      </c>
      <c r="T156" s="119"/>
      <c r="U156" s="221" t="s">
        <v>659</v>
      </c>
      <c r="V156" s="164" t="s">
        <v>550</v>
      </c>
      <c r="W156" s="169" t="s">
        <v>652</v>
      </c>
      <c r="X156" s="190" t="s">
        <v>660</v>
      </c>
      <c r="Y156" s="122" t="s">
        <v>135</v>
      </c>
      <c r="Z156" s="190" t="s">
        <v>661</v>
      </c>
      <c r="AA156" s="0"/>
      <c r="AB156" s="159" t="n">
        <v>1</v>
      </c>
      <c r="AC156" s="215" t="n">
        <v>41838</v>
      </c>
      <c r="AD156" s="216" t="s">
        <v>121</v>
      </c>
      <c r="AE156" s="132" t="n">
        <f aca="false">AC156-O156</f>
        <v>9</v>
      </c>
      <c r="AF156" s="215" t="n">
        <v>41838</v>
      </c>
      <c r="AG156" s="120" t="s">
        <v>228</v>
      </c>
      <c r="AI156" s="0"/>
      <c r="AJ156" s="0"/>
      <c r="AK156" s="0"/>
      <c r="AL156" s="0"/>
      <c r="AM156" s="0"/>
      <c r="AN156" s="222"/>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39.95" hidden="false" customHeight="true" outlineLevel="0" collapsed="false">
      <c r="A157" s="119" t="n">
        <v>134</v>
      </c>
      <c r="B157" s="119" t="s">
        <v>109</v>
      </c>
      <c r="C157" s="119" t="n">
        <v>14</v>
      </c>
      <c r="D157" s="119" t="s">
        <v>385</v>
      </c>
      <c r="E157" s="119"/>
      <c r="F157" s="119"/>
      <c r="G157" s="119" t="s">
        <v>530</v>
      </c>
      <c r="H157" s="119"/>
      <c r="I157" s="119" t="s">
        <v>71</v>
      </c>
      <c r="J157" s="119"/>
      <c r="K157" s="119" t="s">
        <v>531</v>
      </c>
      <c r="L157" s="119" t="s">
        <v>78</v>
      </c>
      <c r="M157" s="119" t="s">
        <v>640</v>
      </c>
      <c r="N157" s="215" t="n">
        <v>41829</v>
      </c>
      <c r="O157" s="215" t="n">
        <v>41829</v>
      </c>
      <c r="P157" s="215" t="n">
        <v>41838</v>
      </c>
      <c r="Q157" s="124" t="n">
        <f aca="false">P157-O157</f>
        <v>9</v>
      </c>
      <c r="R157" s="119"/>
      <c r="S157" s="119" t="n">
        <v>18001</v>
      </c>
      <c r="T157" s="119"/>
      <c r="U157" s="221" t="s">
        <v>662</v>
      </c>
      <c r="V157" s="164" t="s">
        <v>550</v>
      </c>
      <c r="W157" s="169" t="s">
        <v>652</v>
      </c>
      <c r="X157" s="167" t="s">
        <v>503</v>
      </c>
      <c r="Y157" s="122" t="s">
        <v>135</v>
      </c>
      <c r="Z157" s="167" t="s">
        <v>663</v>
      </c>
      <c r="AA157" s="167"/>
      <c r="AB157" s="159" t="n">
        <v>1</v>
      </c>
      <c r="AC157" s="215" t="n">
        <v>41838</v>
      </c>
      <c r="AD157" s="216" t="s">
        <v>121</v>
      </c>
      <c r="AE157" s="132" t="n">
        <f aca="false">AC157-O157</f>
        <v>9</v>
      </c>
      <c r="AF157" s="215" t="n">
        <v>41838</v>
      </c>
      <c r="AG157" s="120" t="s">
        <v>228</v>
      </c>
      <c r="AI157" s="0"/>
      <c r="AJ157" s="0"/>
      <c r="AK157" s="0"/>
      <c r="AL157" s="0"/>
      <c r="AM157" s="0"/>
      <c r="AN157" s="222"/>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39.95" hidden="false" customHeight="true" outlineLevel="0" collapsed="false">
      <c r="A158" s="119" t="n">
        <v>135</v>
      </c>
      <c r="B158" s="119" t="s">
        <v>109</v>
      </c>
      <c r="C158" s="119" t="n">
        <v>14</v>
      </c>
      <c r="D158" s="119" t="s">
        <v>385</v>
      </c>
      <c r="E158" s="119"/>
      <c r="F158" s="119"/>
      <c r="G158" s="119" t="s">
        <v>530</v>
      </c>
      <c r="H158" s="119"/>
      <c r="I158" s="119" t="s">
        <v>71</v>
      </c>
      <c r="J158" s="119"/>
      <c r="K158" s="119" t="s">
        <v>531</v>
      </c>
      <c r="L158" s="119" t="s">
        <v>78</v>
      </c>
      <c r="M158" s="119" t="s">
        <v>640</v>
      </c>
      <c r="N158" s="215" t="n">
        <v>41829</v>
      </c>
      <c r="O158" s="215" t="n">
        <v>41829</v>
      </c>
      <c r="P158" s="215" t="n">
        <v>41838</v>
      </c>
      <c r="Q158" s="124" t="n">
        <f aca="false">P158-O158</f>
        <v>9</v>
      </c>
      <c r="R158" s="119"/>
      <c r="S158" s="119" t="n">
        <v>18001</v>
      </c>
      <c r="T158" s="119"/>
      <c r="U158" s="221" t="s">
        <v>664</v>
      </c>
      <c r="V158" s="164" t="s">
        <v>550</v>
      </c>
      <c r="W158" s="169" t="s">
        <v>652</v>
      </c>
      <c r="X158" s="167" t="s">
        <v>506</v>
      </c>
      <c r="Y158" s="122" t="s">
        <v>135</v>
      </c>
      <c r="Z158" s="167" t="s">
        <v>665</v>
      </c>
      <c r="AA158" s="167"/>
      <c r="AB158" s="159" t="n">
        <v>1</v>
      </c>
      <c r="AC158" s="215" t="n">
        <v>41838</v>
      </c>
      <c r="AD158" s="216" t="s">
        <v>121</v>
      </c>
      <c r="AE158" s="132" t="n">
        <f aca="false">AC158-O158</f>
        <v>9</v>
      </c>
      <c r="AF158" s="215" t="n">
        <v>41838</v>
      </c>
      <c r="AG158" s="120" t="s">
        <v>228</v>
      </c>
      <c r="AI158" s="0"/>
      <c r="AJ158" s="0"/>
      <c r="AK158" s="0"/>
      <c r="AL158" s="0"/>
      <c r="AM158" s="0"/>
      <c r="AN158" s="222"/>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39.95" hidden="false" customHeight="true" outlineLevel="0" collapsed="false">
      <c r="A159" s="119" t="n">
        <v>136</v>
      </c>
      <c r="B159" s="119" t="s">
        <v>109</v>
      </c>
      <c r="C159" s="218" t="n">
        <v>14</v>
      </c>
      <c r="D159" s="119" t="s">
        <v>385</v>
      </c>
      <c r="E159" s="119"/>
      <c r="F159" s="119"/>
      <c r="G159" s="119" t="s">
        <v>530</v>
      </c>
      <c r="H159" s="119"/>
      <c r="I159" s="119" t="s">
        <v>71</v>
      </c>
      <c r="J159" s="119"/>
      <c r="K159" s="119" t="s">
        <v>531</v>
      </c>
      <c r="L159" s="119" t="s">
        <v>78</v>
      </c>
      <c r="M159" s="119" t="s">
        <v>640</v>
      </c>
      <c r="N159" s="215" t="n">
        <v>41829</v>
      </c>
      <c r="O159" s="215" t="n">
        <v>41829</v>
      </c>
      <c r="P159" s="215" t="n">
        <v>41838</v>
      </c>
      <c r="Q159" s="124" t="n">
        <f aca="false">P159-O159</f>
        <v>9</v>
      </c>
      <c r="R159" s="119"/>
      <c r="S159" s="119" t="n">
        <v>14001</v>
      </c>
      <c r="T159" s="119"/>
      <c r="U159" s="221" t="s">
        <v>666</v>
      </c>
      <c r="V159" s="164" t="s">
        <v>550</v>
      </c>
      <c r="W159" s="169" t="s">
        <v>652</v>
      </c>
      <c r="X159" s="167" t="s">
        <v>667</v>
      </c>
      <c r="Y159" s="122" t="s">
        <v>135</v>
      </c>
      <c r="Z159" s="167" t="s">
        <v>668</v>
      </c>
      <c r="AA159" s="167"/>
      <c r="AB159" s="159" t="n">
        <v>1</v>
      </c>
      <c r="AC159" s="215" t="n">
        <v>41838</v>
      </c>
      <c r="AD159" s="216" t="s">
        <v>121</v>
      </c>
      <c r="AE159" s="132" t="n">
        <f aca="false">AC159-O159</f>
        <v>9</v>
      </c>
      <c r="AF159" s="215" t="n">
        <v>41838</v>
      </c>
      <c r="AG159" s="120" t="s">
        <v>228</v>
      </c>
      <c r="AI159" s="0"/>
      <c r="AJ159" s="0"/>
      <c r="AK159" s="0"/>
      <c r="AL159" s="0"/>
      <c r="AM159" s="0"/>
      <c r="AN159" s="222"/>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39.95" hidden="false" customHeight="true" outlineLevel="0" collapsed="false">
      <c r="A160" s="119" t="n">
        <v>137</v>
      </c>
      <c r="B160" s="119" t="s">
        <v>109</v>
      </c>
      <c r="C160" s="119" t="n">
        <v>14</v>
      </c>
      <c r="D160" s="119" t="s">
        <v>385</v>
      </c>
      <c r="E160" s="119"/>
      <c r="F160" s="119"/>
      <c r="G160" s="119" t="s">
        <v>530</v>
      </c>
      <c r="H160" s="119"/>
      <c r="I160" s="119" t="s">
        <v>71</v>
      </c>
      <c r="J160" s="119"/>
      <c r="K160" s="119" t="s">
        <v>531</v>
      </c>
      <c r="L160" s="119" t="s">
        <v>78</v>
      </c>
      <c r="M160" s="119" t="s">
        <v>640</v>
      </c>
      <c r="N160" s="215" t="n">
        <v>41829</v>
      </c>
      <c r="O160" s="215" t="n">
        <v>41829</v>
      </c>
      <c r="P160" s="215" t="n">
        <v>41838</v>
      </c>
      <c r="Q160" s="124" t="n">
        <f aca="false">P160-O160</f>
        <v>9</v>
      </c>
      <c r="R160" s="119"/>
      <c r="S160" s="119" t="n">
        <v>18001</v>
      </c>
      <c r="T160" s="119"/>
      <c r="U160" s="221" t="s">
        <v>669</v>
      </c>
      <c r="V160" s="164" t="s">
        <v>550</v>
      </c>
      <c r="W160" s="169" t="s">
        <v>652</v>
      </c>
      <c r="X160" s="167" t="s">
        <v>670</v>
      </c>
      <c r="Y160" s="122" t="s">
        <v>135</v>
      </c>
      <c r="Z160" s="167" t="s">
        <v>671</v>
      </c>
      <c r="AA160" s="167"/>
      <c r="AB160" s="159" t="n">
        <v>1</v>
      </c>
      <c r="AC160" s="215" t="n">
        <v>41838</v>
      </c>
      <c r="AD160" s="216" t="s">
        <v>121</v>
      </c>
      <c r="AE160" s="132" t="n">
        <f aca="false">AC160-O160</f>
        <v>9</v>
      </c>
      <c r="AF160" s="215" t="n">
        <v>41838</v>
      </c>
      <c r="AG160" s="120" t="s">
        <v>228</v>
      </c>
      <c r="AI160" s="0"/>
      <c r="AJ160" s="0"/>
      <c r="AK160" s="0"/>
      <c r="AL160" s="0"/>
      <c r="AM160" s="0"/>
      <c r="AN160" s="222"/>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39.95" hidden="false" customHeight="true" outlineLevel="0" collapsed="false">
      <c r="A161" s="119" t="n">
        <v>138</v>
      </c>
      <c r="B161" s="119" t="s">
        <v>109</v>
      </c>
      <c r="C161" s="119" t="n">
        <v>14</v>
      </c>
      <c r="D161" s="119" t="s">
        <v>385</v>
      </c>
      <c r="E161" s="119"/>
      <c r="F161" s="119"/>
      <c r="G161" s="119" t="s">
        <v>530</v>
      </c>
      <c r="H161" s="119"/>
      <c r="I161" s="119" t="s">
        <v>71</v>
      </c>
      <c r="J161" s="119"/>
      <c r="K161" s="119" t="s">
        <v>531</v>
      </c>
      <c r="L161" s="119" t="s">
        <v>78</v>
      </c>
      <c r="M161" s="119" t="s">
        <v>640</v>
      </c>
      <c r="N161" s="215" t="n">
        <v>41829</v>
      </c>
      <c r="O161" s="215" t="n">
        <v>41829</v>
      </c>
      <c r="P161" s="215" t="n">
        <v>41838</v>
      </c>
      <c r="Q161" s="124" t="n">
        <f aca="false">P161-O161</f>
        <v>9</v>
      </c>
      <c r="R161" s="119"/>
      <c r="S161" s="119" t="n">
        <v>14001</v>
      </c>
      <c r="T161" s="119"/>
      <c r="U161" s="221" t="s">
        <v>672</v>
      </c>
      <c r="V161" s="164" t="s">
        <v>550</v>
      </c>
      <c r="W161" s="169" t="s">
        <v>652</v>
      </c>
      <c r="X161" s="167" t="s">
        <v>673</v>
      </c>
      <c r="Y161" s="122" t="s">
        <v>135</v>
      </c>
      <c r="Z161" s="167" t="s">
        <v>674</v>
      </c>
      <c r="AA161" s="167"/>
      <c r="AB161" s="159" t="n">
        <v>1</v>
      </c>
      <c r="AC161" s="215" t="n">
        <v>41838</v>
      </c>
      <c r="AD161" s="216" t="s">
        <v>121</v>
      </c>
      <c r="AE161" s="132" t="n">
        <f aca="false">AC161-O161</f>
        <v>9</v>
      </c>
      <c r="AF161" s="215" t="n">
        <v>41838</v>
      </c>
      <c r="AG161" s="120" t="s">
        <v>228</v>
      </c>
      <c r="AI161" s="0"/>
      <c r="AJ161" s="0"/>
      <c r="AK161" s="0"/>
      <c r="AL161" s="0"/>
      <c r="AM161" s="0"/>
      <c r="AN161" s="222"/>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39.95" hidden="false" customHeight="true" outlineLevel="0" collapsed="false">
      <c r="A162" s="119" t="n">
        <v>139</v>
      </c>
      <c r="B162" s="119" t="s">
        <v>109</v>
      </c>
      <c r="C162" s="119" t="n">
        <v>14</v>
      </c>
      <c r="D162" s="119" t="s">
        <v>385</v>
      </c>
      <c r="E162" s="119"/>
      <c r="F162" s="119"/>
      <c r="G162" s="119" t="s">
        <v>530</v>
      </c>
      <c r="H162" s="119"/>
      <c r="I162" s="119" t="s">
        <v>71</v>
      </c>
      <c r="J162" s="119"/>
      <c r="K162" s="119" t="s">
        <v>531</v>
      </c>
      <c r="L162" s="119" t="s">
        <v>78</v>
      </c>
      <c r="M162" s="119" t="s">
        <v>640</v>
      </c>
      <c r="N162" s="215" t="n">
        <v>41829</v>
      </c>
      <c r="O162" s="215" t="n">
        <v>41829</v>
      </c>
      <c r="P162" s="215" t="n">
        <v>41838</v>
      </c>
      <c r="Q162" s="124" t="n">
        <f aca="false">P162-O162</f>
        <v>9</v>
      </c>
      <c r="R162" s="119"/>
      <c r="S162" s="119" t="n">
        <v>14001</v>
      </c>
      <c r="T162" s="119"/>
      <c r="U162" s="225" t="s">
        <v>675</v>
      </c>
      <c r="V162" s="164" t="s">
        <v>550</v>
      </c>
      <c r="W162" s="169" t="s">
        <v>652</v>
      </c>
      <c r="X162" s="167" t="s">
        <v>673</v>
      </c>
      <c r="Y162" s="122" t="s">
        <v>135</v>
      </c>
      <c r="Z162" s="167" t="s">
        <v>676</v>
      </c>
      <c r="AA162" s="167"/>
      <c r="AB162" s="159" t="n">
        <v>1</v>
      </c>
      <c r="AC162" s="215" t="n">
        <v>41838</v>
      </c>
      <c r="AD162" s="216" t="s">
        <v>121</v>
      </c>
      <c r="AE162" s="132" t="n">
        <f aca="false">AC162-O162</f>
        <v>9</v>
      </c>
      <c r="AF162" s="215" t="n">
        <v>41838</v>
      </c>
      <c r="AG162" s="120" t="s">
        <v>228</v>
      </c>
      <c r="AI162" s="0"/>
      <c r="AJ162" s="0"/>
      <c r="AK162" s="0"/>
      <c r="AL162" s="0"/>
      <c r="AM162" s="0"/>
      <c r="AN162" s="222"/>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39.95" hidden="false" customHeight="true" outlineLevel="0" collapsed="false">
      <c r="A163" s="119" t="n">
        <v>140</v>
      </c>
      <c r="B163" s="119" t="s">
        <v>109</v>
      </c>
      <c r="C163" s="218" t="n">
        <v>14</v>
      </c>
      <c r="D163" s="119" t="s">
        <v>385</v>
      </c>
      <c r="E163" s="119"/>
      <c r="F163" s="119"/>
      <c r="G163" s="119" t="s">
        <v>530</v>
      </c>
      <c r="H163" s="119"/>
      <c r="I163" s="119" t="s">
        <v>71</v>
      </c>
      <c r="J163" s="119"/>
      <c r="K163" s="119" t="s">
        <v>531</v>
      </c>
      <c r="L163" s="119" t="s">
        <v>78</v>
      </c>
      <c r="M163" s="119" t="s">
        <v>640</v>
      </c>
      <c r="N163" s="215" t="n">
        <v>41829</v>
      </c>
      <c r="O163" s="215" t="n">
        <v>41829</v>
      </c>
      <c r="P163" s="215" t="n">
        <v>41838</v>
      </c>
      <c r="Q163" s="124" t="n">
        <f aca="false">P163-O163</f>
        <v>9</v>
      </c>
      <c r="R163" s="119"/>
      <c r="S163" s="119" t="n">
        <v>9001</v>
      </c>
      <c r="T163" s="119"/>
      <c r="U163" s="221" t="s">
        <v>677</v>
      </c>
      <c r="V163" s="164" t="s">
        <v>550</v>
      </c>
      <c r="W163" s="169" t="s">
        <v>652</v>
      </c>
      <c r="X163" s="167" t="s">
        <v>673</v>
      </c>
      <c r="Y163" s="122" t="s">
        <v>135</v>
      </c>
      <c r="Z163" s="167" t="s">
        <v>678</v>
      </c>
      <c r="AA163" s="167"/>
      <c r="AB163" s="159" t="n">
        <v>1</v>
      </c>
      <c r="AC163" s="215" t="n">
        <v>41838</v>
      </c>
      <c r="AD163" s="216" t="s">
        <v>121</v>
      </c>
      <c r="AE163" s="132" t="n">
        <f aca="false">AC163-O163</f>
        <v>9</v>
      </c>
      <c r="AF163" s="215" t="n">
        <v>41838</v>
      </c>
      <c r="AG163" s="120" t="s">
        <v>228</v>
      </c>
      <c r="AI163" s="0"/>
      <c r="AJ163" s="0"/>
      <c r="AK163" s="0"/>
      <c r="AL163" s="0"/>
      <c r="AM163" s="0"/>
      <c r="AN163" s="222"/>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39.95" hidden="false" customHeight="true" outlineLevel="0" collapsed="false">
      <c r="A164" s="119" t="n">
        <v>141</v>
      </c>
      <c r="B164" s="119" t="s">
        <v>109</v>
      </c>
      <c r="C164" s="119" t="n">
        <v>14</v>
      </c>
      <c r="D164" s="119" t="s">
        <v>385</v>
      </c>
      <c r="E164" s="119"/>
      <c r="F164" s="119"/>
      <c r="G164" s="119" t="s">
        <v>530</v>
      </c>
      <c r="H164" s="119"/>
      <c r="I164" s="119" t="s">
        <v>71</v>
      </c>
      <c r="J164" s="119"/>
      <c r="K164" s="119" t="s">
        <v>531</v>
      </c>
      <c r="L164" s="119" t="s">
        <v>78</v>
      </c>
      <c r="M164" s="119" t="s">
        <v>640</v>
      </c>
      <c r="N164" s="215" t="n">
        <v>41829</v>
      </c>
      <c r="O164" s="215" t="n">
        <v>41829</v>
      </c>
      <c r="P164" s="215" t="n">
        <v>41838</v>
      </c>
      <c r="Q164" s="124" t="n">
        <f aca="false">P164-O164</f>
        <v>9</v>
      </c>
      <c r="R164" s="119"/>
      <c r="S164" s="119" t="n">
        <v>9001</v>
      </c>
      <c r="T164" s="119"/>
      <c r="U164" s="221" t="s">
        <v>679</v>
      </c>
      <c r="V164" s="164" t="s">
        <v>550</v>
      </c>
      <c r="W164" s="169" t="s">
        <v>652</v>
      </c>
      <c r="X164" s="167" t="s">
        <v>680</v>
      </c>
      <c r="Y164" s="122" t="s">
        <v>135</v>
      </c>
      <c r="Z164" s="167" t="s">
        <v>681</v>
      </c>
      <c r="AA164" s="167"/>
      <c r="AB164" s="159" t="n">
        <v>1</v>
      </c>
      <c r="AC164" s="215" t="n">
        <v>41838</v>
      </c>
      <c r="AD164" s="216" t="s">
        <v>121</v>
      </c>
      <c r="AE164" s="132" t="n">
        <f aca="false">AC164-O164</f>
        <v>9</v>
      </c>
      <c r="AF164" s="215" t="n">
        <v>41838</v>
      </c>
      <c r="AG164" s="120" t="s">
        <v>228</v>
      </c>
      <c r="AI164" s="0"/>
      <c r="AJ164" s="0"/>
      <c r="AK164" s="0"/>
      <c r="AL164" s="0"/>
      <c r="AM164" s="0"/>
      <c r="AN164" s="222"/>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39.95" hidden="false" customHeight="true" outlineLevel="0" collapsed="false">
      <c r="A165" s="119" t="n">
        <v>142</v>
      </c>
      <c r="B165" s="119" t="s">
        <v>109</v>
      </c>
      <c r="C165" s="119" t="n">
        <v>14</v>
      </c>
      <c r="D165" s="119" t="s">
        <v>385</v>
      </c>
      <c r="E165" s="119"/>
      <c r="F165" s="119"/>
      <c r="G165" s="119" t="s">
        <v>530</v>
      </c>
      <c r="H165" s="119"/>
      <c r="I165" s="119" t="s">
        <v>71</v>
      </c>
      <c r="J165" s="119"/>
      <c r="K165" s="119" t="s">
        <v>531</v>
      </c>
      <c r="L165" s="119" t="s">
        <v>78</v>
      </c>
      <c r="M165" s="119" t="s">
        <v>640</v>
      </c>
      <c r="N165" s="215" t="n">
        <v>41829</v>
      </c>
      <c r="O165" s="215" t="n">
        <v>41829</v>
      </c>
      <c r="P165" s="215" t="n">
        <v>41838</v>
      </c>
      <c r="Q165" s="124" t="n">
        <f aca="false">P165-O165</f>
        <v>9</v>
      </c>
      <c r="R165" s="119"/>
      <c r="S165" s="119" t="n">
        <v>14001</v>
      </c>
      <c r="T165" s="119"/>
      <c r="U165" s="221" t="s">
        <v>682</v>
      </c>
      <c r="V165" s="164" t="s">
        <v>550</v>
      </c>
      <c r="W165" s="169" t="s">
        <v>652</v>
      </c>
      <c r="X165" s="167" t="s">
        <v>673</v>
      </c>
      <c r="Y165" s="122" t="s">
        <v>135</v>
      </c>
      <c r="Z165" s="167" t="s">
        <v>683</v>
      </c>
      <c r="AA165" s="167"/>
      <c r="AB165" s="159" t="n">
        <v>1</v>
      </c>
      <c r="AC165" s="215" t="n">
        <v>41838</v>
      </c>
      <c r="AD165" s="216" t="s">
        <v>121</v>
      </c>
      <c r="AE165" s="132" t="n">
        <f aca="false">AC165-O165</f>
        <v>9</v>
      </c>
      <c r="AF165" s="215" t="n">
        <v>41838</v>
      </c>
      <c r="AG165" s="120" t="s">
        <v>228</v>
      </c>
      <c r="AI165" s="0"/>
      <c r="AJ165" s="0"/>
      <c r="AK165" s="0"/>
      <c r="AL165" s="0"/>
      <c r="AM165" s="0"/>
      <c r="AN165" s="222"/>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39.95" hidden="false" customHeight="true" outlineLevel="0" collapsed="false">
      <c r="A166" s="119" t="n">
        <v>143</v>
      </c>
      <c r="B166" s="119" t="s">
        <v>109</v>
      </c>
      <c r="C166" s="119" t="n">
        <v>14</v>
      </c>
      <c r="D166" s="119" t="s">
        <v>385</v>
      </c>
      <c r="E166" s="119"/>
      <c r="F166" s="119"/>
      <c r="G166" s="119" t="s">
        <v>530</v>
      </c>
      <c r="H166" s="119"/>
      <c r="I166" s="119" t="s">
        <v>71</v>
      </c>
      <c r="J166" s="119"/>
      <c r="K166" s="119" t="s">
        <v>531</v>
      </c>
      <c r="L166" s="119" t="s">
        <v>78</v>
      </c>
      <c r="M166" s="119" t="s">
        <v>640</v>
      </c>
      <c r="N166" s="215" t="n">
        <v>41829</v>
      </c>
      <c r="O166" s="215" t="n">
        <v>41829</v>
      </c>
      <c r="P166" s="215" t="n">
        <v>41838</v>
      </c>
      <c r="Q166" s="124" t="n">
        <f aca="false">P166-O166</f>
        <v>9</v>
      </c>
      <c r="R166" s="119"/>
      <c r="S166" s="119" t="n">
        <v>18001</v>
      </c>
      <c r="T166" s="119"/>
      <c r="U166" s="221" t="s">
        <v>684</v>
      </c>
      <c r="V166" s="164" t="s">
        <v>550</v>
      </c>
      <c r="W166" s="169" t="s">
        <v>652</v>
      </c>
      <c r="X166" s="167" t="s">
        <v>673</v>
      </c>
      <c r="Y166" s="122" t="s">
        <v>135</v>
      </c>
      <c r="Z166" s="167" t="s">
        <v>545</v>
      </c>
      <c r="AA166" s="167"/>
      <c r="AB166" s="159" t="n">
        <v>1</v>
      </c>
      <c r="AC166" s="215" t="n">
        <v>41838</v>
      </c>
      <c r="AD166" s="216" t="s">
        <v>121</v>
      </c>
      <c r="AE166" s="132" t="n">
        <f aca="false">AC166-O166</f>
        <v>9</v>
      </c>
      <c r="AF166" s="215" t="n">
        <v>41838</v>
      </c>
      <c r="AG166" s="120" t="s">
        <v>228</v>
      </c>
      <c r="AI166" s="0"/>
      <c r="AJ166" s="0"/>
      <c r="AK166" s="0"/>
      <c r="AL166" s="0"/>
      <c r="AM166" s="0"/>
      <c r="AN166" s="222"/>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s="227" customFormat="true" ht="39.95" hidden="false" customHeight="true" outlineLevel="0" collapsed="false">
      <c r="A167" s="119" t="n">
        <v>144</v>
      </c>
      <c r="B167" s="119" t="s">
        <v>109</v>
      </c>
      <c r="C167" s="218" t="n">
        <v>14</v>
      </c>
      <c r="D167" s="119" t="s">
        <v>385</v>
      </c>
      <c r="E167" s="119"/>
      <c r="F167" s="119"/>
      <c r="G167" s="119" t="s">
        <v>530</v>
      </c>
      <c r="H167" s="119"/>
      <c r="I167" s="119" t="s">
        <v>71</v>
      </c>
      <c r="J167" s="119"/>
      <c r="K167" s="119" t="s">
        <v>531</v>
      </c>
      <c r="L167" s="164" t="s">
        <v>94</v>
      </c>
      <c r="M167" s="164" t="s">
        <v>468</v>
      </c>
      <c r="N167" s="215" t="n">
        <v>41829</v>
      </c>
      <c r="O167" s="215" t="n">
        <v>41835</v>
      </c>
      <c r="P167" s="215" t="n">
        <v>41839</v>
      </c>
      <c r="Q167" s="124" t="n">
        <f aca="false">P167-O167</f>
        <v>4</v>
      </c>
      <c r="R167" s="119"/>
      <c r="S167" s="119" t="n">
        <v>9001</v>
      </c>
      <c r="T167" s="119"/>
      <c r="U167" s="226" t="s">
        <v>685</v>
      </c>
      <c r="V167" s="164" t="s">
        <v>550</v>
      </c>
      <c r="W167" s="167" t="s">
        <v>686</v>
      </c>
      <c r="X167" s="190"/>
      <c r="Y167" s="119" t="s">
        <v>135</v>
      </c>
      <c r="Z167" s="190" t="s">
        <v>687</v>
      </c>
      <c r="AA167" s="190"/>
      <c r="AB167" s="159" t="n">
        <v>1</v>
      </c>
      <c r="AC167" s="193" t="n">
        <v>41840</v>
      </c>
      <c r="AD167" s="119" t="s">
        <v>121</v>
      </c>
      <c r="AE167" s="132" t="n">
        <f aca="false">AC167-O167</f>
        <v>5</v>
      </c>
      <c r="AF167" s="119"/>
      <c r="AG167" s="119"/>
      <c r="AH167" s="16"/>
      <c r="AI167" s="190"/>
      <c r="AJ167" s="190"/>
      <c r="AK167" s="190"/>
      <c r="AL167" s="190"/>
      <c r="AM167" s="190"/>
      <c r="AN167" s="222"/>
    </row>
    <row r="168" s="223" customFormat="true" ht="39.95" hidden="false" customHeight="true" outlineLevel="0" collapsed="false">
      <c r="A168" s="119" t="n">
        <v>145</v>
      </c>
      <c r="B168" s="119" t="s">
        <v>109</v>
      </c>
      <c r="C168" s="119" t="n">
        <v>14</v>
      </c>
      <c r="D168" s="119" t="s">
        <v>385</v>
      </c>
      <c r="E168" s="119"/>
      <c r="F168" s="119"/>
      <c r="G168" s="119" t="s">
        <v>530</v>
      </c>
      <c r="H168" s="119"/>
      <c r="I168" s="119" t="s">
        <v>71</v>
      </c>
      <c r="J168" s="119"/>
      <c r="K168" s="119" t="s">
        <v>531</v>
      </c>
      <c r="L168" s="164" t="s">
        <v>94</v>
      </c>
      <c r="M168" s="164" t="s">
        <v>468</v>
      </c>
      <c r="N168" s="215" t="n">
        <v>41829</v>
      </c>
      <c r="O168" s="215" t="n">
        <v>41835</v>
      </c>
      <c r="P168" s="215" t="n">
        <v>41839</v>
      </c>
      <c r="Q168" s="124" t="n">
        <f aca="false">P168-O168</f>
        <v>4</v>
      </c>
      <c r="R168" s="119"/>
      <c r="S168" s="119" t="n">
        <v>9001</v>
      </c>
      <c r="T168" s="119"/>
      <c r="U168" s="228" t="s">
        <v>688</v>
      </c>
      <c r="V168" s="164" t="s">
        <v>550</v>
      </c>
      <c r="W168" s="190" t="s">
        <v>689</v>
      </c>
      <c r="X168" s="169" t="s">
        <v>690</v>
      </c>
      <c r="Y168" s="119" t="s">
        <v>135</v>
      </c>
      <c r="Z168" s="169" t="s">
        <v>691</v>
      </c>
      <c r="AA168" s="165"/>
      <c r="AB168" s="159" t="n">
        <v>1</v>
      </c>
      <c r="AC168" s="193" t="n">
        <v>41840</v>
      </c>
      <c r="AD168" s="119" t="s">
        <v>121</v>
      </c>
      <c r="AE168" s="132" t="n">
        <f aca="false">AC168-O168</f>
        <v>5</v>
      </c>
      <c r="AF168" s="119"/>
      <c r="AG168" s="119"/>
      <c r="AH168" s="16"/>
      <c r="AI168" s="190"/>
      <c r="AJ168" s="190"/>
      <c r="AK168" s="190"/>
      <c r="AL168" s="190"/>
      <c r="AM168" s="190"/>
      <c r="AN168" s="222"/>
    </row>
    <row r="169" customFormat="false" ht="39.95" hidden="false" customHeight="true" outlineLevel="0" collapsed="false">
      <c r="A169" s="119" t="n">
        <v>146</v>
      </c>
      <c r="B169" s="119" t="s">
        <v>109</v>
      </c>
      <c r="C169" s="119" t="n">
        <v>14</v>
      </c>
      <c r="D169" s="119" t="s">
        <v>385</v>
      </c>
      <c r="E169" s="119"/>
      <c r="F169" s="119"/>
      <c r="G169" s="119" t="s">
        <v>530</v>
      </c>
      <c r="H169" s="119"/>
      <c r="I169" s="119" t="s">
        <v>71</v>
      </c>
      <c r="J169" s="119"/>
      <c r="K169" s="119" t="s">
        <v>531</v>
      </c>
      <c r="L169" s="164" t="s">
        <v>94</v>
      </c>
      <c r="M169" s="164" t="s">
        <v>468</v>
      </c>
      <c r="N169" s="215" t="n">
        <v>41829</v>
      </c>
      <c r="O169" s="215" t="n">
        <v>41835</v>
      </c>
      <c r="P169" s="215" t="n">
        <v>41839</v>
      </c>
      <c r="Q169" s="124" t="n">
        <f aca="false">P169-O169</f>
        <v>4</v>
      </c>
      <c r="R169" s="119"/>
      <c r="S169" s="119" t="n">
        <v>9001</v>
      </c>
      <c r="T169" s="119"/>
      <c r="U169" s="229" t="s">
        <v>692</v>
      </c>
      <c r="V169" s="164" t="s">
        <v>550</v>
      </c>
      <c r="W169" s="169" t="s">
        <v>693</v>
      </c>
      <c r="X169" s="190" t="s">
        <v>694</v>
      </c>
      <c r="Y169" s="119" t="s">
        <v>135</v>
      </c>
      <c r="Z169" s="169" t="s">
        <v>695</v>
      </c>
      <c r="AA169" s="165"/>
      <c r="AB169" s="159" t="n">
        <v>1</v>
      </c>
      <c r="AC169" s="193" t="n">
        <v>41840</v>
      </c>
      <c r="AD169" s="216" t="s">
        <v>121</v>
      </c>
      <c r="AE169" s="132" t="n">
        <f aca="false">AC169-O169</f>
        <v>5</v>
      </c>
      <c r="AF169" s="119"/>
      <c r="AG169" s="119"/>
      <c r="AI169" s="190"/>
      <c r="AJ169" s="190"/>
      <c r="AK169" s="190"/>
      <c r="AL169" s="190"/>
      <c r="AM169" s="190"/>
      <c r="AN169" s="222"/>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s="231" customFormat="true" ht="39.95" hidden="false" customHeight="true" outlineLevel="0" collapsed="false">
      <c r="A170" s="119" t="n">
        <v>147</v>
      </c>
      <c r="B170" s="119" t="s">
        <v>109</v>
      </c>
      <c r="C170" s="119" t="n">
        <v>14</v>
      </c>
      <c r="D170" s="119" t="s">
        <v>385</v>
      </c>
      <c r="E170" s="119"/>
      <c r="F170" s="119"/>
      <c r="G170" s="119" t="s">
        <v>530</v>
      </c>
      <c r="H170" s="119"/>
      <c r="I170" s="119" t="s">
        <v>71</v>
      </c>
      <c r="J170" s="119"/>
      <c r="K170" s="119" t="s">
        <v>531</v>
      </c>
      <c r="L170" s="164" t="s">
        <v>94</v>
      </c>
      <c r="M170" s="164" t="s">
        <v>468</v>
      </c>
      <c r="N170" s="215" t="n">
        <v>41829</v>
      </c>
      <c r="O170" s="215" t="n">
        <v>41835</v>
      </c>
      <c r="P170" s="215" t="n">
        <v>41839</v>
      </c>
      <c r="Q170" s="124" t="n">
        <f aca="false">P170-O170</f>
        <v>4</v>
      </c>
      <c r="R170" s="119"/>
      <c r="S170" s="119" t="n">
        <v>18001</v>
      </c>
      <c r="T170" s="119"/>
      <c r="U170" s="229" t="s">
        <v>696</v>
      </c>
      <c r="V170" s="164" t="s">
        <v>550</v>
      </c>
      <c r="W170" s="190" t="s">
        <v>689</v>
      </c>
      <c r="X170" s="190" t="s">
        <v>697</v>
      </c>
      <c r="Y170" s="119" t="s">
        <v>135</v>
      </c>
      <c r="Z170" s="169" t="s">
        <v>698</v>
      </c>
      <c r="AA170" s="165"/>
      <c r="AB170" s="159" t="n">
        <v>1</v>
      </c>
      <c r="AC170" s="193" t="n">
        <v>41840</v>
      </c>
      <c r="AD170" s="119" t="s">
        <v>121</v>
      </c>
      <c r="AE170" s="132" t="n">
        <f aca="false">AC170-O170</f>
        <v>5</v>
      </c>
      <c r="AF170" s="119"/>
      <c r="AG170" s="119"/>
      <c r="AH170" s="16"/>
      <c r="AI170" s="190"/>
      <c r="AJ170" s="190"/>
      <c r="AK170" s="190"/>
      <c r="AL170" s="190"/>
      <c r="AM170" s="190"/>
      <c r="AN170" s="222"/>
      <c r="AO170" s="223"/>
      <c r="AP170" s="223"/>
      <c r="AQ170" s="223"/>
      <c r="AR170" s="223"/>
      <c r="AS170" s="223"/>
      <c r="AT170" s="223"/>
      <c r="AU170" s="223"/>
      <c r="AV170" s="223"/>
      <c r="AW170" s="223"/>
      <c r="AX170" s="223"/>
      <c r="AY170" s="223"/>
      <c r="AZ170" s="223"/>
      <c r="BA170" s="223"/>
      <c r="BB170" s="223"/>
      <c r="BC170" s="223"/>
      <c r="BD170" s="223"/>
      <c r="BE170" s="223"/>
      <c r="BF170" s="223"/>
      <c r="BG170" s="223"/>
      <c r="BH170" s="223"/>
      <c r="BI170" s="223"/>
      <c r="BJ170" s="223"/>
      <c r="BK170" s="223"/>
      <c r="BL170" s="223"/>
      <c r="BM170" s="223"/>
      <c r="BN170" s="223"/>
      <c r="BO170" s="223"/>
      <c r="BP170" s="223"/>
      <c r="BQ170" s="223"/>
      <c r="BR170" s="223"/>
      <c r="BS170" s="223"/>
      <c r="BT170" s="223"/>
      <c r="BU170" s="223"/>
      <c r="BV170" s="223"/>
      <c r="BW170" s="223"/>
      <c r="BX170" s="223"/>
      <c r="BY170" s="223"/>
      <c r="BZ170" s="223"/>
      <c r="CA170" s="223"/>
      <c r="CB170" s="223"/>
      <c r="CC170" s="223"/>
      <c r="CD170" s="223"/>
      <c r="CE170" s="223"/>
      <c r="CF170" s="223"/>
      <c r="CG170" s="223"/>
      <c r="CH170" s="223"/>
      <c r="CI170" s="223"/>
      <c r="CJ170" s="223"/>
      <c r="CK170" s="223"/>
      <c r="CL170" s="223"/>
      <c r="CM170" s="223"/>
      <c r="CN170" s="223"/>
      <c r="CO170" s="223"/>
      <c r="CP170" s="223"/>
      <c r="CQ170" s="223"/>
      <c r="CR170" s="223"/>
      <c r="CS170" s="223"/>
      <c r="CT170" s="223"/>
      <c r="CU170" s="223"/>
      <c r="CV170" s="223"/>
      <c r="CW170" s="223"/>
      <c r="CX170" s="223"/>
      <c r="CY170" s="223"/>
      <c r="CZ170" s="223"/>
      <c r="DA170" s="223"/>
      <c r="DB170" s="223"/>
      <c r="DC170" s="223"/>
      <c r="DD170" s="223"/>
      <c r="DE170" s="223"/>
      <c r="DF170" s="223"/>
      <c r="DG170" s="223"/>
      <c r="DH170" s="223"/>
      <c r="DI170" s="223"/>
      <c r="DJ170" s="223"/>
      <c r="DK170" s="223"/>
      <c r="DL170" s="223"/>
      <c r="DM170" s="223"/>
      <c r="DN170" s="223"/>
      <c r="DO170" s="223"/>
      <c r="DP170" s="223"/>
      <c r="DQ170" s="223"/>
      <c r="DR170" s="223"/>
      <c r="DS170" s="223"/>
      <c r="DT170" s="223"/>
      <c r="DU170" s="223"/>
      <c r="DV170" s="223"/>
      <c r="DW170" s="223"/>
      <c r="DX170" s="223"/>
      <c r="DY170" s="223"/>
      <c r="DZ170" s="223"/>
      <c r="EA170" s="223"/>
      <c r="EB170" s="223"/>
      <c r="EC170" s="223"/>
      <c r="ED170" s="223"/>
      <c r="EE170" s="223"/>
      <c r="EF170" s="223"/>
      <c r="EG170" s="223"/>
      <c r="EH170" s="223"/>
      <c r="EI170" s="223"/>
      <c r="EJ170" s="223"/>
      <c r="EK170" s="223"/>
      <c r="EL170" s="223"/>
      <c r="EM170" s="223"/>
      <c r="EN170" s="223"/>
      <c r="EO170" s="223"/>
      <c r="EP170" s="223"/>
      <c r="EQ170" s="223"/>
      <c r="ER170" s="223"/>
      <c r="ES170" s="223"/>
      <c r="ET170" s="223"/>
      <c r="EU170" s="223"/>
      <c r="EV170" s="223"/>
      <c r="EW170" s="223"/>
      <c r="EX170" s="223"/>
      <c r="EY170" s="223"/>
      <c r="EZ170" s="223"/>
      <c r="FA170" s="223"/>
      <c r="FB170" s="223"/>
      <c r="FC170" s="223"/>
      <c r="FD170" s="223"/>
      <c r="FE170" s="223"/>
      <c r="FF170" s="223"/>
      <c r="FG170" s="223"/>
      <c r="FH170" s="223"/>
      <c r="FI170" s="223"/>
      <c r="FJ170" s="223"/>
      <c r="FK170" s="223"/>
      <c r="FL170" s="223"/>
      <c r="FM170" s="223"/>
      <c r="FN170" s="223"/>
      <c r="FO170" s="223"/>
      <c r="FP170" s="223"/>
      <c r="FQ170" s="223"/>
      <c r="FR170" s="223"/>
      <c r="FS170" s="223"/>
      <c r="FT170" s="223"/>
      <c r="FU170" s="223"/>
      <c r="FV170" s="223"/>
      <c r="FW170" s="223"/>
      <c r="FX170" s="223"/>
      <c r="FY170" s="223"/>
      <c r="FZ170" s="223"/>
      <c r="GA170" s="223"/>
      <c r="GB170" s="223"/>
      <c r="GC170" s="223"/>
      <c r="GD170" s="223"/>
      <c r="GE170" s="223"/>
      <c r="GF170" s="223"/>
      <c r="GG170" s="223"/>
      <c r="GH170" s="223"/>
      <c r="GI170" s="223"/>
      <c r="GJ170" s="223"/>
      <c r="GK170" s="223"/>
      <c r="GL170" s="223"/>
      <c r="GM170" s="223"/>
      <c r="GN170" s="223"/>
      <c r="GO170" s="223"/>
      <c r="GP170" s="223"/>
      <c r="GQ170" s="223"/>
      <c r="GR170" s="223"/>
      <c r="GS170" s="223"/>
      <c r="GT170" s="223"/>
      <c r="GU170" s="223"/>
      <c r="GV170" s="223"/>
      <c r="GW170" s="223"/>
      <c r="GX170" s="223"/>
      <c r="GY170" s="223"/>
      <c r="GZ170" s="223"/>
      <c r="HA170" s="223"/>
      <c r="HB170" s="223"/>
      <c r="HC170" s="223"/>
      <c r="HD170" s="223"/>
      <c r="HE170" s="223"/>
      <c r="HF170" s="223"/>
      <c r="HG170" s="223"/>
      <c r="HH170" s="223"/>
      <c r="HI170" s="223"/>
      <c r="HJ170" s="223"/>
      <c r="HK170" s="223"/>
      <c r="HL170" s="223"/>
      <c r="HM170" s="223"/>
      <c r="HN170" s="223"/>
      <c r="HO170" s="223"/>
      <c r="HP170" s="223"/>
      <c r="HQ170" s="223"/>
      <c r="HR170" s="223"/>
      <c r="HS170" s="223"/>
      <c r="HT170" s="223"/>
      <c r="HU170" s="223"/>
      <c r="HV170" s="223"/>
      <c r="HW170" s="223"/>
      <c r="HX170" s="223"/>
      <c r="HY170" s="223"/>
      <c r="HZ170" s="223"/>
      <c r="IA170" s="223"/>
      <c r="IB170" s="223"/>
      <c r="IC170" s="223"/>
      <c r="ID170" s="223"/>
      <c r="IE170" s="223"/>
      <c r="IF170" s="223"/>
      <c r="IG170" s="223"/>
      <c r="IH170" s="223"/>
      <c r="II170" s="223"/>
      <c r="IJ170" s="223"/>
      <c r="IK170" s="223"/>
      <c r="IL170" s="223"/>
      <c r="IM170" s="223"/>
      <c r="IN170" s="223"/>
      <c r="IO170" s="223"/>
      <c r="IP170" s="223"/>
      <c r="IQ170" s="223"/>
      <c r="IR170" s="223"/>
      <c r="IS170" s="223"/>
      <c r="IT170" s="223"/>
      <c r="IU170" s="223"/>
      <c r="IV170" s="223"/>
      <c r="IW170" s="223"/>
      <c r="IX170" s="223"/>
      <c r="IY170" s="223"/>
      <c r="IZ170" s="223"/>
      <c r="JA170" s="223"/>
      <c r="JB170" s="223"/>
      <c r="JC170" s="223"/>
      <c r="JD170" s="223"/>
      <c r="JE170" s="223"/>
      <c r="JF170" s="223"/>
      <c r="JG170" s="223"/>
      <c r="JH170" s="223"/>
      <c r="JI170" s="230"/>
    </row>
    <row r="171" customFormat="false" ht="39.95" hidden="false" customHeight="true" outlineLevel="0" collapsed="false">
      <c r="A171" s="119" t="n">
        <v>148</v>
      </c>
      <c r="B171" s="119" t="s">
        <v>109</v>
      </c>
      <c r="C171" s="218" t="n">
        <v>14</v>
      </c>
      <c r="D171" s="119" t="s">
        <v>385</v>
      </c>
      <c r="E171" s="119"/>
      <c r="F171" s="119"/>
      <c r="G171" s="119" t="s">
        <v>530</v>
      </c>
      <c r="H171" s="119"/>
      <c r="I171" s="119" t="s">
        <v>71</v>
      </c>
      <c r="J171" s="119"/>
      <c r="K171" s="119" t="s">
        <v>531</v>
      </c>
      <c r="L171" s="164" t="s">
        <v>94</v>
      </c>
      <c r="M171" s="164" t="s">
        <v>468</v>
      </c>
      <c r="N171" s="215" t="n">
        <v>41829</v>
      </c>
      <c r="O171" s="215" t="n">
        <v>41835</v>
      </c>
      <c r="P171" s="215" t="n">
        <v>41839</v>
      </c>
      <c r="Q171" s="124" t="n">
        <f aca="false">P171-O171</f>
        <v>4</v>
      </c>
      <c r="R171" s="119"/>
      <c r="S171" s="119" t="n">
        <v>9001</v>
      </c>
      <c r="T171" s="119"/>
      <c r="U171" s="228" t="s">
        <v>699</v>
      </c>
      <c r="V171" s="164" t="s">
        <v>550</v>
      </c>
      <c r="W171" s="190" t="s">
        <v>700</v>
      </c>
      <c r="X171" s="190" t="s">
        <v>701</v>
      </c>
      <c r="Y171" s="119" t="s">
        <v>135</v>
      </c>
      <c r="Z171" s="190" t="s">
        <v>702</v>
      </c>
      <c r="AA171" s="0"/>
      <c r="AB171" s="159" t="n">
        <v>1</v>
      </c>
      <c r="AC171" s="193" t="n">
        <v>41840</v>
      </c>
      <c r="AD171" s="119" t="s">
        <v>121</v>
      </c>
      <c r="AE171" s="132" t="n">
        <f aca="false">AC171-O171</f>
        <v>5</v>
      </c>
      <c r="AF171" s="119"/>
      <c r="AG171" s="119"/>
      <c r="AH171" s="0"/>
      <c r="AI171" s="190"/>
      <c r="AJ171" s="190"/>
      <c r="AK171" s="190"/>
      <c r="AL171" s="190"/>
      <c r="AM171" s="190"/>
      <c r="AN171" s="222"/>
      <c r="AO171" s="223"/>
      <c r="AP171" s="223"/>
      <c r="AQ171" s="223"/>
      <c r="AR171" s="223"/>
      <c r="AS171" s="223"/>
      <c r="AT171" s="223"/>
      <c r="AU171" s="223"/>
      <c r="AV171" s="223"/>
      <c r="AW171" s="223"/>
      <c r="AX171" s="223"/>
      <c r="AY171" s="223"/>
      <c r="AZ171" s="223"/>
      <c r="BA171" s="223"/>
      <c r="BB171" s="223"/>
      <c r="BC171" s="223"/>
      <c r="BD171" s="223"/>
      <c r="BE171" s="223"/>
      <c r="BF171" s="223"/>
      <c r="BG171" s="223"/>
      <c r="BH171" s="223"/>
      <c r="BI171" s="223"/>
      <c r="BJ171" s="223"/>
      <c r="BK171" s="223"/>
      <c r="BL171" s="223"/>
      <c r="BM171" s="223"/>
      <c r="BN171" s="223"/>
      <c r="BO171" s="223"/>
      <c r="BP171" s="223"/>
      <c r="BQ171" s="223"/>
      <c r="BR171" s="223"/>
      <c r="BS171" s="223"/>
      <c r="BT171" s="223"/>
      <c r="BU171" s="223"/>
      <c r="BV171" s="223"/>
      <c r="BW171" s="223"/>
      <c r="BX171" s="223"/>
      <c r="BY171" s="223"/>
      <c r="BZ171" s="223"/>
      <c r="CA171" s="223"/>
      <c r="CB171" s="223"/>
      <c r="CC171" s="223"/>
      <c r="CD171" s="223"/>
      <c r="CE171" s="223"/>
      <c r="CF171" s="223"/>
      <c r="CG171" s="223"/>
      <c r="CH171" s="223"/>
      <c r="CI171" s="223"/>
      <c r="CJ171" s="223"/>
      <c r="CK171" s="223"/>
      <c r="CL171" s="223"/>
      <c r="CM171" s="223"/>
      <c r="CN171" s="223"/>
      <c r="CO171" s="223"/>
      <c r="CP171" s="223"/>
      <c r="CQ171" s="223"/>
      <c r="CR171" s="223"/>
      <c r="CS171" s="223"/>
      <c r="CT171" s="223"/>
      <c r="CU171" s="223"/>
      <c r="CV171" s="223"/>
      <c r="CW171" s="223"/>
      <c r="CX171" s="223"/>
      <c r="CY171" s="223"/>
      <c r="CZ171" s="223"/>
      <c r="DA171" s="223"/>
      <c r="DB171" s="223"/>
      <c r="DC171" s="223"/>
      <c r="DD171" s="223"/>
      <c r="DE171" s="223"/>
      <c r="DF171" s="223"/>
      <c r="DG171" s="223"/>
      <c r="DH171" s="223"/>
      <c r="DI171" s="223"/>
      <c r="DJ171" s="223"/>
      <c r="DK171" s="223"/>
      <c r="DL171" s="223"/>
      <c r="DM171" s="223"/>
      <c r="DN171" s="223"/>
      <c r="DO171" s="223"/>
      <c r="DP171" s="223"/>
      <c r="DQ171" s="223"/>
      <c r="DR171" s="223"/>
      <c r="DS171" s="223"/>
      <c r="DT171" s="223"/>
      <c r="DU171" s="223"/>
      <c r="DV171" s="223"/>
      <c r="DW171" s="223"/>
      <c r="DX171" s="223"/>
      <c r="DY171" s="223"/>
      <c r="DZ171" s="223"/>
      <c r="EA171" s="223"/>
      <c r="EB171" s="223"/>
      <c r="EC171" s="223"/>
      <c r="ED171" s="223"/>
      <c r="EE171" s="223"/>
      <c r="EF171" s="223"/>
      <c r="EG171" s="223"/>
      <c r="EH171" s="223"/>
      <c r="EI171" s="223"/>
      <c r="EJ171" s="223"/>
      <c r="EK171" s="223"/>
      <c r="EL171" s="223"/>
      <c r="EM171" s="223"/>
      <c r="EN171" s="223"/>
      <c r="EO171" s="223"/>
      <c r="EP171" s="223"/>
      <c r="EQ171" s="223"/>
      <c r="ER171" s="223"/>
      <c r="ES171" s="223"/>
      <c r="ET171" s="223"/>
      <c r="EU171" s="223"/>
      <c r="EV171" s="223"/>
      <c r="EW171" s="223"/>
      <c r="EX171" s="223"/>
      <c r="EY171" s="223"/>
      <c r="EZ171" s="223"/>
      <c r="FA171" s="223"/>
      <c r="FB171" s="223"/>
      <c r="FC171" s="223"/>
      <c r="FD171" s="223"/>
      <c r="FE171" s="223"/>
      <c r="FF171" s="223"/>
      <c r="FG171" s="223"/>
      <c r="FH171" s="223"/>
      <c r="FI171" s="223"/>
      <c r="FJ171" s="223"/>
      <c r="FK171" s="223"/>
      <c r="FL171" s="223"/>
      <c r="FM171" s="223"/>
      <c r="FN171" s="223"/>
      <c r="FO171" s="223"/>
      <c r="FP171" s="223"/>
      <c r="FQ171" s="223"/>
      <c r="FR171" s="223"/>
      <c r="FS171" s="223"/>
      <c r="FT171" s="223"/>
      <c r="FU171" s="223"/>
      <c r="FV171" s="223"/>
      <c r="FW171" s="223"/>
      <c r="FX171" s="223"/>
      <c r="FY171" s="223"/>
      <c r="FZ171" s="223"/>
      <c r="GA171" s="223"/>
      <c r="GB171" s="223"/>
      <c r="GC171" s="223"/>
      <c r="GD171" s="223"/>
      <c r="GE171" s="223"/>
      <c r="GF171" s="223"/>
      <c r="GG171" s="223"/>
      <c r="GH171" s="223"/>
      <c r="GI171" s="223"/>
      <c r="GJ171" s="223"/>
      <c r="GK171" s="223"/>
      <c r="GL171" s="223"/>
      <c r="GM171" s="223"/>
      <c r="GN171" s="223"/>
      <c r="GO171" s="223"/>
      <c r="GP171" s="223"/>
      <c r="GQ171" s="223"/>
      <c r="GR171" s="223"/>
      <c r="GS171" s="223"/>
      <c r="GT171" s="223"/>
      <c r="GU171" s="223"/>
      <c r="GV171" s="223"/>
      <c r="GW171" s="223"/>
      <c r="GX171" s="223"/>
      <c r="GY171" s="223"/>
      <c r="GZ171" s="223"/>
      <c r="HA171" s="223"/>
      <c r="HB171" s="223"/>
      <c r="HC171" s="223"/>
      <c r="HD171" s="223"/>
      <c r="HE171" s="223"/>
      <c r="HF171" s="223"/>
      <c r="HG171" s="223"/>
      <c r="HH171" s="223"/>
      <c r="HI171" s="223"/>
      <c r="HJ171" s="223"/>
      <c r="HK171" s="223"/>
      <c r="HL171" s="223"/>
      <c r="HM171" s="223"/>
      <c r="HN171" s="223"/>
      <c r="HO171" s="223"/>
      <c r="HP171" s="223"/>
      <c r="HQ171" s="223"/>
      <c r="HR171" s="223"/>
      <c r="HS171" s="223"/>
      <c r="HT171" s="223"/>
      <c r="HU171" s="223"/>
      <c r="HV171" s="223"/>
      <c r="HW171" s="223"/>
      <c r="HX171" s="223"/>
      <c r="HY171" s="223"/>
      <c r="HZ171" s="223"/>
      <c r="IA171" s="223"/>
      <c r="IB171" s="223"/>
      <c r="IC171" s="223"/>
      <c r="ID171" s="223"/>
      <c r="IE171" s="223"/>
      <c r="IF171" s="223"/>
      <c r="IG171" s="223"/>
      <c r="IH171" s="223"/>
      <c r="II171" s="223"/>
      <c r="IJ171" s="223"/>
      <c r="IK171" s="223"/>
      <c r="IL171" s="223"/>
      <c r="IM171" s="223"/>
      <c r="IN171" s="223"/>
      <c r="IO171" s="223"/>
      <c r="IP171" s="223"/>
      <c r="IQ171" s="223"/>
      <c r="IR171" s="223"/>
      <c r="IS171" s="223"/>
      <c r="IT171" s="223"/>
      <c r="IU171" s="223"/>
      <c r="IV171" s="223"/>
      <c r="IW171" s="223"/>
      <c r="IX171" s="223"/>
      <c r="IY171" s="223"/>
      <c r="IZ171" s="223"/>
      <c r="JA171" s="223"/>
      <c r="JB171" s="223"/>
      <c r="JC171" s="223"/>
      <c r="JD171" s="223"/>
      <c r="JE171" s="223"/>
      <c r="JF171" s="223"/>
      <c r="JG171" s="223"/>
      <c r="JH171" s="223"/>
      <c r="JI171" s="232"/>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39.95" hidden="false" customHeight="true" outlineLevel="0" collapsed="false">
      <c r="A172" s="119" t="n">
        <v>149</v>
      </c>
      <c r="B172" s="119" t="s">
        <v>109</v>
      </c>
      <c r="C172" s="119" t="n">
        <v>14</v>
      </c>
      <c r="D172" s="119" t="s">
        <v>385</v>
      </c>
      <c r="E172" s="119"/>
      <c r="F172" s="119"/>
      <c r="G172" s="119" t="s">
        <v>530</v>
      </c>
      <c r="H172" s="119"/>
      <c r="I172" s="119" t="s">
        <v>71</v>
      </c>
      <c r="J172" s="119"/>
      <c r="K172" s="119" t="s">
        <v>531</v>
      </c>
      <c r="L172" s="164" t="s">
        <v>94</v>
      </c>
      <c r="M172" s="164" t="s">
        <v>468</v>
      </c>
      <c r="N172" s="215" t="n">
        <v>41829</v>
      </c>
      <c r="O172" s="215" t="n">
        <v>41835</v>
      </c>
      <c r="P172" s="215" t="n">
        <v>41839</v>
      </c>
      <c r="Q172" s="124" t="n">
        <f aca="false">P172-O172</f>
        <v>4</v>
      </c>
      <c r="R172" s="119"/>
      <c r="S172" s="119" t="n">
        <v>14001</v>
      </c>
      <c r="T172" s="119"/>
      <c r="U172" s="228" t="s">
        <v>703</v>
      </c>
      <c r="V172" s="164" t="s">
        <v>550</v>
      </c>
      <c r="W172" s="190" t="s">
        <v>704</v>
      </c>
      <c r="X172" s="190" t="s">
        <v>705</v>
      </c>
      <c r="Y172" s="119" t="s">
        <v>135</v>
      </c>
      <c r="Z172" s="190" t="s">
        <v>706</v>
      </c>
      <c r="AA172" s="0"/>
      <c r="AB172" s="159" t="n">
        <v>1</v>
      </c>
      <c r="AC172" s="193" t="n">
        <v>41840</v>
      </c>
      <c r="AD172" s="119" t="s">
        <v>121</v>
      </c>
      <c r="AE172" s="132" t="n">
        <f aca="false">AC172-O172</f>
        <v>5</v>
      </c>
      <c r="AF172" s="119"/>
      <c r="AG172" s="119"/>
      <c r="AH172" s="0"/>
      <c r="AI172" s="190"/>
      <c r="AJ172" s="190"/>
      <c r="AK172" s="190"/>
      <c r="AL172" s="190"/>
      <c r="AM172" s="190"/>
      <c r="AN172" s="222"/>
      <c r="AO172" s="223"/>
      <c r="AP172" s="223"/>
      <c r="AQ172" s="223"/>
      <c r="AR172" s="223"/>
      <c r="AS172" s="223"/>
      <c r="AT172" s="223"/>
      <c r="AU172" s="223"/>
      <c r="AV172" s="223"/>
      <c r="AW172" s="223"/>
      <c r="AX172" s="223"/>
      <c r="AY172" s="223"/>
      <c r="AZ172" s="223"/>
      <c r="BA172" s="223"/>
      <c r="BB172" s="223"/>
      <c r="BC172" s="223"/>
      <c r="BD172" s="223"/>
      <c r="BE172" s="223"/>
      <c r="BF172" s="223"/>
      <c r="BG172" s="223"/>
      <c r="BH172" s="223"/>
      <c r="BI172" s="223"/>
      <c r="BJ172" s="223"/>
      <c r="BK172" s="223"/>
      <c r="BL172" s="223"/>
      <c r="BM172" s="223"/>
      <c r="BN172" s="223"/>
      <c r="BO172" s="223"/>
      <c r="BP172" s="223"/>
      <c r="BQ172" s="223"/>
      <c r="BR172" s="223"/>
      <c r="BS172" s="223"/>
      <c r="BT172" s="223"/>
      <c r="BU172" s="223"/>
      <c r="BV172" s="223"/>
      <c r="BW172" s="223"/>
      <c r="BX172" s="223"/>
      <c r="BY172" s="223"/>
      <c r="BZ172" s="223"/>
      <c r="CA172" s="223"/>
      <c r="CB172" s="223"/>
      <c r="CC172" s="223"/>
      <c r="CD172" s="223"/>
      <c r="CE172" s="223"/>
      <c r="CF172" s="223"/>
      <c r="CG172" s="223"/>
      <c r="CH172" s="223"/>
      <c r="CI172" s="223"/>
      <c r="CJ172" s="223"/>
      <c r="CK172" s="223"/>
      <c r="CL172" s="223"/>
      <c r="CM172" s="223"/>
      <c r="CN172" s="223"/>
      <c r="CO172" s="223"/>
      <c r="CP172" s="223"/>
      <c r="CQ172" s="223"/>
      <c r="CR172" s="223"/>
      <c r="CS172" s="223"/>
      <c r="CT172" s="223"/>
      <c r="CU172" s="223"/>
      <c r="CV172" s="223"/>
      <c r="CW172" s="223"/>
      <c r="CX172" s="223"/>
      <c r="CY172" s="223"/>
      <c r="CZ172" s="223"/>
      <c r="DA172" s="223"/>
      <c r="DB172" s="223"/>
      <c r="DC172" s="223"/>
      <c r="DD172" s="223"/>
      <c r="DE172" s="223"/>
      <c r="DF172" s="223"/>
      <c r="DG172" s="223"/>
      <c r="DH172" s="223"/>
      <c r="DI172" s="223"/>
      <c r="DJ172" s="223"/>
      <c r="DK172" s="223"/>
      <c r="DL172" s="223"/>
      <c r="DM172" s="223"/>
      <c r="DN172" s="223"/>
      <c r="DO172" s="223"/>
      <c r="DP172" s="223"/>
      <c r="DQ172" s="223"/>
      <c r="DR172" s="223"/>
      <c r="DS172" s="223"/>
      <c r="DT172" s="223"/>
      <c r="DU172" s="223"/>
      <c r="DV172" s="223"/>
      <c r="DW172" s="223"/>
      <c r="DX172" s="223"/>
      <c r="DY172" s="223"/>
      <c r="DZ172" s="223"/>
      <c r="EA172" s="223"/>
      <c r="EB172" s="223"/>
      <c r="EC172" s="223"/>
      <c r="ED172" s="223"/>
      <c r="EE172" s="223"/>
      <c r="EF172" s="223"/>
      <c r="EG172" s="223"/>
      <c r="EH172" s="223"/>
      <c r="EI172" s="223"/>
      <c r="EJ172" s="223"/>
      <c r="EK172" s="223"/>
      <c r="EL172" s="223"/>
      <c r="EM172" s="223"/>
      <c r="EN172" s="223"/>
      <c r="EO172" s="223"/>
      <c r="EP172" s="223"/>
      <c r="EQ172" s="223"/>
      <c r="ER172" s="223"/>
      <c r="ES172" s="223"/>
      <c r="ET172" s="223"/>
      <c r="EU172" s="223"/>
      <c r="EV172" s="223"/>
      <c r="EW172" s="223"/>
      <c r="EX172" s="223"/>
      <c r="EY172" s="223"/>
      <c r="EZ172" s="223"/>
      <c r="FA172" s="223"/>
      <c r="FB172" s="223"/>
      <c r="FC172" s="223"/>
      <c r="FD172" s="223"/>
      <c r="FE172" s="223"/>
      <c r="FF172" s="223"/>
      <c r="FG172" s="223"/>
      <c r="FH172" s="223"/>
      <c r="FI172" s="223"/>
      <c r="FJ172" s="223"/>
      <c r="FK172" s="223"/>
      <c r="FL172" s="223"/>
      <c r="FM172" s="223"/>
      <c r="FN172" s="223"/>
      <c r="FO172" s="223"/>
      <c r="FP172" s="223"/>
      <c r="FQ172" s="223"/>
      <c r="FR172" s="223"/>
      <c r="FS172" s="223"/>
      <c r="FT172" s="223"/>
      <c r="FU172" s="223"/>
      <c r="FV172" s="223"/>
      <c r="FW172" s="223"/>
      <c r="FX172" s="223"/>
      <c r="FY172" s="223"/>
      <c r="FZ172" s="223"/>
      <c r="GA172" s="223"/>
      <c r="GB172" s="223"/>
      <c r="GC172" s="223"/>
      <c r="GD172" s="223"/>
      <c r="GE172" s="223"/>
      <c r="GF172" s="223"/>
      <c r="GG172" s="223"/>
      <c r="GH172" s="223"/>
      <c r="GI172" s="223"/>
      <c r="GJ172" s="223"/>
      <c r="GK172" s="223"/>
      <c r="GL172" s="223"/>
      <c r="GM172" s="223"/>
      <c r="GN172" s="223"/>
      <c r="GO172" s="223"/>
      <c r="GP172" s="223"/>
      <c r="GQ172" s="223"/>
      <c r="GR172" s="223"/>
      <c r="GS172" s="223"/>
      <c r="GT172" s="223"/>
      <c r="GU172" s="223"/>
      <c r="GV172" s="223"/>
      <c r="GW172" s="223"/>
      <c r="GX172" s="223"/>
      <c r="GY172" s="223"/>
      <c r="GZ172" s="223"/>
      <c r="HA172" s="223"/>
      <c r="HB172" s="223"/>
      <c r="HC172" s="223"/>
      <c r="HD172" s="223"/>
      <c r="HE172" s="223"/>
      <c r="HF172" s="223"/>
      <c r="HG172" s="223"/>
      <c r="HH172" s="223"/>
      <c r="HI172" s="223"/>
      <c r="HJ172" s="223"/>
      <c r="HK172" s="223"/>
      <c r="HL172" s="223"/>
      <c r="HM172" s="223"/>
      <c r="HN172" s="223"/>
      <c r="HO172" s="223"/>
      <c r="HP172" s="223"/>
      <c r="HQ172" s="223"/>
      <c r="HR172" s="223"/>
      <c r="HS172" s="223"/>
      <c r="HT172" s="223"/>
      <c r="HU172" s="223"/>
      <c r="HV172" s="223"/>
      <c r="HW172" s="223"/>
      <c r="HX172" s="223"/>
      <c r="HY172" s="223"/>
      <c r="HZ172" s="223"/>
      <c r="IA172" s="223"/>
      <c r="IB172" s="223"/>
      <c r="IC172" s="223"/>
      <c r="ID172" s="223"/>
      <c r="IE172" s="223"/>
      <c r="IF172" s="223"/>
      <c r="IG172" s="223"/>
      <c r="IH172" s="223"/>
      <c r="II172" s="223"/>
      <c r="IJ172" s="223"/>
      <c r="IK172" s="223"/>
      <c r="IL172" s="223"/>
      <c r="IM172" s="223"/>
      <c r="IN172" s="223"/>
      <c r="IO172" s="223"/>
      <c r="IP172" s="223"/>
      <c r="IQ172" s="223"/>
      <c r="IR172" s="223"/>
      <c r="IS172" s="223"/>
      <c r="IT172" s="223"/>
      <c r="IU172" s="223"/>
      <c r="IV172" s="223"/>
      <c r="IW172" s="223"/>
      <c r="IX172" s="223"/>
      <c r="IY172" s="223"/>
      <c r="IZ172" s="223"/>
      <c r="JA172" s="223"/>
      <c r="JB172" s="223"/>
      <c r="JC172" s="223"/>
      <c r="JD172" s="223"/>
      <c r="JE172" s="223"/>
      <c r="JF172" s="223"/>
      <c r="JG172" s="223"/>
      <c r="JH172" s="223"/>
      <c r="JI172" s="232"/>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39.95" hidden="false" customHeight="true" outlineLevel="0" collapsed="false">
      <c r="A173" s="119" t="n">
        <v>150</v>
      </c>
      <c r="B173" s="119" t="s">
        <v>109</v>
      </c>
      <c r="C173" s="119" t="n">
        <v>14</v>
      </c>
      <c r="D173" s="119" t="s">
        <v>385</v>
      </c>
      <c r="E173" s="119"/>
      <c r="F173" s="119"/>
      <c r="G173" s="119" t="s">
        <v>530</v>
      </c>
      <c r="H173" s="119"/>
      <c r="I173" s="119" t="s">
        <v>71</v>
      </c>
      <c r="J173" s="119"/>
      <c r="K173" s="119" t="s">
        <v>531</v>
      </c>
      <c r="L173" s="164" t="s">
        <v>94</v>
      </c>
      <c r="M173" s="164" t="s">
        <v>468</v>
      </c>
      <c r="N173" s="215" t="n">
        <v>41829</v>
      </c>
      <c r="O173" s="215" t="n">
        <v>41835</v>
      </c>
      <c r="P173" s="215" t="n">
        <v>41839</v>
      </c>
      <c r="Q173" s="124" t="n">
        <f aca="false">P173-O173</f>
        <v>4</v>
      </c>
      <c r="R173" s="119"/>
      <c r="S173" s="119" t="n">
        <v>9001</v>
      </c>
      <c r="T173" s="119"/>
      <c r="U173" s="233" t="s">
        <v>707</v>
      </c>
      <c r="V173" s="164" t="s">
        <v>550</v>
      </c>
      <c r="W173" s="190" t="s">
        <v>700</v>
      </c>
      <c r="X173" s="190" t="s">
        <v>694</v>
      </c>
      <c r="Y173" s="119" t="s">
        <v>135</v>
      </c>
      <c r="Z173" s="190" t="s">
        <v>702</v>
      </c>
      <c r="AA173" s="0"/>
      <c r="AB173" s="159" t="n">
        <v>1</v>
      </c>
      <c r="AC173" s="193" t="n">
        <v>41840</v>
      </c>
      <c r="AD173" s="216" t="s">
        <v>121</v>
      </c>
      <c r="AE173" s="132" t="n">
        <f aca="false">AC173-O173</f>
        <v>5</v>
      </c>
      <c r="AF173" s="119"/>
      <c r="AG173" s="119"/>
      <c r="AH173" s="0"/>
      <c r="AI173" s="190"/>
      <c r="AJ173" s="190"/>
      <c r="AK173" s="190"/>
      <c r="AL173" s="190"/>
      <c r="AM173" s="190"/>
      <c r="AN173" s="222"/>
      <c r="AO173" s="223"/>
      <c r="AP173" s="223"/>
      <c r="AQ173" s="223"/>
      <c r="AR173" s="223"/>
      <c r="AS173" s="223"/>
      <c r="AT173" s="223"/>
      <c r="AU173" s="223"/>
      <c r="AV173" s="223"/>
      <c r="AW173" s="223"/>
      <c r="AX173" s="223"/>
      <c r="AY173" s="223"/>
      <c r="AZ173" s="223"/>
      <c r="BA173" s="223"/>
      <c r="BB173" s="223"/>
      <c r="BC173" s="223"/>
      <c r="BD173" s="223"/>
      <c r="BE173" s="223"/>
      <c r="BF173" s="223"/>
      <c r="BG173" s="223"/>
      <c r="BH173" s="223"/>
      <c r="BI173" s="223"/>
      <c r="BJ173" s="223"/>
      <c r="BK173" s="223"/>
      <c r="BL173" s="223"/>
      <c r="BM173" s="223"/>
      <c r="BN173" s="223"/>
      <c r="BO173" s="223"/>
      <c r="BP173" s="223"/>
      <c r="BQ173" s="223"/>
      <c r="BR173" s="223"/>
      <c r="BS173" s="223"/>
      <c r="BT173" s="223"/>
      <c r="BU173" s="223"/>
      <c r="BV173" s="223"/>
      <c r="BW173" s="223"/>
      <c r="BX173" s="223"/>
      <c r="BY173" s="223"/>
      <c r="BZ173" s="223"/>
      <c r="CA173" s="223"/>
      <c r="CB173" s="223"/>
      <c r="CC173" s="223"/>
      <c r="CD173" s="223"/>
      <c r="CE173" s="223"/>
      <c r="CF173" s="223"/>
      <c r="CG173" s="223"/>
      <c r="CH173" s="223"/>
      <c r="CI173" s="223"/>
      <c r="CJ173" s="223"/>
      <c r="CK173" s="223"/>
      <c r="CL173" s="223"/>
      <c r="CM173" s="223"/>
      <c r="CN173" s="223"/>
      <c r="CO173" s="223"/>
      <c r="CP173" s="223"/>
      <c r="CQ173" s="223"/>
      <c r="CR173" s="223"/>
      <c r="CS173" s="223"/>
      <c r="CT173" s="223"/>
      <c r="CU173" s="223"/>
      <c r="CV173" s="223"/>
      <c r="CW173" s="223"/>
      <c r="CX173" s="223"/>
      <c r="CY173" s="223"/>
      <c r="CZ173" s="223"/>
      <c r="DA173" s="223"/>
      <c r="DB173" s="223"/>
      <c r="DC173" s="223"/>
      <c r="DD173" s="223"/>
      <c r="DE173" s="223"/>
      <c r="DF173" s="223"/>
      <c r="DG173" s="223"/>
      <c r="DH173" s="223"/>
      <c r="DI173" s="223"/>
      <c r="DJ173" s="223"/>
      <c r="DK173" s="223"/>
      <c r="DL173" s="223"/>
      <c r="DM173" s="223"/>
      <c r="DN173" s="223"/>
      <c r="DO173" s="223"/>
      <c r="DP173" s="223"/>
      <c r="DQ173" s="223"/>
      <c r="DR173" s="223"/>
      <c r="DS173" s="223"/>
      <c r="DT173" s="223"/>
      <c r="DU173" s="223"/>
      <c r="DV173" s="223"/>
      <c r="DW173" s="223"/>
      <c r="DX173" s="223"/>
      <c r="DY173" s="223"/>
      <c r="DZ173" s="223"/>
      <c r="EA173" s="223"/>
      <c r="EB173" s="223"/>
      <c r="EC173" s="223"/>
      <c r="ED173" s="223"/>
      <c r="EE173" s="223"/>
      <c r="EF173" s="223"/>
      <c r="EG173" s="223"/>
      <c r="EH173" s="223"/>
      <c r="EI173" s="223"/>
      <c r="EJ173" s="223"/>
      <c r="EK173" s="223"/>
      <c r="EL173" s="223"/>
      <c r="EM173" s="223"/>
      <c r="EN173" s="223"/>
      <c r="EO173" s="223"/>
      <c r="EP173" s="223"/>
      <c r="EQ173" s="223"/>
      <c r="ER173" s="223"/>
      <c r="ES173" s="223"/>
      <c r="ET173" s="223"/>
      <c r="EU173" s="223"/>
      <c r="EV173" s="223"/>
      <c r="EW173" s="223"/>
      <c r="EX173" s="223"/>
      <c r="EY173" s="223"/>
      <c r="EZ173" s="223"/>
      <c r="FA173" s="223"/>
      <c r="FB173" s="223"/>
      <c r="FC173" s="223"/>
      <c r="FD173" s="223"/>
      <c r="FE173" s="223"/>
      <c r="FF173" s="223"/>
      <c r="FG173" s="223"/>
      <c r="FH173" s="223"/>
      <c r="FI173" s="223"/>
      <c r="FJ173" s="223"/>
      <c r="FK173" s="223"/>
      <c r="FL173" s="223"/>
      <c r="FM173" s="223"/>
      <c r="FN173" s="223"/>
      <c r="FO173" s="223"/>
      <c r="FP173" s="223"/>
      <c r="FQ173" s="223"/>
      <c r="FR173" s="223"/>
      <c r="FS173" s="223"/>
      <c r="FT173" s="223"/>
      <c r="FU173" s="223"/>
      <c r="FV173" s="223"/>
      <c r="FW173" s="223"/>
      <c r="FX173" s="223"/>
      <c r="FY173" s="223"/>
      <c r="FZ173" s="223"/>
      <c r="GA173" s="223"/>
      <c r="GB173" s="223"/>
      <c r="GC173" s="223"/>
      <c r="GD173" s="223"/>
      <c r="GE173" s="223"/>
      <c r="GF173" s="223"/>
      <c r="GG173" s="223"/>
      <c r="GH173" s="223"/>
      <c r="GI173" s="223"/>
      <c r="GJ173" s="223"/>
      <c r="GK173" s="223"/>
      <c r="GL173" s="223"/>
      <c r="GM173" s="223"/>
      <c r="GN173" s="223"/>
      <c r="GO173" s="223"/>
      <c r="GP173" s="223"/>
      <c r="GQ173" s="223"/>
      <c r="GR173" s="223"/>
      <c r="GS173" s="223"/>
      <c r="GT173" s="223"/>
      <c r="GU173" s="223"/>
      <c r="GV173" s="223"/>
      <c r="GW173" s="223"/>
      <c r="GX173" s="223"/>
      <c r="GY173" s="223"/>
      <c r="GZ173" s="223"/>
      <c r="HA173" s="223"/>
      <c r="HB173" s="223"/>
      <c r="HC173" s="223"/>
      <c r="HD173" s="223"/>
      <c r="HE173" s="223"/>
      <c r="HF173" s="223"/>
      <c r="HG173" s="223"/>
      <c r="HH173" s="223"/>
      <c r="HI173" s="223"/>
      <c r="HJ173" s="223"/>
      <c r="HK173" s="223"/>
      <c r="HL173" s="223"/>
      <c r="HM173" s="223"/>
      <c r="HN173" s="223"/>
      <c r="HO173" s="223"/>
      <c r="HP173" s="223"/>
      <c r="HQ173" s="223"/>
      <c r="HR173" s="223"/>
      <c r="HS173" s="223"/>
      <c r="HT173" s="223"/>
      <c r="HU173" s="223"/>
      <c r="HV173" s="223"/>
      <c r="HW173" s="223"/>
      <c r="HX173" s="223"/>
      <c r="HY173" s="223"/>
      <c r="HZ173" s="223"/>
      <c r="IA173" s="223"/>
      <c r="IB173" s="223"/>
      <c r="IC173" s="223"/>
      <c r="ID173" s="223"/>
      <c r="IE173" s="223"/>
      <c r="IF173" s="223"/>
      <c r="IG173" s="223"/>
      <c r="IH173" s="223"/>
      <c r="II173" s="223"/>
      <c r="IJ173" s="223"/>
      <c r="IK173" s="223"/>
      <c r="IL173" s="223"/>
      <c r="IM173" s="223"/>
      <c r="IN173" s="223"/>
      <c r="IO173" s="223"/>
      <c r="IP173" s="223"/>
      <c r="IQ173" s="223"/>
      <c r="IR173" s="223"/>
      <c r="IS173" s="223"/>
      <c r="IT173" s="223"/>
      <c r="IU173" s="223"/>
      <c r="IV173" s="223"/>
      <c r="IW173" s="223"/>
      <c r="IX173" s="223"/>
      <c r="IY173" s="223"/>
      <c r="IZ173" s="223"/>
      <c r="JA173" s="223"/>
      <c r="JB173" s="223"/>
      <c r="JC173" s="223"/>
      <c r="JD173" s="223"/>
      <c r="JE173" s="223"/>
      <c r="JF173" s="223"/>
      <c r="JG173" s="223"/>
      <c r="JH173" s="223"/>
      <c r="JI173" s="232"/>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39.95" hidden="false" customHeight="true" outlineLevel="0" collapsed="false">
      <c r="A174" s="119" t="n">
        <v>151</v>
      </c>
      <c r="B174" s="119" t="s">
        <v>109</v>
      </c>
      <c r="C174" s="119" t="n">
        <v>14</v>
      </c>
      <c r="D174" s="119" t="s">
        <v>385</v>
      </c>
      <c r="E174" s="119"/>
      <c r="F174" s="119"/>
      <c r="G174" s="119" t="s">
        <v>530</v>
      </c>
      <c r="H174" s="119"/>
      <c r="I174" s="119" t="s">
        <v>71</v>
      </c>
      <c r="J174" s="119"/>
      <c r="K174" s="119" t="s">
        <v>531</v>
      </c>
      <c r="L174" s="164" t="s">
        <v>94</v>
      </c>
      <c r="M174" s="164" t="s">
        <v>468</v>
      </c>
      <c r="N174" s="215" t="n">
        <v>41829</v>
      </c>
      <c r="O174" s="215" t="n">
        <v>41835</v>
      </c>
      <c r="P174" s="215" t="n">
        <v>41839</v>
      </c>
      <c r="Q174" s="124" t="n">
        <f aca="false">P174-O174</f>
        <v>4</v>
      </c>
      <c r="R174" s="119"/>
      <c r="S174" s="119" t="n">
        <v>14001</v>
      </c>
      <c r="T174" s="119"/>
      <c r="U174" s="221" t="s">
        <v>708</v>
      </c>
      <c r="V174" s="164" t="s">
        <v>550</v>
      </c>
      <c r="W174" s="169" t="s">
        <v>709</v>
      </c>
      <c r="X174" s="190" t="s">
        <v>694</v>
      </c>
      <c r="Y174" s="119" t="s">
        <v>135</v>
      </c>
      <c r="Z174" s="190" t="s">
        <v>710</v>
      </c>
      <c r="AA174" s="0"/>
      <c r="AB174" s="159" t="n">
        <v>1</v>
      </c>
      <c r="AC174" s="193" t="n">
        <v>41840</v>
      </c>
      <c r="AD174" s="119" t="s">
        <v>121</v>
      </c>
      <c r="AE174" s="132" t="n">
        <f aca="false">AC174-O174</f>
        <v>5</v>
      </c>
      <c r="AF174" s="119"/>
      <c r="AG174" s="119"/>
      <c r="AH174" s="0"/>
      <c r="AI174" s="190"/>
      <c r="AJ174" s="190"/>
      <c r="AK174" s="190"/>
      <c r="AL174" s="190"/>
      <c r="AM174" s="190"/>
      <c r="AN174" s="222"/>
      <c r="AO174" s="223"/>
      <c r="AP174" s="223"/>
      <c r="AQ174" s="223"/>
      <c r="AR174" s="223"/>
      <c r="AS174" s="223"/>
      <c r="AT174" s="223"/>
      <c r="AU174" s="223"/>
      <c r="AV174" s="223"/>
      <c r="AW174" s="223"/>
      <c r="AX174" s="223"/>
      <c r="AY174" s="223"/>
      <c r="AZ174" s="223"/>
      <c r="BA174" s="223"/>
      <c r="BB174" s="223"/>
      <c r="BC174" s="223"/>
      <c r="BD174" s="223"/>
      <c r="BE174" s="223"/>
      <c r="BF174" s="223"/>
      <c r="BG174" s="223"/>
      <c r="BH174" s="223"/>
      <c r="BI174" s="223"/>
      <c r="BJ174" s="223"/>
      <c r="BK174" s="223"/>
      <c r="BL174" s="223"/>
      <c r="BM174" s="223"/>
      <c r="BN174" s="223"/>
      <c r="BO174" s="223"/>
      <c r="BP174" s="223"/>
      <c r="BQ174" s="223"/>
      <c r="BR174" s="223"/>
      <c r="BS174" s="223"/>
      <c r="BT174" s="223"/>
      <c r="BU174" s="223"/>
      <c r="BV174" s="223"/>
      <c r="BW174" s="223"/>
      <c r="BX174" s="223"/>
      <c r="BY174" s="223"/>
      <c r="BZ174" s="223"/>
      <c r="CA174" s="223"/>
      <c r="CB174" s="223"/>
      <c r="CC174" s="223"/>
      <c r="CD174" s="223"/>
      <c r="CE174" s="223"/>
      <c r="CF174" s="223"/>
      <c r="CG174" s="223"/>
      <c r="CH174" s="223"/>
      <c r="CI174" s="223"/>
      <c r="CJ174" s="223"/>
      <c r="CK174" s="223"/>
      <c r="CL174" s="223"/>
      <c r="CM174" s="223"/>
      <c r="CN174" s="223"/>
      <c r="CO174" s="223"/>
      <c r="CP174" s="223"/>
      <c r="CQ174" s="223"/>
      <c r="CR174" s="223"/>
      <c r="CS174" s="223"/>
      <c r="CT174" s="223"/>
      <c r="CU174" s="223"/>
      <c r="CV174" s="223"/>
      <c r="CW174" s="223"/>
      <c r="CX174" s="223"/>
      <c r="CY174" s="223"/>
      <c r="CZ174" s="223"/>
      <c r="DA174" s="223"/>
      <c r="DB174" s="223"/>
      <c r="DC174" s="223"/>
      <c r="DD174" s="223"/>
      <c r="DE174" s="223"/>
      <c r="DF174" s="223"/>
      <c r="DG174" s="223"/>
      <c r="DH174" s="223"/>
      <c r="DI174" s="223"/>
      <c r="DJ174" s="223"/>
      <c r="DK174" s="223"/>
      <c r="DL174" s="223"/>
      <c r="DM174" s="223"/>
      <c r="DN174" s="223"/>
      <c r="DO174" s="223"/>
      <c r="DP174" s="223"/>
      <c r="DQ174" s="223"/>
      <c r="DR174" s="223"/>
      <c r="DS174" s="223"/>
      <c r="DT174" s="223"/>
      <c r="DU174" s="223"/>
      <c r="DV174" s="223"/>
      <c r="DW174" s="223"/>
      <c r="DX174" s="223"/>
      <c r="DY174" s="223"/>
      <c r="DZ174" s="223"/>
      <c r="EA174" s="223"/>
      <c r="EB174" s="223"/>
      <c r="EC174" s="223"/>
      <c r="ED174" s="223"/>
      <c r="EE174" s="223"/>
      <c r="EF174" s="223"/>
      <c r="EG174" s="223"/>
      <c r="EH174" s="223"/>
      <c r="EI174" s="223"/>
      <c r="EJ174" s="223"/>
      <c r="EK174" s="223"/>
      <c r="EL174" s="223"/>
      <c r="EM174" s="223"/>
      <c r="EN174" s="223"/>
      <c r="EO174" s="223"/>
      <c r="EP174" s="223"/>
      <c r="EQ174" s="223"/>
      <c r="ER174" s="223"/>
      <c r="ES174" s="223"/>
      <c r="ET174" s="223"/>
      <c r="EU174" s="223"/>
      <c r="EV174" s="223"/>
      <c r="EW174" s="223"/>
      <c r="EX174" s="223"/>
      <c r="EY174" s="223"/>
      <c r="EZ174" s="223"/>
      <c r="FA174" s="223"/>
      <c r="FB174" s="223"/>
      <c r="FC174" s="223"/>
      <c r="FD174" s="223"/>
      <c r="FE174" s="223"/>
      <c r="FF174" s="223"/>
      <c r="FG174" s="223"/>
      <c r="FH174" s="223"/>
      <c r="FI174" s="223"/>
      <c r="FJ174" s="223"/>
      <c r="FK174" s="223"/>
      <c r="FL174" s="223"/>
      <c r="FM174" s="223"/>
      <c r="FN174" s="223"/>
      <c r="FO174" s="223"/>
      <c r="FP174" s="223"/>
      <c r="FQ174" s="223"/>
      <c r="FR174" s="223"/>
      <c r="FS174" s="223"/>
      <c r="FT174" s="223"/>
      <c r="FU174" s="223"/>
      <c r="FV174" s="223"/>
      <c r="FW174" s="223"/>
      <c r="FX174" s="223"/>
      <c r="FY174" s="223"/>
      <c r="FZ174" s="223"/>
      <c r="GA174" s="223"/>
      <c r="GB174" s="223"/>
      <c r="GC174" s="223"/>
      <c r="GD174" s="223"/>
      <c r="GE174" s="223"/>
      <c r="GF174" s="223"/>
      <c r="GG174" s="223"/>
      <c r="GH174" s="223"/>
      <c r="GI174" s="223"/>
      <c r="GJ174" s="223"/>
      <c r="GK174" s="223"/>
      <c r="GL174" s="223"/>
      <c r="GM174" s="223"/>
      <c r="GN174" s="223"/>
      <c r="GO174" s="223"/>
      <c r="GP174" s="223"/>
      <c r="GQ174" s="223"/>
      <c r="GR174" s="223"/>
      <c r="GS174" s="223"/>
      <c r="GT174" s="223"/>
      <c r="GU174" s="223"/>
      <c r="GV174" s="223"/>
      <c r="GW174" s="223"/>
      <c r="GX174" s="223"/>
      <c r="GY174" s="223"/>
      <c r="GZ174" s="223"/>
      <c r="HA174" s="223"/>
      <c r="HB174" s="223"/>
      <c r="HC174" s="223"/>
      <c r="HD174" s="223"/>
      <c r="HE174" s="223"/>
      <c r="HF174" s="223"/>
      <c r="HG174" s="223"/>
      <c r="HH174" s="223"/>
      <c r="HI174" s="223"/>
      <c r="HJ174" s="223"/>
      <c r="HK174" s="223"/>
      <c r="HL174" s="223"/>
      <c r="HM174" s="223"/>
      <c r="HN174" s="223"/>
      <c r="HO174" s="223"/>
      <c r="HP174" s="223"/>
      <c r="HQ174" s="223"/>
      <c r="HR174" s="223"/>
      <c r="HS174" s="223"/>
      <c r="HT174" s="223"/>
      <c r="HU174" s="223"/>
      <c r="HV174" s="223"/>
      <c r="HW174" s="223"/>
      <c r="HX174" s="223"/>
      <c r="HY174" s="223"/>
      <c r="HZ174" s="223"/>
      <c r="IA174" s="223"/>
      <c r="IB174" s="223"/>
      <c r="IC174" s="223"/>
      <c r="ID174" s="223"/>
      <c r="IE174" s="223"/>
      <c r="IF174" s="223"/>
      <c r="IG174" s="223"/>
      <c r="IH174" s="223"/>
      <c r="II174" s="223"/>
      <c r="IJ174" s="223"/>
      <c r="IK174" s="223"/>
      <c r="IL174" s="223"/>
      <c r="IM174" s="223"/>
      <c r="IN174" s="223"/>
      <c r="IO174" s="223"/>
      <c r="IP174" s="223"/>
      <c r="IQ174" s="223"/>
      <c r="IR174" s="223"/>
      <c r="IS174" s="223"/>
      <c r="IT174" s="223"/>
      <c r="IU174" s="223"/>
      <c r="IV174" s="223"/>
      <c r="IW174" s="223"/>
      <c r="IX174" s="223"/>
      <c r="IY174" s="223"/>
      <c r="IZ174" s="223"/>
      <c r="JA174" s="223"/>
      <c r="JB174" s="223"/>
      <c r="JC174" s="223"/>
      <c r="JD174" s="223"/>
      <c r="JE174" s="223"/>
      <c r="JF174" s="223"/>
      <c r="JG174" s="223"/>
      <c r="JH174" s="223"/>
      <c r="JI174" s="232"/>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39.95" hidden="false" customHeight="true" outlineLevel="0" collapsed="false">
      <c r="A175" s="119" t="n">
        <v>152</v>
      </c>
      <c r="B175" s="119" t="s">
        <v>109</v>
      </c>
      <c r="C175" s="218" t="n">
        <v>14</v>
      </c>
      <c r="D175" s="119" t="s">
        <v>385</v>
      </c>
      <c r="E175" s="119"/>
      <c r="F175" s="119"/>
      <c r="G175" s="119" t="s">
        <v>530</v>
      </c>
      <c r="H175" s="119"/>
      <c r="I175" s="119" t="s">
        <v>71</v>
      </c>
      <c r="J175" s="119"/>
      <c r="K175" s="119" t="s">
        <v>531</v>
      </c>
      <c r="L175" s="164" t="s">
        <v>94</v>
      </c>
      <c r="M175" s="164" t="s">
        <v>468</v>
      </c>
      <c r="N175" s="215" t="n">
        <v>41829</v>
      </c>
      <c r="O175" s="215" t="n">
        <v>41835</v>
      </c>
      <c r="P175" s="215" t="n">
        <v>41839</v>
      </c>
      <c r="Q175" s="124" t="n">
        <f aca="false">P175-O175</f>
        <v>4</v>
      </c>
      <c r="R175" s="119"/>
      <c r="S175" s="119" t="n">
        <v>18001</v>
      </c>
      <c r="T175" s="119"/>
      <c r="U175" s="221" t="s">
        <v>711</v>
      </c>
      <c r="V175" s="164" t="s">
        <v>550</v>
      </c>
      <c r="W175" s="190" t="s">
        <v>712</v>
      </c>
      <c r="X175" s="190" t="s">
        <v>713</v>
      </c>
      <c r="Y175" s="119" t="s">
        <v>135</v>
      </c>
      <c r="Z175" s="169" t="s">
        <v>714</v>
      </c>
      <c r="AA175" s="165"/>
      <c r="AB175" s="159" t="n">
        <v>1</v>
      </c>
      <c r="AC175" s="193" t="n">
        <v>41840</v>
      </c>
      <c r="AD175" s="119" t="s">
        <v>121</v>
      </c>
      <c r="AE175" s="132" t="n">
        <f aca="false">AC175-O175</f>
        <v>5</v>
      </c>
      <c r="AF175" s="119"/>
      <c r="AG175" s="119"/>
      <c r="AH175" s="0"/>
      <c r="AI175" s="190"/>
      <c r="AJ175" s="190"/>
      <c r="AK175" s="190"/>
      <c r="AL175" s="190"/>
      <c r="AM175" s="190"/>
      <c r="AN175" s="222"/>
      <c r="AO175" s="223"/>
      <c r="AP175" s="223"/>
      <c r="AQ175" s="223"/>
      <c r="AR175" s="223"/>
      <c r="AS175" s="223"/>
      <c r="AT175" s="223"/>
      <c r="AU175" s="223"/>
      <c r="AV175" s="223"/>
      <c r="AW175" s="223"/>
      <c r="AX175" s="223"/>
      <c r="AY175" s="223"/>
      <c r="AZ175" s="223"/>
      <c r="BA175" s="223"/>
      <c r="BB175" s="223"/>
      <c r="BC175" s="223"/>
      <c r="BD175" s="223"/>
      <c r="BE175" s="223"/>
      <c r="BF175" s="223"/>
      <c r="BG175" s="223"/>
      <c r="BH175" s="223"/>
      <c r="BI175" s="223"/>
      <c r="BJ175" s="223"/>
      <c r="BK175" s="223"/>
      <c r="BL175" s="223"/>
      <c r="BM175" s="223"/>
      <c r="BN175" s="223"/>
      <c r="BO175" s="223"/>
      <c r="BP175" s="223"/>
      <c r="BQ175" s="223"/>
      <c r="BR175" s="223"/>
      <c r="BS175" s="223"/>
      <c r="BT175" s="223"/>
      <c r="BU175" s="223"/>
      <c r="BV175" s="223"/>
      <c r="BW175" s="223"/>
      <c r="BX175" s="223"/>
      <c r="BY175" s="223"/>
      <c r="BZ175" s="223"/>
      <c r="CA175" s="223"/>
      <c r="CB175" s="223"/>
      <c r="CC175" s="223"/>
      <c r="CD175" s="223"/>
      <c r="CE175" s="223"/>
      <c r="CF175" s="223"/>
      <c r="CG175" s="223"/>
      <c r="CH175" s="223"/>
      <c r="CI175" s="223"/>
      <c r="CJ175" s="223"/>
      <c r="CK175" s="223"/>
      <c r="CL175" s="223"/>
      <c r="CM175" s="223"/>
      <c r="CN175" s="223"/>
      <c r="CO175" s="223"/>
      <c r="CP175" s="223"/>
      <c r="CQ175" s="223"/>
      <c r="CR175" s="223"/>
      <c r="CS175" s="223"/>
      <c r="CT175" s="223"/>
      <c r="CU175" s="223"/>
      <c r="CV175" s="223"/>
      <c r="CW175" s="223"/>
      <c r="CX175" s="223"/>
      <c r="CY175" s="223"/>
      <c r="CZ175" s="223"/>
      <c r="DA175" s="223"/>
      <c r="DB175" s="223"/>
      <c r="DC175" s="223"/>
      <c r="DD175" s="223"/>
      <c r="DE175" s="223"/>
      <c r="DF175" s="223"/>
      <c r="DG175" s="223"/>
      <c r="DH175" s="223"/>
      <c r="DI175" s="223"/>
      <c r="DJ175" s="223"/>
      <c r="DK175" s="223"/>
      <c r="DL175" s="223"/>
      <c r="DM175" s="223"/>
      <c r="DN175" s="223"/>
      <c r="DO175" s="223"/>
      <c r="DP175" s="223"/>
      <c r="DQ175" s="223"/>
      <c r="DR175" s="223"/>
      <c r="DS175" s="223"/>
      <c r="DT175" s="223"/>
      <c r="DU175" s="223"/>
      <c r="DV175" s="223"/>
      <c r="DW175" s="223"/>
      <c r="DX175" s="223"/>
      <c r="DY175" s="223"/>
      <c r="DZ175" s="223"/>
      <c r="EA175" s="223"/>
      <c r="EB175" s="223"/>
      <c r="EC175" s="223"/>
      <c r="ED175" s="223"/>
      <c r="EE175" s="223"/>
      <c r="EF175" s="223"/>
      <c r="EG175" s="223"/>
      <c r="EH175" s="223"/>
      <c r="EI175" s="223"/>
      <c r="EJ175" s="223"/>
      <c r="EK175" s="223"/>
      <c r="EL175" s="223"/>
      <c r="EM175" s="223"/>
      <c r="EN175" s="223"/>
      <c r="EO175" s="223"/>
      <c r="EP175" s="223"/>
      <c r="EQ175" s="223"/>
      <c r="ER175" s="223"/>
      <c r="ES175" s="223"/>
      <c r="ET175" s="223"/>
      <c r="EU175" s="223"/>
      <c r="EV175" s="223"/>
      <c r="EW175" s="223"/>
      <c r="EX175" s="223"/>
      <c r="EY175" s="223"/>
      <c r="EZ175" s="223"/>
      <c r="FA175" s="223"/>
      <c r="FB175" s="223"/>
      <c r="FC175" s="223"/>
      <c r="FD175" s="223"/>
      <c r="FE175" s="223"/>
      <c r="FF175" s="223"/>
      <c r="FG175" s="223"/>
      <c r="FH175" s="223"/>
      <c r="FI175" s="223"/>
      <c r="FJ175" s="223"/>
      <c r="FK175" s="223"/>
      <c r="FL175" s="223"/>
      <c r="FM175" s="223"/>
      <c r="FN175" s="223"/>
      <c r="FO175" s="223"/>
      <c r="FP175" s="223"/>
      <c r="FQ175" s="223"/>
      <c r="FR175" s="223"/>
      <c r="FS175" s="223"/>
      <c r="FT175" s="223"/>
      <c r="FU175" s="223"/>
      <c r="FV175" s="223"/>
      <c r="FW175" s="223"/>
      <c r="FX175" s="223"/>
      <c r="FY175" s="223"/>
      <c r="FZ175" s="223"/>
      <c r="GA175" s="223"/>
      <c r="GB175" s="223"/>
      <c r="GC175" s="223"/>
      <c r="GD175" s="223"/>
      <c r="GE175" s="223"/>
      <c r="GF175" s="223"/>
      <c r="GG175" s="223"/>
      <c r="GH175" s="223"/>
      <c r="GI175" s="223"/>
      <c r="GJ175" s="223"/>
      <c r="GK175" s="223"/>
      <c r="GL175" s="223"/>
      <c r="GM175" s="223"/>
      <c r="GN175" s="223"/>
      <c r="GO175" s="223"/>
      <c r="GP175" s="223"/>
      <c r="GQ175" s="223"/>
      <c r="GR175" s="223"/>
      <c r="GS175" s="223"/>
      <c r="GT175" s="223"/>
      <c r="GU175" s="223"/>
      <c r="GV175" s="223"/>
      <c r="GW175" s="223"/>
      <c r="GX175" s="223"/>
      <c r="GY175" s="223"/>
      <c r="GZ175" s="223"/>
      <c r="HA175" s="223"/>
      <c r="HB175" s="223"/>
      <c r="HC175" s="223"/>
      <c r="HD175" s="223"/>
      <c r="HE175" s="223"/>
      <c r="HF175" s="223"/>
      <c r="HG175" s="223"/>
      <c r="HH175" s="223"/>
      <c r="HI175" s="223"/>
      <c r="HJ175" s="223"/>
      <c r="HK175" s="223"/>
      <c r="HL175" s="223"/>
      <c r="HM175" s="223"/>
      <c r="HN175" s="223"/>
      <c r="HO175" s="223"/>
      <c r="HP175" s="223"/>
      <c r="HQ175" s="223"/>
      <c r="HR175" s="223"/>
      <c r="HS175" s="223"/>
      <c r="HT175" s="223"/>
      <c r="HU175" s="223"/>
      <c r="HV175" s="223"/>
      <c r="HW175" s="223"/>
      <c r="HX175" s="223"/>
      <c r="HY175" s="223"/>
      <c r="HZ175" s="223"/>
      <c r="IA175" s="223"/>
      <c r="IB175" s="223"/>
      <c r="IC175" s="223"/>
      <c r="ID175" s="223"/>
      <c r="IE175" s="223"/>
      <c r="IF175" s="223"/>
      <c r="IG175" s="223"/>
      <c r="IH175" s="223"/>
      <c r="II175" s="223"/>
      <c r="IJ175" s="223"/>
      <c r="IK175" s="223"/>
      <c r="IL175" s="223"/>
      <c r="IM175" s="223"/>
      <c r="IN175" s="223"/>
      <c r="IO175" s="223"/>
      <c r="IP175" s="223"/>
      <c r="IQ175" s="223"/>
      <c r="IR175" s="223"/>
      <c r="IS175" s="223"/>
      <c r="IT175" s="223"/>
      <c r="IU175" s="223"/>
      <c r="IV175" s="223"/>
      <c r="IW175" s="223"/>
      <c r="IX175" s="223"/>
      <c r="IY175" s="223"/>
      <c r="IZ175" s="223"/>
      <c r="JA175" s="223"/>
      <c r="JB175" s="223"/>
      <c r="JC175" s="223"/>
      <c r="JD175" s="223"/>
      <c r="JE175" s="223"/>
      <c r="JF175" s="223"/>
      <c r="JG175" s="223"/>
      <c r="JH175" s="223"/>
      <c r="JI175" s="232"/>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39.95" hidden="false" customHeight="true" outlineLevel="0" collapsed="false">
      <c r="A176" s="119" t="n">
        <v>153</v>
      </c>
      <c r="B176" s="119" t="s">
        <v>109</v>
      </c>
      <c r="C176" s="119" t="n">
        <v>14</v>
      </c>
      <c r="D176" s="119" t="s">
        <v>385</v>
      </c>
      <c r="E176" s="119"/>
      <c r="F176" s="119"/>
      <c r="G176" s="119" t="s">
        <v>530</v>
      </c>
      <c r="H176" s="119"/>
      <c r="I176" s="119" t="s">
        <v>71</v>
      </c>
      <c r="J176" s="119"/>
      <c r="K176" s="119" t="s">
        <v>531</v>
      </c>
      <c r="L176" s="164" t="s">
        <v>94</v>
      </c>
      <c r="M176" s="164" t="s">
        <v>468</v>
      </c>
      <c r="N176" s="215" t="n">
        <v>41829</v>
      </c>
      <c r="O176" s="215" t="n">
        <v>41835</v>
      </c>
      <c r="P176" s="215" t="n">
        <v>41839</v>
      </c>
      <c r="Q176" s="124" t="n">
        <f aca="false">P176-O176</f>
        <v>4</v>
      </c>
      <c r="R176" s="119"/>
      <c r="S176" s="119" t="n">
        <v>18001</v>
      </c>
      <c r="T176" s="119"/>
      <c r="U176" s="221" t="s">
        <v>715</v>
      </c>
      <c r="V176" s="164" t="s">
        <v>550</v>
      </c>
      <c r="W176" s="190" t="s">
        <v>716</v>
      </c>
      <c r="X176" s="190" t="s">
        <v>717</v>
      </c>
      <c r="Y176" s="119" t="s">
        <v>135</v>
      </c>
      <c r="Z176" s="190" t="s">
        <v>706</v>
      </c>
      <c r="AA176" s="0"/>
      <c r="AB176" s="159" t="n">
        <v>1</v>
      </c>
      <c r="AC176" s="193" t="n">
        <v>41840</v>
      </c>
      <c r="AD176" s="119" t="s">
        <v>121</v>
      </c>
      <c r="AE176" s="132" t="n">
        <f aca="false">AC176-O176</f>
        <v>5</v>
      </c>
      <c r="AF176" s="119"/>
      <c r="AG176" s="119"/>
      <c r="AH176" s="0"/>
      <c r="AI176" s="190"/>
      <c r="AJ176" s="190"/>
      <c r="AK176" s="190"/>
      <c r="AL176" s="190"/>
      <c r="AM176" s="190"/>
      <c r="AN176" s="222"/>
      <c r="AO176" s="223"/>
      <c r="AP176" s="223"/>
      <c r="AQ176" s="223"/>
      <c r="AR176" s="223"/>
      <c r="AS176" s="223"/>
      <c r="AT176" s="223"/>
      <c r="AU176" s="223"/>
      <c r="AV176" s="223"/>
      <c r="AW176" s="223"/>
      <c r="AX176" s="223"/>
      <c r="AY176" s="223"/>
      <c r="AZ176" s="223"/>
      <c r="BA176" s="223"/>
      <c r="BB176" s="223"/>
      <c r="BC176" s="223"/>
      <c r="BD176" s="223"/>
      <c r="BE176" s="223"/>
      <c r="BF176" s="223"/>
      <c r="BG176" s="223"/>
      <c r="BH176" s="223"/>
      <c r="BI176" s="223"/>
      <c r="BJ176" s="223"/>
      <c r="BK176" s="223"/>
      <c r="BL176" s="223"/>
      <c r="BM176" s="223"/>
      <c r="BN176" s="223"/>
      <c r="BO176" s="223"/>
      <c r="BP176" s="223"/>
      <c r="BQ176" s="223"/>
      <c r="BR176" s="223"/>
      <c r="BS176" s="223"/>
      <c r="BT176" s="223"/>
      <c r="BU176" s="223"/>
      <c r="BV176" s="223"/>
      <c r="BW176" s="223"/>
      <c r="BX176" s="223"/>
      <c r="BY176" s="223"/>
      <c r="BZ176" s="223"/>
      <c r="CA176" s="223"/>
      <c r="CB176" s="223"/>
      <c r="CC176" s="223"/>
      <c r="CD176" s="223"/>
      <c r="CE176" s="223"/>
      <c r="CF176" s="223"/>
      <c r="CG176" s="223"/>
      <c r="CH176" s="223"/>
      <c r="CI176" s="223"/>
      <c r="CJ176" s="223"/>
      <c r="CK176" s="223"/>
      <c r="CL176" s="223"/>
      <c r="CM176" s="223"/>
      <c r="CN176" s="223"/>
      <c r="CO176" s="223"/>
      <c r="CP176" s="223"/>
      <c r="CQ176" s="223"/>
      <c r="CR176" s="223"/>
      <c r="CS176" s="223"/>
      <c r="CT176" s="223"/>
      <c r="CU176" s="223"/>
      <c r="CV176" s="223"/>
      <c r="CW176" s="223"/>
      <c r="CX176" s="223"/>
      <c r="CY176" s="223"/>
      <c r="CZ176" s="223"/>
      <c r="DA176" s="223"/>
      <c r="DB176" s="223"/>
      <c r="DC176" s="223"/>
      <c r="DD176" s="223"/>
      <c r="DE176" s="223"/>
      <c r="DF176" s="223"/>
      <c r="DG176" s="223"/>
      <c r="DH176" s="223"/>
      <c r="DI176" s="223"/>
      <c r="DJ176" s="223"/>
      <c r="DK176" s="223"/>
      <c r="DL176" s="223"/>
      <c r="DM176" s="223"/>
      <c r="DN176" s="223"/>
      <c r="DO176" s="223"/>
      <c r="DP176" s="223"/>
      <c r="DQ176" s="223"/>
      <c r="DR176" s="223"/>
      <c r="DS176" s="223"/>
      <c r="DT176" s="223"/>
      <c r="DU176" s="223"/>
      <c r="DV176" s="223"/>
      <c r="DW176" s="223"/>
      <c r="DX176" s="223"/>
      <c r="DY176" s="223"/>
      <c r="DZ176" s="223"/>
      <c r="EA176" s="223"/>
      <c r="EB176" s="223"/>
      <c r="EC176" s="223"/>
      <c r="ED176" s="223"/>
      <c r="EE176" s="223"/>
      <c r="EF176" s="223"/>
      <c r="EG176" s="223"/>
      <c r="EH176" s="223"/>
      <c r="EI176" s="223"/>
      <c r="EJ176" s="223"/>
      <c r="EK176" s="223"/>
      <c r="EL176" s="223"/>
      <c r="EM176" s="223"/>
      <c r="EN176" s="223"/>
      <c r="EO176" s="223"/>
      <c r="EP176" s="223"/>
      <c r="EQ176" s="223"/>
      <c r="ER176" s="223"/>
      <c r="ES176" s="223"/>
      <c r="ET176" s="223"/>
      <c r="EU176" s="223"/>
      <c r="EV176" s="223"/>
      <c r="EW176" s="223"/>
      <c r="EX176" s="223"/>
      <c r="EY176" s="223"/>
      <c r="EZ176" s="223"/>
      <c r="FA176" s="223"/>
      <c r="FB176" s="223"/>
      <c r="FC176" s="223"/>
      <c r="FD176" s="223"/>
      <c r="FE176" s="223"/>
      <c r="FF176" s="223"/>
      <c r="FG176" s="223"/>
      <c r="FH176" s="223"/>
      <c r="FI176" s="223"/>
      <c r="FJ176" s="223"/>
      <c r="FK176" s="223"/>
      <c r="FL176" s="223"/>
      <c r="FM176" s="223"/>
      <c r="FN176" s="223"/>
      <c r="FO176" s="223"/>
      <c r="FP176" s="223"/>
      <c r="FQ176" s="223"/>
      <c r="FR176" s="223"/>
      <c r="FS176" s="223"/>
      <c r="FT176" s="223"/>
      <c r="FU176" s="223"/>
      <c r="FV176" s="223"/>
      <c r="FW176" s="223"/>
      <c r="FX176" s="223"/>
      <c r="FY176" s="223"/>
      <c r="FZ176" s="223"/>
      <c r="GA176" s="223"/>
      <c r="GB176" s="223"/>
      <c r="GC176" s="223"/>
      <c r="GD176" s="223"/>
      <c r="GE176" s="223"/>
      <c r="GF176" s="223"/>
      <c r="GG176" s="223"/>
      <c r="GH176" s="223"/>
      <c r="GI176" s="223"/>
      <c r="GJ176" s="223"/>
      <c r="GK176" s="223"/>
      <c r="GL176" s="223"/>
      <c r="GM176" s="223"/>
      <c r="GN176" s="223"/>
      <c r="GO176" s="223"/>
      <c r="GP176" s="223"/>
      <c r="GQ176" s="223"/>
      <c r="GR176" s="223"/>
      <c r="GS176" s="223"/>
      <c r="GT176" s="223"/>
      <c r="GU176" s="223"/>
      <c r="GV176" s="223"/>
      <c r="GW176" s="223"/>
      <c r="GX176" s="223"/>
      <c r="GY176" s="223"/>
      <c r="GZ176" s="223"/>
      <c r="HA176" s="223"/>
      <c r="HB176" s="223"/>
      <c r="HC176" s="223"/>
      <c r="HD176" s="223"/>
      <c r="HE176" s="223"/>
      <c r="HF176" s="223"/>
      <c r="HG176" s="223"/>
      <c r="HH176" s="223"/>
      <c r="HI176" s="223"/>
      <c r="HJ176" s="223"/>
      <c r="HK176" s="223"/>
      <c r="HL176" s="223"/>
      <c r="HM176" s="223"/>
      <c r="HN176" s="223"/>
      <c r="HO176" s="223"/>
      <c r="HP176" s="223"/>
      <c r="HQ176" s="223"/>
      <c r="HR176" s="223"/>
      <c r="HS176" s="223"/>
      <c r="HT176" s="223"/>
      <c r="HU176" s="223"/>
      <c r="HV176" s="223"/>
      <c r="HW176" s="223"/>
      <c r="HX176" s="223"/>
      <c r="HY176" s="223"/>
      <c r="HZ176" s="223"/>
      <c r="IA176" s="223"/>
      <c r="IB176" s="223"/>
      <c r="IC176" s="223"/>
      <c r="ID176" s="223"/>
      <c r="IE176" s="223"/>
      <c r="IF176" s="223"/>
      <c r="IG176" s="223"/>
      <c r="IH176" s="223"/>
      <c r="II176" s="223"/>
      <c r="IJ176" s="223"/>
      <c r="IK176" s="223"/>
      <c r="IL176" s="223"/>
      <c r="IM176" s="223"/>
      <c r="IN176" s="223"/>
      <c r="IO176" s="223"/>
      <c r="IP176" s="223"/>
      <c r="IQ176" s="223"/>
      <c r="IR176" s="223"/>
      <c r="IS176" s="223"/>
      <c r="IT176" s="223"/>
      <c r="IU176" s="223"/>
      <c r="IV176" s="223"/>
      <c r="IW176" s="223"/>
      <c r="IX176" s="223"/>
      <c r="IY176" s="223"/>
      <c r="IZ176" s="223"/>
      <c r="JA176" s="223"/>
      <c r="JB176" s="223"/>
      <c r="JC176" s="223"/>
      <c r="JD176" s="223"/>
      <c r="JE176" s="223"/>
      <c r="JF176" s="223"/>
      <c r="JG176" s="223"/>
      <c r="JH176" s="223"/>
      <c r="JI176" s="232"/>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39.95" hidden="false" customHeight="true" outlineLevel="0" collapsed="false">
      <c r="A177" s="119" t="n">
        <v>154</v>
      </c>
      <c r="B177" s="119" t="s">
        <v>109</v>
      </c>
      <c r="C177" s="119" t="n">
        <v>14</v>
      </c>
      <c r="D177" s="119" t="s">
        <v>385</v>
      </c>
      <c r="E177" s="119"/>
      <c r="F177" s="119"/>
      <c r="G177" s="119" t="s">
        <v>530</v>
      </c>
      <c r="H177" s="119"/>
      <c r="I177" s="119" t="s">
        <v>71</v>
      </c>
      <c r="J177" s="119"/>
      <c r="K177" s="119" t="s">
        <v>531</v>
      </c>
      <c r="L177" s="164" t="s">
        <v>94</v>
      </c>
      <c r="M177" s="164" t="s">
        <v>468</v>
      </c>
      <c r="N177" s="215" t="n">
        <v>41829</v>
      </c>
      <c r="O177" s="215" t="n">
        <v>41835</v>
      </c>
      <c r="P177" s="215" t="n">
        <v>41839</v>
      </c>
      <c r="Q177" s="124" t="n">
        <f aca="false">P177-O177</f>
        <v>4</v>
      </c>
      <c r="R177" s="119"/>
      <c r="S177" s="119" t="n">
        <v>18001</v>
      </c>
      <c r="T177" s="119"/>
      <c r="U177" s="234" t="s">
        <v>718</v>
      </c>
      <c r="V177" s="164" t="s">
        <v>550</v>
      </c>
      <c r="W177" s="190" t="s">
        <v>719</v>
      </c>
      <c r="X177" s="190" t="s">
        <v>717</v>
      </c>
      <c r="Y177" s="119" t="s">
        <v>135</v>
      </c>
      <c r="Z177" s="190" t="s">
        <v>706</v>
      </c>
      <c r="AA177" s="0"/>
      <c r="AB177" s="159" t="n">
        <v>1</v>
      </c>
      <c r="AC177" s="193" t="n">
        <v>41840</v>
      </c>
      <c r="AD177" s="119" t="s">
        <v>121</v>
      </c>
      <c r="AE177" s="132" t="n">
        <f aca="false">AC177-O177</f>
        <v>5</v>
      </c>
      <c r="AF177" s="119"/>
      <c r="AG177" s="119"/>
      <c r="AH177" s="0"/>
      <c r="AI177" s="190"/>
      <c r="AJ177" s="190"/>
      <c r="AK177" s="190"/>
      <c r="AL177" s="190"/>
      <c r="AM177" s="190"/>
      <c r="AN177" s="222"/>
      <c r="AO177" s="223"/>
      <c r="AP177" s="223"/>
      <c r="AQ177" s="223"/>
      <c r="AR177" s="223"/>
      <c r="AS177" s="223"/>
      <c r="AT177" s="223"/>
      <c r="AU177" s="223"/>
      <c r="AV177" s="223"/>
      <c r="AW177" s="223"/>
      <c r="AX177" s="223"/>
      <c r="AY177" s="223"/>
      <c r="AZ177" s="223"/>
      <c r="BA177" s="223"/>
      <c r="BB177" s="223"/>
      <c r="BC177" s="223"/>
      <c r="BD177" s="223"/>
      <c r="BE177" s="223"/>
      <c r="BF177" s="223"/>
      <c r="BG177" s="223"/>
      <c r="BH177" s="223"/>
      <c r="BI177" s="223"/>
      <c r="BJ177" s="223"/>
      <c r="BK177" s="223"/>
      <c r="BL177" s="223"/>
      <c r="BM177" s="223"/>
      <c r="BN177" s="223"/>
      <c r="BO177" s="223"/>
      <c r="BP177" s="223"/>
      <c r="BQ177" s="223"/>
      <c r="BR177" s="223"/>
      <c r="BS177" s="223"/>
      <c r="BT177" s="223"/>
      <c r="BU177" s="223"/>
      <c r="BV177" s="223"/>
      <c r="BW177" s="223"/>
      <c r="BX177" s="223"/>
      <c r="BY177" s="223"/>
      <c r="BZ177" s="223"/>
      <c r="CA177" s="223"/>
      <c r="CB177" s="223"/>
      <c r="CC177" s="223"/>
      <c r="CD177" s="223"/>
      <c r="CE177" s="223"/>
      <c r="CF177" s="223"/>
      <c r="CG177" s="223"/>
      <c r="CH177" s="223"/>
      <c r="CI177" s="223"/>
      <c r="CJ177" s="223"/>
      <c r="CK177" s="223"/>
      <c r="CL177" s="223"/>
      <c r="CM177" s="223"/>
      <c r="CN177" s="223"/>
      <c r="CO177" s="223"/>
      <c r="CP177" s="223"/>
      <c r="CQ177" s="223"/>
      <c r="CR177" s="223"/>
      <c r="CS177" s="223"/>
      <c r="CT177" s="223"/>
      <c r="CU177" s="223"/>
      <c r="CV177" s="223"/>
      <c r="CW177" s="223"/>
      <c r="CX177" s="223"/>
      <c r="CY177" s="223"/>
      <c r="CZ177" s="223"/>
      <c r="DA177" s="223"/>
      <c r="DB177" s="223"/>
      <c r="DC177" s="223"/>
      <c r="DD177" s="223"/>
      <c r="DE177" s="223"/>
      <c r="DF177" s="223"/>
      <c r="DG177" s="223"/>
      <c r="DH177" s="223"/>
      <c r="DI177" s="223"/>
      <c r="DJ177" s="223"/>
      <c r="DK177" s="223"/>
      <c r="DL177" s="223"/>
      <c r="DM177" s="223"/>
      <c r="DN177" s="223"/>
      <c r="DO177" s="223"/>
      <c r="DP177" s="223"/>
      <c r="DQ177" s="223"/>
      <c r="DR177" s="223"/>
      <c r="DS177" s="223"/>
      <c r="DT177" s="223"/>
      <c r="DU177" s="223"/>
      <c r="DV177" s="223"/>
      <c r="DW177" s="223"/>
      <c r="DX177" s="223"/>
      <c r="DY177" s="223"/>
      <c r="DZ177" s="223"/>
      <c r="EA177" s="223"/>
      <c r="EB177" s="223"/>
      <c r="EC177" s="223"/>
      <c r="ED177" s="223"/>
      <c r="EE177" s="223"/>
      <c r="EF177" s="223"/>
      <c r="EG177" s="223"/>
      <c r="EH177" s="223"/>
      <c r="EI177" s="223"/>
      <c r="EJ177" s="223"/>
      <c r="EK177" s="223"/>
      <c r="EL177" s="223"/>
      <c r="EM177" s="223"/>
      <c r="EN177" s="223"/>
      <c r="EO177" s="223"/>
      <c r="EP177" s="223"/>
      <c r="EQ177" s="223"/>
      <c r="ER177" s="223"/>
      <c r="ES177" s="223"/>
      <c r="ET177" s="223"/>
      <c r="EU177" s="223"/>
      <c r="EV177" s="223"/>
      <c r="EW177" s="223"/>
      <c r="EX177" s="223"/>
      <c r="EY177" s="223"/>
      <c r="EZ177" s="223"/>
      <c r="FA177" s="223"/>
      <c r="FB177" s="223"/>
      <c r="FC177" s="223"/>
      <c r="FD177" s="223"/>
      <c r="FE177" s="223"/>
      <c r="FF177" s="223"/>
      <c r="FG177" s="223"/>
      <c r="FH177" s="223"/>
      <c r="FI177" s="223"/>
      <c r="FJ177" s="223"/>
      <c r="FK177" s="223"/>
      <c r="FL177" s="223"/>
      <c r="FM177" s="223"/>
      <c r="FN177" s="223"/>
      <c r="FO177" s="223"/>
      <c r="FP177" s="223"/>
      <c r="FQ177" s="223"/>
      <c r="FR177" s="223"/>
      <c r="FS177" s="223"/>
      <c r="FT177" s="223"/>
      <c r="FU177" s="223"/>
      <c r="FV177" s="223"/>
      <c r="FW177" s="223"/>
      <c r="FX177" s="223"/>
      <c r="FY177" s="223"/>
      <c r="FZ177" s="223"/>
      <c r="GA177" s="223"/>
      <c r="GB177" s="223"/>
      <c r="GC177" s="223"/>
      <c r="GD177" s="223"/>
      <c r="GE177" s="223"/>
      <c r="GF177" s="223"/>
      <c r="GG177" s="223"/>
      <c r="GH177" s="223"/>
      <c r="GI177" s="223"/>
      <c r="GJ177" s="223"/>
      <c r="GK177" s="223"/>
      <c r="GL177" s="223"/>
      <c r="GM177" s="223"/>
      <c r="GN177" s="223"/>
      <c r="GO177" s="223"/>
      <c r="GP177" s="223"/>
      <c r="GQ177" s="223"/>
      <c r="GR177" s="223"/>
      <c r="GS177" s="223"/>
      <c r="GT177" s="223"/>
      <c r="GU177" s="223"/>
      <c r="GV177" s="223"/>
      <c r="GW177" s="223"/>
      <c r="GX177" s="223"/>
      <c r="GY177" s="223"/>
      <c r="GZ177" s="223"/>
      <c r="HA177" s="223"/>
      <c r="HB177" s="223"/>
      <c r="HC177" s="223"/>
      <c r="HD177" s="223"/>
      <c r="HE177" s="223"/>
      <c r="HF177" s="223"/>
      <c r="HG177" s="223"/>
      <c r="HH177" s="223"/>
      <c r="HI177" s="223"/>
      <c r="HJ177" s="223"/>
      <c r="HK177" s="223"/>
      <c r="HL177" s="223"/>
      <c r="HM177" s="223"/>
      <c r="HN177" s="223"/>
      <c r="HO177" s="223"/>
      <c r="HP177" s="223"/>
      <c r="HQ177" s="223"/>
      <c r="HR177" s="223"/>
      <c r="HS177" s="223"/>
      <c r="HT177" s="223"/>
      <c r="HU177" s="223"/>
      <c r="HV177" s="223"/>
      <c r="HW177" s="223"/>
      <c r="HX177" s="223"/>
      <c r="HY177" s="223"/>
      <c r="HZ177" s="223"/>
      <c r="IA177" s="223"/>
      <c r="IB177" s="223"/>
      <c r="IC177" s="223"/>
      <c r="ID177" s="223"/>
      <c r="IE177" s="223"/>
      <c r="IF177" s="223"/>
      <c r="IG177" s="223"/>
      <c r="IH177" s="223"/>
      <c r="II177" s="223"/>
      <c r="IJ177" s="223"/>
      <c r="IK177" s="223"/>
      <c r="IL177" s="223"/>
      <c r="IM177" s="223"/>
      <c r="IN177" s="223"/>
      <c r="IO177" s="223"/>
      <c r="IP177" s="223"/>
      <c r="IQ177" s="223"/>
      <c r="IR177" s="223"/>
      <c r="IS177" s="223"/>
      <c r="IT177" s="223"/>
      <c r="IU177" s="223"/>
      <c r="IV177" s="223"/>
      <c r="IW177" s="223"/>
      <c r="IX177" s="223"/>
      <c r="IY177" s="223"/>
      <c r="IZ177" s="223"/>
      <c r="JA177" s="223"/>
      <c r="JB177" s="223"/>
      <c r="JC177" s="223"/>
      <c r="JD177" s="223"/>
      <c r="JE177" s="223"/>
      <c r="JF177" s="223"/>
      <c r="JG177" s="223"/>
      <c r="JH177" s="223"/>
      <c r="JI177" s="232"/>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39.95" hidden="false" customHeight="true" outlineLevel="0" collapsed="false">
      <c r="A178" s="119" t="n">
        <v>155</v>
      </c>
      <c r="B178" s="119" t="s">
        <v>109</v>
      </c>
      <c r="C178" s="119" t="n">
        <v>14</v>
      </c>
      <c r="D178" s="119" t="s">
        <v>385</v>
      </c>
      <c r="E178" s="119"/>
      <c r="F178" s="119"/>
      <c r="G178" s="119" t="s">
        <v>530</v>
      </c>
      <c r="H178" s="119"/>
      <c r="I178" s="119" t="s">
        <v>71</v>
      </c>
      <c r="J178" s="119"/>
      <c r="K178" s="119" t="s">
        <v>531</v>
      </c>
      <c r="L178" s="164" t="s">
        <v>94</v>
      </c>
      <c r="M178" s="164" t="s">
        <v>468</v>
      </c>
      <c r="N178" s="215" t="n">
        <v>41829</v>
      </c>
      <c r="O178" s="215" t="n">
        <v>41835</v>
      </c>
      <c r="P178" s="215" t="n">
        <v>41839</v>
      </c>
      <c r="Q178" s="124" t="n">
        <f aca="false">P178-O178</f>
        <v>4</v>
      </c>
      <c r="R178" s="119"/>
      <c r="S178" s="119" t="n">
        <v>18001</v>
      </c>
      <c r="T178" s="119"/>
      <c r="U178" s="229" t="s">
        <v>720</v>
      </c>
      <c r="V178" s="164" t="s">
        <v>550</v>
      </c>
      <c r="W178" s="190" t="s">
        <v>721</v>
      </c>
      <c r="X178" s="190" t="s">
        <v>717</v>
      </c>
      <c r="Y178" s="119" t="s">
        <v>135</v>
      </c>
      <c r="Z178" s="190" t="s">
        <v>706</v>
      </c>
      <c r="AA178" s="0"/>
      <c r="AB178" s="159" t="n">
        <v>1</v>
      </c>
      <c r="AC178" s="193" t="n">
        <v>41840</v>
      </c>
      <c r="AD178" s="119" t="s">
        <v>121</v>
      </c>
      <c r="AE178" s="132" t="n">
        <f aca="false">AC178-O178</f>
        <v>5</v>
      </c>
      <c r="AF178" s="119"/>
      <c r="AG178" s="119"/>
      <c r="AH178" s="0"/>
      <c r="AI178" s="190"/>
      <c r="AJ178" s="190"/>
      <c r="AK178" s="190"/>
      <c r="AL178" s="190"/>
      <c r="AM178" s="190"/>
      <c r="AN178" s="222"/>
      <c r="AO178" s="223"/>
      <c r="AP178" s="223"/>
      <c r="AQ178" s="223"/>
      <c r="AR178" s="223"/>
      <c r="AS178" s="223"/>
      <c r="AT178" s="223"/>
      <c r="AU178" s="223"/>
      <c r="AV178" s="223"/>
      <c r="AW178" s="223"/>
      <c r="AX178" s="223"/>
      <c r="AY178" s="223"/>
      <c r="AZ178" s="223"/>
      <c r="BA178" s="223"/>
      <c r="BB178" s="223"/>
      <c r="BC178" s="223"/>
      <c r="BD178" s="223"/>
      <c r="BE178" s="223"/>
      <c r="BF178" s="223"/>
      <c r="BG178" s="223"/>
      <c r="BH178" s="223"/>
      <c r="BI178" s="223"/>
      <c r="BJ178" s="223"/>
      <c r="BK178" s="223"/>
      <c r="BL178" s="223"/>
      <c r="BM178" s="223"/>
      <c r="BN178" s="223"/>
      <c r="BO178" s="223"/>
      <c r="BP178" s="223"/>
      <c r="BQ178" s="223"/>
      <c r="BR178" s="223"/>
      <c r="BS178" s="223"/>
      <c r="BT178" s="223"/>
      <c r="BU178" s="223"/>
      <c r="BV178" s="223"/>
      <c r="BW178" s="223"/>
      <c r="BX178" s="223"/>
      <c r="BY178" s="223"/>
      <c r="BZ178" s="223"/>
      <c r="CA178" s="223"/>
      <c r="CB178" s="223"/>
      <c r="CC178" s="223"/>
      <c r="CD178" s="223"/>
      <c r="CE178" s="223"/>
      <c r="CF178" s="223"/>
      <c r="CG178" s="223"/>
      <c r="CH178" s="223"/>
      <c r="CI178" s="223"/>
      <c r="CJ178" s="223"/>
      <c r="CK178" s="223"/>
      <c r="CL178" s="223"/>
      <c r="CM178" s="223"/>
      <c r="CN178" s="223"/>
      <c r="CO178" s="223"/>
      <c r="CP178" s="223"/>
      <c r="CQ178" s="223"/>
      <c r="CR178" s="223"/>
      <c r="CS178" s="223"/>
      <c r="CT178" s="223"/>
      <c r="CU178" s="223"/>
      <c r="CV178" s="223"/>
      <c r="CW178" s="223"/>
      <c r="CX178" s="223"/>
      <c r="CY178" s="223"/>
      <c r="CZ178" s="223"/>
      <c r="DA178" s="223"/>
      <c r="DB178" s="223"/>
      <c r="DC178" s="223"/>
      <c r="DD178" s="223"/>
      <c r="DE178" s="223"/>
      <c r="DF178" s="223"/>
      <c r="DG178" s="223"/>
      <c r="DH178" s="223"/>
      <c r="DI178" s="223"/>
      <c r="DJ178" s="223"/>
      <c r="DK178" s="223"/>
      <c r="DL178" s="223"/>
      <c r="DM178" s="223"/>
      <c r="DN178" s="223"/>
      <c r="DO178" s="223"/>
      <c r="DP178" s="223"/>
      <c r="DQ178" s="223"/>
      <c r="DR178" s="223"/>
      <c r="DS178" s="223"/>
      <c r="DT178" s="223"/>
      <c r="DU178" s="223"/>
      <c r="DV178" s="223"/>
      <c r="DW178" s="223"/>
      <c r="DX178" s="223"/>
      <c r="DY178" s="223"/>
      <c r="DZ178" s="223"/>
      <c r="EA178" s="223"/>
      <c r="EB178" s="223"/>
      <c r="EC178" s="223"/>
      <c r="ED178" s="223"/>
      <c r="EE178" s="223"/>
      <c r="EF178" s="223"/>
      <c r="EG178" s="223"/>
      <c r="EH178" s="223"/>
      <c r="EI178" s="223"/>
      <c r="EJ178" s="223"/>
      <c r="EK178" s="223"/>
      <c r="EL178" s="223"/>
      <c r="EM178" s="223"/>
      <c r="EN178" s="223"/>
      <c r="EO178" s="223"/>
      <c r="EP178" s="223"/>
      <c r="EQ178" s="223"/>
      <c r="ER178" s="223"/>
      <c r="ES178" s="223"/>
      <c r="ET178" s="223"/>
      <c r="EU178" s="223"/>
      <c r="EV178" s="223"/>
      <c r="EW178" s="223"/>
      <c r="EX178" s="223"/>
      <c r="EY178" s="223"/>
      <c r="EZ178" s="223"/>
      <c r="FA178" s="223"/>
      <c r="FB178" s="223"/>
      <c r="FC178" s="223"/>
      <c r="FD178" s="223"/>
      <c r="FE178" s="223"/>
      <c r="FF178" s="223"/>
      <c r="FG178" s="223"/>
      <c r="FH178" s="223"/>
      <c r="FI178" s="223"/>
      <c r="FJ178" s="223"/>
      <c r="FK178" s="223"/>
      <c r="FL178" s="223"/>
      <c r="FM178" s="223"/>
      <c r="FN178" s="223"/>
      <c r="FO178" s="223"/>
      <c r="FP178" s="223"/>
      <c r="FQ178" s="223"/>
      <c r="FR178" s="223"/>
      <c r="FS178" s="223"/>
      <c r="FT178" s="223"/>
      <c r="FU178" s="223"/>
      <c r="FV178" s="223"/>
      <c r="FW178" s="223"/>
      <c r="FX178" s="223"/>
      <c r="FY178" s="223"/>
      <c r="FZ178" s="223"/>
      <c r="GA178" s="223"/>
      <c r="GB178" s="223"/>
      <c r="GC178" s="223"/>
      <c r="GD178" s="223"/>
      <c r="GE178" s="223"/>
      <c r="GF178" s="223"/>
      <c r="GG178" s="223"/>
      <c r="GH178" s="223"/>
      <c r="GI178" s="223"/>
      <c r="GJ178" s="223"/>
      <c r="GK178" s="223"/>
      <c r="GL178" s="223"/>
      <c r="GM178" s="223"/>
      <c r="GN178" s="223"/>
      <c r="GO178" s="223"/>
      <c r="GP178" s="223"/>
      <c r="GQ178" s="223"/>
      <c r="GR178" s="223"/>
      <c r="GS178" s="223"/>
      <c r="GT178" s="223"/>
      <c r="GU178" s="223"/>
      <c r="GV178" s="223"/>
      <c r="GW178" s="223"/>
      <c r="GX178" s="223"/>
      <c r="GY178" s="223"/>
      <c r="GZ178" s="223"/>
      <c r="HA178" s="223"/>
      <c r="HB178" s="223"/>
      <c r="HC178" s="223"/>
      <c r="HD178" s="223"/>
      <c r="HE178" s="223"/>
      <c r="HF178" s="223"/>
      <c r="HG178" s="223"/>
      <c r="HH178" s="223"/>
      <c r="HI178" s="223"/>
      <c r="HJ178" s="223"/>
      <c r="HK178" s="223"/>
      <c r="HL178" s="223"/>
      <c r="HM178" s="223"/>
      <c r="HN178" s="223"/>
      <c r="HO178" s="223"/>
      <c r="HP178" s="223"/>
      <c r="HQ178" s="223"/>
      <c r="HR178" s="223"/>
      <c r="HS178" s="223"/>
      <c r="HT178" s="223"/>
      <c r="HU178" s="223"/>
      <c r="HV178" s="223"/>
      <c r="HW178" s="223"/>
      <c r="HX178" s="223"/>
      <c r="HY178" s="223"/>
      <c r="HZ178" s="223"/>
      <c r="IA178" s="223"/>
      <c r="IB178" s="223"/>
      <c r="IC178" s="223"/>
      <c r="ID178" s="223"/>
      <c r="IE178" s="223"/>
      <c r="IF178" s="223"/>
      <c r="IG178" s="223"/>
      <c r="IH178" s="223"/>
      <c r="II178" s="223"/>
      <c r="IJ178" s="223"/>
      <c r="IK178" s="223"/>
      <c r="IL178" s="223"/>
      <c r="IM178" s="223"/>
      <c r="IN178" s="223"/>
      <c r="IO178" s="223"/>
      <c r="IP178" s="223"/>
      <c r="IQ178" s="223"/>
      <c r="IR178" s="223"/>
      <c r="IS178" s="223"/>
      <c r="IT178" s="223"/>
      <c r="IU178" s="223"/>
      <c r="IV178" s="223"/>
      <c r="IW178" s="223"/>
      <c r="IX178" s="223"/>
      <c r="IY178" s="223"/>
      <c r="IZ178" s="223"/>
      <c r="JA178" s="223"/>
      <c r="JB178" s="223"/>
      <c r="JC178" s="223"/>
      <c r="JD178" s="223"/>
      <c r="JE178" s="223"/>
      <c r="JF178" s="223"/>
      <c r="JG178" s="223"/>
      <c r="JH178" s="223"/>
      <c r="JI178" s="232"/>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39.95" hidden="false" customHeight="true" outlineLevel="0" collapsed="false">
      <c r="A179" s="119" t="n">
        <v>156</v>
      </c>
      <c r="B179" s="119" t="s">
        <v>109</v>
      </c>
      <c r="C179" s="218" t="n">
        <v>14</v>
      </c>
      <c r="D179" s="119" t="s">
        <v>385</v>
      </c>
      <c r="E179" s="119"/>
      <c r="F179" s="119"/>
      <c r="G179" s="119" t="s">
        <v>530</v>
      </c>
      <c r="H179" s="119"/>
      <c r="I179" s="119" t="s">
        <v>71</v>
      </c>
      <c r="J179" s="119"/>
      <c r="K179" s="119" t="s">
        <v>531</v>
      </c>
      <c r="L179" s="164" t="s">
        <v>94</v>
      </c>
      <c r="M179" s="164" t="s">
        <v>468</v>
      </c>
      <c r="N179" s="215" t="n">
        <v>41829</v>
      </c>
      <c r="O179" s="215" t="n">
        <v>41835</v>
      </c>
      <c r="P179" s="215" t="n">
        <v>41839</v>
      </c>
      <c r="Q179" s="124" t="n">
        <f aca="false">P179-O179</f>
        <v>4</v>
      </c>
      <c r="R179" s="119"/>
      <c r="S179" s="119" t="n">
        <v>14001</v>
      </c>
      <c r="T179" s="119"/>
      <c r="U179" s="229" t="s">
        <v>722</v>
      </c>
      <c r="V179" s="164" t="s">
        <v>550</v>
      </c>
      <c r="W179" s="169" t="s">
        <v>723</v>
      </c>
      <c r="X179" s="190" t="s">
        <v>717</v>
      </c>
      <c r="Y179" s="119" t="s">
        <v>135</v>
      </c>
      <c r="Z179" s="190" t="s">
        <v>706</v>
      </c>
      <c r="AA179" s="0"/>
      <c r="AB179" s="159" t="n">
        <v>1</v>
      </c>
      <c r="AC179" s="193" t="n">
        <v>41840</v>
      </c>
      <c r="AD179" s="119" t="s">
        <v>121</v>
      </c>
      <c r="AE179" s="132" t="n">
        <f aca="false">AC179-O179</f>
        <v>5</v>
      </c>
      <c r="AF179" s="119"/>
      <c r="AG179" s="119"/>
      <c r="AH179" s="0"/>
      <c r="AI179" s="190"/>
      <c r="AJ179" s="190"/>
      <c r="AK179" s="190"/>
      <c r="AL179" s="190"/>
      <c r="AM179" s="190"/>
      <c r="AN179" s="222"/>
      <c r="AO179" s="223"/>
      <c r="AP179" s="223"/>
      <c r="AQ179" s="223"/>
      <c r="AR179" s="223"/>
      <c r="AS179" s="223"/>
      <c r="AT179" s="223"/>
      <c r="AU179" s="223"/>
      <c r="AV179" s="223"/>
      <c r="AW179" s="223"/>
      <c r="AX179" s="223"/>
      <c r="AY179" s="223"/>
      <c r="AZ179" s="223"/>
      <c r="BA179" s="223"/>
      <c r="BB179" s="223"/>
      <c r="BC179" s="223"/>
      <c r="BD179" s="223"/>
      <c r="BE179" s="223"/>
      <c r="BF179" s="223"/>
      <c r="BG179" s="223"/>
      <c r="BH179" s="223"/>
      <c r="BI179" s="223"/>
      <c r="BJ179" s="223"/>
      <c r="BK179" s="223"/>
      <c r="BL179" s="223"/>
      <c r="BM179" s="223"/>
      <c r="BN179" s="223"/>
      <c r="BO179" s="223"/>
      <c r="BP179" s="223"/>
      <c r="BQ179" s="223"/>
      <c r="BR179" s="223"/>
      <c r="BS179" s="223"/>
      <c r="BT179" s="223"/>
      <c r="BU179" s="223"/>
      <c r="BV179" s="223"/>
      <c r="BW179" s="223"/>
      <c r="BX179" s="223"/>
      <c r="BY179" s="223"/>
      <c r="BZ179" s="223"/>
      <c r="CA179" s="223"/>
      <c r="CB179" s="223"/>
      <c r="CC179" s="223"/>
      <c r="CD179" s="223"/>
      <c r="CE179" s="223"/>
      <c r="CF179" s="223"/>
      <c r="CG179" s="223"/>
      <c r="CH179" s="223"/>
      <c r="CI179" s="223"/>
      <c r="CJ179" s="223"/>
      <c r="CK179" s="223"/>
      <c r="CL179" s="223"/>
      <c r="CM179" s="223"/>
      <c r="CN179" s="223"/>
      <c r="CO179" s="223"/>
      <c r="CP179" s="223"/>
      <c r="CQ179" s="223"/>
      <c r="CR179" s="223"/>
      <c r="CS179" s="223"/>
      <c r="CT179" s="223"/>
      <c r="CU179" s="223"/>
      <c r="CV179" s="223"/>
      <c r="CW179" s="223"/>
      <c r="CX179" s="223"/>
      <c r="CY179" s="223"/>
      <c r="CZ179" s="223"/>
      <c r="DA179" s="223"/>
      <c r="DB179" s="223"/>
      <c r="DC179" s="223"/>
      <c r="DD179" s="223"/>
      <c r="DE179" s="223"/>
      <c r="DF179" s="223"/>
      <c r="DG179" s="223"/>
      <c r="DH179" s="223"/>
      <c r="DI179" s="223"/>
      <c r="DJ179" s="223"/>
      <c r="DK179" s="223"/>
      <c r="DL179" s="223"/>
      <c r="DM179" s="223"/>
      <c r="DN179" s="223"/>
      <c r="DO179" s="223"/>
      <c r="DP179" s="223"/>
      <c r="DQ179" s="223"/>
      <c r="DR179" s="223"/>
      <c r="DS179" s="223"/>
      <c r="DT179" s="223"/>
      <c r="DU179" s="223"/>
      <c r="DV179" s="223"/>
      <c r="DW179" s="223"/>
      <c r="DX179" s="223"/>
      <c r="DY179" s="223"/>
      <c r="DZ179" s="223"/>
      <c r="EA179" s="223"/>
      <c r="EB179" s="223"/>
      <c r="EC179" s="223"/>
      <c r="ED179" s="223"/>
      <c r="EE179" s="223"/>
      <c r="EF179" s="223"/>
      <c r="EG179" s="223"/>
      <c r="EH179" s="223"/>
      <c r="EI179" s="223"/>
      <c r="EJ179" s="223"/>
      <c r="EK179" s="223"/>
      <c r="EL179" s="223"/>
      <c r="EM179" s="223"/>
      <c r="EN179" s="223"/>
      <c r="EO179" s="223"/>
      <c r="EP179" s="223"/>
      <c r="EQ179" s="223"/>
      <c r="ER179" s="223"/>
      <c r="ES179" s="223"/>
      <c r="ET179" s="223"/>
      <c r="EU179" s="223"/>
      <c r="EV179" s="223"/>
      <c r="EW179" s="223"/>
      <c r="EX179" s="223"/>
      <c r="EY179" s="223"/>
      <c r="EZ179" s="223"/>
      <c r="FA179" s="223"/>
      <c r="FB179" s="223"/>
      <c r="FC179" s="223"/>
      <c r="FD179" s="223"/>
      <c r="FE179" s="223"/>
      <c r="FF179" s="223"/>
      <c r="FG179" s="223"/>
      <c r="FH179" s="223"/>
      <c r="FI179" s="223"/>
      <c r="FJ179" s="223"/>
      <c r="FK179" s="223"/>
      <c r="FL179" s="223"/>
      <c r="FM179" s="223"/>
      <c r="FN179" s="223"/>
      <c r="FO179" s="223"/>
      <c r="FP179" s="223"/>
      <c r="FQ179" s="223"/>
      <c r="FR179" s="223"/>
      <c r="FS179" s="223"/>
      <c r="FT179" s="223"/>
      <c r="FU179" s="223"/>
      <c r="FV179" s="223"/>
      <c r="FW179" s="223"/>
      <c r="FX179" s="223"/>
      <c r="FY179" s="223"/>
      <c r="FZ179" s="223"/>
      <c r="GA179" s="223"/>
      <c r="GB179" s="223"/>
      <c r="GC179" s="223"/>
      <c r="GD179" s="223"/>
      <c r="GE179" s="223"/>
      <c r="GF179" s="223"/>
      <c r="GG179" s="223"/>
      <c r="GH179" s="223"/>
      <c r="GI179" s="223"/>
      <c r="GJ179" s="223"/>
      <c r="GK179" s="223"/>
      <c r="GL179" s="223"/>
      <c r="GM179" s="223"/>
      <c r="GN179" s="223"/>
      <c r="GO179" s="223"/>
      <c r="GP179" s="223"/>
      <c r="GQ179" s="223"/>
      <c r="GR179" s="223"/>
      <c r="GS179" s="223"/>
      <c r="GT179" s="223"/>
      <c r="GU179" s="223"/>
      <c r="GV179" s="223"/>
      <c r="GW179" s="223"/>
      <c r="GX179" s="223"/>
      <c r="GY179" s="223"/>
      <c r="GZ179" s="223"/>
      <c r="HA179" s="223"/>
      <c r="HB179" s="223"/>
      <c r="HC179" s="223"/>
      <c r="HD179" s="223"/>
      <c r="HE179" s="223"/>
      <c r="HF179" s="223"/>
      <c r="HG179" s="223"/>
      <c r="HH179" s="223"/>
      <c r="HI179" s="223"/>
      <c r="HJ179" s="223"/>
      <c r="HK179" s="223"/>
      <c r="HL179" s="223"/>
      <c r="HM179" s="223"/>
      <c r="HN179" s="223"/>
      <c r="HO179" s="223"/>
      <c r="HP179" s="223"/>
      <c r="HQ179" s="223"/>
      <c r="HR179" s="223"/>
      <c r="HS179" s="223"/>
      <c r="HT179" s="223"/>
      <c r="HU179" s="223"/>
      <c r="HV179" s="223"/>
      <c r="HW179" s="223"/>
      <c r="HX179" s="223"/>
      <c r="HY179" s="223"/>
      <c r="HZ179" s="223"/>
      <c r="IA179" s="223"/>
      <c r="IB179" s="223"/>
      <c r="IC179" s="223"/>
      <c r="ID179" s="223"/>
      <c r="IE179" s="223"/>
      <c r="IF179" s="223"/>
      <c r="IG179" s="223"/>
      <c r="IH179" s="223"/>
      <c r="II179" s="223"/>
      <c r="IJ179" s="223"/>
      <c r="IK179" s="223"/>
      <c r="IL179" s="223"/>
      <c r="IM179" s="223"/>
      <c r="IN179" s="223"/>
      <c r="IO179" s="223"/>
      <c r="IP179" s="223"/>
      <c r="IQ179" s="223"/>
      <c r="IR179" s="223"/>
      <c r="IS179" s="223"/>
      <c r="IT179" s="223"/>
      <c r="IU179" s="223"/>
      <c r="IV179" s="223"/>
      <c r="IW179" s="223"/>
      <c r="IX179" s="223"/>
      <c r="IY179" s="223"/>
      <c r="IZ179" s="223"/>
      <c r="JA179" s="223"/>
      <c r="JB179" s="223"/>
      <c r="JC179" s="223"/>
      <c r="JD179" s="223"/>
      <c r="JE179" s="223"/>
      <c r="JF179" s="223"/>
      <c r="JG179" s="223"/>
      <c r="JH179" s="223"/>
      <c r="JI179" s="232"/>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39.95" hidden="false" customHeight="true" outlineLevel="0" collapsed="false">
      <c r="A180" s="119" t="n">
        <v>157</v>
      </c>
      <c r="B180" s="119" t="s">
        <v>109</v>
      </c>
      <c r="C180" s="119" t="n">
        <v>14</v>
      </c>
      <c r="D180" s="119" t="s">
        <v>385</v>
      </c>
      <c r="E180" s="119"/>
      <c r="F180" s="119"/>
      <c r="G180" s="119" t="s">
        <v>530</v>
      </c>
      <c r="H180" s="119"/>
      <c r="I180" s="119" t="s">
        <v>71</v>
      </c>
      <c r="J180" s="119"/>
      <c r="K180" s="119" t="s">
        <v>531</v>
      </c>
      <c r="L180" s="164" t="s">
        <v>94</v>
      </c>
      <c r="M180" s="164" t="s">
        <v>468</v>
      </c>
      <c r="N180" s="215" t="n">
        <v>41829</v>
      </c>
      <c r="O180" s="215" t="n">
        <v>41835</v>
      </c>
      <c r="P180" s="215" t="n">
        <v>41839</v>
      </c>
      <c r="Q180" s="124" t="n">
        <f aca="false">P180-O180</f>
        <v>4</v>
      </c>
      <c r="R180" s="119"/>
      <c r="S180" s="119" t="n">
        <v>14001</v>
      </c>
      <c r="T180" s="119"/>
      <c r="U180" s="229" t="s">
        <v>724</v>
      </c>
      <c r="V180" s="164" t="s">
        <v>550</v>
      </c>
      <c r="W180" s="190" t="s">
        <v>725</v>
      </c>
      <c r="X180" s="190" t="s">
        <v>726</v>
      </c>
      <c r="Y180" s="119" t="s">
        <v>135</v>
      </c>
      <c r="Z180" s="169" t="s">
        <v>727</v>
      </c>
      <c r="AA180" s="165"/>
      <c r="AB180" s="159" t="n">
        <v>1</v>
      </c>
      <c r="AC180" s="193" t="n">
        <v>41840</v>
      </c>
      <c r="AD180" s="119" t="s">
        <v>121</v>
      </c>
      <c r="AE180" s="132" t="n">
        <f aca="false">AC180-O180</f>
        <v>5</v>
      </c>
      <c r="AF180" s="119"/>
      <c r="AG180" s="119"/>
      <c r="AH180" s="0"/>
      <c r="AI180" s="190"/>
      <c r="AJ180" s="190"/>
      <c r="AK180" s="190"/>
      <c r="AL180" s="190"/>
      <c r="AM180" s="190"/>
      <c r="AN180" s="222"/>
      <c r="AO180" s="223"/>
      <c r="AP180" s="223"/>
      <c r="AQ180" s="223"/>
      <c r="AR180" s="223"/>
      <c r="AS180" s="223"/>
      <c r="AT180" s="223"/>
      <c r="AU180" s="223"/>
      <c r="AV180" s="223"/>
      <c r="AW180" s="223"/>
      <c r="AX180" s="223"/>
      <c r="AY180" s="223"/>
      <c r="AZ180" s="223"/>
      <c r="BA180" s="223"/>
      <c r="BB180" s="223"/>
      <c r="BC180" s="223"/>
      <c r="BD180" s="223"/>
      <c r="BE180" s="223"/>
      <c r="BF180" s="223"/>
      <c r="BG180" s="223"/>
      <c r="BH180" s="223"/>
      <c r="BI180" s="223"/>
      <c r="BJ180" s="223"/>
      <c r="BK180" s="223"/>
      <c r="BL180" s="223"/>
      <c r="BM180" s="223"/>
      <c r="BN180" s="223"/>
      <c r="BO180" s="223"/>
      <c r="BP180" s="223"/>
      <c r="BQ180" s="223"/>
      <c r="BR180" s="223"/>
      <c r="BS180" s="223"/>
      <c r="BT180" s="223"/>
      <c r="BU180" s="223"/>
      <c r="BV180" s="223"/>
      <c r="BW180" s="223"/>
      <c r="BX180" s="223"/>
      <c r="BY180" s="223"/>
      <c r="BZ180" s="223"/>
      <c r="CA180" s="223"/>
      <c r="CB180" s="223"/>
      <c r="CC180" s="223"/>
      <c r="CD180" s="223"/>
      <c r="CE180" s="223"/>
      <c r="CF180" s="223"/>
      <c r="CG180" s="223"/>
      <c r="CH180" s="223"/>
      <c r="CI180" s="223"/>
      <c r="CJ180" s="223"/>
      <c r="CK180" s="223"/>
      <c r="CL180" s="223"/>
      <c r="CM180" s="223"/>
      <c r="CN180" s="223"/>
      <c r="CO180" s="223"/>
      <c r="CP180" s="223"/>
      <c r="CQ180" s="223"/>
      <c r="CR180" s="223"/>
      <c r="CS180" s="223"/>
      <c r="CT180" s="223"/>
      <c r="CU180" s="223"/>
      <c r="CV180" s="223"/>
      <c r="CW180" s="223"/>
      <c r="CX180" s="223"/>
      <c r="CY180" s="223"/>
      <c r="CZ180" s="223"/>
      <c r="DA180" s="223"/>
      <c r="DB180" s="223"/>
      <c r="DC180" s="223"/>
      <c r="DD180" s="223"/>
      <c r="DE180" s="223"/>
      <c r="DF180" s="223"/>
      <c r="DG180" s="223"/>
      <c r="DH180" s="223"/>
      <c r="DI180" s="223"/>
      <c r="DJ180" s="223"/>
      <c r="DK180" s="223"/>
      <c r="DL180" s="223"/>
      <c r="DM180" s="223"/>
      <c r="DN180" s="223"/>
      <c r="DO180" s="223"/>
      <c r="DP180" s="223"/>
      <c r="DQ180" s="223"/>
      <c r="DR180" s="223"/>
      <c r="DS180" s="223"/>
      <c r="DT180" s="223"/>
      <c r="DU180" s="223"/>
      <c r="DV180" s="223"/>
      <c r="DW180" s="223"/>
      <c r="DX180" s="223"/>
      <c r="DY180" s="223"/>
      <c r="DZ180" s="223"/>
      <c r="EA180" s="223"/>
      <c r="EB180" s="223"/>
      <c r="EC180" s="223"/>
      <c r="ED180" s="223"/>
      <c r="EE180" s="223"/>
      <c r="EF180" s="223"/>
      <c r="EG180" s="223"/>
      <c r="EH180" s="223"/>
      <c r="EI180" s="223"/>
      <c r="EJ180" s="223"/>
      <c r="EK180" s="223"/>
      <c r="EL180" s="223"/>
      <c r="EM180" s="223"/>
      <c r="EN180" s="223"/>
      <c r="EO180" s="223"/>
      <c r="EP180" s="223"/>
      <c r="EQ180" s="223"/>
      <c r="ER180" s="223"/>
      <c r="ES180" s="223"/>
      <c r="ET180" s="223"/>
      <c r="EU180" s="223"/>
      <c r="EV180" s="223"/>
      <c r="EW180" s="223"/>
      <c r="EX180" s="223"/>
      <c r="EY180" s="223"/>
      <c r="EZ180" s="223"/>
      <c r="FA180" s="223"/>
      <c r="FB180" s="223"/>
      <c r="FC180" s="223"/>
      <c r="FD180" s="223"/>
      <c r="FE180" s="223"/>
      <c r="FF180" s="223"/>
      <c r="FG180" s="223"/>
      <c r="FH180" s="223"/>
      <c r="FI180" s="223"/>
      <c r="FJ180" s="223"/>
      <c r="FK180" s="223"/>
      <c r="FL180" s="223"/>
      <c r="FM180" s="223"/>
      <c r="FN180" s="223"/>
      <c r="FO180" s="223"/>
      <c r="FP180" s="223"/>
      <c r="FQ180" s="223"/>
      <c r="FR180" s="223"/>
      <c r="FS180" s="223"/>
      <c r="FT180" s="223"/>
      <c r="FU180" s="223"/>
      <c r="FV180" s="223"/>
      <c r="FW180" s="223"/>
      <c r="FX180" s="223"/>
      <c r="FY180" s="223"/>
      <c r="FZ180" s="223"/>
      <c r="GA180" s="223"/>
      <c r="GB180" s="223"/>
      <c r="GC180" s="223"/>
      <c r="GD180" s="223"/>
      <c r="GE180" s="223"/>
      <c r="GF180" s="223"/>
      <c r="GG180" s="223"/>
      <c r="GH180" s="223"/>
      <c r="GI180" s="223"/>
      <c r="GJ180" s="223"/>
      <c r="GK180" s="223"/>
      <c r="GL180" s="223"/>
      <c r="GM180" s="223"/>
      <c r="GN180" s="223"/>
      <c r="GO180" s="223"/>
      <c r="GP180" s="223"/>
      <c r="GQ180" s="223"/>
      <c r="GR180" s="223"/>
      <c r="GS180" s="223"/>
      <c r="GT180" s="223"/>
      <c r="GU180" s="223"/>
      <c r="GV180" s="223"/>
      <c r="GW180" s="223"/>
      <c r="GX180" s="223"/>
      <c r="GY180" s="223"/>
      <c r="GZ180" s="223"/>
      <c r="HA180" s="223"/>
      <c r="HB180" s="223"/>
      <c r="HC180" s="223"/>
      <c r="HD180" s="223"/>
      <c r="HE180" s="223"/>
      <c r="HF180" s="223"/>
      <c r="HG180" s="223"/>
      <c r="HH180" s="223"/>
      <c r="HI180" s="223"/>
      <c r="HJ180" s="223"/>
      <c r="HK180" s="223"/>
      <c r="HL180" s="223"/>
      <c r="HM180" s="223"/>
      <c r="HN180" s="223"/>
      <c r="HO180" s="223"/>
      <c r="HP180" s="223"/>
      <c r="HQ180" s="223"/>
      <c r="HR180" s="223"/>
      <c r="HS180" s="223"/>
      <c r="HT180" s="223"/>
      <c r="HU180" s="223"/>
      <c r="HV180" s="223"/>
      <c r="HW180" s="223"/>
      <c r="HX180" s="223"/>
      <c r="HY180" s="223"/>
      <c r="HZ180" s="223"/>
      <c r="IA180" s="223"/>
      <c r="IB180" s="223"/>
      <c r="IC180" s="223"/>
      <c r="ID180" s="223"/>
      <c r="IE180" s="223"/>
      <c r="IF180" s="223"/>
      <c r="IG180" s="223"/>
      <c r="IH180" s="223"/>
      <c r="II180" s="223"/>
      <c r="IJ180" s="223"/>
      <c r="IK180" s="223"/>
      <c r="IL180" s="223"/>
      <c r="IM180" s="223"/>
      <c r="IN180" s="223"/>
      <c r="IO180" s="223"/>
      <c r="IP180" s="223"/>
      <c r="IQ180" s="223"/>
      <c r="IR180" s="223"/>
      <c r="IS180" s="223"/>
      <c r="IT180" s="223"/>
      <c r="IU180" s="223"/>
      <c r="IV180" s="223"/>
      <c r="IW180" s="223"/>
      <c r="IX180" s="223"/>
      <c r="IY180" s="223"/>
      <c r="IZ180" s="223"/>
      <c r="JA180" s="223"/>
      <c r="JB180" s="223"/>
      <c r="JC180" s="223"/>
      <c r="JD180" s="223"/>
      <c r="JE180" s="223"/>
      <c r="JF180" s="223"/>
      <c r="JG180" s="223"/>
      <c r="JH180" s="223"/>
      <c r="JI180" s="232"/>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39.95" hidden="false" customHeight="true" outlineLevel="0" collapsed="false">
      <c r="A181" s="119" t="n">
        <v>158</v>
      </c>
      <c r="B181" s="119" t="s">
        <v>109</v>
      </c>
      <c r="C181" s="119" t="n">
        <v>14</v>
      </c>
      <c r="D181" s="119" t="s">
        <v>385</v>
      </c>
      <c r="E181" s="119"/>
      <c r="F181" s="119"/>
      <c r="G181" s="119" t="s">
        <v>530</v>
      </c>
      <c r="H181" s="119"/>
      <c r="I181" s="119" t="s">
        <v>71</v>
      </c>
      <c r="J181" s="119"/>
      <c r="K181" s="119" t="s">
        <v>531</v>
      </c>
      <c r="L181" s="164" t="s">
        <v>94</v>
      </c>
      <c r="M181" s="164" t="s">
        <v>468</v>
      </c>
      <c r="N181" s="215" t="n">
        <v>41829</v>
      </c>
      <c r="O181" s="215" t="n">
        <v>41835</v>
      </c>
      <c r="P181" s="215" t="n">
        <v>41839</v>
      </c>
      <c r="Q181" s="124" t="n">
        <f aca="false">P181-O181</f>
        <v>4</v>
      </c>
      <c r="R181" s="119"/>
      <c r="S181" s="119" t="n">
        <v>14001</v>
      </c>
      <c r="T181" s="119"/>
      <c r="U181" s="229" t="s">
        <v>728</v>
      </c>
      <c r="V181" s="164" t="s">
        <v>550</v>
      </c>
      <c r="W181" s="190" t="s">
        <v>729</v>
      </c>
      <c r="X181" s="190" t="s">
        <v>730</v>
      </c>
      <c r="Y181" s="119" t="s">
        <v>135</v>
      </c>
      <c r="Z181" s="190" t="s">
        <v>706</v>
      </c>
      <c r="AA181" s="0"/>
      <c r="AB181" s="159" t="n">
        <v>1</v>
      </c>
      <c r="AC181" s="193" t="n">
        <v>41840</v>
      </c>
      <c r="AD181" s="119" t="s">
        <v>121</v>
      </c>
      <c r="AE181" s="132" t="n">
        <f aca="false">AC181-O181</f>
        <v>5</v>
      </c>
      <c r="AF181" s="119"/>
      <c r="AG181" s="119"/>
      <c r="AH181" s="0"/>
      <c r="AI181" s="190"/>
      <c r="AJ181" s="190"/>
      <c r="AK181" s="190"/>
      <c r="AL181" s="190"/>
      <c r="AM181" s="190"/>
      <c r="AN181" s="222"/>
      <c r="AO181" s="223"/>
      <c r="AP181" s="223"/>
      <c r="AQ181" s="223"/>
      <c r="AR181" s="223"/>
      <c r="AS181" s="223"/>
      <c r="AT181" s="223"/>
      <c r="AU181" s="223"/>
      <c r="AV181" s="223"/>
      <c r="AW181" s="223"/>
      <c r="AX181" s="223"/>
      <c r="AY181" s="223"/>
      <c r="AZ181" s="223"/>
      <c r="BA181" s="223"/>
      <c r="BB181" s="223"/>
      <c r="BC181" s="223"/>
      <c r="BD181" s="223"/>
      <c r="BE181" s="223"/>
      <c r="BF181" s="223"/>
      <c r="BG181" s="223"/>
      <c r="BH181" s="223"/>
      <c r="BI181" s="223"/>
      <c r="BJ181" s="223"/>
      <c r="BK181" s="223"/>
      <c r="BL181" s="223"/>
      <c r="BM181" s="223"/>
      <c r="BN181" s="223"/>
      <c r="BO181" s="223"/>
      <c r="BP181" s="223"/>
      <c r="BQ181" s="223"/>
      <c r="BR181" s="223"/>
      <c r="BS181" s="223"/>
      <c r="BT181" s="223"/>
      <c r="BU181" s="223"/>
      <c r="BV181" s="223"/>
      <c r="BW181" s="223"/>
      <c r="BX181" s="223"/>
      <c r="BY181" s="223"/>
      <c r="BZ181" s="223"/>
      <c r="CA181" s="223"/>
      <c r="CB181" s="223"/>
      <c r="CC181" s="223"/>
      <c r="CD181" s="223"/>
      <c r="CE181" s="223"/>
      <c r="CF181" s="223"/>
      <c r="CG181" s="223"/>
      <c r="CH181" s="223"/>
      <c r="CI181" s="223"/>
      <c r="CJ181" s="223"/>
      <c r="CK181" s="223"/>
      <c r="CL181" s="223"/>
      <c r="CM181" s="223"/>
      <c r="CN181" s="223"/>
      <c r="CO181" s="223"/>
      <c r="CP181" s="223"/>
      <c r="CQ181" s="223"/>
      <c r="CR181" s="223"/>
      <c r="CS181" s="223"/>
      <c r="CT181" s="223"/>
      <c r="CU181" s="223"/>
      <c r="CV181" s="223"/>
      <c r="CW181" s="223"/>
      <c r="CX181" s="223"/>
      <c r="CY181" s="223"/>
      <c r="CZ181" s="223"/>
      <c r="DA181" s="223"/>
      <c r="DB181" s="223"/>
      <c r="DC181" s="223"/>
      <c r="DD181" s="223"/>
      <c r="DE181" s="223"/>
      <c r="DF181" s="223"/>
      <c r="DG181" s="223"/>
      <c r="DH181" s="223"/>
      <c r="DI181" s="223"/>
      <c r="DJ181" s="223"/>
      <c r="DK181" s="223"/>
      <c r="DL181" s="223"/>
      <c r="DM181" s="223"/>
      <c r="DN181" s="223"/>
      <c r="DO181" s="223"/>
      <c r="DP181" s="223"/>
      <c r="DQ181" s="223"/>
      <c r="DR181" s="223"/>
      <c r="DS181" s="223"/>
      <c r="DT181" s="223"/>
      <c r="DU181" s="223"/>
      <c r="DV181" s="223"/>
      <c r="DW181" s="223"/>
      <c r="DX181" s="223"/>
      <c r="DY181" s="223"/>
      <c r="DZ181" s="223"/>
      <c r="EA181" s="223"/>
      <c r="EB181" s="223"/>
      <c r="EC181" s="223"/>
      <c r="ED181" s="223"/>
      <c r="EE181" s="223"/>
      <c r="EF181" s="223"/>
      <c r="EG181" s="223"/>
      <c r="EH181" s="223"/>
      <c r="EI181" s="223"/>
      <c r="EJ181" s="223"/>
      <c r="EK181" s="223"/>
      <c r="EL181" s="223"/>
      <c r="EM181" s="223"/>
      <c r="EN181" s="223"/>
      <c r="EO181" s="223"/>
      <c r="EP181" s="223"/>
      <c r="EQ181" s="223"/>
      <c r="ER181" s="223"/>
      <c r="ES181" s="223"/>
      <c r="ET181" s="223"/>
      <c r="EU181" s="223"/>
      <c r="EV181" s="223"/>
      <c r="EW181" s="223"/>
      <c r="EX181" s="223"/>
      <c r="EY181" s="223"/>
      <c r="EZ181" s="223"/>
      <c r="FA181" s="223"/>
      <c r="FB181" s="223"/>
      <c r="FC181" s="223"/>
      <c r="FD181" s="223"/>
      <c r="FE181" s="223"/>
      <c r="FF181" s="223"/>
      <c r="FG181" s="223"/>
      <c r="FH181" s="223"/>
      <c r="FI181" s="223"/>
      <c r="FJ181" s="223"/>
      <c r="FK181" s="223"/>
      <c r="FL181" s="223"/>
      <c r="FM181" s="223"/>
      <c r="FN181" s="223"/>
      <c r="FO181" s="223"/>
      <c r="FP181" s="223"/>
      <c r="FQ181" s="223"/>
      <c r="FR181" s="223"/>
      <c r="FS181" s="223"/>
      <c r="FT181" s="223"/>
      <c r="FU181" s="223"/>
      <c r="FV181" s="223"/>
      <c r="FW181" s="223"/>
      <c r="FX181" s="223"/>
      <c r="FY181" s="223"/>
      <c r="FZ181" s="223"/>
      <c r="GA181" s="223"/>
      <c r="GB181" s="223"/>
      <c r="GC181" s="223"/>
      <c r="GD181" s="223"/>
      <c r="GE181" s="223"/>
      <c r="GF181" s="223"/>
      <c r="GG181" s="223"/>
      <c r="GH181" s="223"/>
      <c r="GI181" s="223"/>
      <c r="GJ181" s="223"/>
      <c r="GK181" s="223"/>
      <c r="GL181" s="223"/>
      <c r="GM181" s="223"/>
      <c r="GN181" s="223"/>
      <c r="GO181" s="223"/>
      <c r="GP181" s="223"/>
      <c r="GQ181" s="223"/>
      <c r="GR181" s="223"/>
      <c r="GS181" s="223"/>
      <c r="GT181" s="223"/>
      <c r="GU181" s="223"/>
      <c r="GV181" s="223"/>
      <c r="GW181" s="223"/>
      <c r="GX181" s="223"/>
      <c r="GY181" s="223"/>
      <c r="GZ181" s="223"/>
      <c r="HA181" s="223"/>
      <c r="HB181" s="223"/>
      <c r="HC181" s="223"/>
      <c r="HD181" s="223"/>
      <c r="HE181" s="223"/>
      <c r="HF181" s="223"/>
      <c r="HG181" s="223"/>
      <c r="HH181" s="223"/>
      <c r="HI181" s="223"/>
      <c r="HJ181" s="223"/>
      <c r="HK181" s="223"/>
      <c r="HL181" s="223"/>
      <c r="HM181" s="223"/>
      <c r="HN181" s="223"/>
      <c r="HO181" s="223"/>
      <c r="HP181" s="223"/>
      <c r="HQ181" s="223"/>
      <c r="HR181" s="223"/>
      <c r="HS181" s="223"/>
      <c r="HT181" s="223"/>
      <c r="HU181" s="223"/>
      <c r="HV181" s="223"/>
      <c r="HW181" s="223"/>
      <c r="HX181" s="223"/>
      <c r="HY181" s="223"/>
      <c r="HZ181" s="223"/>
      <c r="IA181" s="223"/>
      <c r="IB181" s="223"/>
      <c r="IC181" s="223"/>
      <c r="ID181" s="223"/>
      <c r="IE181" s="223"/>
      <c r="IF181" s="223"/>
      <c r="IG181" s="223"/>
      <c r="IH181" s="223"/>
      <c r="II181" s="223"/>
      <c r="IJ181" s="223"/>
      <c r="IK181" s="223"/>
      <c r="IL181" s="223"/>
      <c r="IM181" s="223"/>
      <c r="IN181" s="223"/>
      <c r="IO181" s="223"/>
      <c r="IP181" s="223"/>
      <c r="IQ181" s="223"/>
      <c r="IR181" s="223"/>
      <c r="IS181" s="223"/>
      <c r="IT181" s="223"/>
      <c r="IU181" s="223"/>
      <c r="IV181" s="223"/>
      <c r="IW181" s="223"/>
      <c r="IX181" s="223"/>
      <c r="IY181" s="223"/>
      <c r="IZ181" s="223"/>
      <c r="JA181" s="223"/>
      <c r="JB181" s="223"/>
      <c r="JC181" s="223"/>
      <c r="JD181" s="223"/>
      <c r="JE181" s="223"/>
      <c r="JF181" s="223"/>
      <c r="JG181" s="223"/>
      <c r="JH181" s="223"/>
      <c r="JI181" s="232"/>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39.95" hidden="false" customHeight="true" outlineLevel="0" collapsed="false">
      <c r="A182" s="119" t="n">
        <v>159</v>
      </c>
      <c r="B182" s="119" t="s">
        <v>109</v>
      </c>
      <c r="C182" s="119" t="n">
        <v>14</v>
      </c>
      <c r="D182" s="119" t="s">
        <v>385</v>
      </c>
      <c r="E182" s="119"/>
      <c r="F182" s="119"/>
      <c r="G182" s="119" t="s">
        <v>530</v>
      </c>
      <c r="H182" s="119"/>
      <c r="I182" s="119" t="s">
        <v>71</v>
      </c>
      <c r="J182" s="119"/>
      <c r="K182" s="119" t="s">
        <v>531</v>
      </c>
      <c r="L182" s="164" t="s">
        <v>94</v>
      </c>
      <c r="M182" s="164" t="s">
        <v>468</v>
      </c>
      <c r="N182" s="215" t="n">
        <v>41829</v>
      </c>
      <c r="O182" s="215" t="n">
        <v>41835</v>
      </c>
      <c r="P182" s="215" t="n">
        <v>41839</v>
      </c>
      <c r="Q182" s="124" t="n">
        <f aca="false">P182-O182</f>
        <v>4</v>
      </c>
      <c r="R182" s="119"/>
      <c r="S182" s="119" t="n">
        <v>18001</v>
      </c>
      <c r="T182" s="119"/>
      <c r="U182" s="235" t="s">
        <v>731</v>
      </c>
      <c r="V182" s="164" t="s">
        <v>550</v>
      </c>
      <c r="W182" s="190" t="s">
        <v>732</v>
      </c>
      <c r="X182" s="190" t="s">
        <v>730</v>
      </c>
      <c r="Y182" s="119" t="s">
        <v>135</v>
      </c>
      <c r="Z182" s="190" t="s">
        <v>702</v>
      </c>
      <c r="AA182" s="0"/>
      <c r="AB182" s="159" t="n">
        <v>1</v>
      </c>
      <c r="AC182" s="193" t="n">
        <v>41840</v>
      </c>
      <c r="AD182" s="119" t="s">
        <v>121</v>
      </c>
      <c r="AE182" s="132" t="n">
        <f aca="false">AC182-O182</f>
        <v>5</v>
      </c>
      <c r="AF182" s="119"/>
      <c r="AG182" s="119"/>
      <c r="AH182" s="0"/>
      <c r="AI182" s="190"/>
      <c r="AJ182" s="190"/>
      <c r="AK182" s="190"/>
      <c r="AL182" s="190"/>
      <c r="AM182" s="190"/>
      <c r="AN182" s="222"/>
      <c r="AO182" s="223"/>
      <c r="AP182" s="223"/>
      <c r="AQ182" s="223"/>
      <c r="AR182" s="223"/>
      <c r="AS182" s="223"/>
      <c r="AT182" s="223"/>
      <c r="AU182" s="223"/>
      <c r="AV182" s="223"/>
      <c r="AW182" s="223"/>
      <c r="AX182" s="223"/>
      <c r="AY182" s="223"/>
      <c r="AZ182" s="223"/>
      <c r="BA182" s="223"/>
      <c r="BB182" s="223"/>
      <c r="BC182" s="223"/>
      <c r="BD182" s="223"/>
      <c r="BE182" s="223"/>
      <c r="BF182" s="223"/>
      <c r="BG182" s="223"/>
      <c r="BH182" s="223"/>
      <c r="BI182" s="223"/>
      <c r="BJ182" s="223"/>
      <c r="BK182" s="223"/>
      <c r="BL182" s="223"/>
      <c r="BM182" s="223"/>
      <c r="BN182" s="223"/>
      <c r="BO182" s="223"/>
      <c r="BP182" s="223"/>
      <c r="BQ182" s="223"/>
      <c r="BR182" s="223"/>
      <c r="BS182" s="223"/>
      <c r="BT182" s="223"/>
      <c r="BU182" s="223"/>
      <c r="BV182" s="223"/>
      <c r="BW182" s="223"/>
      <c r="BX182" s="223"/>
      <c r="BY182" s="223"/>
      <c r="BZ182" s="223"/>
      <c r="CA182" s="223"/>
      <c r="CB182" s="223"/>
      <c r="CC182" s="223"/>
      <c r="CD182" s="223"/>
      <c r="CE182" s="223"/>
      <c r="CF182" s="223"/>
      <c r="CG182" s="223"/>
      <c r="CH182" s="223"/>
      <c r="CI182" s="223"/>
      <c r="CJ182" s="223"/>
      <c r="CK182" s="223"/>
      <c r="CL182" s="223"/>
      <c r="CM182" s="223"/>
      <c r="CN182" s="223"/>
      <c r="CO182" s="223"/>
      <c r="CP182" s="223"/>
      <c r="CQ182" s="223"/>
      <c r="CR182" s="223"/>
      <c r="CS182" s="223"/>
      <c r="CT182" s="223"/>
      <c r="CU182" s="223"/>
      <c r="CV182" s="223"/>
      <c r="CW182" s="223"/>
      <c r="CX182" s="223"/>
      <c r="CY182" s="223"/>
      <c r="CZ182" s="223"/>
      <c r="DA182" s="223"/>
      <c r="DB182" s="223"/>
      <c r="DC182" s="223"/>
      <c r="DD182" s="223"/>
      <c r="DE182" s="223"/>
      <c r="DF182" s="223"/>
      <c r="DG182" s="223"/>
      <c r="DH182" s="223"/>
      <c r="DI182" s="223"/>
      <c r="DJ182" s="223"/>
      <c r="DK182" s="223"/>
      <c r="DL182" s="223"/>
      <c r="DM182" s="223"/>
      <c r="DN182" s="223"/>
      <c r="DO182" s="223"/>
      <c r="DP182" s="223"/>
      <c r="DQ182" s="223"/>
      <c r="DR182" s="223"/>
      <c r="DS182" s="223"/>
      <c r="DT182" s="223"/>
      <c r="DU182" s="223"/>
      <c r="DV182" s="223"/>
      <c r="DW182" s="223"/>
      <c r="DX182" s="223"/>
      <c r="DY182" s="223"/>
      <c r="DZ182" s="223"/>
      <c r="EA182" s="223"/>
      <c r="EB182" s="223"/>
      <c r="EC182" s="223"/>
      <c r="ED182" s="223"/>
      <c r="EE182" s="223"/>
      <c r="EF182" s="223"/>
      <c r="EG182" s="223"/>
      <c r="EH182" s="223"/>
      <c r="EI182" s="223"/>
      <c r="EJ182" s="223"/>
      <c r="EK182" s="223"/>
      <c r="EL182" s="223"/>
      <c r="EM182" s="223"/>
      <c r="EN182" s="223"/>
      <c r="EO182" s="223"/>
      <c r="EP182" s="223"/>
      <c r="EQ182" s="223"/>
      <c r="ER182" s="223"/>
      <c r="ES182" s="223"/>
      <c r="ET182" s="223"/>
      <c r="EU182" s="223"/>
      <c r="EV182" s="223"/>
      <c r="EW182" s="223"/>
      <c r="EX182" s="223"/>
      <c r="EY182" s="223"/>
      <c r="EZ182" s="223"/>
      <c r="FA182" s="223"/>
      <c r="FB182" s="223"/>
      <c r="FC182" s="223"/>
      <c r="FD182" s="223"/>
      <c r="FE182" s="223"/>
      <c r="FF182" s="223"/>
      <c r="FG182" s="223"/>
      <c r="FH182" s="223"/>
      <c r="FI182" s="223"/>
      <c r="FJ182" s="223"/>
      <c r="FK182" s="223"/>
      <c r="FL182" s="223"/>
      <c r="FM182" s="223"/>
      <c r="FN182" s="223"/>
      <c r="FO182" s="223"/>
      <c r="FP182" s="223"/>
      <c r="FQ182" s="223"/>
      <c r="FR182" s="223"/>
      <c r="FS182" s="223"/>
      <c r="FT182" s="223"/>
      <c r="FU182" s="223"/>
      <c r="FV182" s="223"/>
      <c r="FW182" s="223"/>
      <c r="FX182" s="223"/>
      <c r="FY182" s="223"/>
      <c r="FZ182" s="223"/>
      <c r="GA182" s="223"/>
      <c r="GB182" s="223"/>
      <c r="GC182" s="223"/>
      <c r="GD182" s="223"/>
      <c r="GE182" s="223"/>
      <c r="GF182" s="223"/>
      <c r="GG182" s="223"/>
      <c r="GH182" s="223"/>
      <c r="GI182" s="223"/>
      <c r="GJ182" s="223"/>
      <c r="GK182" s="223"/>
      <c r="GL182" s="223"/>
      <c r="GM182" s="223"/>
      <c r="GN182" s="223"/>
      <c r="GO182" s="223"/>
      <c r="GP182" s="223"/>
      <c r="GQ182" s="223"/>
      <c r="GR182" s="223"/>
      <c r="GS182" s="223"/>
      <c r="GT182" s="223"/>
      <c r="GU182" s="223"/>
      <c r="GV182" s="223"/>
      <c r="GW182" s="223"/>
      <c r="GX182" s="223"/>
      <c r="GY182" s="223"/>
      <c r="GZ182" s="223"/>
      <c r="HA182" s="223"/>
      <c r="HB182" s="223"/>
      <c r="HC182" s="223"/>
      <c r="HD182" s="223"/>
      <c r="HE182" s="223"/>
      <c r="HF182" s="223"/>
      <c r="HG182" s="223"/>
      <c r="HH182" s="223"/>
      <c r="HI182" s="223"/>
      <c r="HJ182" s="223"/>
      <c r="HK182" s="223"/>
      <c r="HL182" s="223"/>
      <c r="HM182" s="223"/>
      <c r="HN182" s="223"/>
      <c r="HO182" s="223"/>
      <c r="HP182" s="223"/>
      <c r="HQ182" s="223"/>
      <c r="HR182" s="223"/>
      <c r="HS182" s="223"/>
      <c r="HT182" s="223"/>
      <c r="HU182" s="223"/>
      <c r="HV182" s="223"/>
      <c r="HW182" s="223"/>
      <c r="HX182" s="223"/>
      <c r="HY182" s="223"/>
      <c r="HZ182" s="223"/>
      <c r="IA182" s="223"/>
      <c r="IB182" s="223"/>
      <c r="IC182" s="223"/>
      <c r="ID182" s="223"/>
      <c r="IE182" s="223"/>
      <c r="IF182" s="223"/>
      <c r="IG182" s="223"/>
      <c r="IH182" s="223"/>
      <c r="II182" s="223"/>
      <c r="IJ182" s="223"/>
      <c r="IK182" s="223"/>
      <c r="IL182" s="223"/>
      <c r="IM182" s="223"/>
      <c r="IN182" s="223"/>
      <c r="IO182" s="223"/>
      <c r="IP182" s="223"/>
      <c r="IQ182" s="223"/>
      <c r="IR182" s="223"/>
      <c r="IS182" s="223"/>
      <c r="IT182" s="223"/>
      <c r="IU182" s="223"/>
      <c r="IV182" s="223"/>
      <c r="IW182" s="223"/>
      <c r="IX182" s="223"/>
      <c r="IY182" s="223"/>
      <c r="IZ182" s="223"/>
      <c r="JA182" s="223"/>
      <c r="JB182" s="223"/>
      <c r="JC182" s="223"/>
      <c r="JD182" s="223"/>
      <c r="JE182" s="223"/>
      <c r="JF182" s="223"/>
      <c r="JG182" s="223"/>
      <c r="JH182" s="223"/>
      <c r="JI182" s="232"/>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39.95" hidden="false" customHeight="true" outlineLevel="0" collapsed="false">
      <c r="A183" s="119" t="n">
        <v>160</v>
      </c>
      <c r="B183" s="119" t="s">
        <v>109</v>
      </c>
      <c r="C183" s="218" t="n">
        <v>14</v>
      </c>
      <c r="D183" s="119" t="s">
        <v>385</v>
      </c>
      <c r="E183" s="119"/>
      <c r="F183" s="119"/>
      <c r="G183" s="119" t="s">
        <v>530</v>
      </c>
      <c r="H183" s="119"/>
      <c r="I183" s="119" t="s">
        <v>71</v>
      </c>
      <c r="J183" s="119"/>
      <c r="K183" s="119" t="s">
        <v>531</v>
      </c>
      <c r="L183" s="164" t="s">
        <v>94</v>
      </c>
      <c r="M183" s="164" t="s">
        <v>468</v>
      </c>
      <c r="N183" s="215" t="n">
        <v>41829</v>
      </c>
      <c r="O183" s="215" t="n">
        <v>41835</v>
      </c>
      <c r="P183" s="215" t="n">
        <v>41839</v>
      </c>
      <c r="Q183" s="124" t="n">
        <f aca="false">P183-O183</f>
        <v>4</v>
      </c>
      <c r="R183" s="119"/>
      <c r="S183" s="119" t="n">
        <v>14001</v>
      </c>
      <c r="T183" s="119"/>
      <c r="U183" s="235" t="s">
        <v>733</v>
      </c>
      <c r="V183" s="164" t="s">
        <v>550</v>
      </c>
      <c r="W183" s="190" t="s">
        <v>734</v>
      </c>
      <c r="X183" s="190" t="s">
        <v>730</v>
      </c>
      <c r="Y183" s="119" t="s">
        <v>135</v>
      </c>
      <c r="Z183" s="169" t="s">
        <v>735</v>
      </c>
      <c r="AA183" s="165"/>
      <c r="AB183" s="159" t="n">
        <v>1</v>
      </c>
      <c r="AC183" s="193" t="n">
        <v>41840</v>
      </c>
      <c r="AD183" s="119" t="s">
        <v>121</v>
      </c>
      <c r="AE183" s="132" t="n">
        <f aca="false">AC183-O183</f>
        <v>5</v>
      </c>
      <c r="AF183" s="119"/>
      <c r="AG183" s="119"/>
      <c r="AH183" s="0"/>
      <c r="AI183" s="190"/>
      <c r="AJ183" s="190"/>
      <c r="AK183" s="190"/>
      <c r="AL183" s="190"/>
      <c r="AM183" s="190"/>
      <c r="AN183" s="222"/>
      <c r="AO183" s="223"/>
      <c r="AP183" s="223"/>
      <c r="AQ183" s="223"/>
      <c r="AR183" s="223"/>
      <c r="AS183" s="223"/>
      <c r="AT183" s="223"/>
      <c r="AU183" s="223"/>
      <c r="AV183" s="223"/>
      <c r="AW183" s="223"/>
      <c r="AX183" s="223"/>
      <c r="AY183" s="223"/>
      <c r="AZ183" s="223"/>
      <c r="BA183" s="223"/>
      <c r="BB183" s="223"/>
      <c r="BC183" s="223"/>
      <c r="BD183" s="223"/>
      <c r="BE183" s="223"/>
      <c r="BF183" s="223"/>
      <c r="BG183" s="223"/>
      <c r="BH183" s="223"/>
      <c r="BI183" s="223"/>
      <c r="BJ183" s="223"/>
      <c r="BK183" s="223"/>
      <c r="BL183" s="223"/>
      <c r="BM183" s="223"/>
      <c r="BN183" s="223"/>
      <c r="BO183" s="223"/>
      <c r="BP183" s="223"/>
      <c r="BQ183" s="223"/>
      <c r="BR183" s="223"/>
      <c r="BS183" s="223"/>
      <c r="BT183" s="223"/>
      <c r="BU183" s="223"/>
      <c r="BV183" s="223"/>
      <c r="BW183" s="223"/>
      <c r="BX183" s="223"/>
      <c r="BY183" s="223"/>
      <c r="BZ183" s="223"/>
      <c r="CA183" s="223"/>
      <c r="CB183" s="223"/>
      <c r="CC183" s="223"/>
      <c r="CD183" s="223"/>
      <c r="CE183" s="223"/>
      <c r="CF183" s="223"/>
      <c r="CG183" s="223"/>
      <c r="CH183" s="223"/>
      <c r="CI183" s="223"/>
      <c r="CJ183" s="223"/>
      <c r="CK183" s="223"/>
      <c r="CL183" s="223"/>
      <c r="CM183" s="223"/>
      <c r="CN183" s="223"/>
      <c r="CO183" s="223"/>
      <c r="CP183" s="223"/>
      <c r="CQ183" s="223"/>
      <c r="CR183" s="223"/>
      <c r="CS183" s="223"/>
      <c r="CT183" s="223"/>
      <c r="CU183" s="223"/>
      <c r="CV183" s="223"/>
      <c r="CW183" s="223"/>
      <c r="CX183" s="223"/>
      <c r="CY183" s="223"/>
      <c r="CZ183" s="223"/>
      <c r="DA183" s="223"/>
      <c r="DB183" s="223"/>
      <c r="DC183" s="223"/>
      <c r="DD183" s="223"/>
      <c r="DE183" s="223"/>
      <c r="DF183" s="223"/>
      <c r="DG183" s="223"/>
      <c r="DH183" s="223"/>
      <c r="DI183" s="223"/>
      <c r="DJ183" s="223"/>
      <c r="DK183" s="223"/>
      <c r="DL183" s="223"/>
      <c r="DM183" s="223"/>
      <c r="DN183" s="223"/>
      <c r="DO183" s="223"/>
      <c r="DP183" s="223"/>
      <c r="DQ183" s="223"/>
      <c r="DR183" s="223"/>
      <c r="DS183" s="223"/>
      <c r="DT183" s="223"/>
      <c r="DU183" s="223"/>
      <c r="DV183" s="223"/>
      <c r="DW183" s="223"/>
      <c r="DX183" s="223"/>
      <c r="DY183" s="223"/>
      <c r="DZ183" s="223"/>
      <c r="EA183" s="223"/>
      <c r="EB183" s="223"/>
      <c r="EC183" s="223"/>
      <c r="ED183" s="223"/>
      <c r="EE183" s="223"/>
      <c r="EF183" s="223"/>
      <c r="EG183" s="223"/>
      <c r="EH183" s="223"/>
      <c r="EI183" s="223"/>
      <c r="EJ183" s="223"/>
      <c r="EK183" s="223"/>
      <c r="EL183" s="223"/>
      <c r="EM183" s="223"/>
      <c r="EN183" s="223"/>
      <c r="EO183" s="223"/>
      <c r="EP183" s="223"/>
      <c r="EQ183" s="223"/>
      <c r="ER183" s="223"/>
      <c r="ES183" s="223"/>
      <c r="ET183" s="223"/>
      <c r="EU183" s="223"/>
      <c r="EV183" s="223"/>
      <c r="EW183" s="223"/>
      <c r="EX183" s="223"/>
      <c r="EY183" s="223"/>
      <c r="EZ183" s="223"/>
      <c r="FA183" s="223"/>
      <c r="FB183" s="223"/>
      <c r="FC183" s="223"/>
      <c r="FD183" s="223"/>
      <c r="FE183" s="223"/>
      <c r="FF183" s="223"/>
      <c r="FG183" s="223"/>
      <c r="FH183" s="223"/>
      <c r="FI183" s="223"/>
      <c r="FJ183" s="223"/>
      <c r="FK183" s="223"/>
      <c r="FL183" s="223"/>
      <c r="FM183" s="223"/>
      <c r="FN183" s="223"/>
      <c r="FO183" s="223"/>
      <c r="FP183" s="223"/>
      <c r="FQ183" s="223"/>
      <c r="FR183" s="223"/>
      <c r="FS183" s="223"/>
      <c r="FT183" s="223"/>
      <c r="FU183" s="223"/>
      <c r="FV183" s="223"/>
      <c r="FW183" s="223"/>
      <c r="FX183" s="223"/>
      <c r="FY183" s="223"/>
      <c r="FZ183" s="223"/>
      <c r="GA183" s="223"/>
      <c r="GB183" s="223"/>
      <c r="GC183" s="223"/>
      <c r="GD183" s="223"/>
      <c r="GE183" s="223"/>
      <c r="GF183" s="223"/>
      <c r="GG183" s="223"/>
      <c r="GH183" s="223"/>
      <c r="GI183" s="223"/>
      <c r="GJ183" s="223"/>
      <c r="GK183" s="223"/>
      <c r="GL183" s="223"/>
      <c r="GM183" s="223"/>
      <c r="GN183" s="223"/>
      <c r="GO183" s="223"/>
      <c r="GP183" s="223"/>
      <c r="GQ183" s="223"/>
      <c r="GR183" s="223"/>
      <c r="GS183" s="223"/>
      <c r="GT183" s="223"/>
      <c r="GU183" s="223"/>
      <c r="GV183" s="223"/>
      <c r="GW183" s="223"/>
      <c r="GX183" s="223"/>
      <c r="GY183" s="223"/>
      <c r="GZ183" s="223"/>
      <c r="HA183" s="223"/>
      <c r="HB183" s="223"/>
      <c r="HC183" s="223"/>
      <c r="HD183" s="223"/>
      <c r="HE183" s="223"/>
      <c r="HF183" s="223"/>
      <c r="HG183" s="223"/>
      <c r="HH183" s="223"/>
      <c r="HI183" s="223"/>
      <c r="HJ183" s="223"/>
      <c r="HK183" s="223"/>
      <c r="HL183" s="223"/>
      <c r="HM183" s="223"/>
      <c r="HN183" s="223"/>
      <c r="HO183" s="223"/>
      <c r="HP183" s="223"/>
      <c r="HQ183" s="223"/>
      <c r="HR183" s="223"/>
      <c r="HS183" s="223"/>
      <c r="HT183" s="223"/>
      <c r="HU183" s="223"/>
      <c r="HV183" s="223"/>
      <c r="HW183" s="223"/>
      <c r="HX183" s="223"/>
      <c r="HY183" s="223"/>
      <c r="HZ183" s="223"/>
      <c r="IA183" s="223"/>
      <c r="IB183" s="223"/>
      <c r="IC183" s="223"/>
      <c r="ID183" s="223"/>
      <c r="IE183" s="223"/>
      <c r="IF183" s="223"/>
      <c r="IG183" s="223"/>
      <c r="IH183" s="223"/>
      <c r="II183" s="223"/>
      <c r="IJ183" s="223"/>
      <c r="IK183" s="223"/>
      <c r="IL183" s="223"/>
      <c r="IM183" s="223"/>
      <c r="IN183" s="223"/>
      <c r="IO183" s="223"/>
      <c r="IP183" s="223"/>
      <c r="IQ183" s="223"/>
      <c r="IR183" s="223"/>
      <c r="IS183" s="223"/>
      <c r="IT183" s="223"/>
      <c r="IU183" s="223"/>
      <c r="IV183" s="223"/>
      <c r="IW183" s="223"/>
      <c r="IX183" s="223"/>
      <c r="IY183" s="223"/>
      <c r="IZ183" s="223"/>
      <c r="JA183" s="223"/>
      <c r="JB183" s="223"/>
      <c r="JC183" s="223"/>
      <c r="JD183" s="223"/>
      <c r="JE183" s="223"/>
      <c r="JF183" s="223"/>
      <c r="JG183" s="223"/>
      <c r="JH183" s="223"/>
      <c r="JI183" s="232"/>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54" hidden="false" customHeight="true" outlineLevel="0" collapsed="false">
      <c r="A184" s="119" t="n">
        <v>161</v>
      </c>
      <c r="B184" s="119" t="s">
        <v>109</v>
      </c>
      <c r="C184" s="119" t="n">
        <v>14</v>
      </c>
      <c r="D184" s="119" t="s">
        <v>385</v>
      </c>
      <c r="E184" s="119"/>
      <c r="F184" s="119"/>
      <c r="G184" s="119" t="s">
        <v>530</v>
      </c>
      <c r="H184" s="119"/>
      <c r="I184" s="119" t="s">
        <v>71</v>
      </c>
      <c r="J184" s="119"/>
      <c r="K184" s="119" t="s">
        <v>531</v>
      </c>
      <c r="L184" s="164" t="s">
        <v>94</v>
      </c>
      <c r="M184" s="164" t="s">
        <v>468</v>
      </c>
      <c r="N184" s="215" t="n">
        <v>41829</v>
      </c>
      <c r="O184" s="215" t="n">
        <v>41835</v>
      </c>
      <c r="P184" s="215" t="n">
        <v>41839</v>
      </c>
      <c r="Q184" s="124" t="n">
        <f aca="false">P184-O184</f>
        <v>4</v>
      </c>
      <c r="R184" s="119"/>
      <c r="S184" s="119" t="n">
        <v>14001</v>
      </c>
      <c r="T184" s="119"/>
      <c r="U184" s="235" t="s">
        <v>736</v>
      </c>
      <c r="V184" s="164" t="s">
        <v>550</v>
      </c>
      <c r="W184" s="190" t="s">
        <v>737</v>
      </c>
      <c r="X184" s="190" t="s">
        <v>730</v>
      </c>
      <c r="Y184" s="119" t="s">
        <v>135</v>
      </c>
      <c r="Z184" s="169" t="s">
        <v>735</v>
      </c>
      <c r="AA184" s="165"/>
      <c r="AB184" s="159" t="n">
        <v>1</v>
      </c>
      <c r="AC184" s="193" t="n">
        <v>41840</v>
      </c>
      <c r="AD184" s="119" t="s">
        <v>121</v>
      </c>
      <c r="AE184" s="132" t="n">
        <f aca="false">AC184-O184</f>
        <v>5</v>
      </c>
      <c r="AF184" s="119"/>
      <c r="AG184" s="119"/>
      <c r="AH184" s="0"/>
      <c r="AI184" s="190"/>
      <c r="AJ184" s="190"/>
      <c r="AK184" s="190"/>
      <c r="AL184" s="190"/>
      <c r="AM184" s="190"/>
      <c r="AN184" s="222"/>
      <c r="AO184" s="223"/>
      <c r="AP184" s="223"/>
      <c r="AQ184" s="223"/>
      <c r="AR184" s="223"/>
      <c r="AS184" s="223"/>
      <c r="AT184" s="223"/>
      <c r="AU184" s="223"/>
      <c r="AV184" s="223"/>
      <c r="AW184" s="223"/>
      <c r="AX184" s="223"/>
      <c r="AY184" s="223"/>
      <c r="AZ184" s="223"/>
      <c r="BA184" s="223"/>
      <c r="BB184" s="223"/>
      <c r="BC184" s="223"/>
      <c r="BD184" s="223"/>
      <c r="BE184" s="223"/>
      <c r="BF184" s="223"/>
      <c r="BG184" s="223"/>
      <c r="BH184" s="223"/>
      <c r="BI184" s="223"/>
      <c r="BJ184" s="223"/>
      <c r="BK184" s="223"/>
      <c r="BL184" s="223"/>
      <c r="BM184" s="223"/>
      <c r="BN184" s="223"/>
      <c r="BO184" s="223"/>
      <c r="BP184" s="223"/>
      <c r="BQ184" s="223"/>
      <c r="BR184" s="223"/>
      <c r="BS184" s="223"/>
      <c r="BT184" s="223"/>
      <c r="BU184" s="223"/>
      <c r="BV184" s="223"/>
      <c r="BW184" s="223"/>
      <c r="BX184" s="223"/>
      <c r="BY184" s="223"/>
      <c r="BZ184" s="223"/>
      <c r="CA184" s="223"/>
      <c r="CB184" s="223"/>
      <c r="CC184" s="223"/>
      <c r="CD184" s="223"/>
      <c r="CE184" s="223"/>
      <c r="CF184" s="223"/>
      <c r="CG184" s="223"/>
      <c r="CH184" s="223"/>
      <c r="CI184" s="223"/>
      <c r="CJ184" s="223"/>
      <c r="CK184" s="223"/>
      <c r="CL184" s="223"/>
      <c r="CM184" s="223"/>
      <c r="CN184" s="223"/>
      <c r="CO184" s="223"/>
      <c r="CP184" s="223"/>
      <c r="CQ184" s="223"/>
      <c r="CR184" s="223"/>
      <c r="CS184" s="223"/>
      <c r="CT184" s="223"/>
      <c r="CU184" s="223"/>
      <c r="CV184" s="223"/>
      <c r="CW184" s="223"/>
      <c r="CX184" s="223"/>
      <c r="CY184" s="223"/>
      <c r="CZ184" s="223"/>
      <c r="DA184" s="223"/>
      <c r="DB184" s="223"/>
      <c r="DC184" s="223"/>
      <c r="DD184" s="223"/>
      <c r="DE184" s="223"/>
      <c r="DF184" s="223"/>
      <c r="DG184" s="223"/>
      <c r="DH184" s="223"/>
      <c r="DI184" s="223"/>
      <c r="DJ184" s="223"/>
      <c r="DK184" s="223"/>
      <c r="DL184" s="223"/>
      <c r="DM184" s="223"/>
      <c r="DN184" s="223"/>
      <c r="DO184" s="223"/>
      <c r="DP184" s="223"/>
      <c r="DQ184" s="223"/>
      <c r="DR184" s="223"/>
      <c r="DS184" s="223"/>
      <c r="DT184" s="223"/>
      <c r="DU184" s="223"/>
      <c r="DV184" s="223"/>
      <c r="DW184" s="223"/>
      <c r="DX184" s="223"/>
      <c r="DY184" s="223"/>
      <c r="DZ184" s="223"/>
      <c r="EA184" s="223"/>
      <c r="EB184" s="223"/>
      <c r="EC184" s="223"/>
      <c r="ED184" s="223"/>
      <c r="EE184" s="223"/>
      <c r="EF184" s="223"/>
      <c r="EG184" s="223"/>
      <c r="EH184" s="223"/>
      <c r="EI184" s="223"/>
      <c r="EJ184" s="223"/>
      <c r="EK184" s="223"/>
      <c r="EL184" s="223"/>
      <c r="EM184" s="223"/>
      <c r="EN184" s="223"/>
      <c r="EO184" s="223"/>
      <c r="EP184" s="223"/>
      <c r="EQ184" s="223"/>
      <c r="ER184" s="223"/>
      <c r="ES184" s="223"/>
      <c r="ET184" s="223"/>
      <c r="EU184" s="223"/>
      <c r="EV184" s="223"/>
      <c r="EW184" s="223"/>
      <c r="EX184" s="223"/>
      <c r="EY184" s="223"/>
      <c r="EZ184" s="223"/>
      <c r="FA184" s="223"/>
      <c r="FB184" s="223"/>
      <c r="FC184" s="223"/>
      <c r="FD184" s="223"/>
      <c r="FE184" s="223"/>
      <c r="FF184" s="223"/>
      <c r="FG184" s="223"/>
      <c r="FH184" s="223"/>
      <c r="FI184" s="223"/>
      <c r="FJ184" s="223"/>
      <c r="FK184" s="223"/>
      <c r="FL184" s="223"/>
      <c r="FM184" s="223"/>
      <c r="FN184" s="223"/>
      <c r="FO184" s="223"/>
      <c r="FP184" s="223"/>
      <c r="FQ184" s="223"/>
      <c r="FR184" s="223"/>
      <c r="FS184" s="223"/>
      <c r="FT184" s="223"/>
      <c r="FU184" s="223"/>
      <c r="FV184" s="223"/>
      <c r="FW184" s="223"/>
      <c r="FX184" s="223"/>
      <c r="FY184" s="223"/>
      <c r="FZ184" s="223"/>
      <c r="GA184" s="223"/>
      <c r="GB184" s="223"/>
      <c r="GC184" s="223"/>
      <c r="GD184" s="223"/>
      <c r="GE184" s="223"/>
      <c r="GF184" s="223"/>
      <c r="GG184" s="223"/>
      <c r="GH184" s="223"/>
      <c r="GI184" s="223"/>
      <c r="GJ184" s="223"/>
      <c r="GK184" s="223"/>
      <c r="GL184" s="223"/>
      <c r="GM184" s="223"/>
      <c r="GN184" s="223"/>
      <c r="GO184" s="223"/>
      <c r="GP184" s="223"/>
      <c r="GQ184" s="223"/>
      <c r="GR184" s="223"/>
      <c r="GS184" s="223"/>
      <c r="GT184" s="223"/>
      <c r="GU184" s="223"/>
      <c r="GV184" s="223"/>
      <c r="GW184" s="223"/>
      <c r="GX184" s="223"/>
      <c r="GY184" s="223"/>
      <c r="GZ184" s="223"/>
      <c r="HA184" s="223"/>
      <c r="HB184" s="223"/>
      <c r="HC184" s="223"/>
      <c r="HD184" s="223"/>
      <c r="HE184" s="223"/>
      <c r="HF184" s="223"/>
      <c r="HG184" s="223"/>
      <c r="HH184" s="223"/>
      <c r="HI184" s="223"/>
      <c r="HJ184" s="223"/>
      <c r="HK184" s="223"/>
      <c r="HL184" s="223"/>
      <c r="HM184" s="223"/>
      <c r="HN184" s="223"/>
      <c r="HO184" s="223"/>
      <c r="HP184" s="223"/>
      <c r="HQ184" s="223"/>
      <c r="HR184" s="223"/>
      <c r="HS184" s="223"/>
      <c r="HT184" s="223"/>
      <c r="HU184" s="223"/>
      <c r="HV184" s="223"/>
      <c r="HW184" s="223"/>
      <c r="HX184" s="223"/>
      <c r="HY184" s="223"/>
      <c r="HZ184" s="223"/>
      <c r="IA184" s="223"/>
      <c r="IB184" s="223"/>
      <c r="IC184" s="223"/>
      <c r="ID184" s="223"/>
      <c r="IE184" s="223"/>
      <c r="IF184" s="223"/>
      <c r="IG184" s="223"/>
      <c r="IH184" s="223"/>
      <c r="II184" s="223"/>
      <c r="IJ184" s="223"/>
      <c r="IK184" s="223"/>
      <c r="IL184" s="223"/>
      <c r="IM184" s="223"/>
      <c r="IN184" s="223"/>
      <c r="IO184" s="223"/>
      <c r="IP184" s="223"/>
      <c r="IQ184" s="223"/>
      <c r="IR184" s="223"/>
      <c r="IS184" s="223"/>
      <c r="IT184" s="223"/>
      <c r="IU184" s="223"/>
      <c r="IV184" s="223"/>
      <c r="IW184" s="223"/>
      <c r="IX184" s="223"/>
      <c r="IY184" s="223"/>
      <c r="IZ184" s="223"/>
      <c r="JA184" s="223"/>
      <c r="JB184" s="223"/>
      <c r="JC184" s="223"/>
      <c r="JD184" s="223"/>
      <c r="JE184" s="223"/>
      <c r="JF184" s="223"/>
      <c r="JG184" s="223"/>
      <c r="JH184" s="223"/>
      <c r="JI184" s="232"/>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39.95" hidden="false" customHeight="true" outlineLevel="0" collapsed="false">
      <c r="A185" s="119" t="n">
        <v>162</v>
      </c>
      <c r="B185" s="119" t="s">
        <v>109</v>
      </c>
      <c r="C185" s="119" t="n">
        <v>14</v>
      </c>
      <c r="D185" s="119" t="s">
        <v>385</v>
      </c>
      <c r="E185" s="119"/>
      <c r="F185" s="119"/>
      <c r="G185" s="119" t="s">
        <v>530</v>
      </c>
      <c r="H185" s="119"/>
      <c r="I185" s="119" t="s">
        <v>71</v>
      </c>
      <c r="J185" s="119"/>
      <c r="K185" s="119" t="s">
        <v>531</v>
      </c>
      <c r="L185" s="164" t="s">
        <v>94</v>
      </c>
      <c r="M185" s="164" t="s">
        <v>468</v>
      </c>
      <c r="N185" s="215" t="n">
        <v>41829</v>
      </c>
      <c r="O185" s="215" t="n">
        <v>41835</v>
      </c>
      <c r="P185" s="215" t="n">
        <v>41839</v>
      </c>
      <c r="Q185" s="124" t="n">
        <f aca="false">P185-O185</f>
        <v>4</v>
      </c>
      <c r="R185" s="119"/>
      <c r="S185" s="119" t="n">
        <v>9001</v>
      </c>
      <c r="T185" s="119"/>
      <c r="U185" s="235" t="s">
        <v>738</v>
      </c>
      <c r="V185" s="164" t="s">
        <v>550</v>
      </c>
      <c r="W185" s="190" t="s">
        <v>739</v>
      </c>
      <c r="X185" s="190" t="s">
        <v>500</v>
      </c>
      <c r="Y185" s="119" t="s">
        <v>135</v>
      </c>
      <c r="Z185" s="169" t="s">
        <v>740</v>
      </c>
      <c r="AA185" s="165"/>
      <c r="AB185" s="159" t="n">
        <v>1</v>
      </c>
      <c r="AC185" s="193" t="n">
        <v>41840</v>
      </c>
      <c r="AD185" s="119" t="s">
        <v>121</v>
      </c>
      <c r="AE185" s="132" t="n">
        <f aca="false">AC185-O185</f>
        <v>5</v>
      </c>
      <c r="AF185" s="119"/>
      <c r="AG185" s="119"/>
      <c r="AH185" s="0"/>
      <c r="AI185" s="190"/>
      <c r="AJ185" s="190"/>
      <c r="AK185" s="190"/>
      <c r="AL185" s="190"/>
      <c r="AM185" s="190"/>
      <c r="AN185" s="222"/>
      <c r="AO185" s="223"/>
      <c r="AP185" s="223"/>
      <c r="AQ185" s="223"/>
      <c r="AR185" s="223"/>
      <c r="AS185" s="223"/>
      <c r="AT185" s="223"/>
      <c r="AU185" s="223"/>
      <c r="AV185" s="223"/>
      <c r="AW185" s="223"/>
      <c r="AX185" s="223"/>
      <c r="AY185" s="223"/>
      <c r="AZ185" s="223"/>
      <c r="BA185" s="223"/>
      <c r="BB185" s="223"/>
      <c r="BC185" s="223"/>
      <c r="BD185" s="223"/>
      <c r="BE185" s="223"/>
      <c r="BF185" s="223"/>
      <c r="BG185" s="223"/>
      <c r="BH185" s="223"/>
      <c r="BI185" s="223"/>
      <c r="BJ185" s="223"/>
      <c r="BK185" s="223"/>
      <c r="BL185" s="223"/>
      <c r="BM185" s="223"/>
      <c r="BN185" s="223"/>
      <c r="BO185" s="223"/>
      <c r="BP185" s="223"/>
      <c r="BQ185" s="223"/>
      <c r="BR185" s="223"/>
      <c r="BS185" s="223"/>
      <c r="BT185" s="223"/>
      <c r="BU185" s="223"/>
      <c r="BV185" s="223"/>
      <c r="BW185" s="223"/>
      <c r="BX185" s="223"/>
      <c r="BY185" s="223"/>
      <c r="BZ185" s="223"/>
      <c r="CA185" s="223"/>
      <c r="CB185" s="223"/>
      <c r="CC185" s="223"/>
      <c r="CD185" s="223"/>
      <c r="CE185" s="223"/>
      <c r="CF185" s="223"/>
      <c r="CG185" s="223"/>
      <c r="CH185" s="223"/>
      <c r="CI185" s="223"/>
      <c r="CJ185" s="223"/>
      <c r="CK185" s="223"/>
      <c r="CL185" s="223"/>
      <c r="CM185" s="223"/>
      <c r="CN185" s="223"/>
      <c r="CO185" s="223"/>
      <c r="CP185" s="223"/>
      <c r="CQ185" s="223"/>
      <c r="CR185" s="223"/>
      <c r="CS185" s="223"/>
      <c r="CT185" s="223"/>
      <c r="CU185" s="223"/>
      <c r="CV185" s="223"/>
      <c r="CW185" s="223"/>
      <c r="CX185" s="223"/>
      <c r="CY185" s="223"/>
      <c r="CZ185" s="223"/>
      <c r="DA185" s="223"/>
      <c r="DB185" s="223"/>
      <c r="DC185" s="223"/>
      <c r="DD185" s="223"/>
      <c r="DE185" s="223"/>
      <c r="DF185" s="223"/>
      <c r="DG185" s="223"/>
      <c r="DH185" s="223"/>
      <c r="DI185" s="223"/>
      <c r="DJ185" s="223"/>
      <c r="DK185" s="223"/>
      <c r="DL185" s="223"/>
      <c r="DM185" s="223"/>
      <c r="DN185" s="223"/>
      <c r="DO185" s="223"/>
      <c r="DP185" s="223"/>
      <c r="DQ185" s="223"/>
      <c r="DR185" s="223"/>
      <c r="DS185" s="223"/>
      <c r="DT185" s="223"/>
      <c r="DU185" s="223"/>
      <c r="DV185" s="223"/>
      <c r="DW185" s="223"/>
      <c r="DX185" s="223"/>
      <c r="DY185" s="223"/>
      <c r="DZ185" s="223"/>
      <c r="EA185" s="223"/>
      <c r="EB185" s="223"/>
      <c r="EC185" s="223"/>
      <c r="ED185" s="223"/>
      <c r="EE185" s="223"/>
      <c r="EF185" s="223"/>
      <c r="EG185" s="223"/>
      <c r="EH185" s="223"/>
      <c r="EI185" s="223"/>
      <c r="EJ185" s="223"/>
      <c r="EK185" s="223"/>
      <c r="EL185" s="223"/>
      <c r="EM185" s="223"/>
      <c r="EN185" s="223"/>
      <c r="EO185" s="223"/>
      <c r="EP185" s="223"/>
      <c r="EQ185" s="223"/>
      <c r="ER185" s="223"/>
      <c r="ES185" s="223"/>
      <c r="ET185" s="223"/>
      <c r="EU185" s="223"/>
      <c r="EV185" s="223"/>
      <c r="EW185" s="223"/>
      <c r="EX185" s="223"/>
      <c r="EY185" s="223"/>
      <c r="EZ185" s="223"/>
      <c r="FA185" s="223"/>
      <c r="FB185" s="223"/>
      <c r="FC185" s="223"/>
      <c r="FD185" s="223"/>
      <c r="FE185" s="223"/>
      <c r="FF185" s="223"/>
      <c r="FG185" s="223"/>
      <c r="FH185" s="223"/>
      <c r="FI185" s="223"/>
      <c r="FJ185" s="223"/>
      <c r="FK185" s="223"/>
      <c r="FL185" s="223"/>
      <c r="FM185" s="223"/>
      <c r="FN185" s="223"/>
      <c r="FO185" s="223"/>
      <c r="FP185" s="223"/>
      <c r="FQ185" s="223"/>
      <c r="FR185" s="223"/>
      <c r="FS185" s="223"/>
      <c r="FT185" s="223"/>
      <c r="FU185" s="223"/>
      <c r="FV185" s="223"/>
      <c r="FW185" s="223"/>
      <c r="FX185" s="223"/>
      <c r="FY185" s="223"/>
      <c r="FZ185" s="223"/>
      <c r="GA185" s="223"/>
      <c r="GB185" s="223"/>
      <c r="GC185" s="223"/>
      <c r="GD185" s="223"/>
      <c r="GE185" s="223"/>
      <c r="GF185" s="223"/>
      <c r="GG185" s="223"/>
      <c r="GH185" s="223"/>
      <c r="GI185" s="223"/>
      <c r="GJ185" s="223"/>
      <c r="GK185" s="223"/>
      <c r="GL185" s="223"/>
      <c r="GM185" s="223"/>
      <c r="GN185" s="223"/>
      <c r="GO185" s="223"/>
      <c r="GP185" s="223"/>
      <c r="GQ185" s="223"/>
      <c r="GR185" s="223"/>
      <c r="GS185" s="223"/>
      <c r="GT185" s="223"/>
      <c r="GU185" s="223"/>
      <c r="GV185" s="223"/>
      <c r="GW185" s="223"/>
      <c r="GX185" s="223"/>
      <c r="GY185" s="223"/>
      <c r="GZ185" s="223"/>
      <c r="HA185" s="223"/>
      <c r="HB185" s="223"/>
      <c r="HC185" s="223"/>
      <c r="HD185" s="223"/>
      <c r="HE185" s="223"/>
      <c r="HF185" s="223"/>
      <c r="HG185" s="223"/>
      <c r="HH185" s="223"/>
      <c r="HI185" s="223"/>
      <c r="HJ185" s="223"/>
      <c r="HK185" s="223"/>
      <c r="HL185" s="223"/>
      <c r="HM185" s="223"/>
      <c r="HN185" s="223"/>
      <c r="HO185" s="223"/>
      <c r="HP185" s="223"/>
      <c r="HQ185" s="223"/>
      <c r="HR185" s="223"/>
      <c r="HS185" s="223"/>
      <c r="HT185" s="223"/>
      <c r="HU185" s="223"/>
      <c r="HV185" s="223"/>
      <c r="HW185" s="223"/>
      <c r="HX185" s="223"/>
      <c r="HY185" s="223"/>
      <c r="HZ185" s="223"/>
      <c r="IA185" s="223"/>
      <c r="IB185" s="223"/>
      <c r="IC185" s="223"/>
      <c r="ID185" s="223"/>
      <c r="IE185" s="223"/>
      <c r="IF185" s="223"/>
      <c r="IG185" s="223"/>
      <c r="IH185" s="223"/>
      <c r="II185" s="223"/>
      <c r="IJ185" s="223"/>
      <c r="IK185" s="223"/>
      <c r="IL185" s="223"/>
      <c r="IM185" s="223"/>
      <c r="IN185" s="223"/>
      <c r="IO185" s="223"/>
      <c r="IP185" s="223"/>
      <c r="IQ185" s="223"/>
      <c r="IR185" s="223"/>
      <c r="IS185" s="223"/>
      <c r="IT185" s="223"/>
      <c r="IU185" s="223"/>
      <c r="IV185" s="223"/>
      <c r="IW185" s="223"/>
      <c r="IX185" s="223"/>
      <c r="IY185" s="223"/>
      <c r="IZ185" s="223"/>
      <c r="JA185" s="223"/>
      <c r="JB185" s="223"/>
      <c r="JC185" s="223"/>
      <c r="JD185" s="223"/>
      <c r="JE185" s="223"/>
      <c r="JF185" s="223"/>
      <c r="JG185" s="223"/>
      <c r="JH185" s="223"/>
      <c r="JI185" s="232"/>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39.95" hidden="false" customHeight="true" outlineLevel="0" collapsed="false">
      <c r="A186" s="119" t="n">
        <v>163</v>
      </c>
      <c r="B186" s="119" t="s">
        <v>109</v>
      </c>
      <c r="C186" s="119" t="n">
        <v>14</v>
      </c>
      <c r="D186" s="119" t="s">
        <v>385</v>
      </c>
      <c r="E186" s="119"/>
      <c r="F186" s="119"/>
      <c r="G186" s="119" t="s">
        <v>530</v>
      </c>
      <c r="H186" s="119"/>
      <c r="I186" s="119" t="s">
        <v>71</v>
      </c>
      <c r="J186" s="119"/>
      <c r="K186" s="119" t="s">
        <v>531</v>
      </c>
      <c r="L186" s="164" t="s">
        <v>74</v>
      </c>
      <c r="M186" s="164" t="s">
        <v>542</v>
      </c>
      <c r="N186" s="215" t="n">
        <v>41829</v>
      </c>
      <c r="O186" s="215" t="n">
        <v>41829</v>
      </c>
      <c r="P186" s="202" t="n">
        <v>41840</v>
      </c>
      <c r="Q186" s="124" t="n">
        <f aca="false">P186-O186</f>
        <v>11</v>
      </c>
      <c r="R186" s="119"/>
      <c r="S186" s="119" t="n">
        <v>18001</v>
      </c>
      <c r="T186" s="119"/>
      <c r="U186" s="236" t="s">
        <v>741</v>
      </c>
      <c r="V186" s="164" t="s">
        <v>550</v>
      </c>
      <c r="W186" s="164" t="s">
        <v>552</v>
      </c>
      <c r="X186" s="190" t="s">
        <v>742</v>
      </c>
      <c r="Y186" s="119" t="s">
        <v>135</v>
      </c>
      <c r="Z186" s="190" t="s">
        <v>743</v>
      </c>
      <c r="AA186" s="0"/>
      <c r="AB186" s="206" t="n">
        <v>1</v>
      </c>
      <c r="AC186" s="202" t="n">
        <v>41850</v>
      </c>
      <c r="AD186" s="175" t="s">
        <v>121</v>
      </c>
      <c r="AE186" s="132" t="n">
        <f aca="false">AC186-O186</f>
        <v>21</v>
      </c>
      <c r="AF186" s="119"/>
      <c r="AG186" s="119"/>
      <c r="AH186" s="0"/>
      <c r="AI186" s="190"/>
      <c r="AJ186" s="190"/>
      <c r="AK186" s="190"/>
      <c r="AL186" s="190"/>
      <c r="AM186" s="190"/>
      <c r="AN186" s="222"/>
      <c r="AO186" s="223"/>
      <c r="AP186" s="223"/>
      <c r="AQ186" s="223"/>
      <c r="AR186" s="223"/>
      <c r="AS186" s="223"/>
      <c r="AT186" s="223"/>
      <c r="AU186" s="223"/>
      <c r="AV186" s="223"/>
      <c r="AW186" s="223"/>
      <c r="AX186" s="223"/>
      <c r="AY186" s="223"/>
      <c r="AZ186" s="223"/>
      <c r="BA186" s="223"/>
      <c r="BB186" s="223"/>
      <c r="BC186" s="223"/>
      <c r="BD186" s="223"/>
      <c r="BE186" s="223"/>
      <c r="BF186" s="223"/>
      <c r="BG186" s="223"/>
      <c r="BH186" s="223"/>
      <c r="BI186" s="223"/>
      <c r="BJ186" s="223"/>
      <c r="BK186" s="223"/>
      <c r="BL186" s="223"/>
      <c r="BM186" s="223"/>
      <c r="BN186" s="223"/>
      <c r="BO186" s="223"/>
      <c r="BP186" s="223"/>
      <c r="BQ186" s="223"/>
      <c r="BR186" s="223"/>
      <c r="BS186" s="223"/>
      <c r="BT186" s="223"/>
      <c r="BU186" s="223"/>
      <c r="BV186" s="223"/>
      <c r="BW186" s="223"/>
      <c r="BX186" s="223"/>
      <c r="BY186" s="223"/>
      <c r="BZ186" s="223"/>
      <c r="CA186" s="223"/>
      <c r="CB186" s="223"/>
      <c r="CC186" s="223"/>
      <c r="CD186" s="223"/>
      <c r="CE186" s="223"/>
      <c r="CF186" s="223"/>
      <c r="CG186" s="223"/>
      <c r="CH186" s="223"/>
      <c r="CI186" s="223"/>
      <c r="CJ186" s="223"/>
      <c r="CK186" s="223"/>
      <c r="CL186" s="223"/>
      <c r="CM186" s="223"/>
      <c r="CN186" s="223"/>
      <c r="CO186" s="223"/>
      <c r="CP186" s="223"/>
      <c r="CQ186" s="223"/>
      <c r="CR186" s="223"/>
      <c r="CS186" s="223"/>
      <c r="CT186" s="223"/>
      <c r="CU186" s="223"/>
      <c r="CV186" s="223"/>
      <c r="CW186" s="223"/>
      <c r="CX186" s="223"/>
      <c r="CY186" s="223"/>
      <c r="CZ186" s="223"/>
      <c r="DA186" s="223"/>
      <c r="DB186" s="223"/>
      <c r="DC186" s="223"/>
      <c r="DD186" s="223"/>
      <c r="DE186" s="223"/>
      <c r="DF186" s="223"/>
      <c r="DG186" s="223"/>
      <c r="DH186" s="223"/>
      <c r="DI186" s="223"/>
      <c r="DJ186" s="223"/>
      <c r="DK186" s="223"/>
      <c r="DL186" s="223"/>
      <c r="DM186" s="223"/>
      <c r="DN186" s="223"/>
      <c r="DO186" s="223"/>
      <c r="DP186" s="223"/>
      <c r="DQ186" s="223"/>
      <c r="DR186" s="223"/>
      <c r="DS186" s="223"/>
      <c r="DT186" s="223"/>
      <c r="DU186" s="223"/>
      <c r="DV186" s="223"/>
      <c r="DW186" s="223"/>
      <c r="DX186" s="223"/>
      <c r="DY186" s="223"/>
      <c r="DZ186" s="223"/>
      <c r="EA186" s="223"/>
      <c r="EB186" s="223"/>
      <c r="EC186" s="223"/>
      <c r="ED186" s="223"/>
      <c r="EE186" s="223"/>
      <c r="EF186" s="223"/>
      <c r="EG186" s="223"/>
      <c r="EH186" s="223"/>
      <c r="EI186" s="223"/>
      <c r="EJ186" s="223"/>
      <c r="EK186" s="223"/>
      <c r="EL186" s="223"/>
      <c r="EM186" s="223"/>
      <c r="EN186" s="223"/>
      <c r="EO186" s="223"/>
      <c r="EP186" s="223"/>
      <c r="EQ186" s="223"/>
      <c r="ER186" s="223"/>
      <c r="ES186" s="223"/>
      <c r="ET186" s="223"/>
      <c r="EU186" s="223"/>
      <c r="EV186" s="223"/>
      <c r="EW186" s="223"/>
      <c r="EX186" s="223"/>
      <c r="EY186" s="223"/>
      <c r="EZ186" s="223"/>
      <c r="FA186" s="223"/>
      <c r="FB186" s="223"/>
      <c r="FC186" s="223"/>
      <c r="FD186" s="223"/>
      <c r="FE186" s="223"/>
      <c r="FF186" s="223"/>
      <c r="FG186" s="223"/>
      <c r="FH186" s="223"/>
      <c r="FI186" s="223"/>
      <c r="FJ186" s="223"/>
      <c r="FK186" s="223"/>
      <c r="FL186" s="223"/>
      <c r="FM186" s="223"/>
      <c r="FN186" s="223"/>
      <c r="FO186" s="223"/>
      <c r="FP186" s="223"/>
      <c r="FQ186" s="223"/>
      <c r="FR186" s="223"/>
      <c r="FS186" s="223"/>
      <c r="FT186" s="223"/>
      <c r="FU186" s="223"/>
      <c r="FV186" s="223"/>
      <c r="FW186" s="223"/>
      <c r="FX186" s="223"/>
      <c r="FY186" s="223"/>
      <c r="FZ186" s="223"/>
      <c r="GA186" s="223"/>
      <c r="GB186" s="223"/>
      <c r="GC186" s="223"/>
      <c r="GD186" s="223"/>
      <c r="GE186" s="223"/>
      <c r="GF186" s="223"/>
      <c r="GG186" s="223"/>
      <c r="GH186" s="223"/>
      <c r="GI186" s="223"/>
      <c r="GJ186" s="223"/>
      <c r="GK186" s="223"/>
      <c r="GL186" s="223"/>
      <c r="GM186" s="223"/>
      <c r="GN186" s="223"/>
      <c r="GO186" s="223"/>
      <c r="GP186" s="223"/>
      <c r="GQ186" s="223"/>
      <c r="GR186" s="223"/>
      <c r="GS186" s="223"/>
      <c r="GT186" s="223"/>
      <c r="GU186" s="223"/>
      <c r="GV186" s="223"/>
      <c r="GW186" s="223"/>
      <c r="GX186" s="223"/>
      <c r="GY186" s="223"/>
      <c r="GZ186" s="223"/>
      <c r="HA186" s="223"/>
      <c r="HB186" s="223"/>
      <c r="HC186" s="223"/>
      <c r="HD186" s="223"/>
      <c r="HE186" s="223"/>
      <c r="HF186" s="223"/>
      <c r="HG186" s="223"/>
      <c r="HH186" s="223"/>
      <c r="HI186" s="223"/>
      <c r="HJ186" s="223"/>
      <c r="HK186" s="223"/>
      <c r="HL186" s="223"/>
      <c r="HM186" s="223"/>
      <c r="HN186" s="223"/>
      <c r="HO186" s="223"/>
      <c r="HP186" s="223"/>
      <c r="HQ186" s="223"/>
      <c r="HR186" s="223"/>
      <c r="HS186" s="223"/>
      <c r="HT186" s="223"/>
      <c r="HU186" s="223"/>
      <c r="HV186" s="223"/>
      <c r="HW186" s="223"/>
      <c r="HX186" s="223"/>
      <c r="HY186" s="223"/>
      <c r="HZ186" s="223"/>
      <c r="IA186" s="223"/>
      <c r="IB186" s="223"/>
      <c r="IC186" s="223"/>
      <c r="ID186" s="223"/>
      <c r="IE186" s="223"/>
      <c r="IF186" s="223"/>
      <c r="IG186" s="223"/>
      <c r="IH186" s="223"/>
      <c r="II186" s="223"/>
      <c r="IJ186" s="223"/>
      <c r="IK186" s="223"/>
      <c r="IL186" s="223"/>
      <c r="IM186" s="223"/>
      <c r="IN186" s="223"/>
      <c r="IO186" s="223"/>
      <c r="IP186" s="223"/>
      <c r="IQ186" s="223"/>
      <c r="IR186" s="223"/>
      <c r="IS186" s="223"/>
      <c r="IT186" s="223"/>
      <c r="IU186" s="223"/>
      <c r="IV186" s="223"/>
      <c r="IW186" s="223"/>
      <c r="IX186" s="223"/>
      <c r="IY186" s="223"/>
      <c r="IZ186" s="223"/>
      <c r="JA186" s="223"/>
      <c r="JB186" s="223"/>
      <c r="JC186" s="223"/>
      <c r="JD186" s="223"/>
      <c r="JE186" s="223"/>
      <c r="JF186" s="223"/>
      <c r="JG186" s="223"/>
      <c r="JH186" s="223"/>
      <c r="JI186" s="232"/>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39.95" hidden="false" customHeight="true" outlineLevel="0" collapsed="false">
      <c r="A187" s="119" t="n">
        <v>164</v>
      </c>
      <c r="B187" s="119" t="s">
        <v>109</v>
      </c>
      <c r="C187" s="218" t="n">
        <v>14</v>
      </c>
      <c r="D187" s="119" t="s">
        <v>385</v>
      </c>
      <c r="E187" s="119"/>
      <c r="F187" s="119"/>
      <c r="G187" s="119" t="s">
        <v>530</v>
      </c>
      <c r="H187" s="119"/>
      <c r="I187" s="119" t="s">
        <v>71</v>
      </c>
      <c r="J187" s="119"/>
      <c r="K187" s="119" t="s">
        <v>531</v>
      </c>
      <c r="L187" s="164" t="s">
        <v>74</v>
      </c>
      <c r="M187" s="164" t="s">
        <v>542</v>
      </c>
      <c r="N187" s="215" t="n">
        <v>41829</v>
      </c>
      <c r="O187" s="215" t="n">
        <v>41829</v>
      </c>
      <c r="P187" s="202" t="n">
        <v>41840</v>
      </c>
      <c r="Q187" s="124" t="n">
        <f aca="false">P187-O187</f>
        <v>11</v>
      </c>
      <c r="R187" s="119"/>
      <c r="S187" s="119" t="n">
        <v>14001</v>
      </c>
      <c r="T187" s="119"/>
      <c r="U187" s="228" t="s">
        <v>744</v>
      </c>
      <c r="V187" s="164" t="s">
        <v>550</v>
      </c>
      <c r="W187" s="164" t="s">
        <v>552</v>
      </c>
      <c r="X187" s="207" t="s">
        <v>446</v>
      </c>
      <c r="Y187" s="209" t="s">
        <v>135</v>
      </c>
      <c r="Z187" s="207" t="s">
        <v>447</v>
      </c>
      <c r="AA187" s="207"/>
      <c r="AB187" s="206" t="n">
        <v>1</v>
      </c>
      <c r="AC187" s="202" t="n">
        <v>41850</v>
      </c>
      <c r="AD187" s="175" t="s">
        <v>121</v>
      </c>
      <c r="AE187" s="132" t="n">
        <f aca="false">AC187-O187</f>
        <v>21</v>
      </c>
      <c r="AF187" s="119"/>
      <c r="AG187" s="119"/>
      <c r="AH187" s="0"/>
      <c r="AI187" s="190"/>
      <c r="AJ187" s="190"/>
      <c r="AK187" s="190"/>
      <c r="AL187" s="190"/>
      <c r="AM187" s="190"/>
      <c r="AN187" s="222"/>
      <c r="AO187" s="223"/>
      <c r="AP187" s="223"/>
      <c r="AQ187" s="223"/>
      <c r="AR187" s="223"/>
      <c r="AS187" s="223"/>
      <c r="AT187" s="223"/>
      <c r="AU187" s="223"/>
      <c r="AV187" s="223"/>
      <c r="AW187" s="223"/>
      <c r="AX187" s="223"/>
      <c r="AY187" s="223"/>
      <c r="AZ187" s="223"/>
      <c r="BA187" s="223"/>
      <c r="BB187" s="223"/>
      <c r="BC187" s="223"/>
      <c r="BD187" s="223"/>
      <c r="BE187" s="223"/>
      <c r="BF187" s="223"/>
      <c r="BG187" s="223"/>
      <c r="BH187" s="223"/>
      <c r="BI187" s="223"/>
      <c r="BJ187" s="223"/>
      <c r="BK187" s="223"/>
      <c r="BL187" s="223"/>
      <c r="BM187" s="223"/>
      <c r="BN187" s="223"/>
      <c r="BO187" s="223"/>
      <c r="BP187" s="223"/>
      <c r="BQ187" s="223"/>
      <c r="BR187" s="223"/>
      <c r="BS187" s="223"/>
      <c r="BT187" s="223"/>
      <c r="BU187" s="223"/>
      <c r="BV187" s="223"/>
      <c r="BW187" s="223"/>
      <c r="BX187" s="223"/>
      <c r="BY187" s="223"/>
      <c r="BZ187" s="223"/>
      <c r="CA187" s="223"/>
      <c r="CB187" s="223"/>
      <c r="CC187" s="223"/>
      <c r="CD187" s="223"/>
      <c r="CE187" s="223"/>
      <c r="CF187" s="223"/>
      <c r="CG187" s="223"/>
      <c r="CH187" s="223"/>
      <c r="CI187" s="223"/>
      <c r="CJ187" s="223"/>
      <c r="CK187" s="223"/>
      <c r="CL187" s="223"/>
      <c r="CM187" s="223"/>
      <c r="CN187" s="223"/>
      <c r="CO187" s="223"/>
      <c r="CP187" s="223"/>
      <c r="CQ187" s="223"/>
      <c r="CR187" s="223"/>
      <c r="CS187" s="223"/>
      <c r="CT187" s="223"/>
      <c r="CU187" s="223"/>
      <c r="CV187" s="223"/>
      <c r="CW187" s="223"/>
      <c r="CX187" s="223"/>
      <c r="CY187" s="223"/>
      <c r="CZ187" s="223"/>
      <c r="DA187" s="223"/>
      <c r="DB187" s="223"/>
      <c r="DC187" s="223"/>
      <c r="DD187" s="223"/>
      <c r="DE187" s="223"/>
      <c r="DF187" s="223"/>
      <c r="DG187" s="223"/>
      <c r="DH187" s="223"/>
      <c r="DI187" s="223"/>
      <c r="DJ187" s="223"/>
      <c r="DK187" s="223"/>
      <c r="DL187" s="223"/>
      <c r="DM187" s="223"/>
      <c r="DN187" s="223"/>
      <c r="DO187" s="223"/>
      <c r="DP187" s="223"/>
      <c r="DQ187" s="223"/>
      <c r="DR187" s="223"/>
      <c r="DS187" s="223"/>
      <c r="DT187" s="223"/>
      <c r="DU187" s="223"/>
      <c r="DV187" s="223"/>
      <c r="DW187" s="223"/>
      <c r="DX187" s="223"/>
      <c r="DY187" s="223"/>
      <c r="DZ187" s="223"/>
      <c r="EA187" s="223"/>
      <c r="EB187" s="223"/>
      <c r="EC187" s="223"/>
      <c r="ED187" s="223"/>
      <c r="EE187" s="223"/>
      <c r="EF187" s="223"/>
      <c r="EG187" s="223"/>
      <c r="EH187" s="223"/>
      <c r="EI187" s="223"/>
      <c r="EJ187" s="223"/>
      <c r="EK187" s="223"/>
      <c r="EL187" s="223"/>
      <c r="EM187" s="223"/>
      <c r="EN187" s="223"/>
      <c r="EO187" s="223"/>
      <c r="EP187" s="223"/>
      <c r="EQ187" s="223"/>
      <c r="ER187" s="223"/>
      <c r="ES187" s="223"/>
      <c r="ET187" s="223"/>
      <c r="EU187" s="223"/>
      <c r="EV187" s="223"/>
      <c r="EW187" s="223"/>
      <c r="EX187" s="223"/>
      <c r="EY187" s="223"/>
      <c r="EZ187" s="223"/>
      <c r="FA187" s="223"/>
      <c r="FB187" s="223"/>
      <c r="FC187" s="223"/>
      <c r="FD187" s="223"/>
      <c r="FE187" s="223"/>
      <c r="FF187" s="223"/>
      <c r="FG187" s="223"/>
      <c r="FH187" s="223"/>
      <c r="FI187" s="223"/>
      <c r="FJ187" s="223"/>
      <c r="FK187" s="223"/>
      <c r="FL187" s="223"/>
      <c r="FM187" s="223"/>
      <c r="FN187" s="223"/>
      <c r="FO187" s="223"/>
      <c r="FP187" s="223"/>
      <c r="FQ187" s="223"/>
      <c r="FR187" s="223"/>
      <c r="FS187" s="223"/>
      <c r="FT187" s="223"/>
      <c r="FU187" s="223"/>
      <c r="FV187" s="223"/>
      <c r="FW187" s="223"/>
      <c r="FX187" s="223"/>
      <c r="FY187" s="223"/>
      <c r="FZ187" s="223"/>
      <c r="GA187" s="223"/>
      <c r="GB187" s="223"/>
      <c r="GC187" s="223"/>
      <c r="GD187" s="223"/>
      <c r="GE187" s="223"/>
      <c r="GF187" s="223"/>
      <c r="GG187" s="223"/>
      <c r="GH187" s="223"/>
      <c r="GI187" s="223"/>
      <c r="GJ187" s="223"/>
      <c r="GK187" s="223"/>
      <c r="GL187" s="223"/>
      <c r="GM187" s="223"/>
      <c r="GN187" s="223"/>
      <c r="GO187" s="223"/>
      <c r="GP187" s="223"/>
      <c r="GQ187" s="223"/>
      <c r="GR187" s="223"/>
      <c r="GS187" s="223"/>
      <c r="GT187" s="223"/>
      <c r="GU187" s="223"/>
      <c r="GV187" s="223"/>
      <c r="GW187" s="223"/>
      <c r="GX187" s="223"/>
      <c r="GY187" s="223"/>
      <c r="GZ187" s="223"/>
      <c r="HA187" s="223"/>
      <c r="HB187" s="223"/>
      <c r="HC187" s="223"/>
      <c r="HD187" s="223"/>
      <c r="HE187" s="223"/>
      <c r="HF187" s="223"/>
      <c r="HG187" s="223"/>
      <c r="HH187" s="223"/>
      <c r="HI187" s="223"/>
      <c r="HJ187" s="223"/>
      <c r="HK187" s="223"/>
      <c r="HL187" s="223"/>
      <c r="HM187" s="223"/>
      <c r="HN187" s="223"/>
      <c r="HO187" s="223"/>
      <c r="HP187" s="223"/>
      <c r="HQ187" s="223"/>
      <c r="HR187" s="223"/>
      <c r="HS187" s="223"/>
      <c r="HT187" s="223"/>
      <c r="HU187" s="223"/>
      <c r="HV187" s="223"/>
      <c r="HW187" s="223"/>
      <c r="HX187" s="223"/>
      <c r="HY187" s="223"/>
      <c r="HZ187" s="223"/>
      <c r="IA187" s="223"/>
      <c r="IB187" s="223"/>
      <c r="IC187" s="223"/>
      <c r="ID187" s="223"/>
      <c r="IE187" s="223"/>
      <c r="IF187" s="223"/>
      <c r="IG187" s="223"/>
      <c r="IH187" s="223"/>
      <c r="II187" s="223"/>
      <c r="IJ187" s="223"/>
      <c r="IK187" s="223"/>
      <c r="IL187" s="223"/>
      <c r="IM187" s="223"/>
      <c r="IN187" s="223"/>
      <c r="IO187" s="223"/>
      <c r="IP187" s="223"/>
      <c r="IQ187" s="223"/>
      <c r="IR187" s="223"/>
      <c r="IS187" s="223"/>
      <c r="IT187" s="223"/>
      <c r="IU187" s="223"/>
      <c r="IV187" s="223"/>
      <c r="IW187" s="223"/>
      <c r="IX187" s="223"/>
      <c r="IY187" s="223"/>
      <c r="IZ187" s="223"/>
      <c r="JA187" s="223"/>
      <c r="JB187" s="223"/>
      <c r="JC187" s="223"/>
      <c r="JD187" s="223"/>
      <c r="JE187" s="223"/>
      <c r="JF187" s="223"/>
      <c r="JG187" s="223"/>
      <c r="JH187" s="223"/>
      <c r="JI187" s="232"/>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39.95" hidden="false" customHeight="true" outlineLevel="0" collapsed="false">
      <c r="A188" s="119" t="n">
        <v>165</v>
      </c>
      <c r="B188" s="119" t="s">
        <v>109</v>
      </c>
      <c r="C188" s="119" t="n">
        <v>14</v>
      </c>
      <c r="D188" s="119" t="s">
        <v>385</v>
      </c>
      <c r="E188" s="119"/>
      <c r="F188" s="119"/>
      <c r="G188" s="119" t="s">
        <v>530</v>
      </c>
      <c r="H188" s="119"/>
      <c r="I188" s="119" t="s">
        <v>71</v>
      </c>
      <c r="J188" s="119"/>
      <c r="K188" s="119" t="s">
        <v>531</v>
      </c>
      <c r="L188" s="119" t="s">
        <v>91</v>
      </c>
      <c r="M188" s="119" t="s">
        <v>114</v>
      </c>
      <c r="N188" s="215" t="n">
        <v>41829</v>
      </c>
      <c r="O188" s="215" t="n">
        <v>41829</v>
      </c>
      <c r="P188" s="193" t="n">
        <v>41841</v>
      </c>
      <c r="Q188" s="124" t="n">
        <f aca="false">P188-O188</f>
        <v>12</v>
      </c>
      <c r="R188" s="119"/>
      <c r="S188" s="119" t="n">
        <v>9001</v>
      </c>
      <c r="T188" s="119"/>
      <c r="U188" s="235" t="s">
        <v>745</v>
      </c>
      <c r="V188" s="164" t="s">
        <v>550</v>
      </c>
      <c r="W188" s="190" t="s">
        <v>746</v>
      </c>
      <c r="X188" s="190" t="s">
        <v>747</v>
      </c>
      <c r="Y188" s="119" t="s">
        <v>135</v>
      </c>
      <c r="Z188" s="190" t="s">
        <v>748</v>
      </c>
      <c r="AA188" s="0"/>
      <c r="AB188" s="159" t="n">
        <v>1</v>
      </c>
      <c r="AC188" s="193" t="n">
        <v>41841</v>
      </c>
      <c r="AD188" s="175" t="s">
        <v>121</v>
      </c>
      <c r="AE188" s="132" t="n">
        <f aca="false">AC188-O188</f>
        <v>12</v>
      </c>
      <c r="AF188" s="119"/>
      <c r="AG188" s="119"/>
      <c r="AH188" s="0"/>
      <c r="AI188" s="190"/>
      <c r="AJ188" s="190"/>
      <c r="AK188" s="190"/>
      <c r="AL188" s="190"/>
      <c r="AM188" s="190"/>
      <c r="AN188" s="222"/>
      <c r="AO188" s="223"/>
      <c r="AP188" s="223"/>
      <c r="AQ188" s="223"/>
      <c r="AR188" s="223"/>
      <c r="AS188" s="223"/>
      <c r="AT188" s="223"/>
      <c r="AU188" s="223"/>
      <c r="AV188" s="223"/>
      <c r="AW188" s="223"/>
      <c r="AX188" s="223"/>
      <c r="AY188" s="223"/>
      <c r="AZ188" s="223"/>
      <c r="BA188" s="223"/>
      <c r="BB188" s="223"/>
      <c r="BC188" s="223"/>
      <c r="BD188" s="223"/>
      <c r="BE188" s="223"/>
      <c r="BF188" s="223"/>
      <c r="BG188" s="223"/>
      <c r="BH188" s="223"/>
      <c r="BI188" s="223"/>
      <c r="BJ188" s="223"/>
      <c r="BK188" s="223"/>
      <c r="BL188" s="223"/>
      <c r="BM188" s="223"/>
      <c r="BN188" s="223"/>
      <c r="BO188" s="223"/>
      <c r="BP188" s="223"/>
      <c r="BQ188" s="223"/>
      <c r="BR188" s="223"/>
      <c r="BS188" s="223"/>
      <c r="BT188" s="223"/>
      <c r="BU188" s="223"/>
      <c r="BV188" s="223"/>
      <c r="BW188" s="223"/>
      <c r="BX188" s="223"/>
      <c r="BY188" s="223"/>
      <c r="BZ188" s="223"/>
      <c r="CA188" s="223"/>
      <c r="CB188" s="223"/>
      <c r="CC188" s="223"/>
      <c r="CD188" s="223"/>
      <c r="CE188" s="223"/>
      <c r="CF188" s="223"/>
      <c r="CG188" s="223"/>
      <c r="CH188" s="223"/>
      <c r="CI188" s="223"/>
      <c r="CJ188" s="223"/>
      <c r="CK188" s="223"/>
      <c r="CL188" s="223"/>
      <c r="CM188" s="223"/>
      <c r="CN188" s="223"/>
      <c r="CO188" s="223"/>
      <c r="CP188" s="223"/>
      <c r="CQ188" s="223"/>
      <c r="CR188" s="223"/>
      <c r="CS188" s="223"/>
      <c r="CT188" s="223"/>
      <c r="CU188" s="223"/>
      <c r="CV188" s="223"/>
      <c r="CW188" s="223"/>
      <c r="CX188" s="223"/>
      <c r="CY188" s="223"/>
      <c r="CZ188" s="223"/>
      <c r="DA188" s="223"/>
      <c r="DB188" s="223"/>
      <c r="DC188" s="223"/>
      <c r="DD188" s="223"/>
      <c r="DE188" s="223"/>
      <c r="DF188" s="223"/>
      <c r="DG188" s="223"/>
      <c r="DH188" s="223"/>
      <c r="DI188" s="223"/>
      <c r="DJ188" s="223"/>
      <c r="DK188" s="223"/>
      <c r="DL188" s="223"/>
      <c r="DM188" s="223"/>
      <c r="DN188" s="223"/>
      <c r="DO188" s="223"/>
      <c r="DP188" s="223"/>
      <c r="DQ188" s="223"/>
      <c r="DR188" s="223"/>
      <c r="DS188" s="223"/>
      <c r="DT188" s="223"/>
      <c r="DU188" s="223"/>
      <c r="DV188" s="223"/>
      <c r="DW188" s="223"/>
      <c r="DX188" s="223"/>
      <c r="DY188" s="223"/>
      <c r="DZ188" s="223"/>
      <c r="EA188" s="223"/>
      <c r="EB188" s="223"/>
      <c r="EC188" s="223"/>
      <c r="ED188" s="223"/>
      <c r="EE188" s="223"/>
      <c r="EF188" s="223"/>
      <c r="EG188" s="223"/>
      <c r="EH188" s="223"/>
      <c r="EI188" s="223"/>
      <c r="EJ188" s="223"/>
      <c r="EK188" s="223"/>
      <c r="EL188" s="223"/>
      <c r="EM188" s="223"/>
      <c r="EN188" s="223"/>
      <c r="EO188" s="223"/>
      <c r="EP188" s="223"/>
      <c r="EQ188" s="223"/>
      <c r="ER188" s="223"/>
      <c r="ES188" s="223"/>
      <c r="ET188" s="223"/>
      <c r="EU188" s="223"/>
      <c r="EV188" s="223"/>
      <c r="EW188" s="223"/>
      <c r="EX188" s="223"/>
      <c r="EY188" s="223"/>
      <c r="EZ188" s="223"/>
      <c r="FA188" s="223"/>
      <c r="FB188" s="223"/>
      <c r="FC188" s="223"/>
      <c r="FD188" s="223"/>
      <c r="FE188" s="223"/>
      <c r="FF188" s="223"/>
      <c r="FG188" s="223"/>
      <c r="FH188" s="223"/>
      <c r="FI188" s="223"/>
      <c r="FJ188" s="223"/>
      <c r="FK188" s="223"/>
      <c r="FL188" s="223"/>
      <c r="FM188" s="223"/>
      <c r="FN188" s="223"/>
      <c r="FO188" s="223"/>
      <c r="FP188" s="223"/>
      <c r="FQ188" s="223"/>
      <c r="FR188" s="223"/>
      <c r="FS188" s="223"/>
      <c r="FT188" s="223"/>
      <c r="FU188" s="223"/>
      <c r="FV188" s="223"/>
      <c r="FW188" s="223"/>
      <c r="FX188" s="223"/>
      <c r="FY188" s="223"/>
      <c r="FZ188" s="223"/>
      <c r="GA188" s="223"/>
      <c r="GB188" s="223"/>
      <c r="GC188" s="223"/>
      <c r="GD188" s="223"/>
      <c r="GE188" s="223"/>
      <c r="GF188" s="223"/>
      <c r="GG188" s="223"/>
      <c r="GH188" s="223"/>
      <c r="GI188" s="223"/>
      <c r="GJ188" s="223"/>
      <c r="GK188" s="223"/>
      <c r="GL188" s="223"/>
      <c r="GM188" s="223"/>
      <c r="GN188" s="223"/>
      <c r="GO188" s="223"/>
      <c r="GP188" s="223"/>
      <c r="GQ188" s="223"/>
      <c r="GR188" s="223"/>
      <c r="GS188" s="223"/>
      <c r="GT188" s="223"/>
      <c r="GU188" s="223"/>
      <c r="GV188" s="223"/>
      <c r="GW188" s="223"/>
      <c r="GX188" s="223"/>
      <c r="GY188" s="223"/>
      <c r="GZ188" s="223"/>
      <c r="HA188" s="223"/>
      <c r="HB188" s="223"/>
      <c r="HC188" s="223"/>
      <c r="HD188" s="223"/>
      <c r="HE188" s="223"/>
      <c r="HF188" s="223"/>
      <c r="HG188" s="223"/>
      <c r="HH188" s="223"/>
      <c r="HI188" s="223"/>
      <c r="HJ188" s="223"/>
      <c r="HK188" s="223"/>
      <c r="HL188" s="223"/>
      <c r="HM188" s="223"/>
      <c r="HN188" s="223"/>
      <c r="HO188" s="223"/>
      <c r="HP188" s="223"/>
      <c r="HQ188" s="223"/>
      <c r="HR188" s="223"/>
      <c r="HS188" s="223"/>
      <c r="HT188" s="223"/>
      <c r="HU188" s="223"/>
      <c r="HV188" s="223"/>
      <c r="HW188" s="223"/>
      <c r="HX188" s="223"/>
      <c r="HY188" s="223"/>
      <c r="HZ188" s="223"/>
      <c r="IA188" s="223"/>
      <c r="IB188" s="223"/>
      <c r="IC188" s="223"/>
      <c r="ID188" s="223"/>
      <c r="IE188" s="223"/>
      <c r="IF188" s="223"/>
      <c r="IG188" s="223"/>
      <c r="IH188" s="223"/>
      <c r="II188" s="223"/>
      <c r="IJ188" s="223"/>
      <c r="IK188" s="223"/>
      <c r="IL188" s="223"/>
      <c r="IM188" s="223"/>
      <c r="IN188" s="223"/>
      <c r="IO188" s="223"/>
      <c r="IP188" s="223"/>
      <c r="IQ188" s="223"/>
      <c r="IR188" s="223"/>
      <c r="IS188" s="223"/>
      <c r="IT188" s="223"/>
      <c r="IU188" s="223"/>
      <c r="IV188" s="223"/>
      <c r="IW188" s="223"/>
      <c r="IX188" s="223"/>
      <c r="IY188" s="223"/>
      <c r="IZ188" s="223"/>
      <c r="JA188" s="223"/>
      <c r="JB188" s="223"/>
      <c r="JC188" s="223"/>
      <c r="JD188" s="223"/>
      <c r="JE188" s="223"/>
      <c r="JF188" s="223"/>
      <c r="JG188" s="223"/>
      <c r="JH188" s="223"/>
      <c r="JI188" s="232"/>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39.95" hidden="false" customHeight="true" outlineLevel="0" collapsed="false">
      <c r="A189" s="119" t="n">
        <v>166</v>
      </c>
      <c r="B189" s="119" t="s">
        <v>109</v>
      </c>
      <c r="C189" s="119" t="n">
        <v>14</v>
      </c>
      <c r="D189" s="119" t="s">
        <v>385</v>
      </c>
      <c r="E189" s="119"/>
      <c r="F189" s="119"/>
      <c r="G189" s="119" t="s">
        <v>530</v>
      </c>
      <c r="H189" s="119"/>
      <c r="I189" s="119" t="s">
        <v>71</v>
      </c>
      <c r="J189" s="119"/>
      <c r="K189" s="119" t="s">
        <v>531</v>
      </c>
      <c r="L189" s="119" t="s">
        <v>91</v>
      </c>
      <c r="M189" s="119" t="s">
        <v>114</v>
      </c>
      <c r="N189" s="215" t="n">
        <v>41829</v>
      </c>
      <c r="O189" s="215" t="n">
        <v>41829</v>
      </c>
      <c r="P189" s="193" t="n">
        <v>41841</v>
      </c>
      <c r="Q189" s="124" t="n">
        <f aca="false">P189-O189</f>
        <v>12</v>
      </c>
      <c r="R189" s="119"/>
      <c r="S189" s="119" t="n">
        <v>9001</v>
      </c>
      <c r="T189" s="119"/>
      <c r="U189" s="235" t="s">
        <v>749</v>
      </c>
      <c r="V189" s="164" t="s">
        <v>550</v>
      </c>
      <c r="W189" s="169" t="s">
        <v>750</v>
      </c>
      <c r="X189" s="190" t="s">
        <v>747</v>
      </c>
      <c r="Y189" s="119" t="s">
        <v>135</v>
      </c>
      <c r="Z189" s="190" t="s">
        <v>748</v>
      </c>
      <c r="AA189" s="0"/>
      <c r="AB189" s="159" t="n">
        <v>1</v>
      </c>
      <c r="AC189" s="193" t="n">
        <v>41841</v>
      </c>
      <c r="AD189" s="175" t="s">
        <v>121</v>
      </c>
      <c r="AE189" s="132" t="n">
        <f aca="false">AC189-O189</f>
        <v>12</v>
      </c>
      <c r="AF189" s="119"/>
      <c r="AG189" s="237" t="s">
        <v>751</v>
      </c>
      <c r="AH189" s="0"/>
      <c r="AI189" s="190"/>
      <c r="AJ189" s="190"/>
      <c r="AK189" s="190"/>
      <c r="AL189" s="190"/>
      <c r="AM189" s="190"/>
      <c r="AN189" s="222"/>
      <c r="AO189" s="223"/>
      <c r="AP189" s="223"/>
      <c r="AQ189" s="223"/>
      <c r="AR189" s="223"/>
      <c r="AS189" s="223"/>
      <c r="AT189" s="223"/>
      <c r="AU189" s="223"/>
      <c r="AV189" s="223"/>
      <c r="AW189" s="223"/>
      <c r="AX189" s="223"/>
      <c r="AY189" s="223"/>
      <c r="AZ189" s="223"/>
      <c r="BA189" s="223"/>
      <c r="BB189" s="223"/>
      <c r="BC189" s="223"/>
      <c r="BD189" s="223"/>
      <c r="BE189" s="223"/>
      <c r="BF189" s="223"/>
      <c r="BG189" s="223"/>
      <c r="BH189" s="223"/>
      <c r="BI189" s="223"/>
      <c r="BJ189" s="223"/>
      <c r="BK189" s="223"/>
      <c r="BL189" s="223"/>
      <c r="BM189" s="223"/>
      <c r="BN189" s="223"/>
      <c r="BO189" s="223"/>
      <c r="BP189" s="223"/>
      <c r="BQ189" s="223"/>
      <c r="BR189" s="223"/>
      <c r="BS189" s="223"/>
      <c r="BT189" s="223"/>
      <c r="BU189" s="223"/>
      <c r="BV189" s="223"/>
      <c r="BW189" s="223"/>
      <c r="BX189" s="223"/>
      <c r="BY189" s="223"/>
      <c r="BZ189" s="223"/>
      <c r="CA189" s="223"/>
      <c r="CB189" s="223"/>
      <c r="CC189" s="223"/>
      <c r="CD189" s="223"/>
      <c r="CE189" s="223"/>
      <c r="CF189" s="223"/>
      <c r="CG189" s="223"/>
      <c r="CH189" s="223"/>
      <c r="CI189" s="223"/>
      <c r="CJ189" s="223"/>
      <c r="CK189" s="223"/>
      <c r="CL189" s="223"/>
      <c r="CM189" s="223"/>
      <c r="CN189" s="223"/>
      <c r="CO189" s="223"/>
      <c r="CP189" s="223"/>
      <c r="CQ189" s="223"/>
      <c r="CR189" s="223"/>
      <c r="CS189" s="223"/>
      <c r="CT189" s="223"/>
      <c r="CU189" s="223"/>
      <c r="CV189" s="223"/>
      <c r="CW189" s="223"/>
      <c r="CX189" s="223"/>
      <c r="CY189" s="223"/>
      <c r="CZ189" s="223"/>
      <c r="DA189" s="223"/>
      <c r="DB189" s="223"/>
      <c r="DC189" s="223"/>
      <c r="DD189" s="223"/>
      <c r="DE189" s="223"/>
      <c r="DF189" s="223"/>
      <c r="DG189" s="223"/>
      <c r="DH189" s="223"/>
      <c r="DI189" s="223"/>
      <c r="DJ189" s="223"/>
      <c r="DK189" s="223"/>
      <c r="DL189" s="223"/>
      <c r="DM189" s="223"/>
      <c r="DN189" s="223"/>
      <c r="DO189" s="223"/>
      <c r="DP189" s="223"/>
      <c r="DQ189" s="223"/>
      <c r="DR189" s="223"/>
      <c r="DS189" s="223"/>
      <c r="DT189" s="223"/>
      <c r="DU189" s="223"/>
      <c r="DV189" s="223"/>
      <c r="DW189" s="223"/>
      <c r="DX189" s="223"/>
      <c r="DY189" s="223"/>
      <c r="DZ189" s="223"/>
      <c r="EA189" s="223"/>
      <c r="EB189" s="223"/>
      <c r="EC189" s="223"/>
      <c r="ED189" s="223"/>
      <c r="EE189" s="223"/>
      <c r="EF189" s="223"/>
      <c r="EG189" s="223"/>
      <c r="EH189" s="223"/>
      <c r="EI189" s="223"/>
      <c r="EJ189" s="223"/>
      <c r="EK189" s="223"/>
      <c r="EL189" s="223"/>
      <c r="EM189" s="223"/>
      <c r="EN189" s="223"/>
      <c r="EO189" s="223"/>
      <c r="EP189" s="223"/>
      <c r="EQ189" s="223"/>
      <c r="ER189" s="223"/>
      <c r="ES189" s="223"/>
      <c r="ET189" s="223"/>
      <c r="EU189" s="223"/>
      <c r="EV189" s="223"/>
      <c r="EW189" s="223"/>
      <c r="EX189" s="223"/>
      <c r="EY189" s="223"/>
      <c r="EZ189" s="223"/>
      <c r="FA189" s="223"/>
      <c r="FB189" s="223"/>
      <c r="FC189" s="223"/>
      <c r="FD189" s="223"/>
      <c r="FE189" s="223"/>
      <c r="FF189" s="223"/>
      <c r="FG189" s="223"/>
      <c r="FH189" s="223"/>
      <c r="FI189" s="223"/>
      <c r="FJ189" s="223"/>
      <c r="FK189" s="223"/>
      <c r="FL189" s="223"/>
      <c r="FM189" s="223"/>
      <c r="FN189" s="223"/>
      <c r="FO189" s="223"/>
      <c r="FP189" s="223"/>
      <c r="FQ189" s="223"/>
      <c r="FR189" s="223"/>
      <c r="FS189" s="223"/>
      <c r="FT189" s="223"/>
      <c r="FU189" s="223"/>
      <c r="FV189" s="223"/>
      <c r="FW189" s="223"/>
      <c r="FX189" s="223"/>
      <c r="FY189" s="223"/>
      <c r="FZ189" s="223"/>
      <c r="GA189" s="223"/>
      <c r="GB189" s="223"/>
      <c r="GC189" s="223"/>
      <c r="GD189" s="223"/>
      <c r="GE189" s="223"/>
      <c r="GF189" s="223"/>
      <c r="GG189" s="223"/>
      <c r="GH189" s="223"/>
      <c r="GI189" s="223"/>
      <c r="GJ189" s="223"/>
      <c r="GK189" s="223"/>
      <c r="GL189" s="223"/>
      <c r="GM189" s="223"/>
      <c r="GN189" s="223"/>
      <c r="GO189" s="223"/>
      <c r="GP189" s="223"/>
      <c r="GQ189" s="223"/>
      <c r="GR189" s="223"/>
      <c r="GS189" s="223"/>
      <c r="GT189" s="223"/>
      <c r="GU189" s="223"/>
      <c r="GV189" s="223"/>
      <c r="GW189" s="223"/>
      <c r="GX189" s="223"/>
      <c r="GY189" s="223"/>
      <c r="GZ189" s="223"/>
      <c r="HA189" s="223"/>
      <c r="HB189" s="223"/>
      <c r="HC189" s="223"/>
      <c r="HD189" s="223"/>
      <c r="HE189" s="223"/>
      <c r="HF189" s="223"/>
      <c r="HG189" s="223"/>
      <c r="HH189" s="223"/>
      <c r="HI189" s="223"/>
      <c r="HJ189" s="223"/>
      <c r="HK189" s="223"/>
      <c r="HL189" s="223"/>
      <c r="HM189" s="223"/>
      <c r="HN189" s="223"/>
      <c r="HO189" s="223"/>
      <c r="HP189" s="223"/>
      <c r="HQ189" s="223"/>
      <c r="HR189" s="223"/>
      <c r="HS189" s="223"/>
      <c r="HT189" s="223"/>
      <c r="HU189" s="223"/>
      <c r="HV189" s="223"/>
      <c r="HW189" s="223"/>
      <c r="HX189" s="223"/>
      <c r="HY189" s="223"/>
      <c r="HZ189" s="223"/>
      <c r="IA189" s="223"/>
      <c r="IB189" s="223"/>
      <c r="IC189" s="223"/>
      <c r="ID189" s="223"/>
      <c r="IE189" s="223"/>
      <c r="IF189" s="223"/>
      <c r="IG189" s="223"/>
      <c r="IH189" s="223"/>
      <c r="II189" s="223"/>
      <c r="IJ189" s="223"/>
      <c r="IK189" s="223"/>
      <c r="IL189" s="223"/>
      <c r="IM189" s="223"/>
      <c r="IN189" s="223"/>
      <c r="IO189" s="223"/>
      <c r="IP189" s="223"/>
      <c r="IQ189" s="223"/>
      <c r="IR189" s="223"/>
      <c r="IS189" s="223"/>
      <c r="IT189" s="223"/>
      <c r="IU189" s="223"/>
      <c r="IV189" s="223"/>
      <c r="IW189" s="223"/>
      <c r="IX189" s="223"/>
      <c r="IY189" s="223"/>
      <c r="IZ189" s="223"/>
      <c r="JA189" s="223"/>
      <c r="JB189" s="223"/>
      <c r="JC189" s="223"/>
      <c r="JD189" s="223"/>
      <c r="JE189" s="223"/>
      <c r="JF189" s="223"/>
      <c r="JG189" s="223"/>
      <c r="JH189" s="223"/>
      <c r="JI189" s="232"/>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39.95" hidden="false" customHeight="true" outlineLevel="0" collapsed="false">
      <c r="A190" s="119" t="n">
        <v>167</v>
      </c>
      <c r="B190" s="119" t="s">
        <v>109</v>
      </c>
      <c r="C190" s="119" t="n">
        <v>14</v>
      </c>
      <c r="D190" s="119" t="s">
        <v>385</v>
      </c>
      <c r="E190" s="119"/>
      <c r="F190" s="119"/>
      <c r="G190" s="119" t="s">
        <v>530</v>
      </c>
      <c r="H190" s="119"/>
      <c r="I190" s="119" t="s">
        <v>71</v>
      </c>
      <c r="J190" s="119"/>
      <c r="K190" s="119" t="s">
        <v>531</v>
      </c>
      <c r="L190" s="164" t="s">
        <v>74</v>
      </c>
      <c r="M190" s="119" t="s">
        <v>542</v>
      </c>
      <c r="N190" s="215" t="n">
        <v>41829</v>
      </c>
      <c r="O190" s="215" t="n">
        <v>41829</v>
      </c>
      <c r="P190" s="202" t="n">
        <v>41840</v>
      </c>
      <c r="Q190" s="124" t="n">
        <f aca="false">P190-O190</f>
        <v>11</v>
      </c>
      <c r="R190" s="119"/>
      <c r="S190" s="119" t="n">
        <v>9001</v>
      </c>
      <c r="T190" s="119"/>
      <c r="U190" s="229" t="s">
        <v>752</v>
      </c>
      <c r="V190" s="164" t="s">
        <v>550</v>
      </c>
      <c r="W190" s="164" t="s">
        <v>552</v>
      </c>
      <c r="X190" s="207" t="s">
        <v>446</v>
      </c>
      <c r="Y190" s="209" t="s">
        <v>135</v>
      </c>
      <c r="Z190" s="207" t="s">
        <v>447</v>
      </c>
      <c r="AA190" s="207"/>
      <c r="AB190" s="206" t="n">
        <v>1</v>
      </c>
      <c r="AC190" s="202" t="n">
        <v>41850</v>
      </c>
      <c r="AD190" s="175" t="s">
        <v>121</v>
      </c>
      <c r="AE190" s="132" t="n">
        <f aca="false">AC190-O190</f>
        <v>21</v>
      </c>
      <c r="AF190" s="119"/>
      <c r="AG190" s="119"/>
      <c r="AH190" s="0"/>
      <c r="AI190" s="190"/>
      <c r="AJ190" s="190"/>
      <c r="AK190" s="190"/>
      <c r="AL190" s="190"/>
      <c r="AM190" s="190"/>
      <c r="AN190" s="222"/>
      <c r="AO190" s="223"/>
      <c r="AP190" s="223"/>
      <c r="AQ190" s="223"/>
      <c r="AR190" s="223"/>
      <c r="AS190" s="223"/>
      <c r="AT190" s="223"/>
      <c r="AU190" s="223"/>
      <c r="AV190" s="223"/>
      <c r="AW190" s="223"/>
      <c r="AX190" s="223"/>
      <c r="AY190" s="223"/>
      <c r="AZ190" s="223"/>
      <c r="BA190" s="223"/>
      <c r="BB190" s="223"/>
      <c r="BC190" s="223"/>
      <c r="BD190" s="223"/>
      <c r="BE190" s="223"/>
      <c r="BF190" s="223"/>
      <c r="BG190" s="223"/>
      <c r="BH190" s="223"/>
      <c r="BI190" s="223"/>
      <c r="BJ190" s="223"/>
      <c r="BK190" s="223"/>
      <c r="BL190" s="223"/>
      <c r="BM190" s="223"/>
      <c r="BN190" s="223"/>
      <c r="BO190" s="223"/>
      <c r="BP190" s="223"/>
      <c r="BQ190" s="223"/>
      <c r="BR190" s="223"/>
      <c r="BS190" s="223"/>
      <c r="BT190" s="223"/>
      <c r="BU190" s="223"/>
      <c r="BV190" s="223"/>
      <c r="BW190" s="223"/>
      <c r="BX190" s="223"/>
      <c r="BY190" s="223"/>
      <c r="BZ190" s="223"/>
      <c r="CA190" s="223"/>
      <c r="CB190" s="223"/>
      <c r="CC190" s="223"/>
      <c r="CD190" s="223"/>
      <c r="CE190" s="223"/>
      <c r="CF190" s="223"/>
      <c r="CG190" s="223"/>
      <c r="CH190" s="223"/>
      <c r="CI190" s="223"/>
      <c r="CJ190" s="223"/>
      <c r="CK190" s="223"/>
      <c r="CL190" s="223"/>
      <c r="CM190" s="223"/>
      <c r="CN190" s="223"/>
      <c r="CO190" s="223"/>
      <c r="CP190" s="223"/>
      <c r="CQ190" s="223"/>
      <c r="CR190" s="223"/>
      <c r="CS190" s="223"/>
      <c r="CT190" s="223"/>
      <c r="CU190" s="223"/>
      <c r="CV190" s="223"/>
      <c r="CW190" s="223"/>
      <c r="CX190" s="223"/>
      <c r="CY190" s="223"/>
      <c r="CZ190" s="223"/>
      <c r="DA190" s="223"/>
      <c r="DB190" s="223"/>
      <c r="DC190" s="223"/>
      <c r="DD190" s="223"/>
      <c r="DE190" s="223"/>
      <c r="DF190" s="223"/>
      <c r="DG190" s="223"/>
      <c r="DH190" s="223"/>
      <c r="DI190" s="223"/>
      <c r="DJ190" s="223"/>
      <c r="DK190" s="223"/>
      <c r="DL190" s="223"/>
      <c r="DM190" s="223"/>
      <c r="DN190" s="223"/>
      <c r="DO190" s="223"/>
      <c r="DP190" s="223"/>
      <c r="DQ190" s="223"/>
      <c r="DR190" s="223"/>
      <c r="DS190" s="223"/>
      <c r="DT190" s="223"/>
      <c r="DU190" s="223"/>
      <c r="DV190" s="223"/>
      <c r="DW190" s="223"/>
      <c r="DX190" s="223"/>
      <c r="DY190" s="223"/>
      <c r="DZ190" s="223"/>
      <c r="EA190" s="223"/>
      <c r="EB190" s="223"/>
      <c r="EC190" s="223"/>
      <c r="ED190" s="223"/>
      <c r="EE190" s="223"/>
      <c r="EF190" s="223"/>
      <c r="EG190" s="223"/>
      <c r="EH190" s="223"/>
      <c r="EI190" s="223"/>
      <c r="EJ190" s="223"/>
      <c r="EK190" s="223"/>
      <c r="EL190" s="223"/>
      <c r="EM190" s="223"/>
      <c r="EN190" s="223"/>
      <c r="EO190" s="223"/>
      <c r="EP190" s="223"/>
      <c r="EQ190" s="223"/>
      <c r="ER190" s="223"/>
      <c r="ES190" s="223"/>
      <c r="ET190" s="223"/>
      <c r="EU190" s="223"/>
      <c r="EV190" s="223"/>
      <c r="EW190" s="223"/>
      <c r="EX190" s="223"/>
      <c r="EY190" s="223"/>
      <c r="EZ190" s="223"/>
      <c r="FA190" s="223"/>
      <c r="FB190" s="223"/>
      <c r="FC190" s="223"/>
      <c r="FD190" s="223"/>
      <c r="FE190" s="223"/>
      <c r="FF190" s="223"/>
      <c r="FG190" s="223"/>
      <c r="FH190" s="223"/>
      <c r="FI190" s="223"/>
      <c r="FJ190" s="223"/>
      <c r="FK190" s="223"/>
      <c r="FL190" s="223"/>
      <c r="FM190" s="223"/>
      <c r="FN190" s="223"/>
      <c r="FO190" s="223"/>
      <c r="FP190" s="223"/>
      <c r="FQ190" s="223"/>
      <c r="FR190" s="223"/>
      <c r="FS190" s="223"/>
      <c r="FT190" s="223"/>
      <c r="FU190" s="223"/>
      <c r="FV190" s="223"/>
      <c r="FW190" s="223"/>
      <c r="FX190" s="223"/>
      <c r="FY190" s="223"/>
      <c r="FZ190" s="223"/>
      <c r="GA190" s="223"/>
      <c r="GB190" s="223"/>
      <c r="GC190" s="223"/>
      <c r="GD190" s="223"/>
      <c r="GE190" s="223"/>
      <c r="GF190" s="223"/>
      <c r="GG190" s="223"/>
      <c r="GH190" s="223"/>
      <c r="GI190" s="223"/>
      <c r="GJ190" s="223"/>
      <c r="GK190" s="223"/>
      <c r="GL190" s="223"/>
      <c r="GM190" s="223"/>
      <c r="GN190" s="223"/>
      <c r="GO190" s="223"/>
      <c r="GP190" s="223"/>
      <c r="GQ190" s="223"/>
      <c r="GR190" s="223"/>
      <c r="GS190" s="223"/>
      <c r="GT190" s="223"/>
      <c r="GU190" s="223"/>
      <c r="GV190" s="223"/>
      <c r="GW190" s="223"/>
      <c r="GX190" s="223"/>
      <c r="GY190" s="223"/>
      <c r="GZ190" s="223"/>
      <c r="HA190" s="223"/>
      <c r="HB190" s="223"/>
      <c r="HC190" s="223"/>
      <c r="HD190" s="223"/>
      <c r="HE190" s="223"/>
      <c r="HF190" s="223"/>
      <c r="HG190" s="223"/>
      <c r="HH190" s="223"/>
      <c r="HI190" s="223"/>
      <c r="HJ190" s="223"/>
      <c r="HK190" s="223"/>
      <c r="HL190" s="223"/>
      <c r="HM190" s="223"/>
      <c r="HN190" s="223"/>
      <c r="HO190" s="223"/>
      <c r="HP190" s="223"/>
      <c r="HQ190" s="223"/>
      <c r="HR190" s="223"/>
      <c r="HS190" s="223"/>
      <c r="HT190" s="223"/>
      <c r="HU190" s="223"/>
      <c r="HV190" s="223"/>
      <c r="HW190" s="223"/>
      <c r="HX190" s="223"/>
      <c r="HY190" s="223"/>
      <c r="HZ190" s="223"/>
      <c r="IA190" s="223"/>
      <c r="IB190" s="223"/>
      <c r="IC190" s="223"/>
      <c r="ID190" s="223"/>
      <c r="IE190" s="223"/>
      <c r="IF190" s="223"/>
      <c r="IG190" s="223"/>
      <c r="IH190" s="223"/>
      <c r="II190" s="223"/>
      <c r="IJ190" s="223"/>
      <c r="IK190" s="223"/>
      <c r="IL190" s="223"/>
      <c r="IM190" s="223"/>
      <c r="IN190" s="223"/>
      <c r="IO190" s="223"/>
      <c r="IP190" s="223"/>
      <c r="IQ190" s="223"/>
      <c r="IR190" s="223"/>
      <c r="IS190" s="223"/>
      <c r="IT190" s="223"/>
      <c r="IU190" s="223"/>
      <c r="IV190" s="223"/>
      <c r="IW190" s="223"/>
      <c r="IX190" s="223"/>
      <c r="IY190" s="223"/>
      <c r="IZ190" s="223"/>
      <c r="JA190" s="223"/>
      <c r="JB190" s="223"/>
      <c r="JC190" s="223"/>
      <c r="JD190" s="223"/>
      <c r="JE190" s="223"/>
      <c r="JF190" s="223"/>
      <c r="JG190" s="223"/>
      <c r="JH190" s="223"/>
      <c r="JI190" s="232"/>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39.95" hidden="false" customHeight="true" outlineLevel="0" collapsed="false">
      <c r="A191" s="119" t="n">
        <v>168</v>
      </c>
      <c r="B191" s="119" t="s">
        <v>109</v>
      </c>
      <c r="C191" s="218" t="n">
        <v>14</v>
      </c>
      <c r="D191" s="119" t="s">
        <v>385</v>
      </c>
      <c r="E191" s="119"/>
      <c r="F191" s="119"/>
      <c r="G191" s="119" t="s">
        <v>530</v>
      </c>
      <c r="H191" s="119"/>
      <c r="I191" s="119" t="s">
        <v>71</v>
      </c>
      <c r="J191" s="119"/>
      <c r="K191" s="119" t="s">
        <v>531</v>
      </c>
      <c r="L191" s="119" t="s">
        <v>753</v>
      </c>
      <c r="M191" s="119" t="s">
        <v>754</v>
      </c>
      <c r="N191" s="215" t="n">
        <v>41829</v>
      </c>
      <c r="O191" s="215" t="n">
        <v>41829</v>
      </c>
      <c r="P191" s="193" t="n">
        <v>41840</v>
      </c>
      <c r="Q191" s="124" t="n">
        <f aca="false">P191-O191</f>
        <v>11</v>
      </c>
      <c r="R191" s="119"/>
      <c r="S191" s="119" t="n">
        <v>9001</v>
      </c>
      <c r="T191" s="119"/>
      <c r="U191" s="236" t="s">
        <v>755</v>
      </c>
      <c r="V191" s="164" t="s">
        <v>550</v>
      </c>
      <c r="W191" s="238" t="s">
        <v>756</v>
      </c>
      <c r="X191" s="239" t="s">
        <v>757</v>
      </c>
      <c r="Y191" s="119" t="s">
        <v>135</v>
      </c>
      <c r="Z191" s="238" t="s">
        <v>758</v>
      </c>
      <c r="AA191" s="240"/>
      <c r="AB191" s="159" t="n">
        <v>1</v>
      </c>
      <c r="AC191" s="119"/>
      <c r="AD191" s="119" t="s">
        <v>121</v>
      </c>
      <c r="AE191" s="132" t="n">
        <f aca="false">AC191-O191</f>
        <v>-41829</v>
      </c>
      <c r="AF191" s="119"/>
      <c r="AG191" s="119"/>
      <c r="AH191" s="0"/>
      <c r="AI191" s="190"/>
      <c r="AJ191" s="190"/>
      <c r="AK191" s="190"/>
      <c r="AL191" s="190"/>
      <c r="AM191" s="190"/>
      <c r="AN191" s="222"/>
      <c r="AO191" s="223"/>
      <c r="AP191" s="223"/>
      <c r="AQ191" s="223"/>
      <c r="AR191" s="223"/>
      <c r="AS191" s="223"/>
      <c r="AT191" s="223"/>
      <c r="AU191" s="223"/>
      <c r="AV191" s="223"/>
      <c r="AW191" s="223"/>
      <c r="AX191" s="223"/>
      <c r="AY191" s="223"/>
      <c r="AZ191" s="223"/>
      <c r="BA191" s="223"/>
      <c r="BB191" s="223"/>
      <c r="BC191" s="223"/>
      <c r="BD191" s="223"/>
      <c r="BE191" s="223"/>
      <c r="BF191" s="223"/>
      <c r="BG191" s="223"/>
      <c r="BH191" s="223"/>
      <c r="BI191" s="223"/>
      <c r="BJ191" s="223"/>
      <c r="BK191" s="223"/>
      <c r="BL191" s="223"/>
      <c r="BM191" s="223"/>
      <c r="BN191" s="223"/>
      <c r="BO191" s="223"/>
      <c r="BP191" s="223"/>
      <c r="BQ191" s="223"/>
      <c r="BR191" s="223"/>
      <c r="BS191" s="223"/>
      <c r="BT191" s="223"/>
      <c r="BU191" s="223"/>
      <c r="BV191" s="223"/>
      <c r="BW191" s="223"/>
      <c r="BX191" s="223"/>
      <c r="BY191" s="223"/>
      <c r="BZ191" s="223"/>
      <c r="CA191" s="223"/>
      <c r="CB191" s="223"/>
      <c r="CC191" s="223"/>
      <c r="CD191" s="223"/>
      <c r="CE191" s="223"/>
      <c r="CF191" s="223"/>
      <c r="CG191" s="223"/>
      <c r="CH191" s="223"/>
      <c r="CI191" s="223"/>
      <c r="CJ191" s="223"/>
      <c r="CK191" s="223"/>
      <c r="CL191" s="223"/>
      <c r="CM191" s="223"/>
      <c r="CN191" s="223"/>
      <c r="CO191" s="223"/>
      <c r="CP191" s="223"/>
      <c r="CQ191" s="223"/>
      <c r="CR191" s="223"/>
      <c r="CS191" s="223"/>
      <c r="CT191" s="223"/>
      <c r="CU191" s="223"/>
      <c r="CV191" s="223"/>
      <c r="CW191" s="223"/>
      <c r="CX191" s="223"/>
      <c r="CY191" s="223"/>
      <c r="CZ191" s="223"/>
      <c r="DA191" s="223"/>
      <c r="DB191" s="223"/>
      <c r="DC191" s="223"/>
      <c r="DD191" s="223"/>
      <c r="DE191" s="223"/>
      <c r="DF191" s="223"/>
      <c r="DG191" s="223"/>
      <c r="DH191" s="223"/>
      <c r="DI191" s="223"/>
      <c r="DJ191" s="223"/>
      <c r="DK191" s="223"/>
      <c r="DL191" s="223"/>
      <c r="DM191" s="223"/>
      <c r="DN191" s="223"/>
      <c r="DO191" s="223"/>
      <c r="DP191" s="223"/>
      <c r="DQ191" s="223"/>
      <c r="DR191" s="223"/>
      <c r="DS191" s="223"/>
      <c r="DT191" s="223"/>
      <c r="DU191" s="223"/>
      <c r="DV191" s="223"/>
      <c r="DW191" s="223"/>
      <c r="DX191" s="223"/>
      <c r="DY191" s="223"/>
      <c r="DZ191" s="223"/>
      <c r="EA191" s="223"/>
      <c r="EB191" s="223"/>
      <c r="EC191" s="223"/>
      <c r="ED191" s="223"/>
      <c r="EE191" s="223"/>
      <c r="EF191" s="223"/>
      <c r="EG191" s="223"/>
      <c r="EH191" s="223"/>
      <c r="EI191" s="223"/>
      <c r="EJ191" s="223"/>
      <c r="EK191" s="223"/>
      <c r="EL191" s="223"/>
      <c r="EM191" s="223"/>
      <c r="EN191" s="223"/>
      <c r="EO191" s="223"/>
      <c r="EP191" s="223"/>
      <c r="EQ191" s="223"/>
      <c r="ER191" s="223"/>
      <c r="ES191" s="223"/>
      <c r="ET191" s="223"/>
      <c r="EU191" s="223"/>
      <c r="EV191" s="223"/>
      <c r="EW191" s="223"/>
      <c r="EX191" s="223"/>
      <c r="EY191" s="223"/>
      <c r="EZ191" s="223"/>
      <c r="FA191" s="223"/>
      <c r="FB191" s="223"/>
      <c r="FC191" s="223"/>
      <c r="FD191" s="223"/>
      <c r="FE191" s="223"/>
      <c r="FF191" s="223"/>
      <c r="FG191" s="223"/>
      <c r="FH191" s="223"/>
      <c r="FI191" s="223"/>
      <c r="FJ191" s="223"/>
      <c r="FK191" s="223"/>
      <c r="FL191" s="223"/>
      <c r="FM191" s="223"/>
      <c r="FN191" s="223"/>
      <c r="FO191" s="223"/>
      <c r="FP191" s="223"/>
      <c r="FQ191" s="223"/>
      <c r="FR191" s="223"/>
      <c r="FS191" s="223"/>
      <c r="FT191" s="223"/>
      <c r="FU191" s="223"/>
      <c r="FV191" s="223"/>
      <c r="FW191" s="223"/>
      <c r="FX191" s="223"/>
      <c r="FY191" s="223"/>
      <c r="FZ191" s="223"/>
      <c r="GA191" s="223"/>
      <c r="GB191" s="223"/>
      <c r="GC191" s="223"/>
      <c r="GD191" s="223"/>
      <c r="GE191" s="223"/>
      <c r="GF191" s="223"/>
      <c r="GG191" s="223"/>
      <c r="GH191" s="223"/>
      <c r="GI191" s="223"/>
      <c r="GJ191" s="223"/>
      <c r="GK191" s="223"/>
      <c r="GL191" s="223"/>
      <c r="GM191" s="223"/>
      <c r="GN191" s="223"/>
      <c r="GO191" s="223"/>
      <c r="GP191" s="223"/>
      <c r="GQ191" s="223"/>
      <c r="GR191" s="223"/>
      <c r="GS191" s="223"/>
      <c r="GT191" s="223"/>
      <c r="GU191" s="223"/>
      <c r="GV191" s="223"/>
      <c r="GW191" s="223"/>
      <c r="GX191" s="223"/>
      <c r="GY191" s="223"/>
      <c r="GZ191" s="223"/>
      <c r="HA191" s="223"/>
      <c r="HB191" s="223"/>
      <c r="HC191" s="223"/>
      <c r="HD191" s="223"/>
      <c r="HE191" s="223"/>
      <c r="HF191" s="223"/>
      <c r="HG191" s="223"/>
      <c r="HH191" s="223"/>
      <c r="HI191" s="223"/>
      <c r="HJ191" s="223"/>
      <c r="HK191" s="223"/>
      <c r="HL191" s="223"/>
      <c r="HM191" s="223"/>
      <c r="HN191" s="223"/>
      <c r="HO191" s="223"/>
      <c r="HP191" s="223"/>
      <c r="HQ191" s="223"/>
      <c r="HR191" s="223"/>
      <c r="HS191" s="223"/>
      <c r="HT191" s="223"/>
      <c r="HU191" s="223"/>
      <c r="HV191" s="223"/>
      <c r="HW191" s="223"/>
      <c r="HX191" s="223"/>
      <c r="HY191" s="223"/>
      <c r="HZ191" s="223"/>
      <c r="IA191" s="223"/>
      <c r="IB191" s="223"/>
      <c r="IC191" s="223"/>
      <c r="ID191" s="223"/>
      <c r="IE191" s="223"/>
      <c r="IF191" s="223"/>
      <c r="IG191" s="223"/>
      <c r="IH191" s="223"/>
      <c r="II191" s="223"/>
      <c r="IJ191" s="223"/>
      <c r="IK191" s="223"/>
      <c r="IL191" s="223"/>
      <c r="IM191" s="223"/>
      <c r="IN191" s="223"/>
      <c r="IO191" s="223"/>
      <c r="IP191" s="223"/>
      <c r="IQ191" s="223"/>
      <c r="IR191" s="223"/>
      <c r="IS191" s="223"/>
      <c r="IT191" s="223"/>
      <c r="IU191" s="223"/>
      <c r="IV191" s="223"/>
      <c r="IW191" s="223"/>
      <c r="IX191" s="223"/>
      <c r="IY191" s="223"/>
      <c r="IZ191" s="223"/>
      <c r="JA191" s="223"/>
      <c r="JB191" s="223"/>
      <c r="JC191" s="223"/>
      <c r="JD191" s="223"/>
      <c r="JE191" s="223"/>
      <c r="JF191" s="223"/>
      <c r="JG191" s="223"/>
      <c r="JH191" s="223"/>
      <c r="JI191" s="232"/>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39.95" hidden="false" customHeight="true" outlineLevel="0" collapsed="false">
      <c r="A192" s="119" t="n">
        <v>169</v>
      </c>
      <c r="B192" s="119" t="s">
        <v>109</v>
      </c>
      <c r="C192" s="119" t="n">
        <v>14</v>
      </c>
      <c r="D192" s="119" t="s">
        <v>385</v>
      </c>
      <c r="E192" s="119"/>
      <c r="F192" s="119"/>
      <c r="G192" s="119" t="s">
        <v>530</v>
      </c>
      <c r="H192" s="119"/>
      <c r="I192" s="119" t="s">
        <v>71</v>
      </c>
      <c r="J192" s="119"/>
      <c r="K192" s="119" t="s">
        <v>531</v>
      </c>
      <c r="L192" s="119" t="s">
        <v>753</v>
      </c>
      <c r="M192" s="119" t="s">
        <v>754</v>
      </c>
      <c r="N192" s="215" t="n">
        <v>41829</v>
      </c>
      <c r="O192" s="215" t="n">
        <v>41829</v>
      </c>
      <c r="P192" s="193" t="n">
        <v>41840</v>
      </c>
      <c r="Q192" s="124" t="n">
        <f aca="false">P192-O192</f>
        <v>11</v>
      </c>
      <c r="R192" s="119"/>
      <c r="S192" s="119" t="n">
        <v>18001</v>
      </c>
      <c r="T192" s="119"/>
      <c r="U192" s="228" t="s">
        <v>759</v>
      </c>
      <c r="V192" s="164" t="s">
        <v>550</v>
      </c>
      <c r="W192" s="241" t="s">
        <v>760</v>
      </c>
      <c r="X192" s="242" t="s">
        <v>761</v>
      </c>
      <c r="Y192" s="119" t="s">
        <v>135</v>
      </c>
      <c r="Z192" s="241" t="s">
        <v>762</v>
      </c>
      <c r="AA192" s="240"/>
      <c r="AB192" s="159" t="n">
        <v>1</v>
      </c>
      <c r="AC192" s="119"/>
      <c r="AD192" s="119" t="s">
        <v>121</v>
      </c>
      <c r="AE192" s="132" t="n">
        <f aca="false">AC192-O192</f>
        <v>-41829</v>
      </c>
      <c r="AF192" s="119"/>
      <c r="AG192" s="119"/>
      <c r="AH192" s="0"/>
      <c r="AI192" s="190"/>
      <c r="AJ192" s="190"/>
      <c r="AK192" s="190"/>
      <c r="AL192" s="190"/>
      <c r="AM192" s="190"/>
      <c r="AN192" s="222"/>
      <c r="AO192" s="223"/>
      <c r="AP192" s="223"/>
      <c r="AQ192" s="223"/>
      <c r="AR192" s="223"/>
      <c r="AS192" s="223"/>
      <c r="AT192" s="223"/>
      <c r="AU192" s="223"/>
      <c r="AV192" s="223"/>
      <c r="AW192" s="223"/>
      <c r="AX192" s="223"/>
      <c r="AY192" s="223"/>
      <c r="AZ192" s="223"/>
      <c r="BA192" s="223"/>
      <c r="BB192" s="223"/>
      <c r="BC192" s="223"/>
      <c r="BD192" s="223"/>
      <c r="BE192" s="223"/>
      <c r="BF192" s="223"/>
      <c r="BG192" s="223"/>
      <c r="BH192" s="223"/>
      <c r="BI192" s="223"/>
      <c r="BJ192" s="223"/>
      <c r="BK192" s="223"/>
      <c r="BL192" s="223"/>
      <c r="BM192" s="223"/>
      <c r="BN192" s="223"/>
      <c r="BO192" s="223"/>
      <c r="BP192" s="223"/>
      <c r="BQ192" s="223"/>
      <c r="BR192" s="223"/>
      <c r="BS192" s="223"/>
      <c r="BT192" s="223"/>
      <c r="BU192" s="223"/>
      <c r="BV192" s="223"/>
      <c r="BW192" s="223"/>
      <c r="BX192" s="223"/>
      <c r="BY192" s="223"/>
      <c r="BZ192" s="223"/>
      <c r="CA192" s="223"/>
      <c r="CB192" s="223"/>
      <c r="CC192" s="223"/>
      <c r="CD192" s="223"/>
      <c r="CE192" s="223"/>
      <c r="CF192" s="223"/>
      <c r="CG192" s="223"/>
      <c r="CH192" s="223"/>
      <c r="CI192" s="223"/>
      <c r="CJ192" s="223"/>
      <c r="CK192" s="223"/>
      <c r="CL192" s="223"/>
      <c r="CM192" s="223"/>
      <c r="CN192" s="223"/>
      <c r="CO192" s="223"/>
      <c r="CP192" s="223"/>
      <c r="CQ192" s="223"/>
      <c r="CR192" s="223"/>
      <c r="CS192" s="223"/>
      <c r="CT192" s="223"/>
      <c r="CU192" s="223"/>
      <c r="CV192" s="223"/>
      <c r="CW192" s="223"/>
      <c r="CX192" s="223"/>
      <c r="CY192" s="223"/>
      <c r="CZ192" s="223"/>
      <c r="DA192" s="223"/>
      <c r="DB192" s="223"/>
      <c r="DC192" s="223"/>
      <c r="DD192" s="223"/>
      <c r="DE192" s="223"/>
      <c r="DF192" s="223"/>
      <c r="DG192" s="223"/>
      <c r="DH192" s="223"/>
      <c r="DI192" s="223"/>
      <c r="DJ192" s="223"/>
      <c r="DK192" s="223"/>
      <c r="DL192" s="223"/>
      <c r="DM192" s="223"/>
      <c r="DN192" s="223"/>
      <c r="DO192" s="223"/>
      <c r="DP192" s="223"/>
      <c r="DQ192" s="223"/>
      <c r="DR192" s="223"/>
      <c r="DS192" s="223"/>
      <c r="DT192" s="223"/>
      <c r="DU192" s="223"/>
      <c r="DV192" s="223"/>
      <c r="DW192" s="223"/>
      <c r="DX192" s="223"/>
      <c r="DY192" s="223"/>
      <c r="DZ192" s="223"/>
      <c r="EA192" s="223"/>
      <c r="EB192" s="223"/>
      <c r="EC192" s="223"/>
      <c r="ED192" s="223"/>
      <c r="EE192" s="223"/>
      <c r="EF192" s="223"/>
      <c r="EG192" s="223"/>
      <c r="EH192" s="223"/>
      <c r="EI192" s="223"/>
      <c r="EJ192" s="223"/>
      <c r="EK192" s="223"/>
      <c r="EL192" s="223"/>
      <c r="EM192" s="223"/>
      <c r="EN192" s="223"/>
      <c r="EO192" s="223"/>
      <c r="EP192" s="223"/>
      <c r="EQ192" s="223"/>
      <c r="ER192" s="223"/>
      <c r="ES192" s="223"/>
      <c r="ET192" s="223"/>
      <c r="EU192" s="223"/>
      <c r="EV192" s="223"/>
      <c r="EW192" s="223"/>
      <c r="EX192" s="223"/>
      <c r="EY192" s="223"/>
      <c r="EZ192" s="223"/>
      <c r="FA192" s="223"/>
      <c r="FB192" s="223"/>
      <c r="FC192" s="223"/>
      <c r="FD192" s="223"/>
      <c r="FE192" s="223"/>
      <c r="FF192" s="223"/>
      <c r="FG192" s="223"/>
      <c r="FH192" s="223"/>
      <c r="FI192" s="223"/>
      <c r="FJ192" s="223"/>
      <c r="FK192" s="223"/>
      <c r="FL192" s="223"/>
      <c r="FM192" s="223"/>
      <c r="FN192" s="223"/>
      <c r="FO192" s="223"/>
      <c r="FP192" s="223"/>
      <c r="FQ192" s="223"/>
      <c r="FR192" s="223"/>
      <c r="FS192" s="223"/>
      <c r="FT192" s="223"/>
      <c r="FU192" s="223"/>
      <c r="FV192" s="223"/>
      <c r="FW192" s="223"/>
      <c r="FX192" s="223"/>
      <c r="FY192" s="223"/>
      <c r="FZ192" s="223"/>
      <c r="GA192" s="223"/>
      <c r="GB192" s="223"/>
      <c r="GC192" s="223"/>
      <c r="GD192" s="223"/>
      <c r="GE192" s="223"/>
      <c r="GF192" s="223"/>
      <c r="GG192" s="223"/>
      <c r="GH192" s="223"/>
      <c r="GI192" s="223"/>
      <c r="GJ192" s="223"/>
      <c r="GK192" s="223"/>
      <c r="GL192" s="223"/>
      <c r="GM192" s="223"/>
      <c r="GN192" s="223"/>
      <c r="GO192" s="223"/>
      <c r="GP192" s="223"/>
      <c r="GQ192" s="223"/>
      <c r="GR192" s="223"/>
      <c r="GS192" s="223"/>
      <c r="GT192" s="223"/>
      <c r="GU192" s="223"/>
      <c r="GV192" s="223"/>
      <c r="GW192" s="223"/>
      <c r="GX192" s="223"/>
      <c r="GY192" s="223"/>
      <c r="GZ192" s="223"/>
      <c r="HA192" s="223"/>
      <c r="HB192" s="223"/>
      <c r="HC192" s="223"/>
      <c r="HD192" s="223"/>
      <c r="HE192" s="223"/>
      <c r="HF192" s="223"/>
      <c r="HG192" s="223"/>
      <c r="HH192" s="223"/>
      <c r="HI192" s="223"/>
      <c r="HJ192" s="223"/>
      <c r="HK192" s="223"/>
      <c r="HL192" s="223"/>
      <c r="HM192" s="223"/>
      <c r="HN192" s="223"/>
      <c r="HO192" s="223"/>
      <c r="HP192" s="223"/>
      <c r="HQ192" s="223"/>
      <c r="HR192" s="223"/>
      <c r="HS192" s="223"/>
      <c r="HT192" s="223"/>
      <c r="HU192" s="223"/>
      <c r="HV192" s="223"/>
      <c r="HW192" s="223"/>
      <c r="HX192" s="223"/>
      <c r="HY192" s="223"/>
      <c r="HZ192" s="223"/>
      <c r="IA192" s="223"/>
      <c r="IB192" s="223"/>
      <c r="IC192" s="223"/>
      <c r="ID192" s="223"/>
      <c r="IE192" s="223"/>
      <c r="IF192" s="223"/>
      <c r="IG192" s="223"/>
      <c r="IH192" s="223"/>
      <c r="II192" s="223"/>
      <c r="IJ192" s="223"/>
      <c r="IK192" s="223"/>
      <c r="IL192" s="223"/>
      <c r="IM192" s="223"/>
      <c r="IN192" s="223"/>
      <c r="IO192" s="223"/>
      <c r="IP192" s="223"/>
      <c r="IQ192" s="223"/>
      <c r="IR192" s="223"/>
      <c r="IS192" s="223"/>
      <c r="IT192" s="223"/>
      <c r="IU192" s="223"/>
      <c r="IV192" s="223"/>
      <c r="IW192" s="223"/>
      <c r="IX192" s="223"/>
      <c r="IY192" s="223"/>
      <c r="IZ192" s="223"/>
      <c r="JA192" s="223"/>
      <c r="JB192" s="223"/>
      <c r="JC192" s="223"/>
      <c r="JD192" s="223"/>
      <c r="JE192" s="223"/>
      <c r="JF192" s="223"/>
      <c r="JG192" s="223"/>
      <c r="JH192" s="223"/>
      <c r="JI192" s="232"/>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39.95" hidden="false" customHeight="true" outlineLevel="0" collapsed="false">
      <c r="A193" s="119" t="n">
        <v>170</v>
      </c>
      <c r="B193" s="119" t="s">
        <v>109</v>
      </c>
      <c r="C193" s="119" t="n">
        <v>14</v>
      </c>
      <c r="D193" s="119" t="s">
        <v>385</v>
      </c>
      <c r="E193" s="119"/>
      <c r="F193" s="119"/>
      <c r="G193" s="119" t="s">
        <v>530</v>
      </c>
      <c r="H193" s="119"/>
      <c r="I193" s="119" t="s">
        <v>71</v>
      </c>
      <c r="J193" s="119"/>
      <c r="K193" s="119" t="s">
        <v>531</v>
      </c>
      <c r="L193" s="119" t="s">
        <v>753</v>
      </c>
      <c r="M193" s="119" t="s">
        <v>754</v>
      </c>
      <c r="N193" s="215" t="n">
        <v>41829</v>
      </c>
      <c r="O193" s="215" t="n">
        <v>41829</v>
      </c>
      <c r="P193" s="193" t="n">
        <v>41840</v>
      </c>
      <c r="Q193" s="124" t="n">
        <f aca="false">P193-O193</f>
        <v>11</v>
      </c>
      <c r="R193" s="119"/>
      <c r="S193" s="119" t="n">
        <v>14001</v>
      </c>
      <c r="T193" s="119"/>
      <c r="U193" s="228" t="s">
        <v>763</v>
      </c>
      <c r="V193" s="164" t="s">
        <v>550</v>
      </c>
      <c r="W193" s="241" t="s">
        <v>764</v>
      </c>
      <c r="X193" s="243" t="s">
        <v>765</v>
      </c>
      <c r="Y193" s="119" t="s">
        <v>135</v>
      </c>
      <c r="Z193" s="244" t="s">
        <v>766</v>
      </c>
      <c r="AA193" s="245"/>
      <c r="AB193" s="159" t="n">
        <v>1</v>
      </c>
      <c r="AC193" s="119"/>
      <c r="AD193" s="216" t="s">
        <v>121</v>
      </c>
      <c r="AE193" s="132" t="n">
        <f aca="false">AC193-O193</f>
        <v>-41829</v>
      </c>
      <c r="AF193" s="119"/>
      <c r="AG193" s="119"/>
      <c r="AH193" s="0"/>
      <c r="AI193" s="190"/>
      <c r="AJ193" s="190"/>
      <c r="AK193" s="190"/>
      <c r="AL193" s="190"/>
      <c r="AM193" s="190"/>
      <c r="AN193" s="222"/>
      <c r="AO193" s="223"/>
      <c r="AP193" s="223"/>
      <c r="AQ193" s="223"/>
      <c r="AR193" s="223"/>
      <c r="AS193" s="223"/>
      <c r="AT193" s="223"/>
      <c r="AU193" s="223"/>
      <c r="AV193" s="223"/>
      <c r="AW193" s="223"/>
      <c r="AX193" s="223"/>
      <c r="AY193" s="223"/>
      <c r="AZ193" s="223"/>
      <c r="BA193" s="223"/>
      <c r="BB193" s="223"/>
      <c r="BC193" s="223"/>
      <c r="BD193" s="223"/>
      <c r="BE193" s="223"/>
      <c r="BF193" s="223"/>
      <c r="BG193" s="223"/>
      <c r="BH193" s="223"/>
      <c r="BI193" s="223"/>
      <c r="BJ193" s="223"/>
      <c r="BK193" s="223"/>
      <c r="BL193" s="223"/>
      <c r="BM193" s="223"/>
      <c r="BN193" s="223"/>
      <c r="BO193" s="223"/>
      <c r="BP193" s="223"/>
      <c r="BQ193" s="223"/>
      <c r="BR193" s="223"/>
      <c r="BS193" s="223"/>
      <c r="BT193" s="223"/>
      <c r="BU193" s="223"/>
      <c r="BV193" s="223"/>
      <c r="BW193" s="223"/>
      <c r="BX193" s="223"/>
      <c r="BY193" s="223"/>
      <c r="BZ193" s="223"/>
      <c r="CA193" s="223"/>
      <c r="CB193" s="223"/>
      <c r="CC193" s="223"/>
      <c r="CD193" s="223"/>
      <c r="CE193" s="223"/>
      <c r="CF193" s="223"/>
      <c r="CG193" s="223"/>
      <c r="CH193" s="223"/>
      <c r="CI193" s="223"/>
      <c r="CJ193" s="223"/>
      <c r="CK193" s="223"/>
      <c r="CL193" s="223"/>
      <c r="CM193" s="223"/>
      <c r="CN193" s="223"/>
      <c r="CO193" s="223"/>
      <c r="CP193" s="223"/>
      <c r="CQ193" s="223"/>
      <c r="CR193" s="223"/>
      <c r="CS193" s="223"/>
      <c r="CT193" s="223"/>
      <c r="CU193" s="223"/>
      <c r="CV193" s="223"/>
      <c r="CW193" s="223"/>
      <c r="CX193" s="223"/>
      <c r="CY193" s="223"/>
      <c r="CZ193" s="223"/>
      <c r="DA193" s="223"/>
      <c r="DB193" s="223"/>
      <c r="DC193" s="223"/>
      <c r="DD193" s="223"/>
      <c r="DE193" s="223"/>
      <c r="DF193" s="223"/>
      <c r="DG193" s="223"/>
      <c r="DH193" s="223"/>
      <c r="DI193" s="223"/>
      <c r="DJ193" s="223"/>
      <c r="DK193" s="223"/>
      <c r="DL193" s="223"/>
      <c r="DM193" s="223"/>
      <c r="DN193" s="223"/>
      <c r="DO193" s="223"/>
      <c r="DP193" s="223"/>
      <c r="DQ193" s="223"/>
      <c r="DR193" s="223"/>
      <c r="DS193" s="223"/>
      <c r="DT193" s="223"/>
      <c r="DU193" s="223"/>
      <c r="DV193" s="223"/>
      <c r="DW193" s="223"/>
      <c r="DX193" s="223"/>
      <c r="DY193" s="223"/>
      <c r="DZ193" s="223"/>
      <c r="EA193" s="223"/>
      <c r="EB193" s="223"/>
      <c r="EC193" s="223"/>
      <c r="ED193" s="223"/>
      <c r="EE193" s="223"/>
      <c r="EF193" s="223"/>
      <c r="EG193" s="223"/>
      <c r="EH193" s="223"/>
      <c r="EI193" s="223"/>
      <c r="EJ193" s="223"/>
      <c r="EK193" s="223"/>
      <c r="EL193" s="223"/>
      <c r="EM193" s="223"/>
      <c r="EN193" s="223"/>
      <c r="EO193" s="223"/>
      <c r="EP193" s="223"/>
      <c r="EQ193" s="223"/>
      <c r="ER193" s="223"/>
      <c r="ES193" s="223"/>
      <c r="ET193" s="223"/>
      <c r="EU193" s="223"/>
      <c r="EV193" s="223"/>
      <c r="EW193" s="223"/>
      <c r="EX193" s="223"/>
      <c r="EY193" s="223"/>
      <c r="EZ193" s="223"/>
      <c r="FA193" s="223"/>
      <c r="FB193" s="223"/>
      <c r="FC193" s="223"/>
      <c r="FD193" s="223"/>
      <c r="FE193" s="223"/>
      <c r="FF193" s="223"/>
      <c r="FG193" s="223"/>
      <c r="FH193" s="223"/>
      <c r="FI193" s="223"/>
      <c r="FJ193" s="223"/>
      <c r="FK193" s="223"/>
      <c r="FL193" s="223"/>
      <c r="FM193" s="223"/>
      <c r="FN193" s="223"/>
      <c r="FO193" s="223"/>
      <c r="FP193" s="223"/>
      <c r="FQ193" s="223"/>
      <c r="FR193" s="223"/>
      <c r="FS193" s="223"/>
      <c r="FT193" s="223"/>
      <c r="FU193" s="223"/>
      <c r="FV193" s="223"/>
      <c r="FW193" s="223"/>
      <c r="FX193" s="223"/>
      <c r="FY193" s="223"/>
      <c r="FZ193" s="223"/>
      <c r="GA193" s="223"/>
      <c r="GB193" s="223"/>
      <c r="GC193" s="223"/>
      <c r="GD193" s="223"/>
      <c r="GE193" s="223"/>
      <c r="GF193" s="223"/>
      <c r="GG193" s="223"/>
      <c r="GH193" s="223"/>
      <c r="GI193" s="223"/>
      <c r="GJ193" s="223"/>
      <c r="GK193" s="223"/>
      <c r="GL193" s="223"/>
      <c r="GM193" s="223"/>
      <c r="GN193" s="223"/>
      <c r="GO193" s="223"/>
      <c r="GP193" s="223"/>
      <c r="GQ193" s="223"/>
      <c r="GR193" s="223"/>
      <c r="GS193" s="223"/>
      <c r="GT193" s="223"/>
      <c r="GU193" s="223"/>
      <c r="GV193" s="223"/>
      <c r="GW193" s="223"/>
      <c r="GX193" s="223"/>
      <c r="GY193" s="223"/>
      <c r="GZ193" s="223"/>
      <c r="HA193" s="223"/>
      <c r="HB193" s="223"/>
      <c r="HC193" s="223"/>
      <c r="HD193" s="223"/>
      <c r="HE193" s="223"/>
      <c r="HF193" s="223"/>
      <c r="HG193" s="223"/>
      <c r="HH193" s="223"/>
      <c r="HI193" s="223"/>
      <c r="HJ193" s="223"/>
      <c r="HK193" s="223"/>
      <c r="HL193" s="223"/>
      <c r="HM193" s="223"/>
      <c r="HN193" s="223"/>
      <c r="HO193" s="223"/>
      <c r="HP193" s="223"/>
      <c r="HQ193" s="223"/>
      <c r="HR193" s="223"/>
      <c r="HS193" s="223"/>
      <c r="HT193" s="223"/>
      <c r="HU193" s="223"/>
      <c r="HV193" s="223"/>
      <c r="HW193" s="223"/>
      <c r="HX193" s="223"/>
      <c r="HY193" s="223"/>
      <c r="HZ193" s="223"/>
      <c r="IA193" s="223"/>
      <c r="IB193" s="223"/>
      <c r="IC193" s="223"/>
      <c r="ID193" s="223"/>
      <c r="IE193" s="223"/>
      <c r="IF193" s="223"/>
      <c r="IG193" s="223"/>
      <c r="IH193" s="223"/>
      <c r="II193" s="223"/>
      <c r="IJ193" s="223"/>
      <c r="IK193" s="223"/>
      <c r="IL193" s="223"/>
      <c r="IM193" s="223"/>
      <c r="IN193" s="223"/>
      <c r="IO193" s="223"/>
      <c r="IP193" s="223"/>
      <c r="IQ193" s="223"/>
      <c r="IR193" s="223"/>
      <c r="IS193" s="223"/>
      <c r="IT193" s="223"/>
      <c r="IU193" s="223"/>
      <c r="IV193" s="223"/>
      <c r="IW193" s="223"/>
      <c r="IX193" s="223"/>
      <c r="IY193" s="223"/>
      <c r="IZ193" s="223"/>
      <c r="JA193" s="223"/>
      <c r="JB193" s="223"/>
      <c r="JC193" s="223"/>
      <c r="JD193" s="223"/>
      <c r="JE193" s="223"/>
      <c r="JF193" s="223"/>
      <c r="JG193" s="223"/>
      <c r="JH193" s="223"/>
      <c r="JI193" s="232"/>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39.95" hidden="false" customHeight="true" outlineLevel="0" collapsed="false">
      <c r="A194" s="119" t="n">
        <v>171</v>
      </c>
      <c r="B194" s="119" t="s">
        <v>109</v>
      </c>
      <c r="C194" s="119" t="n">
        <v>14</v>
      </c>
      <c r="D194" s="119" t="s">
        <v>385</v>
      </c>
      <c r="E194" s="119"/>
      <c r="F194" s="119"/>
      <c r="G194" s="119" t="s">
        <v>530</v>
      </c>
      <c r="H194" s="119"/>
      <c r="I194" s="119" t="s">
        <v>71</v>
      </c>
      <c r="J194" s="119"/>
      <c r="K194" s="119" t="s">
        <v>531</v>
      </c>
      <c r="L194" s="119" t="s">
        <v>753</v>
      </c>
      <c r="M194" s="119" t="s">
        <v>754</v>
      </c>
      <c r="N194" s="215" t="n">
        <v>41829</v>
      </c>
      <c r="O194" s="215" t="n">
        <v>41829</v>
      </c>
      <c r="P194" s="193" t="n">
        <v>41840</v>
      </c>
      <c r="Q194" s="124" t="n">
        <f aca="false">P194-O194</f>
        <v>11</v>
      </c>
      <c r="R194" s="119"/>
      <c r="S194" s="119" t="n">
        <v>14001</v>
      </c>
      <c r="T194" s="119"/>
      <c r="U194" s="228" t="s">
        <v>767</v>
      </c>
      <c r="V194" s="164" t="s">
        <v>550</v>
      </c>
      <c r="W194" s="241" t="s">
        <v>768</v>
      </c>
      <c r="X194" s="243" t="s">
        <v>769</v>
      </c>
      <c r="Y194" s="119" t="s">
        <v>135</v>
      </c>
      <c r="Z194" s="244" t="s">
        <v>770</v>
      </c>
      <c r="AA194" s="245"/>
      <c r="AB194" s="159" t="n">
        <v>1</v>
      </c>
      <c r="AC194" s="119"/>
      <c r="AD194" s="119" t="s">
        <v>121</v>
      </c>
      <c r="AE194" s="132" t="n">
        <f aca="false">AC194-O194</f>
        <v>-41829</v>
      </c>
      <c r="AF194" s="119"/>
      <c r="AG194" s="119"/>
      <c r="AH194" s="0"/>
      <c r="AI194" s="190"/>
      <c r="AJ194" s="190"/>
      <c r="AK194" s="190"/>
      <c r="AL194" s="190"/>
      <c r="AM194" s="190"/>
      <c r="AN194" s="222"/>
      <c r="AO194" s="223"/>
      <c r="AP194" s="223"/>
      <c r="AQ194" s="223"/>
      <c r="AR194" s="223"/>
      <c r="AS194" s="223"/>
      <c r="AT194" s="223"/>
      <c r="AU194" s="223"/>
      <c r="AV194" s="223"/>
      <c r="AW194" s="223"/>
      <c r="AX194" s="223"/>
      <c r="AY194" s="223"/>
      <c r="AZ194" s="223"/>
      <c r="BA194" s="223"/>
      <c r="BB194" s="223"/>
      <c r="BC194" s="223"/>
      <c r="BD194" s="223"/>
      <c r="BE194" s="223"/>
      <c r="BF194" s="223"/>
      <c r="BG194" s="223"/>
      <c r="BH194" s="223"/>
      <c r="BI194" s="223"/>
      <c r="BJ194" s="223"/>
      <c r="BK194" s="223"/>
      <c r="BL194" s="223"/>
      <c r="BM194" s="223"/>
      <c r="BN194" s="223"/>
      <c r="BO194" s="223"/>
      <c r="BP194" s="223"/>
      <c r="BQ194" s="223"/>
      <c r="BR194" s="223"/>
      <c r="BS194" s="223"/>
      <c r="BT194" s="223"/>
      <c r="BU194" s="223"/>
      <c r="BV194" s="223"/>
      <c r="BW194" s="223"/>
      <c r="BX194" s="223"/>
      <c r="BY194" s="223"/>
      <c r="BZ194" s="223"/>
      <c r="CA194" s="223"/>
      <c r="CB194" s="223"/>
      <c r="CC194" s="223"/>
      <c r="CD194" s="223"/>
      <c r="CE194" s="223"/>
      <c r="CF194" s="223"/>
      <c r="CG194" s="223"/>
      <c r="CH194" s="223"/>
      <c r="CI194" s="223"/>
      <c r="CJ194" s="223"/>
      <c r="CK194" s="223"/>
      <c r="CL194" s="223"/>
      <c r="CM194" s="223"/>
      <c r="CN194" s="223"/>
      <c r="CO194" s="223"/>
      <c r="CP194" s="223"/>
      <c r="CQ194" s="223"/>
      <c r="CR194" s="223"/>
      <c r="CS194" s="223"/>
      <c r="CT194" s="223"/>
      <c r="CU194" s="223"/>
      <c r="CV194" s="223"/>
      <c r="CW194" s="223"/>
      <c r="CX194" s="223"/>
      <c r="CY194" s="223"/>
      <c r="CZ194" s="223"/>
      <c r="DA194" s="223"/>
      <c r="DB194" s="223"/>
      <c r="DC194" s="223"/>
      <c r="DD194" s="223"/>
      <c r="DE194" s="223"/>
      <c r="DF194" s="223"/>
      <c r="DG194" s="223"/>
      <c r="DH194" s="223"/>
      <c r="DI194" s="223"/>
      <c r="DJ194" s="223"/>
      <c r="DK194" s="223"/>
      <c r="DL194" s="223"/>
      <c r="DM194" s="223"/>
      <c r="DN194" s="223"/>
      <c r="DO194" s="223"/>
      <c r="DP194" s="223"/>
      <c r="DQ194" s="223"/>
      <c r="DR194" s="223"/>
      <c r="DS194" s="223"/>
      <c r="DT194" s="223"/>
      <c r="DU194" s="223"/>
      <c r="DV194" s="223"/>
      <c r="DW194" s="223"/>
      <c r="DX194" s="223"/>
      <c r="DY194" s="223"/>
      <c r="DZ194" s="223"/>
      <c r="EA194" s="223"/>
      <c r="EB194" s="223"/>
      <c r="EC194" s="223"/>
      <c r="ED194" s="223"/>
      <c r="EE194" s="223"/>
      <c r="EF194" s="223"/>
      <c r="EG194" s="223"/>
      <c r="EH194" s="223"/>
      <c r="EI194" s="223"/>
      <c r="EJ194" s="223"/>
      <c r="EK194" s="223"/>
      <c r="EL194" s="223"/>
      <c r="EM194" s="223"/>
      <c r="EN194" s="223"/>
      <c r="EO194" s="223"/>
      <c r="EP194" s="223"/>
      <c r="EQ194" s="223"/>
      <c r="ER194" s="223"/>
      <c r="ES194" s="223"/>
      <c r="ET194" s="223"/>
      <c r="EU194" s="223"/>
      <c r="EV194" s="223"/>
      <c r="EW194" s="223"/>
      <c r="EX194" s="223"/>
      <c r="EY194" s="223"/>
      <c r="EZ194" s="223"/>
      <c r="FA194" s="223"/>
      <c r="FB194" s="223"/>
      <c r="FC194" s="223"/>
      <c r="FD194" s="223"/>
      <c r="FE194" s="223"/>
      <c r="FF194" s="223"/>
      <c r="FG194" s="223"/>
      <c r="FH194" s="223"/>
      <c r="FI194" s="223"/>
      <c r="FJ194" s="223"/>
      <c r="FK194" s="223"/>
      <c r="FL194" s="223"/>
      <c r="FM194" s="223"/>
      <c r="FN194" s="223"/>
      <c r="FO194" s="223"/>
      <c r="FP194" s="223"/>
      <c r="FQ194" s="223"/>
      <c r="FR194" s="223"/>
      <c r="FS194" s="223"/>
      <c r="FT194" s="223"/>
      <c r="FU194" s="223"/>
      <c r="FV194" s="223"/>
      <c r="FW194" s="223"/>
      <c r="FX194" s="223"/>
      <c r="FY194" s="223"/>
      <c r="FZ194" s="223"/>
      <c r="GA194" s="223"/>
      <c r="GB194" s="223"/>
      <c r="GC194" s="223"/>
      <c r="GD194" s="223"/>
      <c r="GE194" s="223"/>
      <c r="GF194" s="223"/>
      <c r="GG194" s="223"/>
      <c r="GH194" s="223"/>
      <c r="GI194" s="223"/>
      <c r="GJ194" s="223"/>
      <c r="GK194" s="223"/>
      <c r="GL194" s="223"/>
      <c r="GM194" s="223"/>
      <c r="GN194" s="223"/>
      <c r="GO194" s="223"/>
      <c r="GP194" s="223"/>
      <c r="GQ194" s="223"/>
      <c r="GR194" s="223"/>
      <c r="GS194" s="223"/>
      <c r="GT194" s="223"/>
      <c r="GU194" s="223"/>
      <c r="GV194" s="223"/>
      <c r="GW194" s="223"/>
      <c r="GX194" s="223"/>
      <c r="GY194" s="223"/>
      <c r="GZ194" s="223"/>
      <c r="HA194" s="223"/>
      <c r="HB194" s="223"/>
      <c r="HC194" s="223"/>
      <c r="HD194" s="223"/>
      <c r="HE194" s="223"/>
      <c r="HF194" s="223"/>
      <c r="HG194" s="223"/>
      <c r="HH194" s="223"/>
      <c r="HI194" s="223"/>
      <c r="HJ194" s="223"/>
      <c r="HK194" s="223"/>
      <c r="HL194" s="223"/>
      <c r="HM194" s="223"/>
      <c r="HN194" s="223"/>
      <c r="HO194" s="223"/>
      <c r="HP194" s="223"/>
      <c r="HQ194" s="223"/>
      <c r="HR194" s="223"/>
      <c r="HS194" s="223"/>
      <c r="HT194" s="223"/>
      <c r="HU194" s="223"/>
      <c r="HV194" s="223"/>
      <c r="HW194" s="223"/>
      <c r="HX194" s="223"/>
      <c r="HY194" s="223"/>
      <c r="HZ194" s="223"/>
      <c r="IA194" s="223"/>
      <c r="IB194" s="223"/>
      <c r="IC194" s="223"/>
      <c r="ID194" s="223"/>
      <c r="IE194" s="223"/>
      <c r="IF194" s="223"/>
      <c r="IG194" s="223"/>
      <c r="IH194" s="223"/>
      <c r="II194" s="223"/>
      <c r="IJ194" s="223"/>
      <c r="IK194" s="223"/>
      <c r="IL194" s="223"/>
      <c r="IM194" s="223"/>
      <c r="IN194" s="223"/>
      <c r="IO194" s="223"/>
      <c r="IP194" s="223"/>
      <c r="IQ194" s="223"/>
      <c r="IR194" s="223"/>
      <c r="IS194" s="223"/>
      <c r="IT194" s="223"/>
      <c r="IU194" s="223"/>
      <c r="IV194" s="223"/>
      <c r="IW194" s="223"/>
      <c r="IX194" s="223"/>
      <c r="IY194" s="223"/>
      <c r="IZ194" s="223"/>
      <c r="JA194" s="223"/>
      <c r="JB194" s="223"/>
      <c r="JC194" s="223"/>
      <c r="JD194" s="223"/>
      <c r="JE194" s="223"/>
      <c r="JF194" s="223"/>
      <c r="JG194" s="223"/>
      <c r="JH194" s="223"/>
      <c r="JI194" s="232"/>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39.95" hidden="false" customHeight="true" outlineLevel="0" collapsed="false">
      <c r="A195" s="119" t="n">
        <v>172</v>
      </c>
      <c r="B195" s="119" t="s">
        <v>109</v>
      </c>
      <c r="C195" s="218" t="n">
        <v>14</v>
      </c>
      <c r="D195" s="119" t="s">
        <v>385</v>
      </c>
      <c r="E195" s="119"/>
      <c r="F195" s="119"/>
      <c r="G195" s="119" t="s">
        <v>530</v>
      </c>
      <c r="H195" s="119"/>
      <c r="I195" s="119" t="s">
        <v>71</v>
      </c>
      <c r="J195" s="119"/>
      <c r="K195" s="119" t="s">
        <v>531</v>
      </c>
      <c r="L195" s="119" t="s">
        <v>753</v>
      </c>
      <c r="M195" s="119" t="s">
        <v>754</v>
      </c>
      <c r="N195" s="215" t="n">
        <v>41829</v>
      </c>
      <c r="O195" s="215" t="n">
        <v>41829</v>
      </c>
      <c r="P195" s="193" t="n">
        <v>41840</v>
      </c>
      <c r="Q195" s="124" t="n">
        <f aca="false">P195-O195</f>
        <v>11</v>
      </c>
      <c r="R195" s="119"/>
      <c r="S195" s="119" t="n">
        <v>14001</v>
      </c>
      <c r="T195" s="119"/>
      <c r="U195" s="228" t="s">
        <v>771</v>
      </c>
      <c r="V195" s="164" t="s">
        <v>550</v>
      </c>
      <c r="W195" s="208" t="s">
        <v>772</v>
      </c>
      <c r="X195" s="246" t="s">
        <v>773</v>
      </c>
      <c r="Y195" s="119" t="s">
        <v>135</v>
      </c>
      <c r="Z195" s="169" t="s">
        <v>774</v>
      </c>
      <c r="AA195" s="169"/>
      <c r="AB195" s="159" t="n">
        <v>1</v>
      </c>
      <c r="AC195" s="119"/>
      <c r="AD195" s="119" t="s">
        <v>121</v>
      </c>
      <c r="AE195" s="132" t="n">
        <f aca="false">AC195-O195</f>
        <v>-41829</v>
      </c>
      <c r="AF195" s="119"/>
      <c r="AG195" s="119"/>
      <c r="AH195" s="0"/>
      <c r="AI195" s="190"/>
      <c r="AJ195" s="190"/>
      <c r="AK195" s="190"/>
      <c r="AL195" s="190"/>
      <c r="AM195" s="190"/>
      <c r="AN195" s="222"/>
      <c r="AO195" s="223"/>
      <c r="AP195" s="223"/>
      <c r="AQ195" s="223"/>
      <c r="AR195" s="223"/>
      <c r="AS195" s="223"/>
      <c r="AT195" s="223"/>
      <c r="AU195" s="223"/>
      <c r="AV195" s="223"/>
      <c r="AW195" s="223"/>
      <c r="AX195" s="223"/>
      <c r="AY195" s="223"/>
      <c r="AZ195" s="223"/>
      <c r="BA195" s="223"/>
      <c r="BB195" s="223"/>
      <c r="BC195" s="223"/>
      <c r="BD195" s="223"/>
      <c r="BE195" s="223"/>
      <c r="BF195" s="223"/>
      <c r="BG195" s="223"/>
      <c r="BH195" s="223"/>
      <c r="BI195" s="223"/>
      <c r="BJ195" s="223"/>
      <c r="BK195" s="223"/>
      <c r="BL195" s="223"/>
      <c r="BM195" s="223"/>
      <c r="BN195" s="223"/>
      <c r="BO195" s="223"/>
      <c r="BP195" s="223"/>
      <c r="BQ195" s="223"/>
      <c r="BR195" s="223"/>
      <c r="BS195" s="223"/>
      <c r="BT195" s="223"/>
      <c r="BU195" s="223"/>
      <c r="BV195" s="223"/>
      <c r="BW195" s="223"/>
      <c r="BX195" s="223"/>
      <c r="BY195" s="223"/>
      <c r="BZ195" s="223"/>
      <c r="CA195" s="223"/>
      <c r="CB195" s="223"/>
      <c r="CC195" s="223"/>
      <c r="CD195" s="223"/>
      <c r="CE195" s="223"/>
      <c r="CF195" s="223"/>
      <c r="CG195" s="223"/>
      <c r="CH195" s="223"/>
      <c r="CI195" s="223"/>
      <c r="CJ195" s="223"/>
      <c r="CK195" s="223"/>
      <c r="CL195" s="223"/>
      <c r="CM195" s="223"/>
      <c r="CN195" s="223"/>
      <c r="CO195" s="223"/>
      <c r="CP195" s="223"/>
      <c r="CQ195" s="223"/>
      <c r="CR195" s="223"/>
      <c r="CS195" s="223"/>
      <c r="CT195" s="223"/>
      <c r="CU195" s="223"/>
      <c r="CV195" s="223"/>
      <c r="CW195" s="223"/>
      <c r="CX195" s="223"/>
      <c r="CY195" s="223"/>
      <c r="CZ195" s="223"/>
      <c r="DA195" s="223"/>
      <c r="DB195" s="223"/>
      <c r="DC195" s="223"/>
      <c r="DD195" s="223"/>
      <c r="DE195" s="223"/>
      <c r="DF195" s="223"/>
      <c r="DG195" s="223"/>
      <c r="DH195" s="223"/>
      <c r="DI195" s="223"/>
      <c r="DJ195" s="223"/>
      <c r="DK195" s="223"/>
      <c r="DL195" s="223"/>
      <c r="DM195" s="223"/>
      <c r="DN195" s="223"/>
      <c r="DO195" s="223"/>
      <c r="DP195" s="223"/>
      <c r="DQ195" s="223"/>
      <c r="DR195" s="223"/>
      <c r="DS195" s="223"/>
      <c r="DT195" s="223"/>
      <c r="DU195" s="223"/>
      <c r="DV195" s="223"/>
      <c r="DW195" s="223"/>
      <c r="DX195" s="223"/>
      <c r="DY195" s="223"/>
      <c r="DZ195" s="223"/>
      <c r="EA195" s="223"/>
      <c r="EB195" s="223"/>
      <c r="EC195" s="223"/>
      <c r="ED195" s="223"/>
      <c r="EE195" s="223"/>
      <c r="EF195" s="223"/>
      <c r="EG195" s="223"/>
      <c r="EH195" s="223"/>
      <c r="EI195" s="223"/>
      <c r="EJ195" s="223"/>
      <c r="EK195" s="223"/>
      <c r="EL195" s="223"/>
      <c r="EM195" s="223"/>
      <c r="EN195" s="223"/>
      <c r="EO195" s="223"/>
      <c r="EP195" s="223"/>
      <c r="EQ195" s="223"/>
      <c r="ER195" s="223"/>
      <c r="ES195" s="223"/>
      <c r="ET195" s="223"/>
      <c r="EU195" s="223"/>
      <c r="EV195" s="223"/>
      <c r="EW195" s="223"/>
      <c r="EX195" s="223"/>
      <c r="EY195" s="223"/>
      <c r="EZ195" s="223"/>
      <c r="FA195" s="223"/>
      <c r="FB195" s="223"/>
      <c r="FC195" s="223"/>
      <c r="FD195" s="223"/>
      <c r="FE195" s="223"/>
      <c r="FF195" s="223"/>
      <c r="FG195" s="223"/>
      <c r="FH195" s="223"/>
      <c r="FI195" s="223"/>
      <c r="FJ195" s="223"/>
      <c r="FK195" s="223"/>
      <c r="FL195" s="223"/>
      <c r="FM195" s="223"/>
      <c r="FN195" s="223"/>
      <c r="FO195" s="223"/>
      <c r="FP195" s="223"/>
      <c r="FQ195" s="223"/>
      <c r="FR195" s="223"/>
      <c r="FS195" s="223"/>
      <c r="FT195" s="223"/>
      <c r="FU195" s="223"/>
      <c r="FV195" s="223"/>
      <c r="FW195" s="223"/>
      <c r="FX195" s="223"/>
      <c r="FY195" s="223"/>
      <c r="FZ195" s="223"/>
      <c r="GA195" s="223"/>
      <c r="GB195" s="223"/>
      <c r="GC195" s="223"/>
      <c r="GD195" s="223"/>
      <c r="GE195" s="223"/>
      <c r="GF195" s="223"/>
      <c r="GG195" s="223"/>
      <c r="GH195" s="223"/>
      <c r="GI195" s="223"/>
      <c r="GJ195" s="223"/>
      <c r="GK195" s="223"/>
      <c r="GL195" s="223"/>
      <c r="GM195" s="223"/>
      <c r="GN195" s="223"/>
      <c r="GO195" s="223"/>
      <c r="GP195" s="223"/>
      <c r="GQ195" s="223"/>
      <c r="GR195" s="223"/>
      <c r="GS195" s="223"/>
      <c r="GT195" s="223"/>
      <c r="GU195" s="223"/>
      <c r="GV195" s="223"/>
      <c r="GW195" s="223"/>
      <c r="GX195" s="223"/>
      <c r="GY195" s="223"/>
      <c r="GZ195" s="223"/>
      <c r="HA195" s="223"/>
      <c r="HB195" s="223"/>
      <c r="HC195" s="223"/>
      <c r="HD195" s="223"/>
      <c r="HE195" s="223"/>
      <c r="HF195" s="223"/>
      <c r="HG195" s="223"/>
      <c r="HH195" s="223"/>
      <c r="HI195" s="223"/>
      <c r="HJ195" s="223"/>
      <c r="HK195" s="223"/>
      <c r="HL195" s="223"/>
      <c r="HM195" s="223"/>
      <c r="HN195" s="223"/>
      <c r="HO195" s="223"/>
      <c r="HP195" s="223"/>
      <c r="HQ195" s="223"/>
      <c r="HR195" s="223"/>
      <c r="HS195" s="223"/>
      <c r="HT195" s="223"/>
      <c r="HU195" s="223"/>
      <c r="HV195" s="223"/>
      <c r="HW195" s="223"/>
      <c r="HX195" s="223"/>
      <c r="HY195" s="223"/>
      <c r="HZ195" s="223"/>
      <c r="IA195" s="223"/>
      <c r="IB195" s="223"/>
      <c r="IC195" s="223"/>
      <c r="ID195" s="223"/>
      <c r="IE195" s="223"/>
      <c r="IF195" s="223"/>
      <c r="IG195" s="223"/>
      <c r="IH195" s="223"/>
      <c r="II195" s="223"/>
      <c r="IJ195" s="223"/>
      <c r="IK195" s="223"/>
      <c r="IL195" s="223"/>
      <c r="IM195" s="223"/>
      <c r="IN195" s="223"/>
      <c r="IO195" s="223"/>
      <c r="IP195" s="223"/>
      <c r="IQ195" s="223"/>
      <c r="IR195" s="223"/>
      <c r="IS195" s="223"/>
      <c r="IT195" s="223"/>
      <c r="IU195" s="223"/>
      <c r="IV195" s="223"/>
      <c r="IW195" s="223"/>
      <c r="IX195" s="223"/>
      <c r="IY195" s="223"/>
      <c r="IZ195" s="223"/>
      <c r="JA195" s="223"/>
      <c r="JB195" s="223"/>
      <c r="JC195" s="223"/>
      <c r="JD195" s="223"/>
      <c r="JE195" s="223"/>
      <c r="JF195" s="223"/>
      <c r="JG195" s="223"/>
      <c r="JH195" s="223"/>
      <c r="JI195" s="232"/>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39.95" hidden="false" customHeight="true" outlineLevel="0" collapsed="false">
      <c r="A196" s="119" t="n">
        <v>173</v>
      </c>
      <c r="B196" s="119" t="s">
        <v>109</v>
      </c>
      <c r="C196" s="119" t="n">
        <v>14</v>
      </c>
      <c r="D196" s="119" t="s">
        <v>385</v>
      </c>
      <c r="E196" s="119"/>
      <c r="F196" s="119"/>
      <c r="G196" s="119" t="s">
        <v>530</v>
      </c>
      <c r="H196" s="119"/>
      <c r="I196" s="119" t="s">
        <v>71</v>
      </c>
      <c r="J196" s="119"/>
      <c r="K196" s="119" t="s">
        <v>531</v>
      </c>
      <c r="L196" s="119" t="s">
        <v>753</v>
      </c>
      <c r="M196" s="119" t="s">
        <v>754</v>
      </c>
      <c r="N196" s="215" t="n">
        <v>41829</v>
      </c>
      <c r="O196" s="215" t="n">
        <v>41829</v>
      </c>
      <c r="P196" s="193" t="n">
        <v>41840</v>
      </c>
      <c r="Q196" s="124" t="n">
        <f aca="false">P196-O196</f>
        <v>11</v>
      </c>
      <c r="R196" s="119"/>
      <c r="S196" s="119" t="n">
        <v>18001</v>
      </c>
      <c r="T196" s="119"/>
      <c r="U196" s="228" t="s">
        <v>775</v>
      </c>
      <c r="V196" s="164" t="s">
        <v>550</v>
      </c>
      <c r="W196" s="208" t="s">
        <v>776</v>
      </c>
      <c r="X196" s="242" t="s">
        <v>777</v>
      </c>
      <c r="Y196" s="119" t="s">
        <v>135</v>
      </c>
      <c r="Z196" s="0" t="s">
        <v>778</v>
      </c>
      <c r="AA196" s="0"/>
      <c r="AB196" s="159" t="n">
        <v>1</v>
      </c>
      <c r="AC196" s="119"/>
      <c r="AD196" s="119" t="s">
        <v>121</v>
      </c>
      <c r="AE196" s="132" t="n">
        <f aca="false">AC196-O196</f>
        <v>-41829</v>
      </c>
      <c r="AF196" s="119"/>
      <c r="AG196" s="119"/>
      <c r="AH196" s="0"/>
      <c r="AI196" s="190"/>
      <c r="AJ196" s="190"/>
      <c r="AK196" s="190"/>
      <c r="AL196" s="190"/>
      <c r="AM196" s="190"/>
      <c r="AN196" s="222"/>
      <c r="AO196" s="223"/>
      <c r="AP196" s="223"/>
      <c r="AQ196" s="223"/>
      <c r="AR196" s="223"/>
      <c r="AS196" s="223"/>
      <c r="AT196" s="223"/>
      <c r="AU196" s="223"/>
      <c r="AV196" s="223"/>
      <c r="AW196" s="223"/>
      <c r="AX196" s="223"/>
      <c r="AY196" s="223"/>
      <c r="AZ196" s="223"/>
      <c r="BA196" s="223"/>
      <c r="BB196" s="223"/>
      <c r="BC196" s="223"/>
      <c r="BD196" s="223"/>
      <c r="BE196" s="223"/>
      <c r="BF196" s="223"/>
      <c r="BG196" s="223"/>
      <c r="BH196" s="223"/>
      <c r="BI196" s="223"/>
      <c r="BJ196" s="223"/>
      <c r="BK196" s="223"/>
      <c r="BL196" s="223"/>
      <c r="BM196" s="223"/>
      <c r="BN196" s="223"/>
      <c r="BO196" s="223"/>
      <c r="BP196" s="223"/>
      <c r="BQ196" s="223"/>
      <c r="BR196" s="223"/>
      <c r="BS196" s="223"/>
      <c r="BT196" s="223"/>
      <c r="BU196" s="223"/>
      <c r="BV196" s="223"/>
      <c r="BW196" s="223"/>
      <c r="BX196" s="223"/>
      <c r="BY196" s="223"/>
      <c r="BZ196" s="223"/>
      <c r="CA196" s="223"/>
      <c r="CB196" s="223"/>
      <c r="CC196" s="223"/>
      <c r="CD196" s="223"/>
      <c r="CE196" s="223"/>
      <c r="CF196" s="223"/>
      <c r="CG196" s="223"/>
      <c r="CH196" s="223"/>
      <c r="CI196" s="223"/>
      <c r="CJ196" s="223"/>
      <c r="CK196" s="223"/>
      <c r="CL196" s="223"/>
      <c r="CM196" s="223"/>
      <c r="CN196" s="223"/>
      <c r="CO196" s="223"/>
      <c r="CP196" s="223"/>
      <c r="CQ196" s="223"/>
      <c r="CR196" s="223"/>
      <c r="CS196" s="223"/>
      <c r="CT196" s="223"/>
      <c r="CU196" s="223"/>
      <c r="CV196" s="223"/>
      <c r="CW196" s="223"/>
      <c r="CX196" s="223"/>
      <c r="CY196" s="223"/>
      <c r="CZ196" s="223"/>
      <c r="DA196" s="223"/>
      <c r="DB196" s="223"/>
      <c r="DC196" s="223"/>
      <c r="DD196" s="223"/>
      <c r="DE196" s="223"/>
      <c r="DF196" s="223"/>
      <c r="DG196" s="223"/>
      <c r="DH196" s="223"/>
      <c r="DI196" s="223"/>
      <c r="DJ196" s="223"/>
      <c r="DK196" s="223"/>
      <c r="DL196" s="223"/>
      <c r="DM196" s="223"/>
      <c r="DN196" s="223"/>
      <c r="DO196" s="223"/>
      <c r="DP196" s="223"/>
      <c r="DQ196" s="223"/>
      <c r="DR196" s="223"/>
      <c r="DS196" s="223"/>
      <c r="DT196" s="223"/>
      <c r="DU196" s="223"/>
      <c r="DV196" s="223"/>
      <c r="DW196" s="223"/>
      <c r="DX196" s="223"/>
      <c r="DY196" s="223"/>
      <c r="DZ196" s="223"/>
      <c r="EA196" s="223"/>
      <c r="EB196" s="223"/>
      <c r="EC196" s="223"/>
      <c r="ED196" s="223"/>
      <c r="EE196" s="223"/>
      <c r="EF196" s="223"/>
      <c r="EG196" s="223"/>
      <c r="EH196" s="223"/>
      <c r="EI196" s="223"/>
      <c r="EJ196" s="223"/>
      <c r="EK196" s="223"/>
      <c r="EL196" s="223"/>
      <c r="EM196" s="223"/>
      <c r="EN196" s="223"/>
      <c r="EO196" s="223"/>
      <c r="EP196" s="223"/>
      <c r="EQ196" s="223"/>
      <c r="ER196" s="223"/>
      <c r="ES196" s="223"/>
      <c r="ET196" s="223"/>
      <c r="EU196" s="223"/>
      <c r="EV196" s="223"/>
      <c r="EW196" s="223"/>
      <c r="EX196" s="223"/>
      <c r="EY196" s="223"/>
      <c r="EZ196" s="223"/>
      <c r="FA196" s="223"/>
      <c r="FB196" s="223"/>
      <c r="FC196" s="223"/>
      <c r="FD196" s="223"/>
      <c r="FE196" s="223"/>
      <c r="FF196" s="223"/>
      <c r="FG196" s="223"/>
      <c r="FH196" s="223"/>
      <c r="FI196" s="223"/>
      <c r="FJ196" s="223"/>
      <c r="FK196" s="223"/>
      <c r="FL196" s="223"/>
      <c r="FM196" s="223"/>
      <c r="FN196" s="223"/>
      <c r="FO196" s="223"/>
      <c r="FP196" s="223"/>
      <c r="FQ196" s="223"/>
      <c r="FR196" s="223"/>
      <c r="FS196" s="223"/>
      <c r="FT196" s="223"/>
      <c r="FU196" s="223"/>
      <c r="FV196" s="223"/>
      <c r="FW196" s="223"/>
      <c r="FX196" s="223"/>
      <c r="FY196" s="223"/>
      <c r="FZ196" s="223"/>
      <c r="GA196" s="223"/>
      <c r="GB196" s="223"/>
      <c r="GC196" s="223"/>
      <c r="GD196" s="223"/>
      <c r="GE196" s="223"/>
      <c r="GF196" s="223"/>
      <c r="GG196" s="223"/>
      <c r="GH196" s="223"/>
      <c r="GI196" s="223"/>
      <c r="GJ196" s="223"/>
      <c r="GK196" s="223"/>
      <c r="GL196" s="223"/>
      <c r="GM196" s="223"/>
      <c r="GN196" s="223"/>
      <c r="GO196" s="223"/>
      <c r="GP196" s="223"/>
      <c r="GQ196" s="223"/>
      <c r="GR196" s="223"/>
      <c r="GS196" s="223"/>
      <c r="GT196" s="223"/>
      <c r="GU196" s="223"/>
      <c r="GV196" s="223"/>
      <c r="GW196" s="223"/>
      <c r="GX196" s="223"/>
      <c r="GY196" s="223"/>
      <c r="GZ196" s="223"/>
      <c r="HA196" s="223"/>
      <c r="HB196" s="223"/>
      <c r="HC196" s="223"/>
      <c r="HD196" s="223"/>
      <c r="HE196" s="223"/>
      <c r="HF196" s="223"/>
      <c r="HG196" s="223"/>
      <c r="HH196" s="223"/>
      <c r="HI196" s="223"/>
      <c r="HJ196" s="223"/>
      <c r="HK196" s="223"/>
      <c r="HL196" s="223"/>
      <c r="HM196" s="223"/>
      <c r="HN196" s="223"/>
      <c r="HO196" s="223"/>
      <c r="HP196" s="223"/>
      <c r="HQ196" s="223"/>
      <c r="HR196" s="223"/>
      <c r="HS196" s="223"/>
      <c r="HT196" s="223"/>
      <c r="HU196" s="223"/>
      <c r="HV196" s="223"/>
      <c r="HW196" s="223"/>
      <c r="HX196" s="223"/>
      <c r="HY196" s="223"/>
      <c r="HZ196" s="223"/>
      <c r="IA196" s="223"/>
      <c r="IB196" s="223"/>
      <c r="IC196" s="223"/>
      <c r="ID196" s="223"/>
      <c r="IE196" s="223"/>
      <c r="IF196" s="223"/>
      <c r="IG196" s="223"/>
      <c r="IH196" s="223"/>
      <c r="II196" s="223"/>
      <c r="IJ196" s="223"/>
      <c r="IK196" s="223"/>
      <c r="IL196" s="223"/>
      <c r="IM196" s="223"/>
      <c r="IN196" s="223"/>
      <c r="IO196" s="223"/>
      <c r="IP196" s="223"/>
      <c r="IQ196" s="223"/>
      <c r="IR196" s="223"/>
      <c r="IS196" s="223"/>
      <c r="IT196" s="223"/>
      <c r="IU196" s="223"/>
      <c r="IV196" s="223"/>
      <c r="IW196" s="223"/>
      <c r="IX196" s="223"/>
      <c r="IY196" s="223"/>
      <c r="IZ196" s="223"/>
      <c r="JA196" s="223"/>
      <c r="JB196" s="223"/>
      <c r="JC196" s="223"/>
      <c r="JD196" s="223"/>
      <c r="JE196" s="223"/>
      <c r="JF196" s="223"/>
      <c r="JG196" s="223"/>
      <c r="JH196" s="223"/>
      <c r="JI196" s="232"/>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39.95" hidden="false" customHeight="true" outlineLevel="0" collapsed="false">
      <c r="A197" s="119" t="n">
        <v>174</v>
      </c>
      <c r="B197" s="119" t="s">
        <v>109</v>
      </c>
      <c r="C197" s="119" t="n">
        <v>14</v>
      </c>
      <c r="D197" s="119" t="s">
        <v>385</v>
      </c>
      <c r="E197" s="119"/>
      <c r="F197" s="119"/>
      <c r="G197" s="119" t="s">
        <v>530</v>
      </c>
      <c r="H197" s="119"/>
      <c r="I197" s="119" t="s">
        <v>71</v>
      </c>
      <c r="J197" s="119"/>
      <c r="K197" s="119" t="s">
        <v>531</v>
      </c>
      <c r="L197" s="119" t="s">
        <v>753</v>
      </c>
      <c r="M197" s="119" t="s">
        <v>754</v>
      </c>
      <c r="N197" s="215" t="n">
        <v>41829</v>
      </c>
      <c r="O197" s="215" t="n">
        <v>41829</v>
      </c>
      <c r="P197" s="193" t="n">
        <v>41840</v>
      </c>
      <c r="Q197" s="124" t="n">
        <f aca="false">P197-O197</f>
        <v>11</v>
      </c>
      <c r="R197" s="119"/>
      <c r="S197" s="119" t="n">
        <v>14001</v>
      </c>
      <c r="T197" s="119"/>
      <c r="U197" s="228" t="s">
        <v>779</v>
      </c>
      <c r="V197" s="164" t="s">
        <v>550</v>
      </c>
      <c r="W197" s="247" t="s">
        <v>780</v>
      </c>
      <c r="X197" s="242" t="s">
        <v>777</v>
      </c>
      <c r="Y197" s="119" t="s">
        <v>135</v>
      </c>
      <c r="Z197" s="190" t="s">
        <v>781</v>
      </c>
      <c r="AA197" s="190"/>
      <c r="AB197" s="159" t="n">
        <v>1</v>
      </c>
      <c r="AC197" s="119"/>
      <c r="AD197" s="119" t="s">
        <v>121</v>
      </c>
      <c r="AE197" s="132" t="n">
        <f aca="false">AC197-O197</f>
        <v>-41829</v>
      </c>
      <c r="AF197" s="119"/>
      <c r="AG197" s="119"/>
      <c r="AH197" s="0"/>
      <c r="AI197" s="190"/>
      <c r="AJ197" s="190"/>
      <c r="AK197" s="190"/>
      <c r="AL197" s="190"/>
      <c r="AM197" s="190"/>
      <c r="AN197" s="222"/>
      <c r="AO197" s="223"/>
      <c r="AP197" s="223"/>
      <c r="AQ197" s="223"/>
      <c r="AR197" s="223"/>
      <c r="AS197" s="223"/>
      <c r="AT197" s="223"/>
      <c r="AU197" s="223"/>
      <c r="AV197" s="223"/>
      <c r="AW197" s="223"/>
      <c r="AX197" s="223"/>
      <c r="AY197" s="223"/>
      <c r="AZ197" s="223"/>
      <c r="BA197" s="223"/>
      <c r="BB197" s="223"/>
      <c r="BC197" s="223"/>
      <c r="BD197" s="223"/>
      <c r="BE197" s="223"/>
      <c r="BF197" s="223"/>
      <c r="BG197" s="223"/>
      <c r="BH197" s="223"/>
      <c r="BI197" s="223"/>
      <c r="BJ197" s="223"/>
      <c r="BK197" s="223"/>
      <c r="BL197" s="223"/>
      <c r="BM197" s="223"/>
      <c r="BN197" s="223"/>
      <c r="BO197" s="223"/>
      <c r="BP197" s="223"/>
      <c r="BQ197" s="223"/>
      <c r="BR197" s="223"/>
      <c r="BS197" s="223"/>
      <c r="BT197" s="223"/>
      <c r="BU197" s="223"/>
      <c r="BV197" s="223"/>
      <c r="BW197" s="223"/>
      <c r="BX197" s="223"/>
      <c r="BY197" s="223"/>
      <c r="BZ197" s="223"/>
      <c r="CA197" s="223"/>
      <c r="CB197" s="223"/>
      <c r="CC197" s="223"/>
      <c r="CD197" s="223"/>
      <c r="CE197" s="223"/>
      <c r="CF197" s="223"/>
      <c r="CG197" s="223"/>
      <c r="CH197" s="223"/>
      <c r="CI197" s="223"/>
      <c r="CJ197" s="223"/>
      <c r="CK197" s="223"/>
      <c r="CL197" s="223"/>
      <c r="CM197" s="223"/>
      <c r="CN197" s="223"/>
      <c r="CO197" s="223"/>
      <c r="CP197" s="223"/>
      <c r="CQ197" s="223"/>
      <c r="CR197" s="223"/>
      <c r="CS197" s="223"/>
      <c r="CT197" s="223"/>
      <c r="CU197" s="223"/>
      <c r="CV197" s="223"/>
      <c r="CW197" s="223"/>
      <c r="CX197" s="223"/>
      <c r="CY197" s="223"/>
      <c r="CZ197" s="223"/>
      <c r="DA197" s="223"/>
      <c r="DB197" s="223"/>
      <c r="DC197" s="223"/>
      <c r="DD197" s="223"/>
      <c r="DE197" s="223"/>
      <c r="DF197" s="223"/>
      <c r="DG197" s="223"/>
      <c r="DH197" s="223"/>
      <c r="DI197" s="223"/>
      <c r="DJ197" s="223"/>
      <c r="DK197" s="223"/>
      <c r="DL197" s="223"/>
      <c r="DM197" s="223"/>
      <c r="DN197" s="223"/>
      <c r="DO197" s="223"/>
      <c r="DP197" s="223"/>
      <c r="DQ197" s="223"/>
      <c r="DR197" s="223"/>
      <c r="DS197" s="223"/>
      <c r="DT197" s="223"/>
      <c r="DU197" s="223"/>
      <c r="DV197" s="223"/>
      <c r="DW197" s="223"/>
      <c r="DX197" s="223"/>
      <c r="DY197" s="223"/>
      <c r="DZ197" s="223"/>
      <c r="EA197" s="223"/>
      <c r="EB197" s="223"/>
      <c r="EC197" s="223"/>
      <c r="ED197" s="223"/>
      <c r="EE197" s="223"/>
      <c r="EF197" s="223"/>
      <c r="EG197" s="223"/>
      <c r="EH197" s="223"/>
      <c r="EI197" s="223"/>
      <c r="EJ197" s="223"/>
      <c r="EK197" s="223"/>
      <c r="EL197" s="223"/>
      <c r="EM197" s="223"/>
      <c r="EN197" s="223"/>
      <c r="EO197" s="223"/>
      <c r="EP197" s="223"/>
      <c r="EQ197" s="223"/>
      <c r="ER197" s="223"/>
      <c r="ES197" s="223"/>
      <c r="ET197" s="223"/>
      <c r="EU197" s="223"/>
      <c r="EV197" s="223"/>
      <c r="EW197" s="223"/>
      <c r="EX197" s="223"/>
      <c r="EY197" s="223"/>
      <c r="EZ197" s="223"/>
      <c r="FA197" s="223"/>
      <c r="FB197" s="223"/>
      <c r="FC197" s="223"/>
      <c r="FD197" s="223"/>
      <c r="FE197" s="223"/>
      <c r="FF197" s="223"/>
      <c r="FG197" s="223"/>
      <c r="FH197" s="223"/>
      <c r="FI197" s="223"/>
      <c r="FJ197" s="223"/>
      <c r="FK197" s="223"/>
      <c r="FL197" s="223"/>
      <c r="FM197" s="223"/>
      <c r="FN197" s="223"/>
      <c r="FO197" s="223"/>
      <c r="FP197" s="223"/>
      <c r="FQ197" s="223"/>
      <c r="FR197" s="223"/>
      <c r="FS197" s="223"/>
      <c r="FT197" s="223"/>
      <c r="FU197" s="223"/>
      <c r="FV197" s="223"/>
      <c r="FW197" s="223"/>
      <c r="FX197" s="223"/>
      <c r="FY197" s="223"/>
      <c r="FZ197" s="223"/>
      <c r="GA197" s="223"/>
      <c r="GB197" s="223"/>
      <c r="GC197" s="223"/>
      <c r="GD197" s="223"/>
      <c r="GE197" s="223"/>
      <c r="GF197" s="223"/>
      <c r="GG197" s="223"/>
      <c r="GH197" s="223"/>
      <c r="GI197" s="223"/>
      <c r="GJ197" s="223"/>
      <c r="GK197" s="223"/>
      <c r="GL197" s="223"/>
      <c r="GM197" s="223"/>
      <c r="GN197" s="223"/>
      <c r="GO197" s="223"/>
      <c r="GP197" s="223"/>
      <c r="GQ197" s="223"/>
      <c r="GR197" s="223"/>
      <c r="GS197" s="223"/>
      <c r="GT197" s="223"/>
      <c r="GU197" s="223"/>
      <c r="GV197" s="223"/>
      <c r="GW197" s="223"/>
      <c r="GX197" s="223"/>
      <c r="GY197" s="223"/>
      <c r="GZ197" s="223"/>
      <c r="HA197" s="223"/>
      <c r="HB197" s="223"/>
      <c r="HC197" s="223"/>
      <c r="HD197" s="223"/>
      <c r="HE197" s="223"/>
      <c r="HF197" s="223"/>
      <c r="HG197" s="223"/>
      <c r="HH197" s="223"/>
      <c r="HI197" s="223"/>
      <c r="HJ197" s="223"/>
      <c r="HK197" s="223"/>
      <c r="HL197" s="223"/>
      <c r="HM197" s="223"/>
      <c r="HN197" s="223"/>
      <c r="HO197" s="223"/>
      <c r="HP197" s="223"/>
      <c r="HQ197" s="223"/>
      <c r="HR197" s="223"/>
      <c r="HS197" s="223"/>
      <c r="HT197" s="223"/>
      <c r="HU197" s="223"/>
      <c r="HV197" s="223"/>
      <c r="HW197" s="223"/>
      <c r="HX197" s="223"/>
      <c r="HY197" s="223"/>
      <c r="HZ197" s="223"/>
      <c r="IA197" s="223"/>
      <c r="IB197" s="223"/>
      <c r="IC197" s="223"/>
      <c r="ID197" s="223"/>
      <c r="IE197" s="223"/>
      <c r="IF197" s="223"/>
      <c r="IG197" s="223"/>
      <c r="IH197" s="223"/>
      <c r="II197" s="223"/>
      <c r="IJ197" s="223"/>
      <c r="IK197" s="223"/>
      <c r="IL197" s="223"/>
      <c r="IM197" s="223"/>
      <c r="IN197" s="223"/>
      <c r="IO197" s="223"/>
      <c r="IP197" s="223"/>
      <c r="IQ197" s="223"/>
      <c r="IR197" s="223"/>
      <c r="IS197" s="223"/>
      <c r="IT197" s="223"/>
      <c r="IU197" s="223"/>
      <c r="IV197" s="223"/>
      <c r="IW197" s="223"/>
      <c r="IX197" s="223"/>
      <c r="IY197" s="223"/>
      <c r="IZ197" s="223"/>
      <c r="JA197" s="223"/>
      <c r="JB197" s="223"/>
      <c r="JC197" s="223"/>
      <c r="JD197" s="223"/>
      <c r="JE197" s="223"/>
      <c r="JF197" s="223"/>
      <c r="JG197" s="223"/>
      <c r="JH197" s="223"/>
      <c r="JI197" s="232"/>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39.95" hidden="false" customHeight="true" outlineLevel="0" collapsed="false">
      <c r="A198" s="119" t="n">
        <v>175</v>
      </c>
      <c r="B198" s="119" t="s">
        <v>109</v>
      </c>
      <c r="C198" s="119" t="n">
        <v>14</v>
      </c>
      <c r="D198" s="119" t="s">
        <v>385</v>
      </c>
      <c r="E198" s="119"/>
      <c r="F198" s="119"/>
      <c r="G198" s="119" t="s">
        <v>530</v>
      </c>
      <c r="H198" s="119"/>
      <c r="I198" s="119" t="s">
        <v>71</v>
      </c>
      <c r="J198" s="119"/>
      <c r="K198" s="119" t="s">
        <v>531</v>
      </c>
      <c r="L198" s="119" t="s">
        <v>753</v>
      </c>
      <c r="M198" s="119" t="s">
        <v>754</v>
      </c>
      <c r="N198" s="215" t="n">
        <v>41829</v>
      </c>
      <c r="O198" s="215" t="n">
        <v>41829</v>
      </c>
      <c r="P198" s="193" t="n">
        <v>41840</v>
      </c>
      <c r="Q198" s="124" t="n">
        <f aca="false">P198-O198</f>
        <v>11</v>
      </c>
      <c r="R198" s="119"/>
      <c r="S198" s="119" t="n">
        <v>18001</v>
      </c>
      <c r="T198" s="119"/>
      <c r="U198" s="228" t="s">
        <v>782</v>
      </c>
      <c r="V198" s="164" t="s">
        <v>550</v>
      </c>
      <c r="W198" s="247" t="s">
        <v>783</v>
      </c>
      <c r="X198" s="246" t="s">
        <v>773</v>
      </c>
      <c r="Y198" s="119" t="s">
        <v>135</v>
      </c>
      <c r="Z198" s="169" t="s">
        <v>784</v>
      </c>
      <c r="AA198" s="169"/>
      <c r="AB198" s="159" t="n">
        <v>1</v>
      </c>
      <c r="AC198" s="119"/>
      <c r="AD198" s="119" t="s">
        <v>121</v>
      </c>
      <c r="AE198" s="132" t="n">
        <f aca="false">AC198-O198</f>
        <v>-41829</v>
      </c>
      <c r="AF198" s="119"/>
      <c r="AG198" s="119"/>
      <c r="AH198" s="0"/>
      <c r="AI198" s="190"/>
      <c r="AJ198" s="190"/>
      <c r="AK198" s="190"/>
      <c r="AL198" s="190"/>
      <c r="AM198" s="190"/>
      <c r="AN198" s="222"/>
      <c r="AO198" s="223"/>
      <c r="AP198" s="223"/>
      <c r="AQ198" s="223"/>
      <c r="AR198" s="223"/>
      <c r="AS198" s="223"/>
      <c r="AT198" s="223"/>
      <c r="AU198" s="223"/>
      <c r="AV198" s="223"/>
      <c r="AW198" s="223"/>
      <c r="AX198" s="223"/>
      <c r="AY198" s="223"/>
      <c r="AZ198" s="223"/>
      <c r="BA198" s="223"/>
      <c r="BB198" s="223"/>
      <c r="BC198" s="223"/>
      <c r="BD198" s="223"/>
      <c r="BE198" s="223"/>
      <c r="BF198" s="223"/>
      <c r="BG198" s="223"/>
      <c r="BH198" s="223"/>
      <c r="BI198" s="223"/>
      <c r="BJ198" s="223"/>
      <c r="BK198" s="223"/>
      <c r="BL198" s="223"/>
      <c r="BM198" s="223"/>
      <c r="BN198" s="223"/>
      <c r="BO198" s="223"/>
      <c r="BP198" s="223"/>
      <c r="BQ198" s="223"/>
      <c r="BR198" s="223"/>
      <c r="BS198" s="223"/>
      <c r="BT198" s="223"/>
      <c r="BU198" s="223"/>
      <c r="BV198" s="223"/>
      <c r="BW198" s="223"/>
      <c r="BX198" s="223"/>
      <c r="BY198" s="223"/>
      <c r="BZ198" s="223"/>
      <c r="CA198" s="223"/>
      <c r="CB198" s="223"/>
      <c r="CC198" s="223"/>
      <c r="CD198" s="223"/>
      <c r="CE198" s="223"/>
      <c r="CF198" s="223"/>
      <c r="CG198" s="223"/>
      <c r="CH198" s="223"/>
      <c r="CI198" s="223"/>
      <c r="CJ198" s="223"/>
      <c r="CK198" s="223"/>
      <c r="CL198" s="223"/>
      <c r="CM198" s="223"/>
      <c r="CN198" s="223"/>
      <c r="CO198" s="223"/>
      <c r="CP198" s="223"/>
      <c r="CQ198" s="223"/>
      <c r="CR198" s="223"/>
      <c r="CS198" s="223"/>
      <c r="CT198" s="223"/>
      <c r="CU198" s="223"/>
      <c r="CV198" s="223"/>
      <c r="CW198" s="223"/>
      <c r="CX198" s="223"/>
      <c r="CY198" s="223"/>
      <c r="CZ198" s="223"/>
      <c r="DA198" s="223"/>
      <c r="DB198" s="223"/>
      <c r="DC198" s="223"/>
      <c r="DD198" s="223"/>
      <c r="DE198" s="223"/>
      <c r="DF198" s="223"/>
      <c r="DG198" s="223"/>
      <c r="DH198" s="223"/>
      <c r="DI198" s="223"/>
      <c r="DJ198" s="223"/>
      <c r="DK198" s="223"/>
      <c r="DL198" s="223"/>
      <c r="DM198" s="223"/>
      <c r="DN198" s="223"/>
      <c r="DO198" s="223"/>
      <c r="DP198" s="223"/>
      <c r="DQ198" s="223"/>
      <c r="DR198" s="223"/>
      <c r="DS198" s="223"/>
      <c r="DT198" s="223"/>
      <c r="DU198" s="223"/>
      <c r="DV198" s="223"/>
      <c r="DW198" s="223"/>
      <c r="DX198" s="223"/>
      <c r="DY198" s="223"/>
      <c r="DZ198" s="223"/>
      <c r="EA198" s="223"/>
      <c r="EB198" s="223"/>
      <c r="EC198" s="223"/>
      <c r="ED198" s="223"/>
      <c r="EE198" s="223"/>
      <c r="EF198" s="223"/>
      <c r="EG198" s="223"/>
      <c r="EH198" s="223"/>
      <c r="EI198" s="223"/>
      <c r="EJ198" s="223"/>
      <c r="EK198" s="223"/>
      <c r="EL198" s="223"/>
      <c r="EM198" s="223"/>
      <c r="EN198" s="223"/>
      <c r="EO198" s="223"/>
      <c r="EP198" s="223"/>
      <c r="EQ198" s="223"/>
      <c r="ER198" s="223"/>
      <c r="ES198" s="223"/>
      <c r="ET198" s="223"/>
      <c r="EU198" s="223"/>
      <c r="EV198" s="223"/>
      <c r="EW198" s="223"/>
      <c r="EX198" s="223"/>
      <c r="EY198" s="223"/>
      <c r="EZ198" s="223"/>
      <c r="FA198" s="223"/>
      <c r="FB198" s="223"/>
      <c r="FC198" s="223"/>
      <c r="FD198" s="223"/>
      <c r="FE198" s="223"/>
      <c r="FF198" s="223"/>
      <c r="FG198" s="223"/>
      <c r="FH198" s="223"/>
      <c r="FI198" s="223"/>
      <c r="FJ198" s="223"/>
      <c r="FK198" s="223"/>
      <c r="FL198" s="223"/>
      <c r="FM198" s="223"/>
      <c r="FN198" s="223"/>
      <c r="FO198" s="223"/>
      <c r="FP198" s="223"/>
      <c r="FQ198" s="223"/>
      <c r="FR198" s="223"/>
      <c r="FS198" s="223"/>
      <c r="FT198" s="223"/>
      <c r="FU198" s="223"/>
      <c r="FV198" s="223"/>
      <c r="FW198" s="223"/>
      <c r="FX198" s="223"/>
      <c r="FY198" s="223"/>
      <c r="FZ198" s="223"/>
      <c r="GA198" s="223"/>
      <c r="GB198" s="223"/>
      <c r="GC198" s="223"/>
      <c r="GD198" s="223"/>
      <c r="GE198" s="223"/>
      <c r="GF198" s="223"/>
      <c r="GG198" s="223"/>
      <c r="GH198" s="223"/>
      <c r="GI198" s="223"/>
      <c r="GJ198" s="223"/>
      <c r="GK198" s="223"/>
      <c r="GL198" s="223"/>
      <c r="GM198" s="223"/>
      <c r="GN198" s="223"/>
      <c r="GO198" s="223"/>
      <c r="GP198" s="223"/>
      <c r="GQ198" s="223"/>
      <c r="GR198" s="223"/>
      <c r="GS198" s="223"/>
      <c r="GT198" s="223"/>
      <c r="GU198" s="223"/>
      <c r="GV198" s="223"/>
      <c r="GW198" s="223"/>
      <c r="GX198" s="223"/>
      <c r="GY198" s="223"/>
      <c r="GZ198" s="223"/>
      <c r="HA198" s="223"/>
      <c r="HB198" s="223"/>
      <c r="HC198" s="223"/>
      <c r="HD198" s="223"/>
      <c r="HE198" s="223"/>
      <c r="HF198" s="223"/>
      <c r="HG198" s="223"/>
      <c r="HH198" s="223"/>
      <c r="HI198" s="223"/>
      <c r="HJ198" s="223"/>
      <c r="HK198" s="223"/>
      <c r="HL198" s="223"/>
      <c r="HM198" s="223"/>
      <c r="HN198" s="223"/>
      <c r="HO198" s="223"/>
      <c r="HP198" s="223"/>
      <c r="HQ198" s="223"/>
      <c r="HR198" s="223"/>
      <c r="HS198" s="223"/>
      <c r="HT198" s="223"/>
      <c r="HU198" s="223"/>
      <c r="HV198" s="223"/>
      <c r="HW198" s="223"/>
      <c r="HX198" s="223"/>
      <c r="HY198" s="223"/>
      <c r="HZ198" s="223"/>
      <c r="IA198" s="223"/>
      <c r="IB198" s="223"/>
      <c r="IC198" s="223"/>
      <c r="ID198" s="223"/>
      <c r="IE198" s="223"/>
      <c r="IF198" s="223"/>
      <c r="IG198" s="223"/>
      <c r="IH198" s="223"/>
      <c r="II198" s="223"/>
      <c r="IJ198" s="223"/>
      <c r="IK198" s="223"/>
      <c r="IL198" s="223"/>
      <c r="IM198" s="223"/>
      <c r="IN198" s="223"/>
      <c r="IO198" s="223"/>
      <c r="IP198" s="223"/>
      <c r="IQ198" s="223"/>
      <c r="IR198" s="223"/>
      <c r="IS198" s="223"/>
      <c r="IT198" s="223"/>
      <c r="IU198" s="223"/>
      <c r="IV198" s="223"/>
      <c r="IW198" s="223"/>
      <c r="IX198" s="223"/>
      <c r="IY198" s="223"/>
      <c r="IZ198" s="223"/>
      <c r="JA198" s="223"/>
      <c r="JB198" s="223"/>
      <c r="JC198" s="223"/>
      <c r="JD198" s="223"/>
      <c r="JE198" s="223"/>
      <c r="JF198" s="223"/>
      <c r="JG198" s="223"/>
      <c r="JH198" s="223"/>
      <c r="JI198" s="232"/>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39.95" hidden="false" customHeight="true" outlineLevel="0" collapsed="false">
      <c r="A199" s="119" t="n">
        <v>176</v>
      </c>
      <c r="B199" s="119" t="s">
        <v>109</v>
      </c>
      <c r="C199" s="218" t="n">
        <v>14</v>
      </c>
      <c r="D199" s="119" t="s">
        <v>385</v>
      </c>
      <c r="E199" s="119"/>
      <c r="F199" s="119"/>
      <c r="G199" s="119" t="s">
        <v>530</v>
      </c>
      <c r="H199" s="119"/>
      <c r="I199" s="119" t="s">
        <v>71</v>
      </c>
      <c r="J199" s="119"/>
      <c r="K199" s="119" t="s">
        <v>531</v>
      </c>
      <c r="L199" s="119" t="s">
        <v>753</v>
      </c>
      <c r="M199" s="119" t="s">
        <v>754</v>
      </c>
      <c r="N199" s="215" t="n">
        <v>41829</v>
      </c>
      <c r="O199" s="215" t="n">
        <v>41829</v>
      </c>
      <c r="P199" s="193" t="n">
        <v>41840</v>
      </c>
      <c r="Q199" s="124" t="n">
        <f aca="false">P199-O199</f>
        <v>11</v>
      </c>
      <c r="R199" s="119"/>
      <c r="S199" s="119" t="n">
        <v>14001</v>
      </c>
      <c r="T199" s="119"/>
      <c r="U199" s="228" t="s">
        <v>785</v>
      </c>
      <c r="V199" s="164" t="s">
        <v>550</v>
      </c>
      <c r="W199" s="247" t="s">
        <v>786</v>
      </c>
      <c r="X199" s="243" t="s">
        <v>769</v>
      </c>
      <c r="Y199" s="119" t="s">
        <v>135</v>
      </c>
      <c r="Z199" s="190" t="s">
        <v>787</v>
      </c>
      <c r="AA199" s="190"/>
      <c r="AB199" s="159" t="n">
        <v>1</v>
      </c>
      <c r="AC199" s="119"/>
      <c r="AD199" s="119" t="s">
        <v>121</v>
      </c>
      <c r="AE199" s="132" t="n">
        <f aca="false">AC199-O199</f>
        <v>-41829</v>
      </c>
      <c r="AF199" s="119"/>
      <c r="AG199" s="119"/>
      <c r="AH199" s="0"/>
      <c r="AI199" s="190"/>
      <c r="AJ199" s="190"/>
      <c r="AK199" s="190"/>
      <c r="AL199" s="190"/>
      <c r="AM199" s="190"/>
      <c r="AN199" s="222"/>
      <c r="AO199" s="223"/>
      <c r="AP199" s="223"/>
      <c r="AQ199" s="223"/>
      <c r="AR199" s="223"/>
      <c r="AS199" s="223"/>
      <c r="AT199" s="223"/>
      <c r="AU199" s="223"/>
      <c r="AV199" s="223"/>
      <c r="AW199" s="223"/>
      <c r="AX199" s="223"/>
      <c r="AY199" s="223"/>
      <c r="AZ199" s="223"/>
      <c r="BA199" s="223"/>
      <c r="BB199" s="223"/>
      <c r="BC199" s="223"/>
      <c r="BD199" s="223"/>
      <c r="BE199" s="223"/>
      <c r="BF199" s="223"/>
      <c r="BG199" s="223"/>
      <c r="BH199" s="223"/>
      <c r="BI199" s="223"/>
      <c r="BJ199" s="223"/>
      <c r="BK199" s="223"/>
      <c r="BL199" s="223"/>
      <c r="BM199" s="223"/>
      <c r="BN199" s="223"/>
      <c r="BO199" s="223"/>
      <c r="BP199" s="223"/>
      <c r="BQ199" s="223"/>
      <c r="BR199" s="223"/>
      <c r="BS199" s="223"/>
      <c r="BT199" s="223"/>
      <c r="BU199" s="223"/>
      <c r="BV199" s="223"/>
      <c r="BW199" s="223"/>
      <c r="BX199" s="223"/>
      <c r="BY199" s="223"/>
      <c r="BZ199" s="223"/>
      <c r="CA199" s="223"/>
      <c r="CB199" s="223"/>
      <c r="CC199" s="223"/>
      <c r="CD199" s="223"/>
      <c r="CE199" s="223"/>
      <c r="CF199" s="223"/>
      <c r="CG199" s="223"/>
      <c r="CH199" s="223"/>
      <c r="CI199" s="223"/>
      <c r="CJ199" s="223"/>
      <c r="CK199" s="223"/>
      <c r="CL199" s="223"/>
      <c r="CM199" s="223"/>
      <c r="CN199" s="223"/>
      <c r="CO199" s="223"/>
      <c r="CP199" s="223"/>
      <c r="CQ199" s="223"/>
      <c r="CR199" s="223"/>
      <c r="CS199" s="223"/>
      <c r="CT199" s="223"/>
      <c r="CU199" s="223"/>
      <c r="CV199" s="223"/>
      <c r="CW199" s="223"/>
      <c r="CX199" s="223"/>
      <c r="CY199" s="223"/>
      <c r="CZ199" s="223"/>
      <c r="DA199" s="223"/>
      <c r="DB199" s="223"/>
      <c r="DC199" s="223"/>
      <c r="DD199" s="223"/>
      <c r="DE199" s="223"/>
      <c r="DF199" s="223"/>
      <c r="DG199" s="223"/>
      <c r="DH199" s="223"/>
      <c r="DI199" s="223"/>
      <c r="DJ199" s="223"/>
      <c r="DK199" s="223"/>
      <c r="DL199" s="223"/>
      <c r="DM199" s="223"/>
      <c r="DN199" s="223"/>
      <c r="DO199" s="223"/>
      <c r="DP199" s="223"/>
      <c r="DQ199" s="223"/>
      <c r="DR199" s="223"/>
      <c r="DS199" s="223"/>
      <c r="DT199" s="223"/>
      <c r="DU199" s="223"/>
      <c r="DV199" s="223"/>
      <c r="DW199" s="223"/>
      <c r="DX199" s="223"/>
      <c r="DY199" s="223"/>
      <c r="DZ199" s="223"/>
      <c r="EA199" s="223"/>
      <c r="EB199" s="223"/>
      <c r="EC199" s="223"/>
      <c r="ED199" s="223"/>
      <c r="EE199" s="223"/>
      <c r="EF199" s="223"/>
      <c r="EG199" s="223"/>
      <c r="EH199" s="223"/>
      <c r="EI199" s="223"/>
      <c r="EJ199" s="223"/>
      <c r="EK199" s="223"/>
      <c r="EL199" s="223"/>
      <c r="EM199" s="223"/>
      <c r="EN199" s="223"/>
      <c r="EO199" s="223"/>
      <c r="EP199" s="223"/>
      <c r="EQ199" s="223"/>
      <c r="ER199" s="223"/>
      <c r="ES199" s="223"/>
      <c r="ET199" s="223"/>
      <c r="EU199" s="223"/>
      <c r="EV199" s="223"/>
      <c r="EW199" s="223"/>
      <c r="EX199" s="223"/>
      <c r="EY199" s="223"/>
      <c r="EZ199" s="223"/>
      <c r="FA199" s="223"/>
      <c r="FB199" s="223"/>
      <c r="FC199" s="223"/>
      <c r="FD199" s="223"/>
      <c r="FE199" s="223"/>
      <c r="FF199" s="223"/>
      <c r="FG199" s="223"/>
      <c r="FH199" s="223"/>
      <c r="FI199" s="223"/>
      <c r="FJ199" s="223"/>
      <c r="FK199" s="223"/>
      <c r="FL199" s="223"/>
      <c r="FM199" s="223"/>
      <c r="FN199" s="223"/>
      <c r="FO199" s="223"/>
      <c r="FP199" s="223"/>
      <c r="FQ199" s="223"/>
      <c r="FR199" s="223"/>
      <c r="FS199" s="223"/>
      <c r="FT199" s="223"/>
      <c r="FU199" s="223"/>
      <c r="FV199" s="223"/>
      <c r="FW199" s="223"/>
      <c r="FX199" s="223"/>
      <c r="FY199" s="223"/>
      <c r="FZ199" s="223"/>
      <c r="GA199" s="223"/>
      <c r="GB199" s="223"/>
      <c r="GC199" s="223"/>
      <c r="GD199" s="223"/>
      <c r="GE199" s="223"/>
      <c r="GF199" s="223"/>
      <c r="GG199" s="223"/>
      <c r="GH199" s="223"/>
      <c r="GI199" s="223"/>
      <c r="GJ199" s="223"/>
      <c r="GK199" s="223"/>
      <c r="GL199" s="223"/>
      <c r="GM199" s="223"/>
      <c r="GN199" s="223"/>
      <c r="GO199" s="223"/>
      <c r="GP199" s="223"/>
      <c r="GQ199" s="223"/>
      <c r="GR199" s="223"/>
      <c r="GS199" s="223"/>
      <c r="GT199" s="223"/>
      <c r="GU199" s="223"/>
      <c r="GV199" s="223"/>
      <c r="GW199" s="223"/>
      <c r="GX199" s="223"/>
      <c r="GY199" s="223"/>
      <c r="GZ199" s="223"/>
      <c r="HA199" s="223"/>
      <c r="HB199" s="223"/>
      <c r="HC199" s="223"/>
      <c r="HD199" s="223"/>
      <c r="HE199" s="223"/>
      <c r="HF199" s="223"/>
      <c r="HG199" s="223"/>
      <c r="HH199" s="223"/>
      <c r="HI199" s="223"/>
      <c r="HJ199" s="223"/>
      <c r="HK199" s="223"/>
      <c r="HL199" s="223"/>
      <c r="HM199" s="223"/>
      <c r="HN199" s="223"/>
      <c r="HO199" s="223"/>
      <c r="HP199" s="223"/>
      <c r="HQ199" s="223"/>
      <c r="HR199" s="223"/>
      <c r="HS199" s="223"/>
      <c r="HT199" s="223"/>
      <c r="HU199" s="223"/>
      <c r="HV199" s="223"/>
      <c r="HW199" s="223"/>
      <c r="HX199" s="223"/>
      <c r="HY199" s="223"/>
      <c r="HZ199" s="223"/>
      <c r="IA199" s="223"/>
      <c r="IB199" s="223"/>
      <c r="IC199" s="223"/>
      <c r="ID199" s="223"/>
      <c r="IE199" s="223"/>
      <c r="IF199" s="223"/>
      <c r="IG199" s="223"/>
      <c r="IH199" s="223"/>
      <c r="II199" s="223"/>
      <c r="IJ199" s="223"/>
      <c r="IK199" s="223"/>
      <c r="IL199" s="223"/>
      <c r="IM199" s="223"/>
      <c r="IN199" s="223"/>
      <c r="IO199" s="223"/>
      <c r="IP199" s="223"/>
      <c r="IQ199" s="223"/>
      <c r="IR199" s="223"/>
      <c r="IS199" s="223"/>
      <c r="IT199" s="223"/>
      <c r="IU199" s="223"/>
      <c r="IV199" s="223"/>
      <c r="IW199" s="223"/>
      <c r="IX199" s="223"/>
      <c r="IY199" s="223"/>
      <c r="IZ199" s="223"/>
      <c r="JA199" s="223"/>
      <c r="JB199" s="223"/>
      <c r="JC199" s="223"/>
      <c r="JD199" s="223"/>
      <c r="JE199" s="223"/>
      <c r="JF199" s="223"/>
      <c r="JG199" s="223"/>
      <c r="JH199" s="223"/>
      <c r="JI199" s="232"/>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39.95" hidden="false" customHeight="true" outlineLevel="0" collapsed="false">
      <c r="A200" s="119" t="n">
        <v>177</v>
      </c>
      <c r="B200" s="119" t="s">
        <v>109</v>
      </c>
      <c r="C200" s="119" t="n">
        <v>14</v>
      </c>
      <c r="D200" s="119" t="s">
        <v>385</v>
      </c>
      <c r="E200" s="119"/>
      <c r="F200" s="119"/>
      <c r="G200" s="119" t="s">
        <v>530</v>
      </c>
      <c r="H200" s="119"/>
      <c r="I200" s="119" t="s">
        <v>71</v>
      </c>
      <c r="J200" s="119"/>
      <c r="K200" s="119" t="s">
        <v>531</v>
      </c>
      <c r="L200" s="119" t="s">
        <v>753</v>
      </c>
      <c r="M200" s="119" t="s">
        <v>754</v>
      </c>
      <c r="N200" s="215" t="n">
        <v>41829</v>
      </c>
      <c r="O200" s="215" t="n">
        <v>41829</v>
      </c>
      <c r="P200" s="193" t="n">
        <v>41840</v>
      </c>
      <c r="Q200" s="124" t="n">
        <f aca="false">P200-O200</f>
        <v>11</v>
      </c>
      <c r="R200" s="119"/>
      <c r="S200" s="119" t="n">
        <v>18001</v>
      </c>
      <c r="T200" s="119"/>
      <c r="U200" s="228" t="s">
        <v>788</v>
      </c>
      <c r="V200" s="164" t="s">
        <v>550</v>
      </c>
      <c r="W200" s="247" t="s">
        <v>789</v>
      </c>
      <c r="X200" s="246" t="s">
        <v>790</v>
      </c>
      <c r="Y200" s="119" t="s">
        <v>135</v>
      </c>
      <c r="Z200" s="190" t="s">
        <v>791</v>
      </c>
      <c r="AA200" s="190"/>
      <c r="AB200" s="159" t="n">
        <v>1</v>
      </c>
      <c r="AC200" s="119"/>
      <c r="AD200" s="119" t="s">
        <v>121</v>
      </c>
      <c r="AE200" s="132" t="n">
        <f aca="false">AC200-O200</f>
        <v>-41829</v>
      </c>
      <c r="AF200" s="119"/>
      <c r="AG200" s="119"/>
      <c r="AH200" s="0"/>
      <c r="AI200" s="190"/>
      <c r="AJ200" s="190"/>
      <c r="AK200" s="190"/>
      <c r="AL200" s="190"/>
      <c r="AM200" s="190"/>
      <c r="AN200" s="222"/>
      <c r="AO200" s="223"/>
      <c r="AP200" s="223"/>
      <c r="AQ200" s="223"/>
      <c r="AR200" s="223"/>
      <c r="AS200" s="223"/>
      <c r="AT200" s="223"/>
      <c r="AU200" s="223"/>
      <c r="AV200" s="223"/>
      <c r="AW200" s="223"/>
      <c r="AX200" s="223"/>
      <c r="AY200" s="223"/>
      <c r="AZ200" s="223"/>
      <c r="BA200" s="223"/>
      <c r="BB200" s="223"/>
      <c r="BC200" s="223"/>
      <c r="BD200" s="223"/>
      <c r="BE200" s="223"/>
      <c r="BF200" s="223"/>
      <c r="BG200" s="223"/>
      <c r="BH200" s="223"/>
      <c r="BI200" s="223"/>
      <c r="BJ200" s="223"/>
      <c r="BK200" s="223"/>
      <c r="BL200" s="223"/>
      <c r="BM200" s="223"/>
      <c r="BN200" s="223"/>
      <c r="BO200" s="223"/>
      <c r="BP200" s="223"/>
      <c r="BQ200" s="223"/>
      <c r="BR200" s="223"/>
      <c r="BS200" s="223"/>
      <c r="BT200" s="223"/>
      <c r="BU200" s="223"/>
      <c r="BV200" s="223"/>
      <c r="BW200" s="223"/>
      <c r="BX200" s="223"/>
      <c r="BY200" s="223"/>
      <c r="BZ200" s="223"/>
      <c r="CA200" s="223"/>
      <c r="CB200" s="223"/>
      <c r="CC200" s="223"/>
      <c r="CD200" s="223"/>
      <c r="CE200" s="223"/>
      <c r="CF200" s="223"/>
      <c r="CG200" s="223"/>
      <c r="CH200" s="223"/>
      <c r="CI200" s="223"/>
      <c r="CJ200" s="223"/>
      <c r="CK200" s="223"/>
      <c r="CL200" s="223"/>
      <c r="CM200" s="223"/>
      <c r="CN200" s="223"/>
      <c r="CO200" s="223"/>
      <c r="CP200" s="223"/>
      <c r="CQ200" s="223"/>
      <c r="CR200" s="223"/>
      <c r="CS200" s="223"/>
      <c r="CT200" s="223"/>
      <c r="CU200" s="223"/>
      <c r="CV200" s="223"/>
      <c r="CW200" s="223"/>
      <c r="CX200" s="223"/>
      <c r="CY200" s="223"/>
      <c r="CZ200" s="223"/>
      <c r="DA200" s="223"/>
      <c r="DB200" s="223"/>
      <c r="DC200" s="223"/>
      <c r="DD200" s="223"/>
      <c r="DE200" s="223"/>
      <c r="DF200" s="223"/>
      <c r="DG200" s="223"/>
      <c r="DH200" s="223"/>
      <c r="DI200" s="223"/>
      <c r="DJ200" s="223"/>
      <c r="DK200" s="223"/>
      <c r="DL200" s="223"/>
      <c r="DM200" s="223"/>
      <c r="DN200" s="223"/>
      <c r="DO200" s="223"/>
      <c r="DP200" s="223"/>
      <c r="DQ200" s="223"/>
      <c r="DR200" s="223"/>
      <c r="DS200" s="223"/>
      <c r="DT200" s="223"/>
      <c r="DU200" s="223"/>
      <c r="DV200" s="223"/>
      <c r="DW200" s="223"/>
      <c r="DX200" s="223"/>
      <c r="DY200" s="223"/>
      <c r="DZ200" s="223"/>
      <c r="EA200" s="223"/>
      <c r="EB200" s="223"/>
      <c r="EC200" s="223"/>
      <c r="ED200" s="223"/>
      <c r="EE200" s="223"/>
      <c r="EF200" s="223"/>
      <c r="EG200" s="223"/>
      <c r="EH200" s="223"/>
      <c r="EI200" s="223"/>
      <c r="EJ200" s="223"/>
      <c r="EK200" s="223"/>
      <c r="EL200" s="223"/>
      <c r="EM200" s="223"/>
      <c r="EN200" s="223"/>
      <c r="EO200" s="223"/>
      <c r="EP200" s="223"/>
      <c r="EQ200" s="223"/>
      <c r="ER200" s="223"/>
      <c r="ES200" s="223"/>
      <c r="ET200" s="223"/>
      <c r="EU200" s="223"/>
      <c r="EV200" s="223"/>
      <c r="EW200" s="223"/>
      <c r="EX200" s="223"/>
      <c r="EY200" s="223"/>
      <c r="EZ200" s="223"/>
      <c r="FA200" s="223"/>
      <c r="FB200" s="223"/>
      <c r="FC200" s="223"/>
      <c r="FD200" s="223"/>
      <c r="FE200" s="223"/>
      <c r="FF200" s="223"/>
      <c r="FG200" s="223"/>
      <c r="FH200" s="223"/>
      <c r="FI200" s="223"/>
      <c r="FJ200" s="223"/>
      <c r="FK200" s="223"/>
      <c r="FL200" s="223"/>
      <c r="FM200" s="223"/>
      <c r="FN200" s="223"/>
      <c r="FO200" s="223"/>
      <c r="FP200" s="223"/>
      <c r="FQ200" s="223"/>
      <c r="FR200" s="223"/>
      <c r="FS200" s="223"/>
      <c r="FT200" s="223"/>
      <c r="FU200" s="223"/>
      <c r="FV200" s="223"/>
      <c r="FW200" s="223"/>
      <c r="FX200" s="223"/>
      <c r="FY200" s="223"/>
      <c r="FZ200" s="223"/>
      <c r="GA200" s="223"/>
      <c r="GB200" s="223"/>
      <c r="GC200" s="223"/>
      <c r="GD200" s="223"/>
      <c r="GE200" s="223"/>
      <c r="GF200" s="223"/>
      <c r="GG200" s="223"/>
      <c r="GH200" s="223"/>
      <c r="GI200" s="223"/>
      <c r="GJ200" s="223"/>
      <c r="GK200" s="223"/>
      <c r="GL200" s="223"/>
      <c r="GM200" s="223"/>
      <c r="GN200" s="223"/>
      <c r="GO200" s="223"/>
      <c r="GP200" s="223"/>
      <c r="GQ200" s="223"/>
      <c r="GR200" s="223"/>
      <c r="GS200" s="223"/>
      <c r="GT200" s="223"/>
      <c r="GU200" s="223"/>
      <c r="GV200" s="223"/>
      <c r="GW200" s="223"/>
      <c r="GX200" s="223"/>
      <c r="GY200" s="223"/>
      <c r="GZ200" s="223"/>
      <c r="HA200" s="223"/>
      <c r="HB200" s="223"/>
      <c r="HC200" s="223"/>
      <c r="HD200" s="223"/>
      <c r="HE200" s="223"/>
      <c r="HF200" s="223"/>
      <c r="HG200" s="223"/>
      <c r="HH200" s="223"/>
      <c r="HI200" s="223"/>
      <c r="HJ200" s="223"/>
      <c r="HK200" s="223"/>
      <c r="HL200" s="223"/>
      <c r="HM200" s="223"/>
      <c r="HN200" s="223"/>
      <c r="HO200" s="223"/>
      <c r="HP200" s="223"/>
      <c r="HQ200" s="223"/>
      <c r="HR200" s="223"/>
      <c r="HS200" s="223"/>
      <c r="HT200" s="223"/>
      <c r="HU200" s="223"/>
      <c r="HV200" s="223"/>
      <c r="HW200" s="223"/>
      <c r="HX200" s="223"/>
      <c r="HY200" s="223"/>
      <c r="HZ200" s="223"/>
      <c r="IA200" s="223"/>
      <c r="IB200" s="223"/>
      <c r="IC200" s="223"/>
      <c r="ID200" s="223"/>
      <c r="IE200" s="223"/>
      <c r="IF200" s="223"/>
      <c r="IG200" s="223"/>
      <c r="IH200" s="223"/>
      <c r="II200" s="223"/>
      <c r="IJ200" s="223"/>
      <c r="IK200" s="223"/>
      <c r="IL200" s="223"/>
      <c r="IM200" s="223"/>
      <c r="IN200" s="223"/>
      <c r="IO200" s="223"/>
      <c r="IP200" s="223"/>
      <c r="IQ200" s="223"/>
      <c r="IR200" s="223"/>
      <c r="IS200" s="223"/>
      <c r="IT200" s="223"/>
      <c r="IU200" s="223"/>
      <c r="IV200" s="223"/>
      <c r="IW200" s="223"/>
      <c r="IX200" s="223"/>
      <c r="IY200" s="223"/>
      <c r="IZ200" s="223"/>
      <c r="JA200" s="223"/>
      <c r="JB200" s="223"/>
      <c r="JC200" s="223"/>
      <c r="JD200" s="223"/>
      <c r="JE200" s="223"/>
      <c r="JF200" s="223"/>
      <c r="JG200" s="223"/>
      <c r="JH200" s="223"/>
      <c r="JI200" s="232"/>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39.95" hidden="false" customHeight="true" outlineLevel="0" collapsed="false">
      <c r="A201" s="119" t="n">
        <v>178</v>
      </c>
      <c r="B201" s="119" t="s">
        <v>109</v>
      </c>
      <c r="C201" s="119" t="n">
        <v>14</v>
      </c>
      <c r="D201" s="119" t="s">
        <v>385</v>
      </c>
      <c r="E201" s="119"/>
      <c r="F201" s="119"/>
      <c r="G201" s="119" t="s">
        <v>530</v>
      </c>
      <c r="H201" s="119"/>
      <c r="I201" s="119" t="s">
        <v>71</v>
      </c>
      <c r="J201" s="119"/>
      <c r="K201" s="119" t="s">
        <v>531</v>
      </c>
      <c r="L201" s="119" t="s">
        <v>753</v>
      </c>
      <c r="M201" s="119" t="s">
        <v>754</v>
      </c>
      <c r="N201" s="215" t="n">
        <v>41829</v>
      </c>
      <c r="O201" s="215" t="n">
        <v>41829</v>
      </c>
      <c r="P201" s="193" t="n">
        <v>41840</v>
      </c>
      <c r="Q201" s="124" t="n">
        <f aca="false">P201-O201</f>
        <v>11</v>
      </c>
      <c r="R201" s="119"/>
      <c r="S201" s="119" t="n">
        <v>18001</v>
      </c>
      <c r="T201" s="119"/>
      <c r="U201" s="228" t="s">
        <v>792</v>
      </c>
      <c r="V201" s="164" t="s">
        <v>550</v>
      </c>
      <c r="W201" s="190" t="s">
        <v>793</v>
      </c>
      <c r="X201" s="242" t="s">
        <v>777</v>
      </c>
      <c r="Y201" s="119" t="s">
        <v>135</v>
      </c>
      <c r="Z201" s="190" t="s">
        <v>794</v>
      </c>
      <c r="AA201" s="190"/>
      <c r="AB201" s="159" t="n">
        <v>1</v>
      </c>
      <c r="AC201" s="119"/>
      <c r="AD201" s="119" t="s">
        <v>121</v>
      </c>
      <c r="AE201" s="132" t="n">
        <f aca="false">AC201-O201</f>
        <v>-41829</v>
      </c>
      <c r="AF201" s="119"/>
      <c r="AG201" s="119"/>
      <c r="AH201" s="0"/>
      <c r="AI201" s="190"/>
      <c r="AJ201" s="190"/>
      <c r="AK201" s="190"/>
      <c r="AL201" s="190"/>
      <c r="AM201" s="190"/>
      <c r="AN201" s="222"/>
      <c r="AO201" s="223"/>
      <c r="AP201" s="223"/>
      <c r="AQ201" s="223"/>
      <c r="AR201" s="223"/>
      <c r="AS201" s="223"/>
      <c r="AT201" s="223"/>
      <c r="AU201" s="223"/>
      <c r="AV201" s="223"/>
      <c r="AW201" s="223"/>
      <c r="AX201" s="223"/>
      <c r="AY201" s="223"/>
      <c r="AZ201" s="223"/>
      <c r="BA201" s="223"/>
      <c r="BB201" s="223"/>
      <c r="BC201" s="223"/>
      <c r="BD201" s="223"/>
      <c r="BE201" s="223"/>
      <c r="BF201" s="223"/>
      <c r="BG201" s="223"/>
      <c r="BH201" s="223"/>
      <c r="BI201" s="223"/>
      <c r="BJ201" s="223"/>
      <c r="BK201" s="223"/>
      <c r="BL201" s="223"/>
      <c r="BM201" s="223"/>
      <c r="BN201" s="223"/>
      <c r="BO201" s="223"/>
      <c r="BP201" s="223"/>
      <c r="BQ201" s="223"/>
      <c r="BR201" s="223"/>
      <c r="BS201" s="223"/>
      <c r="BT201" s="223"/>
      <c r="BU201" s="223"/>
      <c r="BV201" s="223"/>
      <c r="BW201" s="223"/>
      <c r="BX201" s="223"/>
      <c r="BY201" s="223"/>
      <c r="BZ201" s="223"/>
      <c r="CA201" s="223"/>
      <c r="CB201" s="223"/>
      <c r="CC201" s="223"/>
      <c r="CD201" s="223"/>
      <c r="CE201" s="223"/>
      <c r="CF201" s="223"/>
      <c r="CG201" s="223"/>
      <c r="CH201" s="223"/>
      <c r="CI201" s="223"/>
      <c r="CJ201" s="223"/>
      <c r="CK201" s="223"/>
      <c r="CL201" s="223"/>
      <c r="CM201" s="223"/>
      <c r="CN201" s="223"/>
      <c r="CO201" s="223"/>
      <c r="CP201" s="223"/>
      <c r="CQ201" s="223"/>
      <c r="CR201" s="223"/>
      <c r="CS201" s="223"/>
      <c r="CT201" s="223"/>
      <c r="CU201" s="223"/>
      <c r="CV201" s="223"/>
      <c r="CW201" s="223"/>
      <c r="CX201" s="223"/>
      <c r="CY201" s="223"/>
      <c r="CZ201" s="223"/>
      <c r="DA201" s="223"/>
      <c r="DB201" s="223"/>
      <c r="DC201" s="223"/>
      <c r="DD201" s="223"/>
      <c r="DE201" s="223"/>
      <c r="DF201" s="223"/>
      <c r="DG201" s="223"/>
      <c r="DH201" s="223"/>
      <c r="DI201" s="223"/>
      <c r="DJ201" s="223"/>
      <c r="DK201" s="223"/>
      <c r="DL201" s="223"/>
      <c r="DM201" s="223"/>
      <c r="DN201" s="223"/>
      <c r="DO201" s="223"/>
      <c r="DP201" s="223"/>
      <c r="DQ201" s="223"/>
      <c r="DR201" s="223"/>
      <c r="DS201" s="223"/>
      <c r="DT201" s="223"/>
      <c r="DU201" s="223"/>
      <c r="DV201" s="223"/>
      <c r="DW201" s="223"/>
      <c r="DX201" s="223"/>
      <c r="DY201" s="223"/>
      <c r="DZ201" s="223"/>
      <c r="EA201" s="223"/>
      <c r="EB201" s="223"/>
      <c r="EC201" s="223"/>
      <c r="ED201" s="223"/>
      <c r="EE201" s="223"/>
      <c r="EF201" s="223"/>
      <c r="EG201" s="223"/>
      <c r="EH201" s="223"/>
      <c r="EI201" s="223"/>
      <c r="EJ201" s="223"/>
      <c r="EK201" s="223"/>
      <c r="EL201" s="223"/>
      <c r="EM201" s="223"/>
      <c r="EN201" s="223"/>
      <c r="EO201" s="223"/>
      <c r="EP201" s="223"/>
      <c r="EQ201" s="223"/>
      <c r="ER201" s="223"/>
      <c r="ES201" s="223"/>
      <c r="ET201" s="223"/>
      <c r="EU201" s="223"/>
      <c r="EV201" s="223"/>
      <c r="EW201" s="223"/>
      <c r="EX201" s="223"/>
      <c r="EY201" s="223"/>
      <c r="EZ201" s="223"/>
      <c r="FA201" s="223"/>
      <c r="FB201" s="223"/>
      <c r="FC201" s="223"/>
      <c r="FD201" s="223"/>
      <c r="FE201" s="223"/>
      <c r="FF201" s="223"/>
      <c r="FG201" s="223"/>
      <c r="FH201" s="223"/>
      <c r="FI201" s="223"/>
      <c r="FJ201" s="223"/>
      <c r="FK201" s="223"/>
      <c r="FL201" s="223"/>
      <c r="FM201" s="223"/>
      <c r="FN201" s="223"/>
      <c r="FO201" s="223"/>
      <c r="FP201" s="223"/>
      <c r="FQ201" s="223"/>
      <c r="FR201" s="223"/>
      <c r="FS201" s="223"/>
      <c r="FT201" s="223"/>
      <c r="FU201" s="223"/>
      <c r="FV201" s="223"/>
      <c r="FW201" s="223"/>
      <c r="FX201" s="223"/>
      <c r="FY201" s="223"/>
      <c r="FZ201" s="223"/>
      <c r="GA201" s="223"/>
      <c r="GB201" s="223"/>
      <c r="GC201" s="223"/>
      <c r="GD201" s="223"/>
      <c r="GE201" s="223"/>
      <c r="GF201" s="223"/>
      <c r="GG201" s="223"/>
      <c r="GH201" s="223"/>
      <c r="GI201" s="223"/>
      <c r="GJ201" s="223"/>
      <c r="GK201" s="223"/>
      <c r="GL201" s="223"/>
      <c r="GM201" s="223"/>
      <c r="GN201" s="223"/>
      <c r="GO201" s="223"/>
      <c r="GP201" s="223"/>
      <c r="GQ201" s="223"/>
      <c r="GR201" s="223"/>
      <c r="GS201" s="223"/>
      <c r="GT201" s="223"/>
      <c r="GU201" s="223"/>
      <c r="GV201" s="223"/>
      <c r="GW201" s="223"/>
      <c r="GX201" s="223"/>
      <c r="GY201" s="223"/>
      <c r="GZ201" s="223"/>
      <c r="HA201" s="223"/>
      <c r="HB201" s="223"/>
      <c r="HC201" s="223"/>
      <c r="HD201" s="223"/>
      <c r="HE201" s="223"/>
      <c r="HF201" s="223"/>
      <c r="HG201" s="223"/>
      <c r="HH201" s="223"/>
      <c r="HI201" s="223"/>
      <c r="HJ201" s="223"/>
      <c r="HK201" s="223"/>
      <c r="HL201" s="223"/>
      <c r="HM201" s="223"/>
      <c r="HN201" s="223"/>
      <c r="HO201" s="223"/>
      <c r="HP201" s="223"/>
      <c r="HQ201" s="223"/>
      <c r="HR201" s="223"/>
      <c r="HS201" s="223"/>
      <c r="HT201" s="223"/>
      <c r="HU201" s="223"/>
      <c r="HV201" s="223"/>
      <c r="HW201" s="223"/>
      <c r="HX201" s="223"/>
      <c r="HY201" s="223"/>
      <c r="HZ201" s="223"/>
      <c r="IA201" s="223"/>
      <c r="IB201" s="223"/>
      <c r="IC201" s="223"/>
      <c r="ID201" s="223"/>
      <c r="IE201" s="223"/>
      <c r="IF201" s="223"/>
      <c r="IG201" s="223"/>
      <c r="IH201" s="223"/>
      <c r="II201" s="223"/>
      <c r="IJ201" s="223"/>
      <c r="IK201" s="223"/>
      <c r="IL201" s="223"/>
      <c r="IM201" s="223"/>
      <c r="IN201" s="223"/>
      <c r="IO201" s="223"/>
      <c r="IP201" s="223"/>
      <c r="IQ201" s="223"/>
      <c r="IR201" s="223"/>
      <c r="IS201" s="223"/>
      <c r="IT201" s="223"/>
      <c r="IU201" s="223"/>
      <c r="IV201" s="223"/>
      <c r="IW201" s="223"/>
      <c r="IX201" s="223"/>
      <c r="IY201" s="223"/>
      <c r="IZ201" s="223"/>
      <c r="JA201" s="223"/>
      <c r="JB201" s="223"/>
      <c r="JC201" s="223"/>
      <c r="JD201" s="223"/>
      <c r="JE201" s="223"/>
      <c r="JF201" s="223"/>
      <c r="JG201" s="223"/>
      <c r="JH201" s="223"/>
      <c r="JI201" s="232"/>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39.95" hidden="false" customHeight="true" outlineLevel="0" collapsed="false">
      <c r="A202" s="119" t="n">
        <v>179</v>
      </c>
      <c r="B202" s="119" t="s">
        <v>109</v>
      </c>
      <c r="C202" s="119" t="n">
        <v>14</v>
      </c>
      <c r="D202" s="119" t="s">
        <v>385</v>
      </c>
      <c r="E202" s="119"/>
      <c r="F202" s="119"/>
      <c r="G202" s="119" t="s">
        <v>530</v>
      </c>
      <c r="H202" s="119"/>
      <c r="I202" s="119" t="s">
        <v>71</v>
      </c>
      <c r="J202" s="119"/>
      <c r="K202" s="119" t="s">
        <v>531</v>
      </c>
      <c r="L202" s="119" t="s">
        <v>753</v>
      </c>
      <c r="M202" s="119" t="s">
        <v>754</v>
      </c>
      <c r="N202" s="215" t="n">
        <v>41829</v>
      </c>
      <c r="O202" s="215" t="n">
        <v>41829</v>
      </c>
      <c r="P202" s="193" t="n">
        <v>41840</v>
      </c>
      <c r="Q202" s="124" t="n">
        <f aca="false">P202-O202</f>
        <v>11</v>
      </c>
      <c r="R202" s="119"/>
      <c r="S202" s="119" t="n">
        <v>18001</v>
      </c>
      <c r="T202" s="119"/>
      <c r="U202" s="228" t="s">
        <v>795</v>
      </c>
      <c r="V202" s="164" t="s">
        <v>550</v>
      </c>
      <c r="W202" s="248" t="s">
        <v>796</v>
      </c>
      <c r="X202" s="249" t="s">
        <v>797</v>
      </c>
      <c r="Y202" s="119" t="s">
        <v>135</v>
      </c>
      <c r="Z202" s="190" t="s">
        <v>798</v>
      </c>
      <c r="AA202" s="190"/>
      <c r="AB202" s="159" t="n">
        <v>1</v>
      </c>
      <c r="AC202" s="119"/>
      <c r="AD202" s="119" t="s">
        <v>121</v>
      </c>
      <c r="AE202" s="132" t="n">
        <f aca="false">AC202-O202</f>
        <v>-41829</v>
      </c>
      <c r="AF202" s="119"/>
      <c r="AG202" s="119"/>
      <c r="AH202" s="0"/>
      <c r="AI202" s="190"/>
      <c r="AJ202" s="190"/>
      <c r="AK202" s="190"/>
      <c r="AL202" s="190"/>
      <c r="AM202" s="190"/>
      <c r="AN202" s="222"/>
      <c r="AO202" s="223"/>
      <c r="AP202" s="223"/>
      <c r="AQ202" s="223"/>
      <c r="AR202" s="223"/>
      <c r="AS202" s="223"/>
      <c r="AT202" s="223"/>
      <c r="AU202" s="223"/>
      <c r="AV202" s="223"/>
      <c r="AW202" s="223"/>
      <c r="AX202" s="223"/>
      <c r="AY202" s="223"/>
      <c r="AZ202" s="223"/>
      <c r="BA202" s="223"/>
      <c r="BB202" s="223"/>
      <c r="BC202" s="223"/>
      <c r="BD202" s="223"/>
      <c r="BE202" s="223"/>
      <c r="BF202" s="223"/>
      <c r="BG202" s="223"/>
      <c r="BH202" s="223"/>
      <c r="BI202" s="223"/>
      <c r="BJ202" s="223"/>
      <c r="BK202" s="223"/>
      <c r="BL202" s="223"/>
      <c r="BM202" s="223"/>
      <c r="BN202" s="223"/>
      <c r="BO202" s="223"/>
      <c r="BP202" s="223"/>
      <c r="BQ202" s="223"/>
      <c r="BR202" s="223"/>
      <c r="BS202" s="223"/>
      <c r="BT202" s="223"/>
      <c r="BU202" s="223"/>
      <c r="BV202" s="223"/>
      <c r="BW202" s="223"/>
      <c r="BX202" s="223"/>
      <c r="BY202" s="223"/>
      <c r="BZ202" s="223"/>
      <c r="CA202" s="223"/>
      <c r="CB202" s="223"/>
      <c r="CC202" s="223"/>
      <c r="CD202" s="223"/>
      <c r="CE202" s="223"/>
      <c r="CF202" s="223"/>
      <c r="CG202" s="223"/>
      <c r="CH202" s="223"/>
      <c r="CI202" s="223"/>
      <c r="CJ202" s="223"/>
      <c r="CK202" s="223"/>
      <c r="CL202" s="223"/>
      <c r="CM202" s="223"/>
      <c r="CN202" s="223"/>
      <c r="CO202" s="223"/>
      <c r="CP202" s="223"/>
      <c r="CQ202" s="223"/>
      <c r="CR202" s="223"/>
      <c r="CS202" s="223"/>
      <c r="CT202" s="223"/>
      <c r="CU202" s="223"/>
      <c r="CV202" s="223"/>
      <c r="CW202" s="223"/>
      <c r="CX202" s="223"/>
      <c r="CY202" s="223"/>
      <c r="CZ202" s="223"/>
      <c r="DA202" s="223"/>
      <c r="DB202" s="223"/>
      <c r="DC202" s="223"/>
      <c r="DD202" s="223"/>
      <c r="DE202" s="223"/>
      <c r="DF202" s="223"/>
      <c r="DG202" s="223"/>
      <c r="DH202" s="223"/>
      <c r="DI202" s="223"/>
      <c r="DJ202" s="223"/>
      <c r="DK202" s="223"/>
      <c r="DL202" s="223"/>
      <c r="DM202" s="223"/>
      <c r="DN202" s="223"/>
      <c r="DO202" s="223"/>
      <c r="DP202" s="223"/>
      <c r="DQ202" s="223"/>
      <c r="DR202" s="223"/>
      <c r="DS202" s="223"/>
      <c r="DT202" s="223"/>
      <c r="DU202" s="223"/>
      <c r="DV202" s="223"/>
      <c r="DW202" s="223"/>
      <c r="DX202" s="223"/>
      <c r="DY202" s="223"/>
      <c r="DZ202" s="223"/>
      <c r="EA202" s="223"/>
      <c r="EB202" s="223"/>
      <c r="EC202" s="223"/>
      <c r="ED202" s="223"/>
      <c r="EE202" s="223"/>
      <c r="EF202" s="223"/>
      <c r="EG202" s="223"/>
      <c r="EH202" s="223"/>
      <c r="EI202" s="223"/>
      <c r="EJ202" s="223"/>
      <c r="EK202" s="223"/>
      <c r="EL202" s="223"/>
      <c r="EM202" s="223"/>
      <c r="EN202" s="223"/>
      <c r="EO202" s="223"/>
      <c r="EP202" s="223"/>
      <c r="EQ202" s="223"/>
      <c r="ER202" s="223"/>
      <c r="ES202" s="223"/>
      <c r="ET202" s="223"/>
      <c r="EU202" s="223"/>
      <c r="EV202" s="223"/>
      <c r="EW202" s="223"/>
      <c r="EX202" s="223"/>
      <c r="EY202" s="223"/>
      <c r="EZ202" s="223"/>
      <c r="FA202" s="223"/>
      <c r="FB202" s="223"/>
      <c r="FC202" s="223"/>
      <c r="FD202" s="223"/>
      <c r="FE202" s="223"/>
      <c r="FF202" s="223"/>
      <c r="FG202" s="223"/>
      <c r="FH202" s="223"/>
      <c r="FI202" s="223"/>
      <c r="FJ202" s="223"/>
      <c r="FK202" s="223"/>
      <c r="FL202" s="223"/>
      <c r="FM202" s="223"/>
      <c r="FN202" s="223"/>
      <c r="FO202" s="223"/>
      <c r="FP202" s="223"/>
      <c r="FQ202" s="223"/>
      <c r="FR202" s="223"/>
      <c r="FS202" s="223"/>
      <c r="FT202" s="223"/>
      <c r="FU202" s="223"/>
      <c r="FV202" s="223"/>
      <c r="FW202" s="223"/>
      <c r="FX202" s="223"/>
      <c r="FY202" s="223"/>
      <c r="FZ202" s="223"/>
      <c r="GA202" s="223"/>
      <c r="GB202" s="223"/>
      <c r="GC202" s="223"/>
      <c r="GD202" s="223"/>
      <c r="GE202" s="223"/>
      <c r="GF202" s="223"/>
      <c r="GG202" s="223"/>
      <c r="GH202" s="223"/>
      <c r="GI202" s="223"/>
      <c r="GJ202" s="223"/>
      <c r="GK202" s="223"/>
      <c r="GL202" s="223"/>
      <c r="GM202" s="223"/>
      <c r="GN202" s="223"/>
      <c r="GO202" s="223"/>
      <c r="GP202" s="223"/>
      <c r="GQ202" s="223"/>
      <c r="GR202" s="223"/>
      <c r="GS202" s="223"/>
      <c r="GT202" s="223"/>
      <c r="GU202" s="223"/>
      <c r="GV202" s="223"/>
      <c r="GW202" s="223"/>
      <c r="GX202" s="223"/>
      <c r="GY202" s="223"/>
      <c r="GZ202" s="223"/>
      <c r="HA202" s="223"/>
      <c r="HB202" s="223"/>
      <c r="HC202" s="223"/>
      <c r="HD202" s="223"/>
      <c r="HE202" s="223"/>
      <c r="HF202" s="223"/>
      <c r="HG202" s="223"/>
      <c r="HH202" s="223"/>
      <c r="HI202" s="223"/>
      <c r="HJ202" s="223"/>
      <c r="HK202" s="223"/>
      <c r="HL202" s="223"/>
      <c r="HM202" s="223"/>
      <c r="HN202" s="223"/>
      <c r="HO202" s="223"/>
      <c r="HP202" s="223"/>
      <c r="HQ202" s="223"/>
      <c r="HR202" s="223"/>
      <c r="HS202" s="223"/>
      <c r="HT202" s="223"/>
      <c r="HU202" s="223"/>
      <c r="HV202" s="223"/>
      <c r="HW202" s="223"/>
      <c r="HX202" s="223"/>
      <c r="HY202" s="223"/>
      <c r="HZ202" s="223"/>
      <c r="IA202" s="223"/>
      <c r="IB202" s="223"/>
      <c r="IC202" s="223"/>
      <c r="ID202" s="223"/>
      <c r="IE202" s="223"/>
      <c r="IF202" s="223"/>
      <c r="IG202" s="223"/>
      <c r="IH202" s="223"/>
      <c r="II202" s="223"/>
      <c r="IJ202" s="223"/>
      <c r="IK202" s="223"/>
      <c r="IL202" s="223"/>
      <c r="IM202" s="223"/>
      <c r="IN202" s="223"/>
      <c r="IO202" s="223"/>
      <c r="IP202" s="223"/>
      <c r="IQ202" s="223"/>
      <c r="IR202" s="223"/>
      <c r="IS202" s="223"/>
      <c r="IT202" s="223"/>
      <c r="IU202" s="223"/>
      <c r="IV202" s="223"/>
      <c r="IW202" s="223"/>
      <c r="IX202" s="223"/>
      <c r="IY202" s="223"/>
      <c r="IZ202" s="223"/>
      <c r="JA202" s="223"/>
      <c r="JB202" s="223"/>
      <c r="JC202" s="223"/>
      <c r="JD202" s="223"/>
      <c r="JE202" s="223"/>
      <c r="JF202" s="223"/>
      <c r="JG202" s="223"/>
      <c r="JH202" s="223"/>
      <c r="JI202" s="232"/>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39.95" hidden="false" customHeight="true" outlineLevel="0" collapsed="false">
      <c r="A203" s="119" t="n">
        <v>180</v>
      </c>
      <c r="B203" s="119" t="s">
        <v>109</v>
      </c>
      <c r="C203" s="218" t="n">
        <v>14</v>
      </c>
      <c r="D203" s="119" t="s">
        <v>385</v>
      </c>
      <c r="E203" s="119"/>
      <c r="F203" s="119"/>
      <c r="G203" s="119" t="s">
        <v>530</v>
      </c>
      <c r="H203" s="119"/>
      <c r="I203" s="119" t="s">
        <v>71</v>
      </c>
      <c r="J203" s="119"/>
      <c r="K203" s="119" t="s">
        <v>531</v>
      </c>
      <c r="L203" s="119" t="s">
        <v>753</v>
      </c>
      <c r="M203" s="119" t="s">
        <v>754</v>
      </c>
      <c r="N203" s="215" t="n">
        <v>41829</v>
      </c>
      <c r="O203" s="215" t="n">
        <v>41829</v>
      </c>
      <c r="P203" s="193" t="n">
        <v>41840</v>
      </c>
      <c r="Q203" s="124" t="n">
        <f aca="false">P203-O203</f>
        <v>11</v>
      </c>
      <c r="R203" s="119"/>
      <c r="S203" s="119" t="n">
        <v>18001</v>
      </c>
      <c r="T203" s="119"/>
      <c r="U203" s="228" t="s">
        <v>799</v>
      </c>
      <c r="V203" s="164" t="s">
        <v>550</v>
      </c>
      <c r="W203" s="190" t="s">
        <v>800</v>
      </c>
      <c r="X203" s="190" t="s">
        <v>801</v>
      </c>
      <c r="Y203" s="119" t="s">
        <v>135</v>
      </c>
      <c r="Z203" s="190" t="s">
        <v>802</v>
      </c>
      <c r="AA203" s="190"/>
      <c r="AB203" s="159" t="n">
        <v>1</v>
      </c>
      <c r="AC203" s="119"/>
      <c r="AD203" s="119" t="s">
        <v>121</v>
      </c>
      <c r="AE203" s="132" t="n">
        <f aca="false">AC203-O203</f>
        <v>-41829</v>
      </c>
      <c r="AF203" s="119"/>
      <c r="AG203" s="119"/>
      <c r="AH203" s="0"/>
      <c r="AI203" s="190"/>
      <c r="AJ203" s="190"/>
      <c r="AK203" s="190"/>
      <c r="AL203" s="190"/>
      <c r="AM203" s="190"/>
      <c r="AN203" s="222"/>
      <c r="AO203" s="223"/>
      <c r="AP203" s="223"/>
      <c r="AQ203" s="223"/>
      <c r="AR203" s="223"/>
      <c r="AS203" s="223"/>
      <c r="AT203" s="223"/>
      <c r="AU203" s="223"/>
      <c r="AV203" s="223"/>
      <c r="AW203" s="223"/>
      <c r="AX203" s="223"/>
      <c r="AY203" s="223"/>
      <c r="AZ203" s="223"/>
      <c r="BA203" s="223"/>
      <c r="BB203" s="223"/>
      <c r="BC203" s="223"/>
      <c r="BD203" s="223"/>
      <c r="BE203" s="223"/>
      <c r="BF203" s="223"/>
      <c r="BG203" s="223"/>
      <c r="BH203" s="223"/>
      <c r="BI203" s="223"/>
      <c r="BJ203" s="223"/>
      <c r="BK203" s="223"/>
      <c r="BL203" s="223"/>
      <c r="BM203" s="223"/>
      <c r="BN203" s="223"/>
      <c r="BO203" s="223"/>
      <c r="BP203" s="223"/>
      <c r="BQ203" s="223"/>
      <c r="BR203" s="223"/>
      <c r="BS203" s="223"/>
      <c r="BT203" s="223"/>
      <c r="BU203" s="223"/>
      <c r="BV203" s="223"/>
      <c r="BW203" s="223"/>
      <c r="BX203" s="223"/>
      <c r="BY203" s="223"/>
      <c r="BZ203" s="223"/>
      <c r="CA203" s="223"/>
      <c r="CB203" s="223"/>
      <c r="CC203" s="223"/>
      <c r="CD203" s="223"/>
      <c r="CE203" s="223"/>
      <c r="CF203" s="223"/>
      <c r="CG203" s="223"/>
      <c r="CH203" s="223"/>
      <c r="CI203" s="223"/>
      <c r="CJ203" s="223"/>
      <c r="CK203" s="223"/>
      <c r="CL203" s="223"/>
      <c r="CM203" s="223"/>
      <c r="CN203" s="223"/>
      <c r="CO203" s="223"/>
      <c r="CP203" s="223"/>
      <c r="CQ203" s="223"/>
      <c r="CR203" s="223"/>
      <c r="CS203" s="223"/>
      <c r="CT203" s="223"/>
      <c r="CU203" s="223"/>
      <c r="CV203" s="223"/>
      <c r="CW203" s="223"/>
      <c r="CX203" s="223"/>
      <c r="CY203" s="223"/>
      <c r="CZ203" s="223"/>
      <c r="DA203" s="223"/>
      <c r="DB203" s="223"/>
      <c r="DC203" s="223"/>
      <c r="DD203" s="223"/>
      <c r="DE203" s="223"/>
      <c r="DF203" s="223"/>
      <c r="DG203" s="223"/>
      <c r="DH203" s="223"/>
      <c r="DI203" s="223"/>
      <c r="DJ203" s="223"/>
      <c r="DK203" s="223"/>
      <c r="DL203" s="223"/>
      <c r="DM203" s="223"/>
      <c r="DN203" s="223"/>
      <c r="DO203" s="223"/>
      <c r="DP203" s="223"/>
      <c r="DQ203" s="223"/>
      <c r="DR203" s="223"/>
      <c r="DS203" s="223"/>
      <c r="DT203" s="223"/>
      <c r="DU203" s="223"/>
      <c r="DV203" s="223"/>
      <c r="DW203" s="223"/>
      <c r="DX203" s="223"/>
      <c r="DY203" s="223"/>
      <c r="DZ203" s="223"/>
      <c r="EA203" s="223"/>
      <c r="EB203" s="223"/>
      <c r="EC203" s="223"/>
      <c r="ED203" s="223"/>
      <c r="EE203" s="223"/>
      <c r="EF203" s="223"/>
      <c r="EG203" s="223"/>
      <c r="EH203" s="223"/>
      <c r="EI203" s="223"/>
      <c r="EJ203" s="223"/>
      <c r="EK203" s="223"/>
      <c r="EL203" s="223"/>
      <c r="EM203" s="223"/>
      <c r="EN203" s="223"/>
      <c r="EO203" s="223"/>
      <c r="EP203" s="223"/>
      <c r="EQ203" s="223"/>
      <c r="ER203" s="223"/>
      <c r="ES203" s="223"/>
      <c r="ET203" s="223"/>
      <c r="EU203" s="223"/>
      <c r="EV203" s="223"/>
      <c r="EW203" s="223"/>
      <c r="EX203" s="223"/>
      <c r="EY203" s="223"/>
      <c r="EZ203" s="223"/>
      <c r="FA203" s="223"/>
      <c r="FB203" s="223"/>
      <c r="FC203" s="223"/>
      <c r="FD203" s="223"/>
      <c r="FE203" s="223"/>
      <c r="FF203" s="223"/>
      <c r="FG203" s="223"/>
      <c r="FH203" s="223"/>
      <c r="FI203" s="223"/>
      <c r="FJ203" s="223"/>
      <c r="FK203" s="223"/>
      <c r="FL203" s="223"/>
      <c r="FM203" s="223"/>
      <c r="FN203" s="223"/>
      <c r="FO203" s="223"/>
      <c r="FP203" s="223"/>
      <c r="FQ203" s="223"/>
      <c r="FR203" s="223"/>
      <c r="FS203" s="223"/>
      <c r="FT203" s="223"/>
      <c r="FU203" s="223"/>
      <c r="FV203" s="223"/>
      <c r="FW203" s="223"/>
      <c r="FX203" s="223"/>
      <c r="FY203" s="223"/>
      <c r="FZ203" s="223"/>
      <c r="GA203" s="223"/>
      <c r="GB203" s="223"/>
      <c r="GC203" s="223"/>
      <c r="GD203" s="223"/>
      <c r="GE203" s="223"/>
      <c r="GF203" s="223"/>
      <c r="GG203" s="223"/>
      <c r="GH203" s="223"/>
      <c r="GI203" s="223"/>
      <c r="GJ203" s="223"/>
      <c r="GK203" s="223"/>
      <c r="GL203" s="223"/>
      <c r="GM203" s="223"/>
      <c r="GN203" s="223"/>
      <c r="GO203" s="223"/>
      <c r="GP203" s="223"/>
      <c r="GQ203" s="223"/>
      <c r="GR203" s="223"/>
      <c r="GS203" s="223"/>
      <c r="GT203" s="223"/>
      <c r="GU203" s="223"/>
      <c r="GV203" s="223"/>
      <c r="GW203" s="223"/>
      <c r="GX203" s="223"/>
      <c r="GY203" s="223"/>
      <c r="GZ203" s="223"/>
      <c r="HA203" s="223"/>
      <c r="HB203" s="223"/>
      <c r="HC203" s="223"/>
      <c r="HD203" s="223"/>
      <c r="HE203" s="223"/>
      <c r="HF203" s="223"/>
      <c r="HG203" s="223"/>
      <c r="HH203" s="223"/>
      <c r="HI203" s="223"/>
      <c r="HJ203" s="223"/>
      <c r="HK203" s="223"/>
      <c r="HL203" s="223"/>
      <c r="HM203" s="223"/>
      <c r="HN203" s="223"/>
      <c r="HO203" s="223"/>
      <c r="HP203" s="223"/>
      <c r="HQ203" s="223"/>
      <c r="HR203" s="223"/>
      <c r="HS203" s="223"/>
      <c r="HT203" s="223"/>
      <c r="HU203" s="223"/>
      <c r="HV203" s="223"/>
      <c r="HW203" s="223"/>
      <c r="HX203" s="223"/>
      <c r="HY203" s="223"/>
      <c r="HZ203" s="223"/>
      <c r="IA203" s="223"/>
      <c r="IB203" s="223"/>
      <c r="IC203" s="223"/>
      <c r="ID203" s="223"/>
      <c r="IE203" s="223"/>
      <c r="IF203" s="223"/>
      <c r="IG203" s="223"/>
      <c r="IH203" s="223"/>
      <c r="II203" s="223"/>
      <c r="IJ203" s="223"/>
      <c r="IK203" s="223"/>
      <c r="IL203" s="223"/>
      <c r="IM203" s="223"/>
      <c r="IN203" s="223"/>
      <c r="IO203" s="223"/>
      <c r="IP203" s="223"/>
      <c r="IQ203" s="223"/>
      <c r="IR203" s="223"/>
      <c r="IS203" s="223"/>
      <c r="IT203" s="223"/>
      <c r="IU203" s="223"/>
      <c r="IV203" s="223"/>
      <c r="IW203" s="223"/>
      <c r="IX203" s="223"/>
      <c r="IY203" s="223"/>
      <c r="IZ203" s="223"/>
      <c r="JA203" s="223"/>
      <c r="JB203" s="223"/>
      <c r="JC203" s="223"/>
      <c r="JD203" s="223"/>
      <c r="JE203" s="223"/>
      <c r="JF203" s="223"/>
      <c r="JG203" s="223"/>
      <c r="JH203" s="223"/>
      <c r="JI203" s="232"/>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39.95" hidden="false" customHeight="true" outlineLevel="0" collapsed="false">
      <c r="A204" s="119" t="n">
        <v>181</v>
      </c>
      <c r="B204" s="119" t="s">
        <v>109</v>
      </c>
      <c r="C204" s="119" t="n">
        <v>14</v>
      </c>
      <c r="D204" s="119" t="s">
        <v>385</v>
      </c>
      <c r="E204" s="119"/>
      <c r="F204" s="119"/>
      <c r="G204" s="119" t="s">
        <v>530</v>
      </c>
      <c r="H204" s="119"/>
      <c r="I204" s="119" t="s">
        <v>71</v>
      </c>
      <c r="J204" s="119"/>
      <c r="K204" s="119" t="s">
        <v>531</v>
      </c>
      <c r="L204" s="119" t="s">
        <v>753</v>
      </c>
      <c r="M204" s="119" t="s">
        <v>754</v>
      </c>
      <c r="N204" s="215" t="n">
        <v>41829</v>
      </c>
      <c r="O204" s="215" t="n">
        <v>41829</v>
      </c>
      <c r="P204" s="193" t="n">
        <v>41840</v>
      </c>
      <c r="Q204" s="124" t="n">
        <f aca="false">P204-O204</f>
        <v>11</v>
      </c>
      <c r="R204" s="119"/>
      <c r="S204" s="119" t="n">
        <v>14001</v>
      </c>
      <c r="T204" s="119"/>
      <c r="U204" s="228" t="s">
        <v>803</v>
      </c>
      <c r="V204" s="164" t="s">
        <v>550</v>
      </c>
      <c r="W204" s="250" t="s">
        <v>804</v>
      </c>
      <c r="X204" s="251" t="s">
        <v>805</v>
      </c>
      <c r="Y204" s="119" t="s">
        <v>135</v>
      </c>
      <c r="Z204" s="251" t="s">
        <v>806</v>
      </c>
      <c r="AA204" s="251"/>
      <c r="AB204" s="159" t="n">
        <v>1</v>
      </c>
      <c r="AC204" s="119"/>
      <c r="AD204" s="119" t="s">
        <v>121</v>
      </c>
      <c r="AE204" s="132" t="n">
        <f aca="false">AC204-O204</f>
        <v>-41829</v>
      </c>
      <c r="AF204" s="119"/>
      <c r="AG204" s="119"/>
      <c r="AH204" s="0"/>
      <c r="AI204" s="0"/>
      <c r="AJ204" s="0"/>
      <c r="AK204" s="0"/>
      <c r="AL204" s="0"/>
      <c r="AM204" s="0"/>
      <c r="AN204" s="222"/>
      <c r="AO204" s="223"/>
      <c r="AP204" s="223"/>
      <c r="AQ204" s="223"/>
      <c r="AR204" s="223"/>
      <c r="AS204" s="223"/>
      <c r="AT204" s="223"/>
      <c r="AU204" s="223"/>
      <c r="AV204" s="223"/>
      <c r="AW204" s="223"/>
      <c r="AX204" s="223"/>
      <c r="AY204" s="223"/>
      <c r="AZ204" s="223"/>
      <c r="BA204" s="223"/>
      <c r="BB204" s="223"/>
      <c r="BC204" s="223"/>
      <c r="BD204" s="223"/>
      <c r="BE204" s="223"/>
      <c r="BF204" s="223"/>
      <c r="BG204" s="223"/>
      <c r="BH204" s="223"/>
      <c r="BI204" s="223"/>
      <c r="BJ204" s="223"/>
      <c r="BK204" s="223"/>
      <c r="BL204" s="223"/>
      <c r="BM204" s="223"/>
      <c r="BN204" s="223"/>
      <c r="BO204" s="223"/>
      <c r="BP204" s="223"/>
      <c r="BQ204" s="223"/>
      <c r="BR204" s="223"/>
      <c r="BS204" s="223"/>
      <c r="BT204" s="223"/>
      <c r="BU204" s="223"/>
      <c r="BV204" s="223"/>
      <c r="BW204" s="223"/>
      <c r="BX204" s="223"/>
      <c r="BY204" s="223"/>
      <c r="BZ204" s="223"/>
      <c r="CA204" s="223"/>
      <c r="CB204" s="223"/>
      <c r="CC204" s="223"/>
      <c r="CD204" s="223"/>
      <c r="CE204" s="223"/>
      <c r="CF204" s="223"/>
      <c r="CG204" s="223"/>
      <c r="CH204" s="223"/>
      <c r="CI204" s="223"/>
      <c r="CJ204" s="223"/>
      <c r="CK204" s="223"/>
      <c r="CL204" s="223"/>
      <c r="CM204" s="223"/>
      <c r="CN204" s="223"/>
      <c r="CO204" s="223"/>
      <c r="CP204" s="223"/>
      <c r="CQ204" s="223"/>
      <c r="CR204" s="223"/>
      <c r="CS204" s="223"/>
      <c r="CT204" s="223"/>
      <c r="CU204" s="223"/>
      <c r="CV204" s="223"/>
      <c r="CW204" s="223"/>
      <c r="CX204" s="223"/>
      <c r="CY204" s="223"/>
      <c r="CZ204" s="223"/>
      <c r="DA204" s="223"/>
      <c r="DB204" s="223"/>
      <c r="DC204" s="223"/>
      <c r="DD204" s="223"/>
      <c r="DE204" s="223"/>
      <c r="DF204" s="223"/>
      <c r="DG204" s="223"/>
      <c r="DH204" s="223"/>
      <c r="DI204" s="223"/>
      <c r="DJ204" s="223"/>
      <c r="DK204" s="223"/>
      <c r="DL204" s="223"/>
      <c r="DM204" s="223"/>
      <c r="DN204" s="223"/>
      <c r="DO204" s="223"/>
      <c r="DP204" s="223"/>
      <c r="DQ204" s="223"/>
      <c r="DR204" s="223"/>
      <c r="DS204" s="223"/>
      <c r="DT204" s="223"/>
      <c r="DU204" s="223"/>
      <c r="DV204" s="223"/>
      <c r="DW204" s="223"/>
      <c r="DX204" s="223"/>
      <c r="DY204" s="223"/>
      <c r="DZ204" s="223"/>
      <c r="EA204" s="223"/>
      <c r="EB204" s="223"/>
      <c r="EC204" s="223"/>
      <c r="ED204" s="223"/>
      <c r="EE204" s="223"/>
      <c r="EF204" s="223"/>
      <c r="EG204" s="223"/>
      <c r="EH204" s="223"/>
      <c r="EI204" s="223"/>
      <c r="EJ204" s="223"/>
      <c r="EK204" s="223"/>
      <c r="EL204" s="223"/>
      <c r="EM204" s="223"/>
      <c r="EN204" s="223"/>
      <c r="EO204" s="223"/>
      <c r="EP204" s="223"/>
      <c r="EQ204" s="223"/>
      <c r="ER204" s="223"/>
      <c r="ES204" s="223"/>
      <c r="ET204" s="223"/>
      <c r="EU204" s="223"/>
      <c r="EV204" s="223"/>
      <c r="EW204" s="223"/>
      <c r="EX204" s="223"/>
      <c r="EY204" s="223"/>
      <c r="EZ204" s="223"/>
      <c r="FA204" s="223"/>
      <c r="FB204" s="223"/>
      <c r="FC204" s="223"/>
      <c r="FD204" s="223"/>
      <c r="FE204" s="223"/>
      <c r="FF204" s="223"/>
      <c r="FG204" s="223"/>
      <c r="FH204" s="223"/>
      <c r="FI204" s="223"/>
      <c r="FJ204" s="223"/>
      <c r="FK204" s="223"/>
      <c r="FL204" s="223"/>
      <c r="FM204" s="223"/>
      <c r="FN204" s="223"/>
      <c r="FO204" s="223"/>
      <c r="FP204" s="223"/>
      <c r="FQ204" s="223"/>
      <c r="FR204" s="223"/>
      <c r="FS204" s="223"/>
      <c r="FT204" s="223"/>
      <c r="FU204" s="223"/>
      <c r="FV204" s="223"/>
      <c r="FW204" s="223"/>
      <c r="FX204" s="223"/>
      <c r="FY204" s="223"/>
      <c r="FZ204" s="223"/>
      <c r="GA204" s="223"/>
      <c r="GB204" s="223"/>
      <c r="GC204" s="223"/>
      <c r="GD204" s="223"/>
      <c r="GE204" s="223"/>
      <c r="GF204" s="223"/>
      <c r="GG204" s="223"/>
      <c r="GH204" s="223"/>
      <c r="GI204" s="223"/>
      <c r="GJ204" s="223"/>
      <c r="GK204" s="223"/>
      <c r="GL204" s="223"/>
      <c r="GM204" s="223"/>
      <c r="GN204" s="223"/>
      <c r="GO204" s="223"/>
      <c r="GP204" s="223"/>
      <c r="GQ204" s="223"/>
      <c r="GR204" s="223"/>
      <c r="GS204" s="223"/>
      <c r="GT204" s="223"/>
      <c r="GU204" s="223"/>
      <c r="GV204" s="223"/>
      <c r="GW204" s="223"/>
      <c r="GX204" s="223"/>
      <c r="GY204" s="223"/>
      <c r="GZ204" s="223"/>
      <c r="HA204" s="223"/>
      <c r="HB204" s="223"/>
      <c r="HC204" s="223"/>
      <c r="HD204" s="223"/>
      <c r="HE204" s="223"/>
      <c r="HF204" s="223"/>
      <c r="HG204" s="223"/>
      <c r="HH204" s="223"/>
      <c r="HI204" s="223"/>
      <c r="HJ204" s="223"/>
      <c r="HK204" s="223"/>
      <c r="HL204" s="223"/>
      <c r="HM204" s="223"/>
      <c r="HN204" s="223"/>
      <c r="HO204" s="223"/>
      <c r="HP204" s="223"/>
      <c r="HQ204" s="223"/>
      <c r="HR204" s="223"/>
      <c r="HS204" s="223"/>
      <c r="HT204" s="223"/>
      <c r="HU204" s="223"/>
      <c r="HV204" s="223"/>
      <c r="HW204" s="223"/>
      <c r="HX204" s="223"/>
      <c r="HY204" s="223"/>
      <c r="HZ204" s="223"/>
      <c r="IA204" s="223"/>
      <c r="IB204" s="223"/>
      <c r="IC204" s="223"/>
      <c r="ID204" s="223"/>
      <c r="IE204" s="223"/>
      <c r="IF204" s="223"/>
      <c r="IG204" s="223"/>
      <c r="IH204" s="223"/>
      <c r="II204" s="223"/>
      <c r="IJ204" s="223"/>
      <c r="IK204" s="223"/>
      <c r="IL204" s="223"/>
      <c r="IM204" s="223"/>
      <c r="IN204" s="223"/>
      <c r="IO204" s="223"/>
      <c r="IP204" s="223"/>
      <c r="IQ204" s="223"/>
      <c r="IR204" s="223"/>
      <c r="IS204" s="223"/>
      <c r="IT204" s="223"/>
      <c r="IU204" s="223"/>
      <c r="IV204" s="223"/>
      <c r="IW204" s="223"/>
      <c r="IX204" s="223"/>
      <c r="IY204" s="223"/>
      <c r="IZ204" s="223"/>
      <c r="JA204" s="223"/>
      <c r="JB204" s="223"/>
      <c r="JC204" s="223"/>
      <c r="JD204" s="223"/>
      <c r="JE204" s="223"/>
      <c r="JF204" s="223"/>
      <c r="JG204" s="223"/>
      <c r="JH204" s="223"/>
      <c r="JI204" s="232"/>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39.95" hidden="false" customHeight="true" outlineLevel="0" collapsed="false">
      <c r="A205" s="119" t="n">
        <v>182</v>
      </c>
      <c r="B205" s="119" t="s">
        <v>109</v>
      </c>
      <c r="C205" s="119" t="n">
        <v>14</v>
      </c>
      <c r="D205" s="119" t="s">
        <v>385</v>
      </c>
      <c r="E205" s="119"/>
      <c r="F205" s="119"/>
      <c r="G205" s="119" t="s">
        <v>530</v>
      </c>
      <c r="H205" s="119"/>
      <c r="I205" s="119" t="s">
        <v>71</v>
      </c>
      <c r="J205" s="119"/>
      <c r="K205" s="119" t="s">
        <v>531</v>
      </c>
      <c r="L205" s="119" t="s">
        <v>753</v>
      </c>
      <c r="M205" s="119" t="s">
        <v>754</v>
      </c>
      <c r="N205" s="215" t="n">
        <v>41829</v>
      </c>
      <c r="O205" s="215" t="n">
        <v>41829</v>
      </c>
      <c r="P205" s="193" t="n">
        <v>41840</v>
      </c>
      <c r="Q205" s="124" t="n">
        <f aca="false">P205-O205</f>
        <v>11</v>
      </c>
      <c r="R205" s="119"/>
      <c r="S205" s="119" t="n">
        <v>14001</v>
      </c>
      <c r="T205" s="119"/>
      <c r="U205" s="228" t="s">
        <v>807</v>
      </c>
      <c r="V205" s="164" t="s">
        <v>550</v>
      </c>
      <c r="W205" s="169" t="s">
        <v>808</v>
      </c>
      <c r="X205" s="243" t="s">
        <v>809</v>
      </c>
      <c r="Y205" s="119" t="s">
        <v>135</v>
      </c>
      <c r="Z205" s="190" t="s">
        <v>810</v>
      </c>
      <c r="AA205" s="190"/>
      <c r="AB205" s="159" t="n">
        <v>1</v>
      </c>
      <c r="AC205" s="119"/>
      <c r="AD205" s="119" t="s">
        <v>121</v>
      </c>
      <c r="AE205" s="132" t="n">
        <f aca="false">AC205-O205</f>
        <v>-41829</v>
      </c>
      <c r="AF205" s="119"/>
      <c r="AG205" s="119"/>
      <c r="AH205" s="0"/>
      <c r="AI205" s="0"/>
      <c r="AJ205" s="0"/>
      <c r="AK205" s="0"/>
      <c r="AL205" s="0"/>
      <c r="AM205" s="0"/>
      <c r="AN205" s="222"/>
      <c r="AO205" s="223"/>
      <c r="AP205" s="223"/>
      <c r="AQ205" s="223"/>
      <c r="AR205" s="223"/>
      <c r="AS205" s="223"/>
      <c r="AT205" s="223"/>
      <c r="AU205" s="223"/>
      <c r="AV205" s="223"/>
      <c r="AW205" s="223"/>
      <c r="AX205" s="223"/>
      <c r="AY205" s="223"/>
      <c r="AZ205" s="223"/>
      <c r="BA205" s="223"/>
      <c r="BB205" s="223"/>
      <c r="BC205" s="223"/>
      <c r="BD205" s="223"/>
      <c r="BE205" s="223"/>
      <c r="BF205" s="223"/>
      <c r="BG205" s="223"/>
      <c r="BH205" s="223"/>
      <c r="BI205" s="223"/>
      <c r="BJ205" s="223"/>
      <c r="BK205" s="223"/>
      <c r="BL205" s="223"/>
      <c r="BM205" s="223"/>
      <c r="BN205" s="223"/>
      <c r="BO205" s="223"/>
      <c r="BP205" s="223"/>
      <c r="BQ205" s="223"/>
      <c r="BR205" s="223"/>
      <c r="BS205" s="223"/>
      <c r="BT205" s="223"/>
      <c r="BU205" s="223"/>
      <c r="BV205" s="223"/>
      <c r="BW205" s="223"/>
      <c r="BX205" s="223"/>
      <c r="BY205" s="223"/>
      <c r="BZ205" s="223"/>
      <c r="CA205" s="223"/>
      <c r="CB205" s="223"/>
      <c r="CC205" s="223"/>
      <c r="CD205" s="223"/>
      <c r="CE205" s="223"/>
      <c r="CF205" s="223"/>
      <c r="CG205" s="223"/>
      <c r="CH205" s="223"/>
      <c r="CI205" s="223"/>
      <c r="CJ205" s="223"/>
      <c r="CK205" s="223"/>
      <c r="CL205" s="223"/>
      <c r="CM205" s="223"/>
      <c r="CN205" s="223"/>
      <c r="CO205" s="223"/>
      <c r="CP205" s="223"/>
      <c r="CQ205" s="223"/>
      <c r="CR205" s="223"/>
      <c r="CS205" s="223"/>
      <c r="CT205" s="223"/>
      <c r="CU205" s="223"/>
      <c r="CV205" s="223"/>
      <c r="CW205" s="223"/>
      <c r="CX205" s="223"/>
      <c r="CY205" s="223"/>
      <c r="CZ205" s="223"/>
      <c r="DA205" s="223"/>
      <c r="DB205" s="223"/>
      <c r="DC205" s="223"/>
      <c r="DD205" s="223"/>
      <c r="DE205" s="223"/>
      <c r="DF205" s="223"/>
      <c r="DG205" s="223"/>
      <c r="DH205" s="223"/>
      <c r="DI205" s="223"/>
      <c r="DJ205" s="223"/>
      <c r="DK205" s="223"/>
      <c r="DL205" s="223"/>
      <c r="DM205" s="223"/>
      <c r="DN205" s="223"/>
      <c r="DO205" s="223"/>
      <c r="DP205" s="223"/>
      <c r="DQ205" s="223"/>
      <c r="DR205" s="223"/>
      <c r="DS205" s="223"/>
      <c r="DT205" s="223"/>
      <c r="DU205" s="223"/>
      <c r="DV205" s="223"/>
      <c r="DW205" s="223"/>
      <c r="DX205" s="223"/>
      <c r="DY205" s="223"/>
      <c r="DZ205" s="223"/>
      <c r="EA205" s="223"/>
      <c r="EB205" s="223"/>
      <c r="EC205" s="223"/>
      <c r="ED205" s="223"/>
      <c r="EE205" s="223"/>
      <c r="EF205" s="223"/>
      <c r="EG205" s="223"/>
      <c r="EH205" s="223"/>
      <c r="EI205" s="223"/>
      <c r="EJ205" s="223"/>
      <c r="EK205" s="223"/>
      <c r="EL205" s="223"/>
      <c r="EM205" s="223"/>
      <c r="EN205" s="223"/>
      <c r="EO205" s="223"/>
      <c r="EP205" s="223"/>
      <c r="EQ205" s="223"/>
      <c r="ER205" s="223"/>
      <c r="ES205" s="223"/>
      <c r="ET205" s="223"/>
      <c r="EU205" s="223"/>
      <c r="EV205" s="223"/>
      <c r="EW205" s="223"/>
      <c r="EX205" s="223"/>
      <c r="EY205" s="223"/>
      <c r="EZ205" s="223"/>
      <c r="FA205" s="223"/>
      <c r="FB205" s="223"/>
      <c r="FC205" s="223"/>
      <c r="FD205" s="223"/>
      <c r="FE205" s="223"/>
      <c r="FF205" s="223"/>
      <c r="FG205" s="223"/>
      <c r="FH205" s="223"/>
      <c r="FI205" s="223"/>
      <c r="FJ205" s="223"/>
      <c r="FK205" s="223"/>
      <c r="FL205" s="223"/>
      <c r="FM205" s="223"/>
      <c r="FN205" s="223"/>
      <c r="FO205" s="223"/>
      <c r="FP205" s="223"/>
      <c r="FQ205" s="223"/>
      <c r="FR205" s="223"/>
      <c r="FS205" s="223"/>
      <c r="FT205" s="223"/>
      <c r="FU205" s="223"/>
      <c r="FV205" s="223"/>
      <c r="FW205" s="223"/>
      <c r="FX205" s="223"/>
      <c r="FY205" s="223"/>
      <c r="FZ205" s="223"/>
      <c r="GA205" s="223"/>
      <c r="GB205" s="223"/>
      <c r="GC205" s="223"/>
      <c r="GD205" s="223"/>
      <c r="GE205" s="223"/>
      <c r="GF205" s="223"/>
      <c r="GG205" s="223"/>
      <c r="GH205" s="223"/>
      <c r="GI205" s="223"/>
      <c r="GJ205" s="223"/>
      <c r="GK205" s="223"/>
      <c r="GL205" s="223"/>
      <c r="GM205" s="223"/>
      <c r="GN205" s="223"/>
      <c r="GO205" s="223"/>
      <c r="GP205" s="223"/>
      <c r="GQ205" s="223"/>
      <c r="GR205" s="223"/>
      <c r="GS205" s="223"/>
      <c r="GT205" s="223"/>
      <c r="GU205" s="223"/>
      <c r="GV205" s="223"/>
      <c r="GW205" s="223"/>
      <c r="GX205" s="223"/>
      <c r="GY205" s="223"/>
      <c r="GZ205" s="223"/>
      <c r="HA205" s="223"/>
      <c r="HB205" s="223"/>
      <c r="HC205" s="223"/>
      <c r="HD205" s="223"/>
      <c r="HE205" s="223"/>
      <c r="HF205" s="223"/>
      <c r="HG205" s="223"/>
      <c r="HH205" s="223"/>
      <c r="HI205" s="223"/>
      <c r="HJ205" s="223"/>
      <c r="HK205" s="223"/>
      <c r="HL205" s="223"/>
      <c r="HM205" s="223"/>
      <c r="HN205" s="223"/>
      <c r="HO205" s="223"/>
      <c r="HP205" s="223"/>
      <c r="HQ205" s="223"/>
      <c r="HR205" s="223"/>
      <c r="HS205" s="223"/>
      <c r="HT205" s="223"/>
      <c r="HU205" s="223"/>
      <c r="HV205" s="223"/>
      <c r="HW205" s="223"/>
      <c r="HX205" s="223"/>
      <c r="HY205" s="223"/>
      <c r="HZ205" s="223"/>
      <c r="IA205" s="223"/>
      <c r="IB205" s="223"/>
      <c r="IC205" s="223"/>
      <c r="ID205" s="223"/>
      <c r="IE205" s="223"/>
      <c r="IF205" s="223"/>
      <c r="IG205" s="223"/>
      <c r="IH205" s="223"/>
      <c r="II205" s="223"/>
      <c r="IJ205" s="223"/>
      <c r="IK205" s="223"/>
      <c r="IL205" s="223"/>
      <c r="IM205" s="223"/>
      <c r="IN205" s="223"/>
      <c r="IO205" s="223"/>
      <c r="IP205" s="223"/>
      <c r="IQ205" s="223"/>
      <c r="IR205" s="223"/>
      <c r="IS205" s="223"/>
      <c r="IT205" s="223"/>
      <c r="IU205" s="223"/>
      <c r="IV205" s="223"/>
      <c r="IW205" s="223"/>
      <c r="IX205" s="223"/>
      <c r="IY205" s="223"/>
      <c r="IZ205" s="223"/>
      <c r="JA205" s="223"/>
      <c r="JB205" s="223"/>
      <c r="JC205" s="223"/>
      <c r="JD205" s="223"/>
      <c r="JE205" s="223"/>
      <c r="JF205" s="223"/>
      <c r="JG205" s="223"/>
      <c r="JH205" s="223"/>
      <c r="JI205" s="232"/>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39.95" hidden="false" customHeight="true" outlineLevel="0" collapsed="false">
      <c r="A206" s="119" t="n">
        <v>183</v>
      </c>
      <c r="B206" s="119" t="s">
        <v>109</v>
      </c>
      <c r="C206" s="119" t="n">
        <v>14</v>
      </c>
      <c r="D206" s="119" t="s">
        <v>385</v>
      </c>
      <c r="E206" s="119"/>
      <c r="F206" s="119"/>
      <c r="G206" s="119" t="s">
        <v>530</v>
      </c>
      <c r="H206" s="119"/>
      <c r="I206" s="119" t="s">
        <v>71</v>
      </c>
      <c r="J206" s="119"/>
      <c r="K206" s="119" t="s">
        <v>531</v>
      </c>
      <c r="L206" s="119" t="s">
        <v>753</v>
      </c>
      <c r="M206" s="119" t="s">
        <v>754</v>
      </c>
      <c r="N206" s="215" t="n">
        <v>41829</v>
      </c>
      <c r="O206" s="215" t="n">
        <v>41829</v>
      </c>
      <c r="P206" s="193" t="n">
        <v>41840</v>
      </c>
      <c r="Q206" s="124" t="n">
        <f aca="false">P206-O206</f>
        <v>11</v>
      </c>
      <c r="R206" s="119"/>
      <c r="S206" s="119" t="n">
        <v>14001</v>
      </c>
      <c r="T206" s="119"/>
      <c r="U206" s="228" t="s">
        <v>811</v>
      </c>
      <c r="V206" s="164" t="s">
        <v>550</v>
      </c>
      <c r="W206" s="251" t="s">
        <v>812</v>
      </c>
      <c r="X206" s="251" t="s">
        <v>813</v>
      </c>
      <c r="Y206" s="119" t="s">
        <v>135</v>
      </c>
      <c r="Z206" s="251" t="s">
        <v>814</v>
      </c>
      <c r="AA206" s="251"/>
      <c r="AB206" s="159" t="n">
        <v>1</v>
      </c>
      <c r="AC206" s="119"/>
      <c r="AD206" s="119" t="s">
        <v>121</v>
      </c>
      <c r="AE206" s="132" t="n">
        <f aca="false">AC206-O206</f>
        <v>-41829</v>
      </c>
      <c r="AF206" s="119"/>
      <c r="AG206" s="119"/>
      <c r="AH206" s="0"/>
      <c r="AI206" s="0"/>
      <c r="AJ206" s="0"/>
      <c r="AK206" s="0"/>
      <c r="AL206" s="0"/>
      <c r="AM206" s="0"/>
      <c r="AN206" s="222"/>
      <c r="AO206" s="223"/>
      <c r="AP206" s="223"/>
      <c r="AQ206" s="223"/>
      <c r="AR206" s="223"/>
      <c r="AS206" s="223"/>
      <c r="AT206" s="223"/>
      <c r="AU206" s="223"/>
      <c r="AV206" s="223"/>
      <c r="AW206" s="223"/>
      <c r="AX206" s="223"/>
      <c r="AY206" s="223"/>
      <c r="AZ206" s="223"/>
      <c r="BA206" s="223"/>
      <c r="BB206" s="223"/>
      <c r="BC206" s="223"/>
      <c r="BD206" s="223"/>
      <c r="BE206" s="223"/>
      <c r="BF206" s="223"/>
      <c r="BG206" s="223"/>
      <c r="BH206" s="223"/>
      <c r="BI206" s="223"/>
      <c r="BJ206" s="223"/>
      <c r="BK206" s="223"/>
      <c r="BL206" s="223"/>
      <c r="BM206" s="223"/>
      <c r="BN206" s="223"/>
      <c r="BO206" s="223"/>
      <c r="BP206" s="223"/>
      <c r="BQ206" s="223"/>
      <c r="BR206" s="223"/>
      <c r="BS206" s="223"/>
      <c r="BT206" s="223"/>
      <c r="BU206" s="223"/>
      <c r="BV206" s="223"/>
      <c r="BW206" s="223"/>
      <c r="BX206" s="223"/>
      <c r="BY206" s="223"/>
      <c r="BZ206" s="223"/>
      <c r="CA206" s="223"/>
      <c r="CB206" s="223"/>
      <c r="CC206" s="223"/>
      <c r="CD206" s="223"/>
      <c r="CE206" s="223"/>
      <c r="CF206" s="223"/>
      <c r="CG206" s="223"/>
      <c r="CH206" s="223"/>
      <c r="CI206" s="223"/>
      <c r="CJ206" s="223"/>
      <c r="CK206" s="223"/>
      <c r="CL206" s="223"/>
      <c r="CM206" s="223"/>
      <c r="CN206" s="223"/>
      <c r="CO206" s="223"/>
      <c r="CP206" s="223"/>
      <c r="CQ206" s="223"/>
      <c r="CR206" s="223"/>
      <c r="CS206" s="223"/>
      <c r="CT206" s="223"/>
      <c r="CU206" s="223"/>
      <c r="CV206" s="223"/>
      <c r="CW206" s="223"/>
      <c r="CX206" s="223"/>
      <c r="CY206" s="223"/>
      <c r="CZ206" s="223"/>
      <c r="DA206" s="223"/>
      <c r="DB206" s="223"/>
      <c r="DC206" s="223"/>
      <c r="DD206" s="223"/>
      <c r="DE206" s="223"/>
      <c r="DF206" s="223"/>
      <c r="DG206" s="223"/>
      <c r="DH206" s="223"/>
      <c r="DI206" s="223"/>
      <c r="DJ206" s="223"/>
      <c r="DK206" s="223"/>
      <c r="DL206" s="223"/>
      <c r="DM206" s="223"/>
      <c r="DN206" s="223"/>
      <c r="DO206" s="223"/>
      <c r="DP206" s="223"/>
      <c r="DQ206" s="223"/>
      <c r="DR206" s="223"/>
      <c r="DS206" s="223"/>
      <c r="DT206" s="223"/>
      <c r="DU206" s="223"/>
      <c r="DV206" s="223"/>
      <c r="DW206" s="223"/>
      <c r="DX206" s="223"/>
      <c r="DY206" s="223"/>
      <c r="DZ206" s="223"/>
      <c r="EA206" s="223"/>
      <c r="EB206" s="223"/>
      <c r="EC206" s="223"/>
      <c r="ED206" s="223"/>
      <c r="EE206" s="223"/>
      <c r="EF206" s="223"/>
      <c r="EG206" s="223"/>
      <c r="EH206" s="223"/>
      <c r="EI206" s="223"/>
      <c r="EJ206" s="223"/>
      <c r="EK206" s="223"/>
      <c r="EL206" s="223"/>
      <c r="EM206" s="223"/>
      <c r="EN206" s="223"/>
      <c r="EO206" s="223"/>
      <c r="EP206" s="223"/>
      <c r="EQ206" s="223"/>
      <c r="ER206" s="223"/>
      <c r="ES206" s="223"/>
      <c r="ET206" s="223"/>
      <c r="EU206" s="223"/>
      <c r="EV206" s="223"/>
      <c r="EW206" s="223"/>
      <c r="EX206" s="223"/>
      <c r="EY206" s="223"/>
      <c r="EZ206" s="223"/>
      <c r="FA206" s="223"/>
      <c r="FB206" s="223"/>
      <c r="FC206" s="223"/>
      <c r="FD206" s="223"/>
      <c r="FE206" s="223"/>
      <c r="FF206" s="223"/>
      <c r="FG206" s="223"/>
      <c r="FH206" s="223"/>
      <c r="FI206" s="223"/>
      <c r="FJ206" s="223"/>
      <c r="FK206" s="223"/>
      <c r="FL206" s="223"/>
      <c r="FM206" s="223"/>
      <c r="FN206" s="223"/>
      <c r="FO206" s="223"/>
      <c r="FP206" s="223"/>
      <c r="FQ206" s="223"/>
      <c r="FR206" s="223"/>
      <c r="FS206" s="223"/>
      <c r="FT206" s="223"/>
      <c r="FU206" s="223"/>
      <c r="FV206" s="223"/>
      <c r="FW206" s="223"/>
      <c r="FX206" s="223"/>
      <c r="FY206" s="223"/>
      <c r="FZ206" s="223"/>
      <c r="GA206" s="223"/>
      <c r="GB206" s="223"/>
      <c r="GC206" s="223"/>
      <c r="GD206" s="223"/>
      <c r="GE206" s="223"/>
      <c r="GF206" s="223"/>
      <c r="GG206" s="223"/>
      <c r="GH206" s="223"/>
      <c r="GI206" s="223"/>
      <c r="GJ206" s="223"/>
      <c r="GK206" s="223"/>
      <c r="GL206" s="223"/>
      <c r="GM206" s="223"/>
      <c r="GN206" s="223"/>
      <c r="GO206" s="223"/>
      <c r="GP206" s="223"/>
      <c r="GQ206" s="223"/>
      <c r="GR206" s="223"/>
      <c r="GS206" s="223"/>
      <c r="GT206" s="223"/>
      <c r="GU206" s="223"/>
      <c r="GV206" s="223"/>
      <c r="GW206" s="223"/>
      <c r="GX206" s="223"/>
      <c r="GY206" s="223"/>
      <c r="GZ206" s="223"/>
      <c r="HA206" s="223"/>
      <c r="HB206" s="223"/>
      <c r="HC206" s="223"/>
      <c r="HD206" s="223"/>
      <c r="HE206" s="223"/>
      <c r="HF206" s="223"/>
      <c r="HG206" s="223"/>
      <c r="HH206" s="223"/>
      <c r="HI206" s="223"/>
      <c r="HJ206" s="223"/>
      <c r="HK206" s="223"/>
      <c r="HL206" s="223"/>
      <c r="HM206" s="223"/>
      <c r="HN206" s="223"/>
      <c r="HO206" s="223"/>
      <c r="HP206" s="223"/>
      <c r="HQ206" s="223"/>
      <c r="HR206" s="223"/>
      <c r="HS206" s="223"/>
      <c r="HT206" s="223"/>
      <c r="HU206" s="223"/>
      <c r="HV206" s="223"/>
      <c r="HW206" s="223"/>
      <c r="HX206" s="223"/>
      <c r="HY206" s="223"/>
      <c r="HZ206" s="223"/>
      <c r="IA206" s="223"/>
      <c r="IB206" s="223"/>
      <c r="IC206" s="223"/>
      <c r="ID206" s="223"/>
      <c r="IE206" s="223"/>
      <c r="IF206" s="223"/>
      <c r="IG206" s="223"/>
      <c r="IH206" s="223"/>
      <c r="II206" s="223"/>
      <c r="IJ206" s="223"/>
      <c r="IK206" s="223"/>
      <c r="IL206" s="223"/>
      <c r="IM206" s="223"/>
      <c r="IN206" s="223"/>
      <c r="IO206" s="223"/>
      <c r="IP206" s="223"/>
      <c r="IQ206" s="223"/>
      <c r="IR206" s="223"/>
      <c r="IS206" s="223"/>
      <c r="IT206" s="223"/>
      <c r="IU206" s="223"/>
      <c r="IV206" s="223"/>
      <c r="IW206" s="223"/>
      <c r="IX206" s="223"/>
      <c r="IY206" s="223"/>
      <c r="IZ206" s="223"/>
      <c r="JA206" s="223"/>
      <c r="JB206" s="223"/>
      <c r="JC206" s="223"/>
      <c r="JD206" s="223"/>
      <c r="JE206" s="223"/>
      <c r="JF206" s="223"/>
      <c r="JG206" s="223"/>
      <c r="JH206" s="223"/>
      <c r="JI206" s="232"/>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39.95" hidden="false" customHeight="true" outlineLevel="0" collapsed="false">
      <c r="A207" s="119" t="n">
        <v>184</v>
      </c>
      <c r="B207" s="119" t="s">
        <v>109</v>
      </c>
      <c r="C207" s="218" t="n">
        <v>14</v>
      </c>
      <c r="D207" s="119" t="s">
        <v>385</v>
      </c>
      <c r="E207" s="119"/>
      <c r="F207" s="119"/>
      <c r="G207" s="119" t="s">
        <v>530</v>
      </c>
      <c r="H207" s="119"/>
      <c r="I207" s="119" t="s">
        <v>71</v>
      </c>
      <c r="J207" s="119"/>
      <c r="K207" s="119" t="s">
        <v>531</v>
      </c>
      <c r="L207" s="119" t="s">
        <v>753</v>
      </c>
      <c r="M207" s="119" t="s">
        <v>754</v>
      </c>
      <c r="N207" s="215" t="n">
        <v>41829</v>
      </c>
      <c r="O207" s="215" t="n">
        <v>41829</v>
      </c>
      <c r="P207" s="193" t="n">
        <v>41840</v>
      </c>
      <c r="Q207" s="124" t="n">
        <f aca="false">P207-O207</f>
        <v>11</v>
      </c>
      <c r="R207" s="119"/>
      <c r="S207" s="119" t="n">
        <v>14001</v>
      </c>
      <c r="T207" s="119"/>
      <c r="U207" s="228" t="s">
        <v>815</v>
      </c>
      <c r="V207" s="164" t="s">
        <v>550</v>
      </c>
      <c r="W207" s="251" t="s">
        <v>816</v>
      </c>
      <c r="X207" s="251" t="s">
        <v>817</v>
      </c>
      <c r="Y207" s="119" t="s">
        <v>135</v>
      </c>
      <c r="Z207" s="251" t="s">
        <v>818</v>
      </c>
      <c r="AA207" s="251"/>
      <c r="AB207" s="159" t="n">
        <v>1</v>
      </c>
      <c r="AC207" s="119"/>
      <c r="AD207" s="119" t="s">
        <v>121</v>
      </c>
      <c r="AE207" s="132" t="n">
        <f aca="false">AC207-O207</f>
        <v>-41829</v>
      </c>
      <c r="AF207" s="119"/>
      <c r="AG207" s="119"/>
      <c r="AH207" s="0"/>
      <c r="AI207" s="0"/>
      <c r="AJ207" s="0"/>
      <c r="AK207" s="0"/>
      <c r="AL207" s="0"/>
      <c r="AM207" s="0"/>
      <c r="AN207" s="222"/>
      <c r="AO207" s="223"/>
      <c r="AP207" s="223"/>
      <c r="AQ207" s="223"/>
      <c r="AR207" s="223"/>
      <c r="AS207" s="223"/>
      <c r="AT207" s="223"/>
      <c r="AU207" s="223"/>
      <c r="AV207" s="223"/>
      <c r="AW207" s="223"/>
      <c r="AX207" s="223"/>
      <c r="AY207" s="223"/>
      <c r="AZ207" s="223"/>
      <c r="BA207" s="223"/>
      <c r="BB207" s="223"/>
      <c r="BC207" s="223"/>
      <c r="BD207" s="223"/>
      <c r="BE207" s="223"/>
      <c r="BF207" s="223"/>
      <c r="BG207" s="223"/>
      <c r="BH207" s="223"/>
      <c r="BI207" s="223"/>
      <c r="BJ207" s="223"/>
      <c r="BK207" s="223"/>
      <c r="BL207" s="223"/>
      <c r="BM207" s="223"/>
      <c r="BN207" s="223"/>
      <c r="BO207" s="223"/>
      <c r="BP207" s="223"/>
      <c r="BQ207" s="223"/>
      <c r="BR207" s="223"/>
      <c r="BS207" s="223"/>
      <c r="BT207" s="223"/>
      <c r="BU207" s="223"/>
      <c r="BV207" s="223"/>
      <c r="BW207" s="223"/>
      <c r="BX207" s="223"/>
      <c r="BY207" s="223"/>
      <c r="BZ207" s="223"/>
      <c r="CA207" s="223"/>
      <c r="CB207" s="223"/>
      <c r="CC207" s="223"/>
      <c r="CD207" s="223"/>
      <c r="CE207" s="223"/>
      <c r="CF207" s="223"/>
      <c r="CG207" s="223"/>
      <c r="CH207" s="223"/>
      <c r="CI207" s="223"/>
      <c r="CJ207" s="223"/>
      <c r="CK207" s="223"/>
      <c r="CL207" s="223"/>
      <c r="CM207" s="223"/>
      <c r="CN207" s="223"/>
      <c r="CO207" s="223"/>
      <c r="CP207" s="223"/>
      <c r="CQ207" s="223"/>
      <c r="CR207" s="223"/>
      <c r="CS207" s="223"/>
      <c r="CT207" s="223"/>
      <c r="CU207" s="223"/>
      <c r="CV207" s="223"/>
      <c r="CW207" s="223"/>
      <c r="CX207" s="223"/>
      <c r="CY207" s="223"/>
      <c r="CZ207" s="223"/>
      <c r="DA207" s="223"/>
      <c r="DB207" s="223"/>
      <c r="DC207" s="223"/>
      <c r="DD207" s="223"/>
      <c r="DE207" s="223"/>
      <c r="DF207" s="223"/>
      <c r="DG207" s="223"/>
      <c r="DH207" s="223"/>
      <c r="DI207" s="223"/>
      <c r="DJ207" s="223"/>
      <c r="DK207" s="223"/>
      <c r="DL207" s="223"/>
      <c r="DM207" s="223"/>
      <c r="DN207" s="223"/>
      <c r="DO207" s="223"/>
      <c r="DP207" s="223"/>
      <c r="DQ207" s="223"/>
      <c r="DR207" s="223"/>
      <c r="DS207" s="223"/>
      <c r="DT207" s="223"/>
      <c r="DU207" s="223"/>
      <c r="DV207" s="223"/>
      <c r="DW207" s="223"/>
      <c r="DX207" s="223"/>
      <c r="DY207" s="223"/>
      <c r="DZ207" s="223"/>
      <c r="EA207" s="223"/>
      <c r="EB207" s="223"/>
      <c r="EC207" s="223"/>
      <c r="ED207" s="223"/>
      <c r="EE207" s="223"/>
      <c r="EF207" s="223"/>
      <c r="EG207" s="223"/>
      <c r="EH207" s="223"/>
      <c r="EI207" s="223"/>
      <c r="EJ207" s="223"/>
      <c r="EK207" s="223"/>
      <c r="EL207" s="223"/>
      <c r="EM207" s="223"/>
      <c r="EN207" s="223"/>
      <c r="EO207" s="223"/>
      <c r="EP207" s="223"/>
      <c r="EQ207" s="223"/>
      <c r="ER207" s="223"/>
      <c r="ES207" s="223"/>
      <c r="ET207" s="223"/>
      <c r="EU207" s="223"/>
      <c r="EV207" s="223"/>
      <c r="EW207" s="223"/>
      <c r="EX207" s="223"/>
      <c r="EY207" s="223"/>
      <c r="EZ207" s="223"/>
      <c r="FA207" s="223"/>
      <c r="FB207" s="223"/>
      <c r="FC207" s="223"/>
      <c r="FD207" s="223"/>
      <c r="FE207" s="223"/>
      <c r="FF207" s="223"/>
      <c r="FG207" s="223"/>
      <c r="FH207" s="223"/>
      <c r="FI207" s="223"/>
      <c r="FJ207" s="223"/>
      <c r="FK207" s="223"/>
      <c r="FL207" s="223"/>
      <c r="FM207" s="223"/>
      <c r="FN207" s="223"/>
      <c r="FO207" s="223"/>
      <c r="FP207" s="223"/>
      <c r="FQ207" s="223"/>
      <c r="FR207" s="223"/>
      <c r="FS207" s="223"/>
      <c r="FT207" s="223"/>
      <c r="FU207" s="223"/>
      <c r="FV207" s="223"/>
      <c r="FW207" s="223"/>
      <c r="FX207" s="223"/>
      <c r="FY207" s="223"/>
      <c r="FZ207" s="223"/>
      <c r="GA207" s="223"/>
      <c r="GB207" s="223"/>
      <c r="GC207" s="223"/>
      <c r="GD207" s="223"/>
      <c r="GE207" s="223"/>
      <c r="GF207" s="223"/>
      <c r="GG207" s="223"/>
      <c r="GH207" s="223"/>
      <c r="GI207" s="223"/>
      <c r="GJ207" s="223"/>
      <c r="GK207" s="223"/>
      <c r="GL207" s="223"/>
      <c r="GM207" s="223"/>
      <c r="GN207" s="223"/>
      <c r="GO207" s="223"/>
      <c r="GP207" s="223"/>
      <c r="GQ207" s="223"/>
      <c r="GR207" s="223"/>
      <c r="GS207" s="223"/>
      <c r="GT207" s="223"/>
      <c r="GU207" s="223"/>
      <c r="GV207" s="223"/>
      <c r="GW207" s="223"/>
      <c r="GX207" s="223"/>
      <c r="GY207" s="223"/>
      <c r="GZ207" s="223"/>
      <c r="HA207" s="223"/>
      <c r="HB207" s="223"/>
      <c r="HC207" s="223"/>
      <c r="HD207" s="223"/>
      <c r="HE207" s="223"/>
      <c r="HF207" s="223"/>
      <c r="HG207" s="223"/>
      <c r="HH207" s="223"/>
      <c r="HI207" s="223"/>
      <c r="HJ207" s="223"/>
      <c r="HK207" s="223"/>
      <c r="HL207" s="223"/>
      <c r="HM207" s="223"/>
      <c r="HN207" s="223"/>
      <c r="HO207" s="223"/>
      <c r="HP207" s="223"/>
      <c r="HQ207" s="223"/>
      <c r="HR207" s="223"/>
      <c r="HS207" s="223"/>
      <c r="HT207" s="223"/>
      <c r="HU207" s="223"/>
      <c r="HV207" s="223"/>
      <c r="HW207" s="223"/>
      <c r="HX207" s="223"/>
      <c r="HY207" s="223"/>
      <c r="HZ207" s="223"/>
      <c r="IA207" s="223"/>
      <c r="IB207" s="223"/>
      <c r="IC207" s="223"/>
      <c r="ID207" s="223"/>
      <c r="IE207" s="223"/>
      <c r="IF207" s="223"/>
      <c r="IG207" s="223"/>
      <c r="IH207" s="223"/>
      <c r="II207" s="223"/>
      <c r="IJ207" s="223"/>
      <c r="IK207" s="223"/>
      <c r="IL207" s="223"/>
      <c r="IM207" s="223"/>
      <c r="IN207" s="223"/>
      <c r="IO207" s="223"/>
      <c r="IP207" s="223"/>
      <c r="IQ207" s="223"/>
      <c r="IR207" s="223"/>
      <c r="IS207" s="223"/>
      <c r="IT207" s="223"/>
      <c r="IU207" s="223"/>
      <c r="IV207" s="223"/>
      <c r="IW207" s="223"/>
      <c r="IX207" s="223"/>
      <c r="IY207" s="223"/>
      <c r="IZ207" s="223"/>
      <c r="JA207" s="223"/>
      <c r="JB207" s="223"/>
      <c r="JC207" s="223"/>
      <c r="JD207" s="223"/>
      <c r="JE207" s="223"/>
      <c r="JF207" s="223"/>
      <c r="JG207" s="223"/>
      <c r="JH207" s="223"/>
      <c r="JI207" s="232"/>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39.95" hidden="false" customHeight="true" outlineLevel="0" collapsed="false">
      <c r="A208" s="119" t="n">
        <v>185</v>
      </c>
      <c r="B208" s="119" t="s">
        <v>109</v>
      </c>
      <c r="C208" s="119" t="n">
        <v>14</v>
      </c>
      <c r="D208" s="119" t="s">
        <v>385</v>
      </c>
      <c r="E208" s="119"/>
      <c r="F208" s="119"/>
      <c r="G208" s="119" t="s">
        <v>530</v>
      </c>
      <c r="H208" s="119"/>
      <c r="I208" s="119" t="s">
        <v>71</v>
      </c>
      <c r="J208" s="119"/>
      <c r="K208" s="119" t="s">
        <v>531</v>
      </c>
      <c r="L208" s="119" t="s">
        <v>753</v>
      </c>
      <c r="M208" s="119" t="s">
        <v>754</v>
      </c>
      <c r="N208" s="215" t="n">
        <v>41829</v>
      </c>
      <c r="O208" s="215" t="n">
        <v>41829</v>
      </c>
      <c r="P208" s="193" t="n">
        <v>41840</v>
      </c>
      <c r="Q208" s="124" t="n">
        <f aca="false">P208-O208</f>
        <v>11</v>
      </c>
      <c r="R208" s="119"/>
      <c r="S208" s="119" t="n">
        <v>18001</v>
      </c>
      <c r="T208" s="119"/>
      <c r="U208" s="228" t="s">
        <v>819</v>
      </c>
      <c r="V208" s="164" t="s">
        <v>550</v>
      </c>
      <c r="W208" s="190" t="s">
        <v>820</v>
      </c>
      <c r="X208" s="190" t="s">
        <v>821</v>
      </c>
      <c r="Y208" s="119" t="s">
        <v>135</v>
      </c>
      <c r="Z208" s="190" t="s">
        <v>822</v>
      </c>
      <c r="AA208" s="190"/>
      <c r="AB208" s="159" t="n">
        <v>1</v>
      </c>
      <c r="AC208" s="119"/>
      <c r="AD208" s="119" t="s">
        <v>121</v>
      </c>
      <c r="AE208" s="132" t="n">
        <f aca="false">AC208-O208</f>
        <v>-41829</v>
      </c>
      <c r="AF208" s="119"/>
      <c r="AG208" s="119"/>
      <c r="AH208" s="0"/>
      <c r="AI208" s="0"/>
      <c r="AJ208" s="0"/>
      <c r="AK208" s="0"/>
      <c r="AL208" s="0"/>
      <c r="AM208" s="0"/>
      <c r="AN208" s="222"/>
      <c r="AO208" s="223"/>
      <c r="AP208" s="223"/>
      <c r="AQ208" s="223"/>
      <c r="AR208" s="223"/>
      <c r="AS208" s="223"/>
      <c r="AT208" s="223"/>
      <c r="AU208" s="223"/>
      <c r="AV208" s="223"/>
      <c r="AW208" s="223"/>
      <c r="AX208" s="223"/>
      <c r="AY208" s="223"/>
      <c r="AZ208" s="223"/>
      <c r="BA208" s="223"/>
      <c r="BB208" s="223"/>
      <c r="BC208" s="223"/>
      <c r="BD208" s="223"/>
      <c r="BE208" s="223"/>
      <c r="BF208" s="223"/>
      <c r="BG208" s="223"/>
      <c r="BH208" s="223"/>
      <c r="BI208" s="223"/>
      <c r="BJ208" s="223"/>
      <c r="BK208" s="223"/>
      <c r="BL208" s="223"/>
      <c r="BM208" s="223"/>
      <c r="BN208" s="223"/>
      <c r="BO208" s="223"/>
      <c r="BP208" s="223"/>
      <c r="BQ208" s="223"/>
      <c r="BR208" s="223"/>
      <c r="BS208" s="223"/>
      <c r="BT208" s="223"/>
      <c r="BU208" s="223"/>
      <c r="BV208" s="223"/>
      <c r="BW208" s="223"/>
      <c r="BX208" s="223"/>
      <c r="BY208" s="223"/>
      <c r="BZ208" s="223"/>
      <c r="CA208" s="223"/>
      <c r="CB208" s="223"/>
      <c r="CC208" s="223"/>
      <c r="CD208" s="223"/>
      <c r="CE208" s="223"/>
      <c r="CF208" s="223"/>
      <c r="CG208" s="223"/>
      <c r="CH208" s="223"/>
      <c r="CI208" s="223"/>
      <c r="CJ208" s="223"/>
      <c r="CK208" s="223"/>
      <c r="CL208" s="223"/>
      <c r="CM208" s="223"/>
      <c r="CN208" s="223"/>
      <c r="CO208" s="223"/>
      <c r="CP208" s="223"/>
      <c r="CQ208" s="223"/>
      <c r="CR208" s="223"/>
      <c r="CS208" s="223"/>
      <c r="CT208" s="223"/>
      <c r="CU208" s="223"/>
      <c r="CV208" s="223"/>
      <c r="CW208" s="223"/>
      <c r="CX208" s="223"/>
      <c r="CY208" s="223"/>
      <c r="CZ208" s="223"/>
      <c r="DA208" s="223"/>
      <c r="DB208" s="223"/>
      <c r="DC208" s="223"/>
      <c r="DD208" s="223"/>
      <c r="DE208" s="223"/>
      <c r="DF208" s="223"/>
      <c r="DG208" s="223"/>
      <c r="DH208" s="223"/>
      <c r="DI208" s="223"/>
      <c r="DJ208" s="223"/>
      <c r="DK208" s="223"/>
      <c r="DL208" s="223"/>
      <c r="DM208" s="223"/>
      <c r="DN208" s="223"/>
      <c r="DO208" s="223"/>
      <c r="DP208" s="223"/>
      <c r="DQ208" s="223"/>
      <c r="DR208" s="223"/>
      <c r="DS208" s="223"/>
      <c r="DT208" s="223"/>
      <c r="DU208" s="223"/>
      <c r="DV208" s="223"/>
      <c r="DW208" s="223"/>
      <c r="DX208" s="223"/>
      <c r="DY208" s="223"/>
      <c r="DZ208" s="223"/>
      <c r="EA208" s="223"/>
      <c r="EB208" s="223"/>
      <c r="EC208" s="223"/>
      <c r="ED208" s="223"/>
      <c r="EE208" s="223"/>
      <c r="EF208" s="223"/>
      <c r="EG208" s="223"/>
      <c r="EH208" s="223"/>
      <c r="EI208" s="223"/>
      <c r="EJ208" s="223"/>
      <c r="EK208" s="223"/>
      <c r="EL208" s="223"/>
      <c r="EM208" s="223"/>
      <c r="EN208" s="223"/>
      <c r="EO208" s="223"/>
      <c r="EP208" s="223"/>
      <c r="EQ208" s="223"/>
      <c r="ER208" s="223"/>
      <c r="ES208" s="223"/>
      <c r="ET208" s="223"/>
      <c r="EU208" s="223"/>
      <c r="EV208" s="223"/>
      <c r="EW208" s="223"/>
      <c r="EX208" s="223"/>
      <c r="EY208" s="223"/>
      <c r="EZ208" s="223"/>
      <c r="FA208" s="223"/>
      <c r="FB208" s="223"/>
      <c r="FC208" s="223"/>
      <c r="FD208" s="223"/>
      <c r="FE208" s="223"/>
      <c r="FF208" s="223"/>
      <c r="FG208" s="223"/>
      <c r="FH208" s="223"/>
      <c r="FI208" s="223"/>
      <c r="FJ208" s="223"/>
      <c r="FK208" s="223"/>
      <c r="FL208" s="223"/>
      <c r="FM208" s="223"/>
      <c r="FN208" s="223"/>
      <c r="FO208" s="223"/>
      <c r="FP208" s="223"/>
      <c r="FQ208" s="223"/>
      <c r="FR208" s="223"/>
      <c r="FS208" s="223"/>
      <c r="FT208" s="223"/>
      <c r="FU208" s="223"/>
      <c r="FV208" s="223"/>
      <c r="FW208" s="223"/>
      <c r="FX208" s="223"/>
      <c r="FY208" s="223"/>
      <c r="FZ208" s="223"/>
      <c r="GA208" s="223"/>
      <c r="GB208" s="223"/>
      <c r="GC208" s="223"/>
      <c r="GD208" s="223"/>
      <c r="GE208" s="223"/>
      <c r="GF208" s="223"/>
      <c r="GG208" s="223"/>
      <c r="GH208" s="223"/>
      <c r="GI208" s="223"/>
      <c r="GJ208" s="223"/>
      <c r="GK208" s="223"/>
      <c r="GL208" s="223"/>
      <c r="GM208" s="223"/>
      <c r="GN208" s="223"/>
      <c r="GO208" s="223"/>
      <c r="GP208" s="223"/>
      <c r="GQ208" s="223"/>
      <c r="GR208" s="223"/>
      <c r="GS208" s="223"/>
      <c r="GT208" s="223"/>
      <c r="GU208" s="223"/>
      <c r="GV208" s="223"/>
      <c r="GW208" s="223"/>
      <c r="GX208" s="223"/>
      <c r="GY208" s="223"/>
      <c r="GZ208" s="223"/>
      <c r="HA208" s="223"/>
      <c r="HB208" s="223"/>
      <c r="HC208" s="223"/>
      <c r="HD208" s="223"/>
      <c r="HE208" s="223"/>
      <c r="HF208" s="223"/>
      <c r="HG208" s="223"/>
      <c r="HH208" s="223"/>
      <c r="HI208" s="223"/>
      <c r="HJ208" s="223"/>
      <c r="HK208" s="223"/>
      <c r="HL208" s="223"/>
      <c r="HM208" s="223"/>
      <c r="HN208" s="223"/>
      <c r="HO208" s="223"/>
      <c r="HP208" s="223"/>
      <c r="HQ208" s="223"/>
      <c r="HR208" s="223"/>
      <c r="HS208" s="223"/>
      <c r="HT208" s="223"/>
      <c r="HU208" s="223"/>
      <c r="HV208" s="223"/>
      <c r="HW208" s="223"/>
      <c r="HX208" s="223"/>
      <c r="HY208" s="223"/>
      <c r="HZ208" s="223"/>
      <c r="IA208" s="223"/>
      <c r="IB208" s="223"/>
      <c r="IC208" s="223"/>
      <c r="ID208" s="223"/>
      <c r="IE208" s="223"/>
      <c r="IF208" s="223"/>
      <c r="IG208" s="223"/>
      <c r="IH208" s="223"/>
      <c r="II208" s="223"/>
      <c r="IJ208" s="223"/>
      <c r="IK208" s="223"/>
      <c r="IL208" s="223"/>
      <c r="IM208" s="223"/>
      <c r="IN208" s="223"/>
      <c r="IO208" s="223"/>
      <c r="IP208" s="223"/>
      <c r="IQ208" s="223"/>
      <c r="IR208" s="223"/>
      <c r="IS208" s="223"/>
      <c r="IT208" s="223"/>
      <c r="IU208" s="223"/>
      <c r="IV208" s="223"/>
      <c r="IW208" s="223"/>
      <c r="IX208" s="223"/>
      <c r="IY208" s="223"/>
      <c r="IZ208" s="223"/>
      <c r="JA208" s="223"/>
      <c r="JB208" s="223"/>
      <c r="JC208" s="223"/>
      <c r="JD208" s="223"/>
      <c r="JE208" s="223"/>
      <c r="JF208" s="223"/>
      <c r="JG208" s="223"/>
      <c r="JH208" s="223"/>
      <c r="JI208" s="232"/>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39.95" hidden="false" customHeight="true" outlineLevel="0" collapsed="false">
      <c r="A209" s="119" t="n">
        <v>186</v>
      </c>
      <c r="B209" s="119" t="s">
        <v>109</v>
      </c>
      <c r="C209" s="119" t="n">
        <v>14</v>
      </c>
      <c r="D209" s="119" t="s">
        <v>385</v>
      </c>
      <c r="E209" s="119"/>
      <c r="F209" s="119"/>
      <c r="G209" s="119" t="s">
        <v>530</v>
      </c>
      <c r="H209" s="119"/>
      <c r="I209" s="119" t="s">
        <v>71</v>
      </c>
      <c r="J209" s="119"/>
      <c r="K209" s="119" t="s">
        <v>531</v>
      </c>
      <c r="L209" s="119" t="s">
        <v>753</v>
      </c>
      <c r="M209" s="119" t="s">
        <v>754</v>
      </c>
      <c r="N209" s="215" t="n">
        <v>41829</v>
      </c>
      <c r="O209" s="215" t="n">
        <v>41829</v>
      </c>
      <c r="P209" s="193" t="n">
        <v>41840</v>
      </c>
      <c r="Q209" s="124" t="n">
        <f aca="false">P209-O209</f>
        <v>11</v>
      </c>
      <c r="R209" s="119"/>
      <c r="S209" s="119" t="n">
        <v>14001</v>
      </c>
      <c r="T209" s="119"/>
      <c r="U209" s="235" t="s">
        <v>823</v>
      </c>
      <c r="V209" s="164" t="s">
        <v>550</v>
      </c>
      <c r="W209" s="169" t="s">
        <v>824</v>
      </c>
      <c r="X209" s="252" t="s">
        <v>825</v>
      </c>
      <c r="Y209" s="119" t="s">
        <v>135</v>
      </c>
      <c r="Z209" s="244" t="s">
        <v>826</v>
      </c>
      <c r="AA209" s="245"/>
      <c r="AB209" s="159" t="n">
        <v>1</v>
      </c>
      <c r="AC209" s="119"/>
      <c r="AD209" s="119" t="s">
        <v>121</v>
      </c>
      <c r="AE209" s="132" t="n">
        <f aca="false">AC209-O209</f>
        <v>-41829</v>
      </c>
      <c r="AF209" s="119"/>
      <c r="AG209" s="119"/>
      <c r="AH209" s="0"/>
      <c r="AI209" s="220"/>
      <c r="AJ209" s="220"/>
      <c r="AK209" s="220"/>
      <c r="AL209" s="220"/>
      <c r="AM209" s="220"/>
      <c r="AN209" s="253"/>
      <c r="AO209" s="223"/>
      <c r="AP209" s="223"/>
      <c r="AQ209" s="223"/>
      <c r="AR209" s="223"/>
      <c r="AS209" s="223"/>
      <c r="AT209" s="223"/>
      <c r="AU209" s="223"/>
      <c r="AV209" s="223"/>
      <c r="AW209" s="223"/>
      <c r="AX209" s="223"/>
      <c r="AY209" s="223"/>
      <c r="AZ209" s="223"/>
      <c r="BA209" s="223"/>
      <c r="BB209" s="223"/>
      <c r="BC209" s="223"/>
      <c r="BD209" s="223"/>
      <c r="BE209" s="223"/>
      <c r="BF209" s="223"/>
      <c r="BG209" s="223"/>
      <c r="BH209" s="223"/>
      <c r="BI209" s="223"/>
      <c r="BJ209" s="223"/>
      <c r="BK209" s="223"/>
      <c r="BL209" s="223"/>
      <c r="BM209" s="223"/>
      <c r="BN209" s="223"/>
      <c r="BO209" s="223"/>
      <c r="BP209" s="223"/>
      <c r="BQ209" s="223"/>
      <c r="BR209" s="223"/>
      <c r="BS209" s="223"/>
      <c r="BT209" s="223"/>
      <c r="BU209" s="223"/>
      <c r="BV209" s="223"/>
      <c r="BW209" s="223"/>
      <c r="BX209" s="223"/>
      <c r="BY209" s="223"/>
      <c r="BZ209" s="223"/>
      <c r="CA209" s="223"/>
      <c r="CB209" s="223"/>
      <c r="CC209" s="223"/>
      <c r="CD209" s="223"/>
      <c r="CE209" s="223"/>
      <c r="CF209" s="223"/>
      <c r="CG209" s="223"/>
      <c r="CH209" s="223"/>
      <c r="CI209" s="223"/>
      <c r="CJ209" s="223"/>
      <c r="CK209" s="223"/>
      <c r="CL209" s="223"/>
      <c r="CM209" s="223"/>
      <c r="CN209" s="223"/>
      <c r="CO209" s="223"/>
      <c r="CP209" s="223"/>
      <c r="CQ209" s="223"/>
      <c r="CR209" s="223"/>
      <c r="CS209" s="223"/>
      <c r="CT209" s="223"/>
      <c r="CU209" s="223"/>
      <c r="CV209" s="223"/>
      <c r="CW209" s="223"/>
      <c r="CX209" s="223"/>
      <c r="CY209" s="223"/>
      <c r="CZ209" s="223"/>
      <c r="DA209" s="223"/>
      <c r="DB209" s="223"/>
      <c r="DC209" s="223"/>
      <c r="DD209" s="223"/>
      <c r="DE209" s="223"/>
      <c r="DF209" s="223"/>
      <c r="DG209" s="223"/>
      <c r="DH209" s="223"/>
      <c r="DI209" s="223"/>
      <c r="DJ209" s="223"/>
      <c r="DK209" s="223"/>
      <c r="DL209" s="223"/>
      <c r="DM209" s="223"/>
      <c r="DN209" s="223"/>
      <c r="DO209" s="223"/>
      <c r="DP209" s="223"/>
      <c r="DQ209" s="223"/>
      <c r="DR209" s="223"/>
      <c r="DS209" s="223"/>
      <c r="DT209" s="223"/>
      <c r="DU209" s="223"/>
      <c r="DV209" s="223"/>
      <c r="DW209" s="223"/>
      <c r="DX209" s="223"/>
      <c r="DY209" s="223"/>
      <c r="DZ209" s="223"/>
      <c r="EA209" s="223"/>
      <c r="EB209" s="223"/>
      <c r="EC209" s="223"/>
      <c r="ED209" s="223"/>
      <c r="EE209" s="223"/>
      <c r="EF209" s="223"/>
      <c r="EG209" s="223"/>
      <c r="EH209" s="223"/>
      <c r="EI209" s="223"/>
      <c r="EJ209" s="223"/>
      <c r="EK209" s="223"/>
      <c r="EL209" s="223"/>
      <c r="EM209" s="223"/>
      <c r="EN209" s="223"/>
      <c r="EO209" s="223"/>
      <c r="EP209" s="223"/>
      <c r="EQ209" s="223"/>
      <c r="ER209" s="223"/>
      <c r="ES209" s="223"/>
      <c r="ET209" s="223"/>
      <c r="EU209" s="223"/>
      <c r="EV209" s="223"/>
      <c r="EW209" s="223"/>
      <c r="EX209" s="223"/>
      <c r="EY209" s="223"/>
      <c r="EZ209" s="223"/>
      <c r="FA209" s="223"/>
      <c r="FB209" s="223"/>
      <c r="FC209" s="223"/>
      <c r="FD209" s="223"/>
      <c r="FE209" s="223"/>
      <c r="FF209" s="223"/>
      <c r="FG209" s="223"/>
      <c r="FH209" s="223"/>
      <c r="FI209" s="223"/>
      <c r="FJ209" s="223"/>
      <c r="FK209" s="223"/>
      <c r="FL209" s="223"/>
      <c r="FM209" s="223"/>
      <c r="FN209" s="223"/>
      <c r="FO209" s="223"/>
      <c r="FP209" s="223"/>
      <c r="FQ209" s="223"/>
      <c r="FR209" s="223"/>
      <c r="FS209" s="223"/>
      <c r="FT209" s="223"/>
      <c r="FU209" s="223"/>
      <c r="FV209" s="223"/>
      <c r="FW209" s="223"/>
      <c r="FX209" s="223"/>
      <c r="FY209" s="223"/>
      <c r="FZ209" s="223"/>
      <c r="GA209" s="223"/>
      <c r="GB209" s="223"/>
      <c r="GC209" s="223"/>
      <c r="GD209" s="223"/>
      <c r="GE209" s="223"/>
      <c r="GF209" s="223"/>
      <c r="GG209" s="223"/>
      <c r="GH209" s="223"/>
      <c r="GI209" s="223"/>
      <c r="GJ209" s="223"/>
      <c r="GK209" s="223"/>
      <c r="GL209" s="223"/>
      <c r="GM209" s="223"/>
      <c r="GN209" s="223"/>
      <c r="GO209" s="223"/>
      <c r="GP209" s="223"/>
      <c r="GQ209" s="223"/>
      <c r="GR209" s="223"/>
      <c r="GS209" s="223"/>
      <c r="GT209" s="223"/>
      <c r="GU209" s="223"/>
      <c r="GV209" s="223"/>
      <c r="GW209" s="223"/>
      <c r="GX209" s="223"/>
      <c r="GY209" s="223"/>
      <c r="GZ209" s="223"/>
      <c r="HA209" s="223"/>
      <c r="HB209" s="223"/>
      <c r="HC209" s="223"/>
      <c r="HD209" s="223"/>
      <c r="HE209" s="223"/>
      <c r="HF209" s="223"/>
      <c r="HG209" s="223"/>
      <c r="HH209" s="223"/>
      <c r="HI209" s="223"/>
      <c r="HJ209" s="223"/>
      <c r="HK209" s="223"/>
      <c r="HL209" s="223"/>
      <c r="HM209" s="223"/>
      <c r="HN209" s="223"/>
      <c r="HO209" s="223"/>
      <c r="HP209" s="223"/>
      <c r="HQ209" s="223"/>
      <c r="HR209" s="223"/>
      <c r="HS209" s="223"/>
      <c r="HT209" s="223"/>
      <c r="HU209" s="223"/>
      <c r="HV209" s="223"/>
      <c r="HW209" s="223"/>
      <c r="HX209" s="223"/>
      <c r="HY209" s="223"/>
      <c r="HZ209" s="223"/>
      <c r="IA209" s="223"/>
      <c r="IB209" s="223"/>
      <c r="IC209" s="223"/>
      <c r="ID209" s="223"/>
      <c r="IE209" s="223"/>
      <c r="IF209" s="223"/>
      <c r="IG209" s="223"/>
      <c r="IH209" s="223"/>
      <c r="II209" s="223"/>
      <c r="IJ209" s="223"/>
      <c r="IK209" s="223"/>
      <c r="IL209" s="223"/>
      <c r="IM209" s="223"/>
      <c r="IN209" s="223"/>
      <c r="IO209" s="223"/>
      <c r="IP209" s="223"/>
      <c r="IQ209" s="223"/>
      <c r="IR209" s="223"/>
      <c r="IS209" s="223"/>
      <c r="IT209" s="223"/>
      <c r="IU209" s="223"/>
      <c r="IV209" s="223"/>
      <c r="IW209" s="223"/>
      <c r="IX209" s="223"/>
      <c r="IY209" s="223"/>
      <c r="IZ209" s="223"/>
      <c r="JA209" s="223"/>
      <c r="JB209" s="223"/>
      <c r="JC209" s="223"/>
      <c r="JD209" s="223"/>
      <c r="JE209" s="223"/>
      <c r="JF209" s="223"/>
      <c r="JG209" s="223"/>
      <c r="JH209" s="223"/>
      <c r="JI209" s="232"/>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39.95" hidden="false" customHeight="true" outlineLevel="0" collapsed="false">
      <c r="A210" s="119" t="n">
        <v>187</v>
      </c>
      <c r="B210" s="218" t="s">
        <v>109</v>
      </c>
      <c r="C210" s="218" t="n">
        <v>14</v>
      </c>
      <c r="D210" s="218" t="s">
        <v>385</v>
      </c>
      <c r="E210" s="218"/>
      <c r="F210" s="218"/>
      <c r="G210" s="218" t="s">
        <v>530</v>
      </c>
      <c r="H210" s="218"/>
      <c r="I210" s="218" t="s">
        <v>71</v>
      </c>
      <c r="J210" s="218"/>
      <c r="K210" s="218" t="s">
        <v>531</v>
      </c>
      <c r="L210" s="218" t="s">
        <v>753</v>
      </c>
      <c r="M210" s="119" t="s">
        <v>754</v>
      </c>
      <c r="N210" s="215" t="n">
        <v>41829</v>
      </c>
      <c r="O210" s="215" t="n">
        <v>41829</v>
      </c>
      <c r="P210" s="193" t="n">
        <v>41845</v>
      </c>
      <c r="Q210" s="124" t="n">
        <f aca="false">P210-O210</f>
        <v>16</v>
      </c>
      <c r="R210" s="218"/>
      <c r="S210" s="119" t="n">
        <v>14001</v>
      </c>
      <c r="T210" s="218"/>
      <c r="U210" s="254" t="s">
        <v>827</v>
      </c>
      <c r="V210" s="164" t="s">
        <v>550</v>
      </c>
      <c r="W210" s="173" t="s">
        <v>828</v>
      </c>
      <c r="X210" s="255" t="s">
        <v>825</v>
      </c>
      <c r="Y210" s="119" t="s">
        <v>135</v>
      </c>
      <c r="Z210" s="256" t="s">
        <v>829</v>
      </c>
      <c r="AA210" s="256"/>
      <c r="AB210" s="159" t="n">
        <v>1</v>
      </c>
      <c r="AC210" s="257" t="n">
        <v>41876</v>
      </c>
      <c r="AD210" s="119" t="s">
        <v>121</v>
      </c>
      <c r="AE210" s="132" t="n">
        <f aca="false">AC210-O210</f>
        <v>47</v>
      </c>
      <c r="AF210" s="218"/>
      <c r="AG210" s="218"/>
      <c r="AH210" s="0"/>
      <c r="AI210" s="223"/>
      <c r="AJ210" s="223"/>
      <c r="AK210" s="223"/>
      <c r="AL210" s="223"/>
      <c r="AM210" s="223"/>
      <c r="AN210" s="223"/>
      <c r="AO210" s="223"/>
      <c r="AP210" s="223"/>
      <c r="AQ210" s="223"/>
      <c r="AR210" s="223"/>
      <c r="AS210" s="223"/>
      <c r="AT210" s="223"/>
      <c r="AU210" s="223"/>
      <c r="AV210" s="223"/>
      <c r="AW210" s="223"/>
      <c r="AX210" s="223"/>
      <c r="AY210" s="223"/>
      <c r="AZ210" s="223"/>
      <c r="BA210" s="223"/>
      <c r="BB210" s="223"/>
      <c r="BC210" s="223"/>
      <c r="BD210" s="223"/>
      <c r="BE210" s="223"/>
      <c r="BF210" s="223"/>
      <c r="BG210" s="223"/>
      <c r="BH210" s="223"/>
      <c r="BI210" s="223"/>
      <c r="BJ210" s="223"/>
      <c r="BK210" s="223"/>
      <c r="BL210" s="223"/>
      <c r="BM210" s="223"/>
      <c r="BN210" s="223"/>
      <c r="BO210" s="223"/>
      <c r="BP210" s="223"/>
      <c r="BQ210" s="223"/>
      <c r="BR210" s="223"/>
      <c r="BS210" s="223"/>
      <c r="BT210" s="223"/>
      <c r="BU210" s="223"/>
      <c r="BV210" s="223"/>
      <c r="BW210" s="223"/>
      <c r="BX210" s="223"/>
      <c r="BY210" s="223"/>
      <c r="BZ210" s="223"/>
      <c r="CA210" s="223"/>
      <c r="CB210" s="223"/>
      <c r="CC210" s="223"/>
      <c r="CD210" s="223"/>
      <c r="CE210" s="223"/>
      <c r="CF210" s="223"/>
      <c r="CG210" s="223"/>
      <c r="CH210" s="223"/>
      <c r="CI210" s="223"/>
      <c r="CJ210" s="223"/>
      <c r="CK210" s="223"/>
      <c r="CL210" s="223"/>
      <c r="CM210" s="223"/>
      <c r="CN210" s="223"/>
      <c r="CO210" s="223"/>
      <c r="CP210" s="223"/>
      <c r="CQ210" s="223"/>
      <c r="CR210" s="223"/>
      <c r="CS210" s="223"/>
      <c r="CT210" s="223"/>
      <c r="CU210" s="223"/>
      <c r="CV210" s="223"/>
      <c r="CW210" s="223"/>
      <c r="CX210" s="223"/>
      <c r="CY210" s="223"/>
      <c r="CZ210" s="223"/>
      <c r="DA210" s="223"/>
      <c r="DB210" s="223"/>
      <c r="DC210" s="223"/>
      <c r="DD210" s="223"/>
      <c r="DE210" s="223"/>
      <c r="DF210" s="223"/>
      <c r="DG210" s="223"/>
      <c r="DH210" s="223"/>
      <c r="DI210" s="223"/>
      <c r="DJ210" s="223"/>
      <c r="DK210" s="223"/>
      <c r="DL210" s="223"/>
      <c r="DM210" s="223"/>
      <c r="DN210" s="223"/>
      <c r="DO210" s="223"/>
      <c r="DP210" s="223"/>
      <c r="DQ210" s="223"/>
      <c r="DR210" s="223"/>
      <c r="DS210" s="223"/>
      <c r="DT210" s="223"/>
      <c r="DU210" s="223"/>
      <c r="DV210" s="223"/>
      <c r="DW210" s="223"/>
      <c r="DX210" s="223"/>
      <c r="DY210" s="223"/>
      <c r="DZ210" s="223"/>
      <c r="EA210" s="223"/>
      <c r="EB210" s="223"/>
      <c r="EC210" s="223"/>
      <c r="ED210" s="223"/>
      <c r="EE210" s="223"/>
      <c r="EF210" s="223"/>
      <c r="EG210" s="223"/>
      <c r="EH210" s="223"/>
      <c r="EI210" s="223"/>
      <c r="EJ210" s="223"/>
      <c r="EK210" s="223"/>
      <c r="EL210" s="223"/>
      <c r="EM210" s="223"/>
      <c r="EN210" s="223"/>
      <c r="EO210" s="223"/>
      <c r="EP210" s="223"/>
      <c r="EQ210" s="223"/>
      <c r="ER210" s="223"/>
      <c r="ES210" s="223"/>
      <c r="ET210" s="223"/>
      <c r="EU210" s="223"/>
      <c r="EV210" s="223"/>
      <c r="EW210" s="223"/>
      <c r="EX210" s="223"/>
      <c r="EY210" s="223"/>
      <c r="EZ210" s="223"/>
      <c r="FA210" s="223"/>
      <c r="FB210" s="223"/>
      <c r="FC210" s="223"/>
      <c r="FD210" s="223"/>
      <c r="FE210" s="223"/>
      <c r="FF210" s="223"/>
      <c r="FG210" s="223"/>
      <c r="FH210" s="223"/>
      <c r="FI210" s="223"/>
      <c r="FJ210" s="223"/>
      <c r="FK210" s="223"/>
      <c r="FL210" s="223"/>
      <c r="FM210" s="223"/>
      <c r="FN210" s="223"/>
      <c r="FO210" s="223"/>
      <c r="FP210" s="223"/>
      <c r="FQ210" s="223"/>
      <c r="FR210" s="223"/>
      <c r="FS210" s="223"/>
      <c r="FT210" s="223"/>
      <c r="FU210" s="223"/>
      <c r="FV210" s="223"/>
      <c r="FW210" s="223"/>
      <c r="FX210" s="223"/>
      <c r="FY210" s="223"/>
      <c r="FZ210" s="223"/>
      <c r="GA210" s="223"/>
      <c r="GB210" s="223"/>
      <c r="GC210" s="223"/>
      <c r="GD210" s="223"/>
      <c r="GE210" s="223"/>
      <c r="GF210" s="223"/>
      <c r="GG210" s="223"/>
      <c r="GH210" s="223"/>
      <c r="GI210" s="223"/>
      <c r="GJ210" s="223"/>
      <c r="GK210" s="223"/>
      <c r="GL210" s="223"/>
      <c r="GM210" s="223"/>
      <c r="GN210" s="223"/>
      <c r="GO210" s="223"/>
      <c r="GP210" s="223"/>
      <c r="GQ210" s="223"/>
      <c r="GR210" s="223"/>
      <c r="GS210" s="223"/>
      <c r="GT210" s="223"/>
      <c r="GU210" s="223"/>
      <c r="GV210" s="223"/>
      <c r="GW210" s="223"/>
      <c r="GX210" s="223"/>
      <c r="GY210" s="223"/>
      <c r="GZ210" s="223"/>
      <c r="HA210" s="223"/>
      <c r="HB210" s="223"/>
      <c r="HC210" s="223"/>
      <c r="HD210" s="223"/>
      <c r="HE210" s="223"/>
      <c r="HF210" s="223"/>
      <c r="HG210" s="223"/>
      <c r="HH210" s="223"/>
      <c r="HI210" s="223"/>
      <c r="HJ210" s="223"/>
      <c r="HK210" s="223"/>
      <c r="HL210" s="223"/>
      <c r="HM210" s="223"/>
      <c r="HN210" s="223"/>
      <c r="HO210" s="223"/>
      <c r="HP210" s="223"/>
      <c r="HQ210" s="223"/>
      <c r="HR210" s="223"/>
      <c r="HS210" s="223"/>
      <c r="HT210" s="223"/>
      <c r="HU210" s="223"/>
      <c r="HV210" s="223"/>
      <c r="HW210" s="223"/>
      <c r="HX210" s="223"/>
      <c r="HY210" s="223"/>
      <c r="HZ210" s="223"/>
      <c r="IA210" s="223"/>
      <c r="IB210" s="223"/>
      <c r="IC210" s="223"/>
      <c r="ID210" s="223"/>
      <c r="IE210" s="223"/>
      <c r="IF210" s="223"/>
      <c r="IG210" s="223"/>
      <c r="IH210" s="223"/>
      <c r="II210" s="223"/>
      <c r="IJ210" s="223"/>
      <c r="IK210" s="223"/>
      <c r="IL210" s="223"/>
      <c r="IM210" s="223"/>
      <c r="IN210" s="223"/>
      <c r="IO210" s="223"/>
      <c r="IP210" s="223"/>
      <c r="IQ210" s="223"/>
      <c r="IR210" s="223"/>
      <c r="IS210" s="223"/>
      <c r="IT210" s="223"/>
      <c r="IU210" s="223"/>
      <c r="IV210" s="223"/>
      <c r="IW210" s="223"/>
      <c r="IX210" s="223"/>
      <c r="IY210" s="223"/>
      <c r="IZ210" s="223"/>
      <c r="JA210" s="223"/>
      <c r="JB210" s="223"/>
      <c r="JC210" s="223"/>
      <c r="JD210" s="223"/>
      <c r="JE210" s="223"/>
      <c r="JF210" s="223"/>
      <c r="JG210" s="223"/>
      <c r="JH210" s="223"/>
      <c r="JI210" s="232"/>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39.95" hidden="false" customHeight="true" outlineLevel="0" collapsed="false">
      <c r="A211" s="119" t="n">
        <v>188</v>
      </c>
      <c r="B211" s="218" t="s">
        <v>109</v>
      </c>
      <c r="C211" s="218" t="n">
        <v>14</v>
      </c>
      <c r="D211" s="218" t="s">
        <v>385</v>
      </c>
      <c r="E211" s="218"/>
      <c r="F211" s="218"/>
      <c r="G211" s="218" t="s">
        <v>530</v>
      </c>
      <c r="H211" s="218"/>
      <c r="I211" s="218" t="s">
        <v>71</v>
      </c>
      <c r="J211" s="218"/>
      <c r="K211" s="218" t="s">
        <v>531</v>
      </c>
      <c r="L211" s="218" t="s">
        <v>753</v>
      </c>
      <c r="M211" s="119" t="s">
        <v>754</v>
      </c>
      <c r="N211" s="215" t="n">
        <v>41829</v>
      </c>
      <c r="O211" s="215" t="n">
        <v>41829</v>
      </c>
      <c r="P211" s="193" t="n">
        <v>41845</v>
      </c>
      <c r="Q211" s="124" t="n">
        <f aca="false">P211-O211</f>
        <v>16</v>
      </c>
      <c r="R211" s="218"/>
      <c r="S211" s="119" t="n">
        <v>18001</v>
      </c>
      <c r="T211" s="218"/>
      <c r="U211" s="258" t="s">
        <v>830</v>
      </c>
      <c r="V211" s="164" t="s">
        <v>550</v>
      </c>
      <c r="W211" s="259" t="s">
        <v>828</v>
      </c>
      <c r="X211" s="255" t="s">
        <v>825</v>
      </c>
      <c r="Y211" s="119" t="s">
        <v>135</v>
      </c>
      <c r="Z211" s="256" t="s">
        <v>829</v>
      </c>
      <c r="AA211" s="260"/>
      <c r="AB211" s="261" t="n">
        <v>1</v>
      </c>
      <c r="AC211" s="257" t="n">
        <v>41876</v>
      </c>
      <c r="AD211" s="218" t="s">
        <v>121</v>
      </c>
      <c r="AE211" s="132" t="n">
        <f aca="false">AC211-O211</f>
        <v>47</v>
      </c>
      <c r="AF211" s="218"/>
      <c r="AG211" s="119"/>
      <c r="AH211" s="0"/>
      <c r="AI211" s="223"/>
      <c r="AJ211" s="223"/>
      <c r="AK211" s="223"/>
      <c r="AL211" s="223"/>
      <c r="AM211" s="223"/>
      <c r="AN211" s="223"/>
      <c r="AO211" s="223"/>
      <c r="AP211" s="223"/>
      <c r="AQ211" s="223"/>
      <c r="AR211" s="223"/>
      <c r="AS211" s="223"/>
      <c r="AT211" s="223"/>
      <c r="AU211" s="223"/>
      <c r="AV211" s="223"/>
      <c r="AW211" s="223"/>
      <c r="AX211" s="223"/>
      <c r="AY211" s="223"/>
      <c r="AZ211" s="223"/>
      <c r="BA211" s="223"/>
      <c r="BB211" s="223"/>
      <c r="BC211" s="223"/>
      <c r="BD211" s="223"/>
      <c r="BE211" s="223"/>
      <c r="BF211" s="223"/>
      <c r="BG211" s="223"/>
      <c r="BH211" s="223"/>
      <c r="BI211" s="223"/>
      <c r="BJ211" s="223"/>
      <c r="BK211" s="223"/>
      <c r="BL211" s="223"/>
      <c r="BM211" s="223"/>
      <c r="BN211" s="223"/>
      <c r="BO211" s="223"/>
      <c r="BP211" s="223"/>
      <c r="BQ211" s="223"/>
      <c r="BR211" s="223"/>
      <c r="BS211" s="223"/>
      <c r="BT211" s="223"/>
      <c r="BU211" s="223"/>
      <c r="BV211" s="223"/>
      <c r="BW211" s="223"/>
      <c r="BX211" s="223"/>
      <c r="BY211" s="223"/>
      <c r="BZ211" s="223"/>
      <c r="CA211" s="223"/>
      <c r="CB211" s="223"/>
      <c r="CC211" s="223"/>
      <c r="CD211" s="223"/>
      <c r="CE211" s="223"/>
      <c r="CF211" s="223"/>
      <c r="CG211" s="223"/>
      <c r="CH211" s="223"/>
      <c r="CI211" s="223"/>
      <c r="CJ211" s="223"/>
      <c r="CK211" s="223"/>
      <c r="CL211" s="223"/>
      <c r="CM211" s="223"/>
      <c r="CN211" s="223"/>
      <c r="CO211" s="223"/>
      <c r="CP211" s="223"/>
      <c r="CQ211" s="223"/>
      <c r="CR211" s="223"/>
      <c r="CS211" s="223"/>
      <c r="CT211" s="223"/>
      <c r="CU211" s="223"/>
      <c r="CV211" s="223"/>
      <c r="CW211" s="223"/>
      <c r="CX211" s="223"/>
      <c r="CY211" s="223"/>
      <c r="CZ211" s="223"/>
      <c r="DA211" s="223"/>
      <c r="DB211" s="223"/>
      <c r="DC211" s="223"/>
      <c r="DD211" s="223"/>
      <c r="DE211" s="223"/>
      <c r="DF211" s="223"/>
      <c r="DG211" s="223"/>
      <c r="DH211" s="223"/>
      <c r="DI211" s="223"/>
      <c r="DJ211" s="223"/>
      <c r="DK211" s="223"/>
      <c r="DL211" s="223"/>
      <c r="DM211" s="223"/>
      <c r="DN211" s="223"/>
      <c r="DO211" s="223"/>
      <c r="DP211" s="223"/>
      <c r="DQ211" s="223"/>
      <c r="DR211" s="223"/>
      <c r="DS211" s="223"/>
      <c r="DT211" s="223"/>
      <c r="DU211" s="223"/>
      <c r="DV211" s="223"/>
      <c r="DW211" s="223"/>
      <c r="DX211" s="223"/>
      <c r="DY211" s="223"/>
      <c r="DZ211" s="223"/>
      <c r="EA211" s="223"/>
      <c r="EB211" s="223"/>
      <c r="EC211" s="223"/>
      <c r="ED211" s="223"/>
      <c r="EE211" s="223"/>
      <c r="EF211" s="223"/>
      <c r="EG211" s="223"/>
      <c r="EH211" s="223"/>
      <c r="EI211" s="223"/>
      <c r="EJ211" s="223"/>
      <c r="EK211" s="223"/>
      <c r="EL211" s="223"/>
      <c r="EM211" s="223"/>
      <c r="EN211" s="223"/>
      <c r="EO211" s="223"/>
      <c r="EP211" s="223"/>
      <c r="EQ211" s="223"/>
      <c r="ER211" s="223"/>
      <c r="ES211" s="223"/>
      <c r="ET211" s="223"/>
      <c r="EU211" s="223"/>
      <c r="EV211" s="223"/>
      <c r="EW211" s="223"/>
      <c r="EX211" s="223"/>
      <c r="EY211" s="223"/>
      <c r="EZ211" s="223"/>
      <c r="FA211" s="223"/>
      <c r="FB211" s="223"/>
      <c r="FC211" s="223"/>
      <c r="FD211" s="223"/>
      <c r="FE211" s="223"/>
      <c r="FF211" s="223"/>
      <c r="FG211" s="223"/>
      <c r="FH211" s="223"/>
      <c r="FI211" s="223"/>
      <c r="FJ211" s="223"/>
      <c r="FK211" s="223"/>
      <c r="FL211" s="223"/>
      <c r="FM211" s="223"/>
      <c r="FN211" s="223"/>
      <c r="FO211" s="223"/>
      <c r="FP211" s="223"/>
      <c r="FQ211" s="223"/>
      <c r="FR211" s="223"/>
      <c r="FS211" s="223"/>
      <c r="FT211" s="223"/>
      <c r="FU211" s="223"/>
      <c r="FV211" s="223"/>
      <c r="FW211" s="223"/>
      <c r="FX211" s="223"/>
      <c r="FY211" s="223"/>
      <c r="FZ211" s="223"/>
      <c r="GA211" s="223"/>
      <c r="GB211" s="223"/>
      <c r="GC211" s="223"/>
      <c r="GD211" s="223"/>
      <c r="GE211" s="223"/>
      <c r="GF211" s="223"/>
      <c r="GG211" s="223"/>
      <c r="GH211" s="223"/>
      <c r="GI211" s="223"/>
      <c r="GJ211" s="223"/>
      <c r="GK211" s="223"/>
      <c r="GL211" s="223"/>
      <c r="GM211" s="223"/>
      <c r="GN211" s="223"/>
      <c r="GO211" s="223"/>
      <c r="GP211" s="223"/>
      <c r="GQ211" s="223"/>
      <c r="GR211" s="223"/>
      <c r="GS211" s="223"/>
      <c r="GT211" s="223"/>
      <c r="GU211" s="223"/>
      <c r="GV211" s="223"/>
      <c r="GW211" s="223"/>
      <c r="GX211" s="223"/>
      <c r="GY211" s="223"/>
      <c r="GZ211" s="223"/>
      <c r="HA211" s="223"/>
      <c r="HB211" s="223"/>
      <c r="HC211" s="223"/>
      <c r="HD211" s="223"/>
      <c r="HE211" s="223"/>
      <c r="HF211" s="223"/>
      <c r="HG211" s="223"/>
      <c r="HH211" s="223"/>
      <c r="HI211" s="223"/>
      <c r="HJ211" s="223"/>
      <c r="HK211" s="223"/>
      <c r="HL211" s="223"/>
      <c r="HM211" s="223"/>
      <c r="HN211" s="223"/>
      <c r="HO211" s="223"/>
      <c r="HP211" s="223"/>
      <c r="HQ211" s="223"/>
      <c r="HR211" s="223"/>
      <c r="HS211" s="223"/>
      <c r="HT211" s="223"/>
      <c r="HU211" s="223"/>
      <c r="HV211" s="223"/>
      <c r="HW211" s="223"/>
      <c r="HX211" s="223"/>
      <c r="HY211" s="223"/>
      <c r="HZ211" s="223"/>
      <c r="IA211" s="223"/>
      <c r="IB211" s="223"/>
      <c r="IC211" s="223"/>
      <c r="ID211" s="223"/>
      <c r="IE211" s="223"/>
      <c r="IF211" s="223"/>
      <c r="IG211" s="223"/>
      <c r="IH211" s="223"/>
      <c r="II211" s="223"/>
      <c r="IJ211" s="223"/>
      <c r="IK211" s="223"/>
      <c r="IL211" s="223"/>
      <c r="IM211" s="223"/>
      <c r="IN211" s="223"/>
      <c r="IO211" s="223"/>
      <c r="IP211" s="223"/>
      <c r="IQ211" s="223"/>
      <c r="IR211" s="223"/>
      <c r="IS211" s="223"/>
      <c r="IT211" s="223"/>
      <c r="IU211" s="223"/>
      <c r="IV211" s="223"/>
      <c r="IW211" s="223"/>
      <c r="IX211" s="223"/>
      <c r="IY211" s="223"/>
      <c r="IZ211" s="223"/>
      <c r="JA211" s="223"/>
      <c r="JB211" s="223"/>
      <c r="JC211" s="223"/>
      <c r="JD211" s="223"/>
      <c r="JE211" s="223"/>
      <c r="JF211" s="223"/>
      <c r="JG211" s="223"/>
      <c r="JH211" s="223"/>
      <c r="JI211" s="232"/>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39.95" hidden="false" customHeight="true" outlineLevel="0" collapsed="false">
      <c r="A212" s="119" t="n">
        <v>189</v>
      </c>
      <c r="B212" s="119" t="s">
        <v>109</v>
      </c>
      <c r="C212" s="119" t="n">
        <v>14</v>
      </c>
      <c r="D212" s="119" t="s">
        <v>385</v>
      </c>
      <c r="E212" s="119"/>
      <c r="F212" s="119"/>
      <c r="G212" s="218" t="s">
        <v>530</v>
      </c>
      <c r="H212" s="218"/>
      <c r="I212" s="218" t="s">
        <v>71</v>
      </c>
      <c r="J212" s="218"/>
      <c r="K212" s="218" t="s">
        <v>531</v>
      </c>
      <c r="L212" s="164" t="s">
        <v>243</v>
      </c>
      <c r="M212" s="119" t="s">
        <v>114</v>
      </c>
      <c r="N212" s="202" t="n">
        <v>41830</v>
      </c>
      <c r="O212" s="202" t="n">
        <v>41830</v>
      </c>
      <c r="P212" s="215" t="n">
        <v>41837</v>
      </c>
      <c r="Q212" s="124" t="n">
        <f aca="false">P212-O212</f>
        <v>7</v>
      </c>
      <c r="R212" s="119"/>
      <c r="S212" s="119" t="n">
        <v>9001</v>
      </c>
      <c r="T212" s="218"/>
      <c r="U212" s="221" t="s">
        <v>831</v>
      </c>
      <c r="V212" s="164" t="s">
        <v>550</v>
      </c>
      <c r="W212" s="262" t="s">
        <v>832</v>
      </c>
      <c r="X212" s="263" t="s">
        <v>833</v>
      </c>
      <c r="Y212" s="119" t="s">
        <v>135</v>
      </c>
      <c r="Z212" s="264" t="s">
        <v>834</v>
      </c>
      <c r="AA212" s="265"/>
      <c r="AB212" s="159" t="n">
        <v>1</v>
      </c>
      <c r="AC212" s="215" t="n">
        <v>41837</v>
      </c>
      <c r="AD212" s="216" t="s">
        <v>121</v>
      </c>
      <c r="AE212" s="132" t="n">
        <f aca="false">AC212-O212</f>
        <v>7</v>
      </c>
      <c r="AF212" s="215" t="n">
        <v>41837</v>
      </c>
      <c r="AG212" s="120" t="s">
        <v>228</v>
      </c>
      <c r="AH212" s="0"/>
      <c r="AI212" s="231"/>
      <c r="AJ212" s="231"/>
      <c r="AK212" s="231"/>
      <c r="AL212" s="231"/>
      <c r="AM212" s="231"/>
      <c r="AN212" s="231"/>
      <c r="AO212" s="223"/>
      <c r="AP212" s="223"/>
      <c r="AQ212" s="223"/>
      <c r="AR212" s="223"/>
      <c r="AS212" s="223"/>
      <c r="AT212" s="223"/>
      <c r="AU212" s="223"/>
      <c r="AV212" s="223"/>
      <c r="AW212" s="223"/>
      <c r="AX212" s="223"/>
      <c r="AY212" s="223"/>
      <c r="AZ212" s="223"/>
      <c r="BA212" s="223"/>
      <c r="BB212" s="223"/>
      <c r="BC212" s="223"/>
      <c r="BD212" s="223"/>
      <c r="BE212" s="223"/>
      <c r="BF212" s="223"/>
      <c r="BG212" s="223"/>
      <c r="BH212" s="223"/>
      <c r="BI212" s="223"/>
      <c r="BJ212" s="223"/>
      <c r="BK212" s="223"/>
      <c r="BL212" s="223"/>
      <c r="BM212" s="223"/>
      <c r="BN212" s="223"/>
      <c r="BO212" s="223"/>
      <c r="BP212" s="223"/>
      <c r="BQ212" s="223"/>
      <c r="BR212" s="223"/>
      <c r="BS212" s="223"/>
      <c r="BT212" s="223"/>
      <c r="BU212" s="223"/>
      <c r="BV212" s="223"/>
      <c r="BW212" s="223"/>
      <c r="BX212" s="223"/>
      <c r="BY212" s="223"/>
      <c r="BZ212" s="223"/>
      <c r="CA212" s="223"/>
      <c r="CB212" s="223"/>
      <c r="CC212" s="223"/>
      <c r="CD212" s="223"/>
      <c r="CE212" s="223"/>
      <c r="CF212" s="223"/>
      <c r="CG212" s="223"/>
      <c r="CH212" s="223"/>
      <c r="CI212" s="223"/>
      <c r="CJ212" s="223"/>
      <c r="CK212" s="223"/>
      <c r="CL212" s="223"/>
      <c r="CM212" s="223"/>
      <c r="CN212" s="223"/>
      <c r="CO212" s="223"/>
      <c r="CP212" s="223"/>
      <c r="CQ212" s="223"/>
      <c r="CR212" s="223"/>
      <c r="CS212" s="223"/>
      <c r="CT212" s="223"/>
      <c r="CU212" s="223"/>
      <c r="CV212" s="223"/>
      <c r="CW212" s="223"/>
      <c r="CX212" s="223"/>
      <c r="CY212" s="223"/>
      <c r="CZ212" s="223"/>
      <c r="DA212" s="223"/>
      <c r="DB212" s="223"/>
      <c r="DC212" s="223"/>
      <c r="DD212" s="223"/>
      <c r="DE212" s="223"/>
      <c r="DF212" s="223"/>
      <c r="DG212" s="223"/>
      <c r="DH212" s="223"/>
      <c r="DI212" s="223"/>
      <c r="DJ212" s="223"/>
      <c r="DK212" s="223"/>
      <c r="DL212" s="223"/>
      <c r="DM212" s="223"/>
      <c r="DN212" s="223"/>
      <c r="DO212" s="223"/>
      <c r="DP212" s="223"/>
      <c r="DQ212" s="223"/>
      <c r="DR212" s="223"/>
      <c r="DS212" s="223"/>
      <c r="DT212" s="223"/>
      <c r="DU212" s="223"/>
      <c r="DV212" s="223"/>
      <c r="DW212" s="223"/>
      <c r="DX212" s="223"/>
      <c r="DY212" s="223"/>
      <c r="DZ212" s="223"/>
      <c r="EA212" s="223"/>
      <c r="EB212" s="223"/>
      <c r="EC212" s="223"/>
      <c r="ED212" s="223"/>
      <c r="EE212" s="223"/>
      <c r="EF212" s="223"/>
      <c r="EG212" s="223"/>
      <c r="EH212" s="223"/>
      <c r="EI212" s="223"/>
      <c r="EJ212" s="223"/>
      <c r="EK212" s="223"/>
      <c r="EL212" s="223"/>
      <c r="EM212" s="223"/>
      <c r="EN212" s="223"/>
      <c r="EO212" s="223"/>
      <c r="EP212" s="223"/>
      <c r="EQ212" s="223"/>
      <c r="ER212" s="223"/>
      <c r="ES212" s="223"/>
      <c r="ET212" s="223"/>
      <c r="EU212" s="223"/>
      <c r="EV212" s="223"/>
      <c r="EW212" s="223"/>
      <c r="EX212" s="223"/>
      <c r="EY212" s="223"/>
      <c r="EZ212" s="223"/>
      <c r="FA212" s="223"/>
      <c r="FB212" s="223"/>
      <c r="FC212" s="223"/>
      <c r="FD212" s="223"/>
      <c r="FE212" s="223"/>
      <c r="FF212" s="223"/>
      <c r="FG212" s="223"/>
      <c r="FH212" s="223"/>
      <c r="FI212" s="223"/>
      <c r="FJ212" s="223"/>
      <c r="FK212" s="223"/>
      <c r="FL212" s="223"/>
      <c r="FM212" s="223"/>
      <c r="FN212" s="223"/>
      <c r="FO212" s="223"/>
      <c r="FP212" s="223"/>
      <c r="FQ212" s="223"/>
      <c r="FR212" s="223"/>
      <c r="FS212" s="223"/>
      <c r="FT212" s="223"/>
      <c r="FU212" s="223"/>
      <c r="FV212" s="223"/>
      <c r="FW212" s="223"/>
      <c r="FX212" s="223"/>
      <c r="FY212" s="223"/>
      <c r="FZ212" s="223"/>
      <c r="GA212" s="223"/>
      <c r="GB212" s="223"/>
      <c r="GC212" s="223"/>
      <c r="GD212" s="223"/>
      <c r="GE212" s="223"/>
      <c r="GF212" s="223"/>
      <c r="GG212" s="223"/>
      <c r="GH212" s="223"/>
      <c r="GI212" s="223"/>
      <c r="GJ212" s="223"/>
      <c r="GK212" s="223"/>
      <c r="GL212" s="223"/>
      <c r="GM212" s="223"/>
      <c r="GN212" s="223"/>
      <c r="GO212" s="223"/>
      <c r="GP212" s="223"/>
      <c r="GQ212" s="223"/>
      <c r="GR212" s="223"/>
      <c r="GS212" s="223"/>
      <c r="GT212" s="223"/>
      <c r="GU212" s="223"/>
      <c r="GV212" s="223"/>
      <c r="GW212" s="223"/>
      <c r="GX212" s="223"/>
      <c r="GY212" s="223"/>
      <c r="GZ212" s="223"/>
      <c r="HA212" s="223"/>
      <c r="HB212" s="223"/>
      <c r="HC212" s="223"/>
      <c r="HD212" s="223"/>
      <c r="HE212" s="223"/>
      <c r="HF212" s="223"/>
      <c r="HG212" s="223"/>
      <c r="HH212" s="223"/>
      <c r="HI212" s="223"/>
      <c r="HJ212" s="223"/>
      <c r="HK212" s="223"/>
      <c r="HL212" s="223"/>
      <c r="HM212" s="223"/>
      <c r="HN212" s="223"/>
      <c r="HO212" s="223"/>
      <c r="HP212" s="223"/>
      <c r="HQ212" s="223"/>
      <c r="HR212" s="223"/>
      <c r="HS212" s="223"/>
      <c r="HT212" s="223"/>
      <c r="HU212" s="223"/>
      <c r="HV212" s="223"/>
      <c r="HW212" s="223"/>
      <c r="HX212" s="223"/>
      <c r="HY212" s="223"/>
      <c r="HZ212" s="223"/>
      <c r="IA212" s="223"/>
      <c r="IB212" s="223"/>
      <c r="IC212" s="223"/>
      <c r="ID212" s="223"/>
      <c r="IE212" s="223"/>
      <c r="IF212" s="223"/>
      <c r="IG212" s="223"/>
      <c r="IH212" s="223"/>
      <c r="II212" s="223"/>
      <c r="IJ212" s="223"/>
      <c r="IK212" s="223"/>
      <c r="IL212" s="223"/>
      <c r="IM212" s="223"/>
      <c r="IN212" s="223"/>
      <c r="IO212" s="223"/>
      <c r="IP212" s="223"/>
      <c r="IQ212" s="223"/>
      <c r="IR212" s="223"/>
      <c r="IS212" s="223"/>
      <c r="IT212" s="223"/>
      <c r="IU212" s="223"/>
      <c r="IV212" s="223"/>
      <c r="IW212" s="223"/>
      <c r="IX212" s="223"/>
      <c r="IY212" s="223"/>
      <c r="IZ212" s="223"/>
      <c r="JA212" s="223"/>
      <c r="JB212" s="223"/>
      <c r="JC212" s="223"/>
      <c r="JD212" s="223"/>
      <c r="JE212" s="223"/>
      <c r="JF212" s="223"/>
      <c r="JG212" s="223"/>
      <c r="JH212" s="223"/>
      <c r="JI212" s="232"/>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39.95" hidden="false" customHeight="true" outlineLevel="0" collapsed="false">
      <c r="A213" s="119" t="n">
        <v>190</v>
      </c>
      <c r="B213" s="218" t="s">
        <v>109</v>
      </c>
      <c r="C213" s="218" t="n">
        <v>14</v>
      </c>
      <c r="D213" s="218" t="s">
        <v>385</v>
      </c>
      <c r="E213" s="218"/>
      <c r="F213" s="218"/>
      <c r="G213" s="218" t="s">
        <v>530</v>
      </c>
      <c r="H213" s="218"/>
      <c r="I213" s="218" t="s">
        <v>71</v>
      </c>
      <c r="J213" s="218"/>
      <c r="K213" s="218" t="s">
        <v>531</v>
      </c>
      <c r="L213" s="164" t="s">
        <v>243</v>
      </c>
      <c r="M213" s="119" t="s">
        <v>114</v>
      </c>
      <c r="N213" s="202" t="n">
        <v>41830</v>
      </c>
      <c r="O213" s="202" t="n">
        <v>41830</v>
      </c>
      <c r="P213" s="215" t="n">
        <v>41837</v>
      </c>
      <c r="Q213" s="124" t="n">
        <f aca="false">P213-O213</f>
        <v>7</v>
      </c>
      <c r="R213" s="119"/>
      <c r="S213" s="119" t="n">
        <v>9001</v>
      </c>
      <c r="T213" s="218"/>
      <c r="U213" s="221" t="s">
        <v>835</v>
      </c>
      <c r="V213" s="164" t="s">
        <v>550</v>
      </c>
      <c r="W213" s="262" t="s">
        <v>836</v>
      </c>
      <c r="X213" s="263" t="s">
        <v>837</v>
      </c>
      <c r="Y213" s="119" t="s">
        <v>135</v>
      </c>
      <c r="Z213" s="263" t="s">
        <v>838</v>
      </c>
      <c r="AA213" s="265"/>
      <c r="AB213" s="159" t="n">
        <v>1</v>
      </c>
      <c r="AC213" s="215" t="n">
        <v>41837</v>
      </c>
      <c r="AD213" s="216" t="s">
        <v>121</v>
      </c>
      <c r="AE213" s="132" t="n">
        <f aca="false">AC213-O213</f>
        <v>7</v>
      </c>
      <c r="AF213" s="215" t="n">
        <v>41837</v>
      </c>
      <c r="AG213" s="120" t="s">
        <v>228</v>
      </c>
      <c r="AH213" s="0"/>
      <c r="AI213" s="0"/>
      <c r="AJ213" s="0"/>
      <c r="AK213" s="0"/>
      <c r="AL213" s="0"/>
      <c r="AM213" s="0"/>
      <c r="AN213" s="0"/>
      <c r="AO213" s="223"/>
      <c r="AP213" s="223"/>
      <c r="AQ213" s="223"/>
      <c r="AR213" s="223"/>
      <c r="AS213" s="223"/>
      <c r="AT213" s="223"/>
      <c r="AU213" s="223"/>
      <c r="AV213" s="223"/>
      <c r="AW213" s="223"/>
      <c r="AX213" s="223"/>
      <c r="AY213" s="223"/>
      <c r="AZ213" s="223"/>
      <c r="BA213" s="223"/>
      <c r="BB213" s="223"/>
      <c r="BC213" s="223"/>
      <c r="BD213" s="223"/>
      <c r="BE213" s="223"/>
      <c r="BF213" s="223"/>
      <c r="BG213" s="223"/>
      <c r="BH213" s="223"/>
      <c r="BI213" s="223"/>
      <c r="BJ213" s="223"/>
      <c r="BK213" s="223"/>
      <c r="BL213" s="223"/>
      <c r="BM213" s="223"/>
      <c r="BN213" s="223"/>
      <c r="BO213" s="223"/>
      <c r="BP213" s="223"/>
      <c r="BQ213" s="223"/>
      <c r="BR213" s="223"/>
      <c r="BS213" s="223"/>
      <c r="BT213" s="223"/>
      <c r="BU213" s="223"/>
      <c r="BV213" s="223"/>
      <c r="BW213" s="223"/>
      <c r="BX213" s="223"/>
      <c r="BY213" s="223"/>
      <c r="BZ213" s="223"/>
      <c r="CA213" s="223"/>
      <c r="CB213" s="223"/>
      <c r="CC213" s="223"/>
      <c r="CD213" s="223"/>
      <c r="CE213" s="223"/>
      <c r="CF213" s="223"/>
      <c r="CG213" s="223"/>
      <c r="CH213" s="223"/>
      <c r="CI213" s="223"/>
      <c r="CJ213" s="223"/>
      <c r="CK213" s="223"/>
      <c r="CL213" s="223"/>
      <c r="CM213" s="223"/>
      <c r="CN213" s="223"/>
      <c r="CO213" s="223"/>
      <c r="CP213" s="223"/>
      <c r="CQ213" s="223"/>
      <c r="CR213" s="223"/>
      <c r="CS213" s="223"/>
      <c r="CT213" s="223"/>
      <c r="CU213" s="223"/>
      <c r="CV213" s="223"/>
      <c r="CW213" s="223"/>
      <c r="CX213" s="223"/>
      <c r="CY213" s="223"/>
      <c r="CZ213" s="223"/>
      <c r="DA213" s="223"/>
      <c r="DB213" s="223"/>
      <c r="DC213" s="223"/>
      <c r="DD213" s="223"/>
      <c r="DE213" s="223"/>
      <c r="DF213" s="223"/>
      <c r="DG213" s="223"/>
      <c r="DH213" s="223"/>
      <c r="DI213" s="223"/>
      <c r="DJ213" s="223"/>
      <c r="DK213" s="223"/>
      <c r="DL213" s="223"/>
      <c r="DM213" s="223"/>
      <c r="DN213" s="223"/>
      <c r="DO213" s="223"/>
      <c r="DP213" s="223"/>
      <c r="DQ213" s="223"/>
      <c r="DR213" s="223"/>
      <c r="DS213" s="223"/>
      <c r="DT213" s="223"/>
      <c r="DU213" s="223"/>
      <c r="DV213" s="223"/>
      <c r="DW213" s="223"/>
      <c r="DX213" s="223"/>
      <c r="DY213" s="223"/>
      <c r="DZ213" s="223"/>
      <c r="EA213" s="223"/>
      <c r="EB213" s="223"/>
      <c r="EC213" s="223"/>
      <c r="ED213" s="223"/>
      <c r="EE213" s="223"/>
      <c r="EF213" s="223"/>
      <c r="EG213" s="223"/>
      <c r="EH213" s="223"/>
      <c r="EI213" s="223"/>
      <c r="EJ213" s="223"/>
      <c r="EK213" s="223"/>
      <c r="EL213" s="223"/>
      <c r="EM213" s="223"/>
      <c r="EN213" s="223"/>
      <c r="EO213" s="223"/>
      <c r="EP213" s="223"/>
      <c r="EQ213" s="223"/>
      <c r="ER213" s="223"/>
      <c r="ES213" s="223"/>
      <c r="ET213" s="223"/>
      <c r="EU213" s="223"/>
      <c r="EV213" s="223"/>
      <c r="EW213" s="223"/>
      <c r="EX213" s="223"/>
      <c r="EY213" s="223"/>
      <c r="EZ213" s="223"/>
      <c r="FA213" s="223"/>
      <c r="FB213" s="223"/>
      <c r="FC213" s="223"/>
      <c r="FD213" s="223"/>
      <c r="FE213" s="223"/>
      <c r="FF213" s="223"/>
      <c r="FG213" s="223"/>
      <c r="FH213" s="223"/>
      <c r="FI213" s="223"/>
      <c r="FJ213" s="223"/>
      <c r="FK213" s="223"/>
      <c r="FL213" s="223"/>
      <c r="FM213" s="223"/>
      <c r="FN213" s="223"/>
      <c r="FO213" s="223"/>
      <c r="FP213" s="223"/>
      <c r="FQ213" s="223"/>
      <c r="FR213" s="223"/>
      <c r="FS213" s="223"/>
      <c r="FT213" s="223"/>
      <c r="FU213" s="223"/>
      <c r="FV213" s="223"/>
      <c r="FW213" s="223"/>
      <c r="FX213" s="223"/>
      <c r="FY213" s="223"/>
      <c r="FZ213" s="223"/>
      <c r="GA213" s="223"/>
      <c r="GB213" s="223"/>
      <c r="GC213" s="223"/>
      <c r="GD213" s="223"/>
      <c r="GE213" s="223"/>
      <c r="GF213" s="223"/>
      <c r="GG213" s="223"/>
      <c r="GH213" s="223"/>
      <c r="GI213" s="223"/>
      <c r="GJ213" s="223"/>
      <c r="GK213" s="223"/>
      <c r="GL213" s="223"/>
      <c r="GM213" s="223"/>
      <c r="GN213" s="223"/>
      <c r="GO213" s="223"/>
      <c r="GP213" s="223"/>
      <c r="GQ213" s="223"/>
      <c r="GR213" s="223"/>
      <c r="GS213" s="223"/>
      <c r="GT213" s="223"/>
      <c r="GU213" s="223"/>
      <c r="GV213" s="223"/>
      <c r="GW213" s="223"/>
      <c r="GX213" s="223"/>
      <c r="GY213" s="223"/>
      <c r="GZ213" s="223"/>
      <c r="HA213" s="223"/>
      <c r="HB213" s="223"/>
      <c r="HC213" s="223"/>
      <c r="HD213" s="223"/>
      <c r="HE213" s="223"/>
      <c r="HF213" s="223"/>
      <c r="HG213" s="223"/>
      <c r="HH213" s="223"/>
      <c r="HI213" s="223"/>
      <c r="HJ213" s="223"/>
      <c r="HK213" s="223"/>
      <c r="HL213" s="223"/>
      <c r="HM213" s="223"/>
      <c r="HN213" s="223"/>
      <c r="HO213" s="223"/>
      <c r="HP213" s="223"/>
      <c r="HQ213" s="223"/>
      <c r="HR213" s="223"/>
      <c r="HS213" s="223"/>
      <c r="HT213" s="223"/>
      <c r="HU213" s="223"/>
      <c r="HV213" s="223"/>
      <c r="HW213" s="223"/>
      <c r="HX213" s="223"/>
      <c r="HY213" s="223"/>
      <c r="HZ213" s="223"/>
      <c r="IA213" s="223"/>
      <c r="IB213" s="223"/>
      <c r="IC213" s="223"/>
      <c r="ID213" s="223"/>
      <c r="IE213" s="223"/>
      <c r="IF213" s="223"/>
      <c r="IG213" s="223"/>
      <c r="IH213" s="223"/>
      <c r="II213" s="223"/>
      <c r="IJ213" s="223"/>
      <c r="IK213" s="223"/>
      <c r="IL213" s="223"/>
      <c r="IM213" s="223"/>
      <c r="IN213" s="223"/>
      <c r="IO213" s="223"/>
      <c r="IP213" s="223"/>
      <c r="IQ213" s="223"/>
      <c r="IR213" s="223"/>
      <c r="IS213" s="223"/>
      <c r="IT213" s="223"/>
      <c r="IU213" s="223"/>
      <c r="IV213" s="223"/>
      <c r="IW213" s="223"/>
      <c r="IX213" s="223"/>
      <c r="IY213" s="223"/>
      <c r="IZ213" s="223"/>
      <c r="JA213" s="223"/>
      <c r="JB213" s="223"/>
      <c r="JC213" s="223"/>
      <c r="JD213" s="223"/>
      <c r="JE213" s="223"/>
      <c r="JF213" s="223"/>
      <c r="JG213" s="223"/>
      <c r="JH213" s="223"/>
      <c r="JI213" s="232"/>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39.95" hidden="false" customHeight="true" outlineLevel="0" collapsed="false">
      <c r="A214" s="119" t="n">
        <v>191</v>
      </c>
      <c r="B214" s="218" t="s">
        <v>109</v>
      </c>
      <c r="C214" s="218" t="n">
        <v>14</v>
      </c>
      <c r="D214" s="218" t="s">
        <v>385</v>
      </c>
      <c r="E214" s="218"/>
      <c r="F214" s="218"/>
      <c r="G214" s="218" t="s">
        <v>530</v>
      </c>
      <c r="H214" s="218"/>
      <c r="I214" s="218" t="s">
        <v>71</v>
      </c>
      <c r="J214" s="218"/>
      <c r="K214" s="218" t="s">
        <v>531</v>
      </c>
      <c r="L214" s="164" t="s">
        <v>243</v>
      </c>
      <c r="M214" s="119" t="s">
        <v>114</v>
      </c>
      <c r="N214" s="202" t="n">
        <v>41830</v>
      </c>
      <c r="O214" s="202" t="n">
        <v>41830</v>
      </c>
      <c r="P214" s="215" t="n">
        <v>41837</v>
      </c>
      <c r="Q214" s="124" t="n">
        <f aca="false">P214-O214</f>
        <v>7</v>
      </c>
      <c r="R214" s="119"/>
      <c r="S214" s="119" t="n">
        <v>18001</v>
      </c>
      <c r="T214" s="218"/>
      <c r="U214" s="221" t="s">
        <v>839</v>
      </c>
      <c r="V214" s="164" t="s">
        <v>550</v>
      </c>
      <c r="W214" s="228" t="s">
        <v>840</v>
      </c>
      <c r="X214" s="263" t="s">
        <v>841</v>
      </c>
      <c r="Y214" s="119" t="s">
        <v>135</v>
      </c>
      <c r="Z214" s="263" t="s">
        <v>842</v>
      </c>
      <c r="AA214" s="265"/>
      <c r="AB214" s="159" t="n">
        <v>1</v>
      </c>
      <c r="AC214" s="215" t="n">
        <v>41837</v>
      </c>
      <c r="AD214" s="216" t="s">
        <v>121</v>
      </c>
      <c r="AE214" s="132" t="n">
        <f aca="false">AC214-O214</f>
        <v>7</v>
      </c>
      <c r="AF214" s="215" t="n">
        <v>41837</v>
      </c>
      <c r="AG214" s="120" t="s">
        <v>228</v>
      </c>
      <c r="AH214" s="0"/>
      <c r="AI214" s="0"/>
      <c r="AJ214" s="0"/>
      <c r="AK214" s="0"/>
      <c r="AL214" s="0"/>
      <c r="AM214" s="0"/>
      <c r="AN214" s="0"/>
      <c r="AO214" s="223"/>
      <c r="AP214" s="223"/>
      <c r="AQ214" s="223"/>
      <c r="AR214" s="223"/>
      <c r="AS214" s="223"/>
      <c r="AT214" s="223"/>
      <c r="AU214" s="223"/>
      <c r="AV214" s="223"/>
      <c r="AW214" s="223"/>
      <c r="AX214" s="223"/>
      <c r="AY214" s="223"/>
      <c r="AZ214" s="223"/>
      <c r="BA214" s="223"/>
      <c r="BB214" s="223"/>
      <c r="BC214" s="223"/>
      <c r="BD214" s="223"/>
      <c r="BE214" s="223"/>
      <c r="BF214" s="223"/>
      <c r="BG214" s="223"/>
      <c r="BH214" s="223"/>
      <c r="BI214" s="223"/>
      <c r="BJ214" s="223"/>
      <c r="BK214" s="223"/>
      <c r="BL214" s="223"/>
      <c r="BM214" s="223"/>
      <c r="BN214" s="223"/>
      <c r="BO214" s="223"/>
      <c r="BP214" s="223"/>
      <c r="BQ214" s="223"/>
      <c r="BR214" s="223"/>
      <c r="BS214" s="223"/>
      <c r="BT214" s="223"/>
      <c r="BU214" s="223"/>
      <c r="BV214" s="223"/>
      <c r="BW214" s="223"/>
      <c r="BX214" s="223"/>
      <c r="BY214" s="223"/>
      <c r="BZ214" s="223"/>
      <c r="CA214" s="223"/>
      <c r="CB214" s="223"/>
      <c r="CC214" s="223"/>
      <c r="CD214" s="223"/>
      <c r="CE214" s="223"/>
      <c r="CF214" s="223"/>
      <c r="CG214" s="223"/>
      <c r="CH214" s="223"/>
      <c r="CI214" s="223"/>
      <c r="CJ214" s="223"/>
      <c r="CK214" s="223"/>
      <c r="CL214" s="223"/>
      <c r="CM214" s="223"/>
      <c r="CN214" s="223"/>
      <c r="CO214" s="223"/>
      <c r="CP214" s="223"/>
      <c r="CQ214" s="223"/>
      <c r="CR214" s="223"/>
      <c r="CS214" s="223"/>
      <c r="CT214" s="223"/>
      <c r="CU214" s="223"/>
      <c r="CV214" s="223"/>
      <c r="CW214" s="223"/>
      <c r="CX214" s="223"/>
      <c r="CY214" s="223"/>
      <c r="CZ214" s="223"/>
      <c r="DA214" s="223"/>
      <c r="DB214" s="223"/>
      <c r="DC214" s="223"/>
      <c r="DD214" s="223"/>
      <c r="DE214" s="223"/>
      <c r="DF214" s="223"/>
      <c r="DG214" s="223"/>
      <c r="DH214" s="223"/>
      <c r="DI214" s="223"/>
      <c r="DJ214" s="223"/>
      <c r="DK214" s="223"/>
      <c r="DL214" s="223"/>
      <c r="DM214" s="223"/>
      <c r="DN214" s="223"/>
      <c r="DO214" s="223"/>
      <c r="DP214" s="223"/>
      <c r="DQ214" s="223"/>
      <c r="DR214" s="223"/>
      <c r="DS214" s="223"/>
      <c r="DT214" s="223"/>
      <c r="DU214" s="223"/>
      <c r="DV214" s="223"/>
      <c r="DW214" s="223"/>
      <c r="DX214" s="223"/>
      <c r="DY214" s="223"/>
      <c r="DZ214" s="223"/>
      <c r="EA214" s="223"/>
      <c r="EB214" s="223"/>
      <c r="EC214" s="223"/>
      <c r="ED214" s="223"/>
      <c r="EE214" s="223"/>
      <c r="EF214" s="223"/>
      <c r="EG214" s="223"/>
      <c r="EH214" s="223"/>
      <c r="EI214" s="223"/>
      <c r="EJ214" s="223"/>
      <c r="EK214" s="223"/>
      <c r="EL214" s="223"/>
      <c r="EM214" s="223"/>
      <c r="EN214" s="223"/>
      <c r="EO214" s="223"/>
      <c r="EP214" s="223"/>
      <c r="EQ214" s="223"/>
      <c r="ER214" s="223"/>
      <c r="ES214" s="223"/>
      <c r="ET214" s="223"/>
      <c r="EU214" s="223"/>
      <c r="EV214" s="223"/>
      <c r="EW214" s="223"/>
      <c r="EX214" s="223"/>
      <c r="EY214" s="223"/>
      <c r="EZ214" s="223"/>
      <c r="FA214" s="223"/>
      <c r="FB214" s="223"/>
      <c r="FC214" s="223"/>
      <c r="FD214" s="223"/>
      <c r="FE214" s="223"/>
      <c r="FF214" s="223"/>
      <c r="FG214" s="223"/>
      <c r="FH214" s="223"/>
      <c r="FI214" s="223"/>
      <c r="FJ214" s="223"/>
      <c r="FK214" s="223"/>
      <c r="FL214" s="223"/>
      <c r="FM214" s="223"/>
      <c r="FN214" s="223"/>
      <c r="FO214" s="223"/>
      <c r="FP214" s="223"/>
      <c r="FQ214" s="223"/>
      <c r="FR214" s="223"/>
      <c r="FS214" s="223"/>
      <c r="FT214" s="223"/>
      <c r="FU214" s="223"/>
      <c r="FV214" s="223"/>
      <c r="FW214" s="223"/>
      <c r="FX214" s="223"/>
      <c r="FY214" s="223"/>
      <c r="FZ214" s="223"/>
      <c r="GA214" s="223"/>
      <c r="GB214" s="223"/>
      <c r="GC214" s="223"/>
      <c r="GD214" s="223"/>
      <c r="GE214" s="223"/>
      <c r="GF214" s="223"/>
      <c r="GG214" s="223"/>
      <c r="GH214" s="223"/>
      <c r="GI214" s="223"/>
      <c r="GJ214" s="223"/>
      <c r="GK214" s="223"/>
      <c r="GL214" s="223"/>
      <c r="GM214" s="223"/>
      <c r="GN214" s="223"/>
      <c r="GO214" s="223"/>
      <c r="GP214" s="223"/>
      <c r="GQ214" s="223"/>
      <c r="GR214" s="223"/>
      <c r="GS214" s="223"/>
      <c r="GT214" s="223"/>
      <c r="GU214" s="223"/>
      <c r="GV214" s="223"/>
      <c r="GW214" s="223"/>
      <c r="GX214" s="223"/>
      <c r="GY214" s="223"/>
      <c r="GZ214" s="223"/>
      <c r="HA214" s="223"/>
      <c r="HB214" s="223"/>
      <c r="HC214" s="223"/>
      <c r="HD214" s="223"/>
      <c r="HE214" s="223"/>
      <c r="HF214" s="223"/>
      <c r="HG214" s="223"/>
      <c r="HH214" s="223"/>
      <c r="HI214" s="223"/>
      <c r="HJ214" s="223"/>
      <c r="HK214" s="223"/>
      <c r="HL214" s="223"/>
      <c r="HM214" s="223"/>
      <c r="HN214" s="223"/>
      <c r="HO214" s="223"/>
      <c r="HP214" s="223"/>
      <c r="HQ214" s="223"/>
      <c r="HR214" s="223"/>
      <c r="HS214" s="223"/>
      <c r="HT214" s="223"/>
      <c r="HU214" s="223"/>
      <c r="HV214" s="223"/>
      <c r="HW214" s="223"/>
      <c r="HX214" s="223"/>
      <c r="HY214" s="223"/>
      <c r="HZ214" s="223"/>
      <c r="IA214" s="223"/>
      <c r="IB214" s="223"/>
      <c r="IC214" s="223"/>
      <c r="ID214" s="223"/>
      <c r="IE214" s="223"/>
      <c r="IF214" s="223"/>
      <c r="IG214" s="223"/>
      <c r="IH214" s="223"/>
      <c r="II214" s="223"/>
      <c r="IJ214" s="223"/>
      <c r="IK214" s="223"/>
      <c r="IL214" s="223"/>
      <c r="IM214" s="223"/>
      <c r="IN214" s="223"/>
      <c r="IO214" s="223"/>
      <c r="IP214" s="223"/>
      <c r="IQ214" s="223"/>
      <c r="IR214" s="223"/>
      <c r="IS214" s="223"/>
      <c r="IT214" s="223"/>
      <c r="IU214" s="223"/>
      <c r="IV214" s="223"/>
      <c r="IW214" s="223"/>
      <c r="IX214" s="223"/>
      <c r="IY214" s="223"/>
      <c r="IZ214" s="223"/>
      <c r="JA214" s="223"/>
      <c r="JB214" s="223"/>
      <c r="JC214" s="223"/>
      <c r="JD214" s="223"/>
      <c r="JE214" s="223"/>
      <c r="JF214" s="223"/>
      <c r="JG214" s="223"/>
      <c r="JH214" s="223"/>
      <c r="JI214" s="232"/>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39.95" hidden="false" customHeight="true" outlineLevel="0" collapsed="false">
      <c r="A215" s="119" t="n">
        <v>192</v>
      </c>
      <c r="B215" s="119" t="s">
        <v>109</v>
      </c>
      <c r="C215" s="119" t="n">
        <v>14</v>
      </c>
      <c r="D215" s="119" t="s">
        <v>385</v>
      </c>
      <c r="E215" s="119"/>
      <c r="F215" s="119"/>
      <c r="G215" s="218" t="s">
        <v>530</v>
      </c>
      <c r="H215" s="218"/>
      <c r="I215" s="218" t="s">
        <v>71</v>
      </c>
      <c r="J215" s="218"/>
      <c r="K215" s="218" t="s">
        <v>531</v>
      </c>
      <c r="L215" s="164" t="s">
        <v>243</v>
      </c>
      <c r="M215" s="119" t="s">
        <v>114</v>
      </c>
      <c r="N215" s="202" t="n">
        <v>41830</v>
      </c>
      <c r="O215" s="202" t="n">
        <v>41830</v>
      </c>
      <c r="P215" s="215" t="n">
        <v>41837</v>
      </c>
      <c r="Q215" s="124" t="n">
        <f aca="false">P215-O215</f>
        <v>7</v>
      </c>
      <c r="R215" s="119"/>
      <c r="S215" s="119" t="n">
        <v>14001</v>
      </c>
      <c r="T215" s="218"/>
      <c r="U215" s="221" t="s">
        <v>682</v>
      </c>
      <c r="V215" s="164" t="s">
        <v>550</v>
      </c>
      <c r="W215" s="228" t="s">
        <v>840</v>
      </c>
      <c r="X215" s="263" t="s">
        <v>843</v>
      </c>
      <c r="Y215" s="119" t="s">
        <v>135</v>
      </c>
      <c r="Z215" s="263" t="s">
        <v>844</v>
      </c>
      <c r="AA215" s="265"/>
      <c r="AB215" s="159" t="n">
        <v>1</v>
      </c>
      <c r="AC215" s="215" t="n">
        <v>41837</v>
      </c>
      <c r="AD215" s="216" t="s">
        <v>121</v>
      </c>
      <c r="AE215" s="132" t="n">
        <f aca="false">AC215-O215</f>
        <v>7</v>
      </c>
      <c r="AF215" s="215" t="n">
        <v>41837</v>
      </c>
      <c r="AG215" s="120" t="s">
        <v>228</v>
      </c>
      <c r="AH215" s="0"/>
      <c r="AI215" s="0"/>
      <c r="AJ215" s="0"/>
      <c r="AK215" s="0"/>
      <c r="AL215" s="0"/>
      <c r="AM215" s="0"/>
      <c r="AN215" s="0"/>
      <c r="AO215" s="223"/>
      <c r="AP215" s="223"/>
      <c r="AQ215" s="223"/>
      <c r="AR215" s="223"/>
      <c r="AS215" s="223"/>
      <c r="AT215" s="223"/>
      <c r="AU215" s="223"/>
      <c r="AV215" s="223"/>
      <c r="AW215" s="223"/>
      <c r="AX215" s="223"/>
      <c r="AY215" s="223"/>
      <c r="AZ215" s="223"/>
      <c r="BA215" s="223"/>
      <c r="BB215" s="223"/>
      <c r="BC215" s="223"/>
      <c r="BD215" s="223"/>
      <c r="BE215" s="223"/>
      <c r="BF215" s="223"/>
      <c r="BG215" s="223"/>
      <c r="BH215" s="223"/>
      <c r="BI215" s="223"/>
      <c r="BJ215" s="223"/>
      <c r="BK215" s="223"/>
      <c r="BL215" s="223"/>
      <c r="BM215" s="223"/>
      <c r="BN215" s="223"/>
      <c r="BO215" s="223"/>
      <c r="BP215" s="223"/>
      <c r="BQ215" s="223"/>
      <c r="BR215" s="223"/>
      <c r="BS215" s="223"/>
      <c r="BT215" s="223"/>
      <c r="BU215" s="223"/>
      <c r="BV215" s="223"/>
      <c r="BW215" s="223"/>
      <c r="BX215" s="223"/>
      <c r="BY215" s="223"/>
      <c r="BZ215" s="223"/>
      <c r="CA215" s="223"/>
      <c r="CB215" s="223"/>
      <c r="CC215" s="223"/>
      <c r="CD215" s="223"/>
      <c r="CE215" s="223"/>
      <c r="CF215" s="223"/>
      <c r="CG215" s="223"/>
      <c r="CH215" s="223"/>
      <c r="CI215" s="223"/>
      <c r="CJ215" s="223"/>
      <c r="CK215" s="223"/>
      <c r="CL215" s="223"/>
      <c r="CM215" s="223"/>
      <c r="CN215" s="223"/>
      <c r="CO215" s="223"/>
      <c r="CP215" s="223"/>
      <c r="CQ215" s="223"/>
      <c r="CR215" s="223"/>
      <c r="CS215" s="223"/>
      <c r="CT215" s="223"/>
      <c r="CU215" s="223"/>
      <c r="CV215" s="223"/>
      <c r="CW215" s="223"/>
      <c r="CX215" s="223"/>
      <c r="CY215" s="223"/>
      <c r="CZ215" s="223"/>
      <c r="DA215" s="223"/>
      <c r="DB215" s="223"/>
      <c r="DC215" s="223"/>
      <c r="DD215" s="223"/>
      <c r="DE215" s="223"/>
      <c r="DF215" s="223"/>
      <c r="DG215" s="223"/>
      <c r="DH215" s="223"/>
      <c r="DI215" s="223"/>
      <c r="DJ215" s="223"/>
      <c r="DK215" s="223"/>
      <c r="DL215" s="223"/>
      <c r="DM215" s="223"/>
      <c r="DN215" s="223"/>
      <c r="DO215" s="223"/>
      <c r="DP215" s="223"/>
      <c r="DQ215" s="223"/>
      <c r="DR215" s="223"/>
      <c r="DS215" s="223"/>
      <c r="DT215" s="223"/>
      <c r="DU215" s="223"/>
      <c r="DV215" s="223"/>
      <c r="DW215" s="223"/>
      <c r="DX215" s="223"/>
      <c r="DY215" s="223"/>
      <c r="DZ215" s="223"/>
      <c r="EA215" s="223"/>
      <c r="EB215" s="223"/>
      <c r="EC215" s="223"/>
      <c r="ED215" s="223"/>
      <c r="EE215" s="223"/>
      <c r="EF215" s="223"/>
      <c r="EG215" s="223"/>
      <c r="EH215" s="223"/>
      <c r="EI215" s="223"/>
      <c r="EJ215" s="223"/>
      <c r="EK215" s="223"/>
      <c r="EL215" s="223"/>
      <c r="EM215" s="223"/>
      <c r="EN215" s="223"/>
      <c r="EO215" s="223"/>
      <c r="EP215" s="223"/>
      <c r="EQ215" s="223"/>
      <c r="ER215" s="223"/>
      <c r="ES215" s="223"/>
      <c r="ET215" s="223"/>
      <c r="EU215" s="223"/>
      <c r="EV215" s="223"/>
      <c r="EW215" s="223"/>
      <c r="EX215" s="223"/>
      <c r="EY215" s="223"/>
      <c r="EZ215" s="223"/>
      <c r="FA215" s="223"/>
      <c r="FB215" s="223"/>
      <c r="FC215" s="223"/>
      <c r="FD215" s="223"/>
      <c r="FE215" s="223"/>
      <c r="FF215" s="223"/>
      <c r="FG215" s="223"/>
      <c r="FH215" s="223"/>
      <c r="FI215" s="223"/>
      <c r="FJ215" s="223"/>
      <c r="FK215" s="223"/>
      <c r="FL215" s="223"/>
      <c r="FM215" s="223"/>
      <c r="FN215" s="223"/>
      <c r="FO215" s="223"/>
      <c r="FP215" s="223"/>
      <c r="FQ215" s="223"/>
      <c r="FR215" s="223"/>
      <c r="FS215" s="223"/>
      <c r="FT215" s="223"/>
      <c r="FU215" s="223"/>
      <c r="FV215" s="223"/>
      <c r="FW215" s="223"/>
      <c r="FX215" s="223"/>
      <c r="FY215" s="223"/>
      <c r="FZ215" s="223"/>
      <c r="GA215" s="223"/>
      <c r="GB215" s="223"/>
      <c r="GC215" s="223"/>
      <c r="GD215" s="223"/>
      <c r="GE215" s="223"/>
      <c r="GF215" s="223"/>
      <c r="GG215" s="223"/>
      <c r="GH215" s="223"/>
      <c r="GI215" s="223"/>
      <c r="GJ215" s="223"/>
      <c r="GK215" s="223"/>
      <c r="GL215" s="223"/>
      <c r="GM215" s="223"/>
      <c r="GN215" s="223"/>
      <c r="GO215" s="223"/>
      <c r="GP215" s="223"/>
      <c r="GQ215" s="223"/>
      <c r="GR215" s="223"/>
      <c r="GS215" s="223"/>
      <c r="GT215" s="223"/>
      <c r="GU215" s="223"/>
      <c r="GV215" s="223"/>
      <c r="GW215" s="223"/>
      <c r="GX215" s="223"/>
      <c r="GY215" s="223"/>
      <c r="GZ215" s="223"/>
      <c r="HA215" s="223"/>
      <c r="HB215" s="223"/>
      <c r="HC215" s="223"/>
      <c r="HD215" s="223"/>
      <c r="HE215" s="223"/>
      <c r="HF215" s="223"/>
      <c r="HG215" s="223"/>
      <c r="HH215" s="223"/>
      <c r="HI215" s="223"/>
      <c r="HJ215" s="223"/>
      <c r="HK215" s="223"/>
      <c r="HL215" s="223"/>
      <c r="HM215" s="223"/>
      <c r="HN215" s="223"/>
      <c r="HO215" s="223"/>
      <c r="HP215" s="223"/>
      <c r="HQ215" s="223"/>
      <c r="HR215" s="223"/>
      <c r="HS215" s="223"/>
      <c r="HT215" s="223"/>
      <c r="HU215" s="223"/>
      <c r="HV215" s="223"/>
      <c r="HW215" s="223"/>
      <c r="HX215" s="223"/>
      <c r="HY215" s="223"/>
      <c r="HZ215" s="223"/>
      <c r="IA215" s="223"/>
      <c r="IB215" s="223"/>
      <c r="IC215" s="223"/>
      <c r="ID215" s="223"/>
      <c r="IE215" s="223"/>
      <c r="IF215" s="223"/>
      <c r="IG215" s="223"/>
      <c r="IH215" s="223"/>
      <c r="II215" s="223"/>
      <c r="IJ215" s="223"/>
      <c r="IK215" s="223"/>
      <c r="IL215" s="223"/>
      <c r="IM215" s="223"/>
      <c r="IN215" s="223"/>
      <c r="IO215" s="223"/>
      <c r="IP215" s="223"/>
      <c r="IQ215" s="223"/>
      <c r="IR215" s="223"/>
      <c r="IS215" s="223"/>
      <c r="IT215" s="223"/>
      <c r="IU215" s="223"/>
      <c r="IV215" s="223"/>
      <c r="IW215" s="223"/>
      <c r="IX215" s="223"/>
      <c r="IY215" s="223"/>
      <c r="IZ215" s="223"/>
      <c r="JA215" s="223"/>
      <c r="JB215" s="223"/>
      <c r="JC215" s="223"/>
      <c r="JD215" s="223"/>
      <c r="JE215" s="223"/>
      <c r="JF215" s="223"/>
      <c r="JG215" s="223"/>
      <c r="JH215" s="223"/>
      <c r="JI215" s="232"/>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39.95" hidden="false" customHeight="true" outlineLevel="0" collapsed="false">
      <c r="A216" s="119" t="n">
        <v>193</v>
      </c>
      <c r="B216" s="218" t="s">
        <v>109</v>
      </c>
      <c r="C216" s="218" t="n">
        <v>14</v>
      </c>
      <c r="D216" s="218" t="s">
        <v>385</v>
      </c>
      <c r="E216" s="218"/>
      <c r="F216" s="218"/>
      <c r="G216" s="218" t="s">
        <v>530</v>
      </c>
      <c r="H216" s="218"/>
      <c r="I216" s="218" t="s">
        <v>71</v>
      </c>
      <c r="J216" s="218"/>
      <c r="K216" s="218" t="s">
        <v>531</v>
      </c>
      <c r="L216" s="164" t="s">
        <v>243</v>
      </c>
      <c r="M216" s="119" t="s">
        <v>114</v>
      </c>
      <c r="N216" s="202" t="n">
        <v>41830</v>
      </c>
      <c r="O216" s="202" t="n">
        <v>41830</v>
      </c>
      <c r="P216" s="215" t="n">
        <v>41837</v>
      </c>
      <c r="Q216" s="124" t="n">
        <f aca="false">P216-O216</f>
        <v>7</v>
      </c>
      <c r="R216" s="119"/>
      <c r="S216" s="119" t="n">
        <v>9001</v>
      </c>
      <c r="T216" s="218"/>
      <c r="U216" s="221" t="s">
        <v>845</v>
      </c>
      <c r="V216" s="164" t="s">
        <v>550</v>
      </c>
      <c r="W216" s="266" t="s">
        <v>846</v>
      </c>
      <c r="X216" s="263" t="s">
        <v>847</v>
      </c>
      <c r="Y216" s="119" t="s">
        <v>135</v>
      </c>
      <c r="Z216" s="263" t="s">
        <v>848</v>
      </c>
      <c r="AA216" s="265"/>
      <c r="AB216" s="159" t="n">
        <v>1</v>
      </c>
      <c r="AC216" s="215" t="n">
        <v>41837</v>
      </c>
      <c r="AD216" s="216" t="s">
        <v>121</v>
      </c>
      <c r="AE216" s="132" t="n">
        <f aca="false">AC216-O216</f>
        <v>7</v>
      </c>
      <c r="AF216" s="215" t="n">
        <v>41837</v>
      </c>
      <c r="AG216" s="120" t="s">
        <v>228</v>
      </c>
      <c r="AH216" s="0"/>
      <c r="AI216" s="0"/>
      <c r="AJ216" s="0"/>
      <c r="AK216" s="0"/>
      <c r="AL216" s="0"/>
      <c r="AM216" s="0"/>
      <c r="AN216" s="0"/>
      <c r="AO216" s="223"/>
      <c r="AP216" s="223"/>
      <c r="AQ216" s="223"/>
      <c r="AR216" s="223"/>
      <c r="AS216" s="223"/>
      <c r="AT216" s="223"/>
      <c r="AU216" s="223"/>
      <c r="AV216" s="223"/>
      <c r="AW216" s="223"/>
      <c r="AX216" s="223"/>
      <c r="AY216" s="223"/>
      <c r="AZ216" s="223"/>
      <c r="BA216" s="223"/>
      <c r="BB216" s="223"/>
      <c r="BC216" s="223"/>
      <c r="BD216" s="223"/>
      <c r="BE216" s="223"/>
      <c r="BF216" s="223"/>
      <c r="BG216" s="223"/>
      <c r="BH216" s="223"/>
      <c r="BI216" s="223"/>
      <c r="BJ216" s="223"/>
      <c r="BK216" s="223"/>
      <c r="BL216" s="223"/>
      <c r="BM216" s="223"/>
      <c r="BN216" s="223"/>
      <c r="BO216" s="223"/>
      <c r="BP216" s="223"/>
      <c r="BQ216" s="223"/>
      <c r="BR216" s="223"/>
      <c r="BS216" s="223"/>
      <c r="BT216" s="223"/>
      <c r="BU216" s="223"/>
      <c r="BV216" s="223"/>
      <c r="BW216" s="223"/>
      <c r="BX216" s="223"/>
      <c r="BY216" s="223"/>
      <c r="BZ216" s="223"/>
      <c r="CA216" s="223"/>
      <c r="CB216" s="223"/>
      <c r="CC216" s="223"/>
      <c r="CD216" s="223"/>
      <c r="CE216" s="223"/>
      <c r="CF216" s="223"/>
      <c r="CG216" s="223"/>
      <c r="CH216" s="223"/>
      <c r="CI216" s="223"/>
      <c r="CJ216" s="223"/>
      <c r="CK216" s="223"/>
      <c r="CL216" s="223"/>
      <c r="CM216" s="223"/>
      <c r="CN216" s="223"/>
      <c r="CO216" s="223"/>
      <c r="CP216" s="223"/>
      <c r="CQ216" s="223"/>
      <c r="CR216" s="223"/>
      <c r="CS216" s="223"/>
      <c r="CT216" s="223"/>
      <c r="CU216" s="223"/>
      <c r="CV216" s="223"/>
      <c r="CW216" s="223"/>
      <c r="CX216" s="223"/>
      <c r="CY216" s="223"/>
      <c r="CZ216" s="223"/>
      <c r="DA216" s="223"/>
      <c r="DB216" s="223"/>
      <c r="DC216" s="223"/>
      <c r="DD216" s="223"/>
      <c r="DE216" s="223"/>
      <c r="DF216" s="223"/>
      <c r="DG216" s="223"/>
      <c r="DH216" s="223"/>
      <c r="DI216" s="223"/>
      <c r="DJ216" s="223"/>
      <c r="DK216" s="223"/>
      <c r="DL216" s="223"/>
      <c r="DM216" s="223"/>
      <c r="DN216" s="223"/>
      <c r="DO216" s="223"/>
      <c r="DP216" s="223"/>
      <c r="DQ216" s="223"/>
      <c r="DR216" s="223"/>
      <c r="DS216" s="223"/>
      <c r="DT216" s="223"/>
      <c r="DU216" s="223"/>
      <c r="DV216" s="223"/>
      <c r="DW216" s="223"/>
      <c r="DX216" s="223"/>
      <c r="DY216" s="223"/>
      <c r="DZ216" s="223"/>
      <c r="EA216" s="223"/>
      <c r="EB216" s="223"/>
      <c r="EC216" s="223"/>
      <c r="ED216" s="223"/>
      <c r="EE216" s="223"/>
      <c r="EF216" s="223"/>
      <c r="EG216" s="223"/>
      <c r="EH216" s="223"/>
      <c r="EI216" s="223"/>
      <c r="EJ216" s="223"/>
      <c r="EK216" s="223"/>
      <c r="EL216" s="223"/>
      <c r="EM216" s="223"/>
      <c r="EN216" s="223"/>
      <c r="EO216" s="223"/>
      <c r="EP216" s="223"/>
      <c r="EQ216" s="223"/>
      <c r="ER216" s="223"/>
      <c r="ES216" s="223"/>
      <c r="ET216" s="223"/>
      <c r="EU216" s="223"/>
      <c r="EV216" s="223"/>
      <c r="EW216" s="223"/>
      <c r="EX216" s="223"/>
      <c r="EY216" s="223"/>
      <c r="EZ216" s="223"/>
      <c r="FA216" s="223"/>
      <c r="FB216" s="223"/>
      <c r="FC216" s="223"/>
      <c r="FD216" s="223"/>
      <c r="FE216" s="223"/>
      <c r="FF216" s="223"/>
      <c r="FG216" s="223"/>
      <c r="FH216" s="223"/>
      <c r="FI216" s="223"/>
      <c r="FJ216" s="223"/>
      <c r="FK216" s="223"/>
      <c r="FL216" s="223"/>
      <c r="FM216" s="223"/>
      <c r="FN216" s="223"/>
      <c r="FO216" s="223"/>
      <c r="FP216" s="223"/>
      <c r="FQ216" s="223"/>
      <c r="FR216" s="223"/>
      <c r="FS216" s="223"/>
      <c r="FT216" s="223"/>
      <c r="FU216" s="223"/>
      <c r="FV216" s="223"/>
      <c r="FW216" s="223"/>
      <c r="FX216" s="223"/>
      <c r="FY216" s="223"/>
      <c r="FZ216" s="223"/>
      <c r="GA216" s="223"/>
      <c r="GB216" s="223"/>
      <c r="GC216" s="223"/>
      <c r="GD216" s="223"/>
      <c r="GE216" s="223"/>
      <c r="GF216" s="223"/>
      <c r="GG216" s="223"/>
      <c r="GH216" s="223"/>
      <c r="GI216" s="223"/>
      <c r="GJ216" s="223"/>
      <c r="GK216" s="223"/>
      <c r="GL216" s="223"/>
      <c r="GM216" s="223"/>
      <c r="GN216" s="223"/>
      <c r="GO216" s="223"/>
      <c r="GP216" s="223"/>
      <c r="GQ216" s="223"/>
      <c r="GR216" s="223"/>
      <c r="GS216" s="223"/>
      <c r="GT216" s="223"/>
      <c r="GU216" s="223"/>
      <c r="GV216" s="223"/>
      <c r="GW216" s="223"/>
      <c r="GX216" s="223"/>
      <c r="GY216" s="223"/>
      <c r="GZ216" s="223"/>
      <c r="HA216" s="223"/>
      <c r="HB216" s="223"/>
      <c r="HC216" s="223"/>
      <c r="HD216" s="223"/>
      <c r="HE216" s="223"/>
      <c r="HF216" s="223"/>
      <c r="HG216" s="223"/>
      <c r="HH216" s="223"/>
      <c r="HI216" s="223"/>
      <c r="HJ216" s="223"/>
      <c r="HK216" s="223"/>
      <c r="HL216" s="223"/>
      <c r="HM216" s="223"/>
      <c r="HN216" s="223"/>
      <c r="HO216" s="223"/>
      <c r="HP216" s="223"/>
      <c r="HQ216" s="223"/>
      <c r="HR216" s="223"/>
      <c r="HS216" s="223"/>
      <c r="HT216" s="223"/>
      <c r="HU216" s="223"/>
      <c r="HV216" s="223"/>
      <c r="HW216" s="223"/>
      <c r="HX216" s="223"/>
      <c r="HY216" s="223"/>
      <c r="HZ216" s="223"/>
      <c r="IA216" s="223"/>
      <c r="IB216" s="223"/>
      <c r="IC216" s="223"/>
      <c r="ID216" s="223"/>
      <c r="IE216" s="223"/>
      <c r="IF216" s="223"/>
      <c r="IG216" s="223"/>
      <c r="IH216" s="223"/>
      <c r="II216" s="223"/>
      <c r="IJ216" s="223"/>
      <c r="IK216" s="223"/>
      <c r="IL216" s="223"/>
      <c r="IM216" s="223"/>
      <c r="IN216" s="223"/>
      <c r="IO216" s="223"/>
      <c r="IP216" s="223"/>
      <c r="IQ216" s="223"/>
      <c r="IR216" s="223"/>
      <c r="IS216" s="223"/>
      <c r="IT216" s="223"/>
      <c r="IU216" s="223"/>
      <c r="IV216" s="223"/>
      <c r="IW216" s="223"/>
      <c r="IX216" s="223"/>
      <c r="IY216" s="223"/>
      <c r="IZ216" s="223"/>
      <c r="JA216" s="223"/>
      <c r="JB216" s="223"/>
      <c r="JC216" s="223"/>
      <c r="JD216" s="223"/>
      <c r="JE216" s="223"/>
      <c r="JF216" s="223"/>
      <c r="JG216" s="223"/>
      <c r="JH216" s="223"/>
      <c r="JI216" s="232"/>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39.95" hidden="false" customHeight="true" outlineLevel="0" collapsed="false">
      <c r="A217" s="119" t="n">
        <v>194</v>
      </c>
      <c r="B217" s="218" t="s">
        <v>109</v>
      </c>
      <c r="C217" s="218" t="n">
        <v>14</v>
      </c>
      <c r="D217" s="218" t="s">
        <v>385</v>
      </c>
      <c r="E217" s="218"/>
      <c r="F217" s="218"/>
      <c r="G217" s="218" t="s">
        <v>530</v>
      </c>
      <c r="H217" s="218"/>
      <c r="I217" s="218" t="s">
        <v>71</v>
      </c>
      <c r="J217" s="218"/>
      <c r="K217" s="218" t="s">
        <v>531</v>
      </c>
      <c r="L217" s="164" t="s">
        <v>243</v>
      </c>
      <c r="M217" s="119" t="s">
        <v>114</v>
      </c>
      <c r="N217" s="202" t="n">
        <v>41830</v>
      </c>
      <c r="O217" s="202" t="n">
        <v>41830</v>
      </c>
      <c r="P217" s="215" t="n">
        <v>41837</v>
      </c>
      <c r="Q217" s="124" t="n">
        <f aca="false">P217-O217</f>
        <v>7</v>
      </c>
      <c r="R217" s="119"/>
      <c r="S217" s="119" t="n">
        <v>18001</v>
      </c>
      <c r="T217" s="218"/>
      <c r="U217" s="221" t="s">
        <v>849</v>
      </c>
      <c r="V217" s="164" t="s">
        <v>550</v>
      </c>
      <c r="W217" s="228" t="s">
        <v>850</v>
      </c>
      <c r="X217" s="263" t="s">
        <v>851</v>
      </c>
      <c r="Y217" s="119" t="s">
        <v>135</v>
      </c>
      <c r="Z217" s="263" t="s">
        <v>852</v>
      </c>
      <c r="AA217" s="265"/>
      <c r="AB217" s="159" t="n">
        <v>1</v>
      </c>
      <c r="AC217" s="215" t="n">
        <v>41837</v>
      </c>
      <c r="AD217" s="216" t="s">
        <v>121</v>
      </c>
      <c r="AE217" s="132" t="n">
        <f aca="false">AC217-O217</f>
        <v>7</v>
      </c>
      <c r="AF217" s="215" t="n">
        <v>41837</v>
      </c>
      <c r="AG217" s="120" t="s">
        <v>228</v>
      </c>
      <c r="AH217" s="0"/>
      <c r="AI217" s="0"/>
      <c r="AJ217" s="0"/>
      <c r="AK217" s="0"/>
      <c r="AL217" s="0"/>
      <c r="AM217" s="0"/>
      <c r="AN217" s="0"/>
      <c r="AO217" s="223"/>
      <c r="AP217" s="223"/>
      <c r="AQ217" s="223"/>
      <c r="AR217" s="223"/>
      <c r="AS217" s="223"/>
      <c r="AT217" s="223"/>
      <c r="AU217" s="223"/>
      <c r="AV217" s="223"/>
      <c r="AW217" s="223"/>
      <c r="AX217" s="223"/>
      <c r="AY217" s="223"/>
      <c r="AZ217" s="223"/>
      <c r="BA217" s="223"/>
      <c r="BB217" s="223"/>
      <c r="BC217" s="223"/>
      <c r="BD217" s="223"/>
      <c r="BE217" s="223"/>
      <c r="BF217" s="223"/>
      <c r="BG217" s="223"/>
      <c r="BH217" s="223"/>
      <c r="BI217" s="223"/>
      <c r="BJ217" s="223"/>
      <c r="BK217" s="223"/>
      <c r="BL217" s="223"/>
      <c r="BM217" s="223"/>
      <c r="BN217" s="223"/>
      <c r="BO217" s="223"/>
      <c r="BP217" s="223"/>
      <c r="BQ217" s="223"/>
      <c r="BR217" s="223"/>
      <c r="BS217" s="223"/>
      <c r="BT217" s="223"/>
      <c r="BU217" s="223"/>
      <c r="BV217" s="223"/>
      <c r="BW217" s="223"/>
      <c r="BX217" s="223"/>
      <c r="BY217" s="223"/>
      <c r="BZ217" s="223"/>
      <c r="CA217" s="223"/>
      <c r="CB217" s="223"/>
      <c r="CC217" s="223"/>
      <c r="CD217" s="223"/>
      <c r="CE217" s="223"/>
      <c r="CF217" s="223"/>
      <c r="CG217" s="223"/>
      <c r="CH217" s="223"/>
      <c r="CI217" s="223"/>
      <c r="CJ217" s="223"/>
      <c r="CK217" s="223"/>
      <c r="CL217" s="223"/>
      <c r="CM217" s="223"/>
      <c r="CN217" s="223"/>
      <c r="CO217" s="223"/>
      <c r="CP217" s="223"/>
      <c r="CQ217" s="223"/>
      <c r="CR217" s="223"/>
      <c r="CS217" s="223"/>
      <c r="CT217" s="223"/>
      <c r="CU217" s="223"/>
      <c r="CV217" s="223"/>
      <c r="CW217" s="223"/>
      <c r="CX217" s="223"/>
      <c r="CY217" s="223"/>
      <c r="CZ217" s="223"/>
      <c r="DA217" s="223"/>
      <c r="DB217" s="223"/>
      <c r="DC217" s="223"/>
      <c r="DD217" s="223"/>
      <c r="DE217" s="223"/>
      <c r="DF217" s="223"/>
      <c r="DG217" s="223"/>
      <c r="DH217" s="223"/>
      <c r="DI217" s="223"/>
      <c r="DJ217" s="223"/>
      <c r="DK217" s="223"/>
      <c r="DL217" s="223"/>
      <c r="DM217" s="223"/>
      <c r="DN217" s="223"/>
      <c r="DO217" s="223"/>
      <c r="DP217" s="223"/>
      <c r="DQ217" s="223"/>
      <c r="DR217" s="223"/>
      <c r="DS217" s="223"/>
      <c r="DT217" s="223"/>
      <c r="DU217" s="223"/>
      <c r="DV217" s="223"/>
      <c r="DW217" s="223"/>
      <c r="DX217" s="223"/>
      <c r="DY217" s="223"/>
      <c r="DZ217" s="223"/>
      <c r="EA217" s="223"/>
      <c r="EB217" s="223"/>
      <c r="EC217" s="223"/>
      <c r="ED217" s="223"/>
      <c r="EE217" s="223"/>
      <c r="EF217" s="223"/>
      <c r="EG217" s="223"/>
      <c r="EH217" s="223"/>
      <c r="EI217" s="223"/>
      <c r="EJ217" s="223"/>
      <c r="EK217" s="223"/>
      <c r="EL217" s="223"/>
      <c r="EM217" s="223"/>
      <c r="EN217" s="223"/>
      <c r="EO217" s="223"/>
      <c r="EP217" s="223"/>
      <c r="EQ217" s="223"/>
      <c r="ER217" s="223"/>
      <c r="ES217" s="223"/>
      <c r="ET217" s="223"/>
      <c r="EU217" s="223"/>
      <c r="EV217" s="223"/>
      <c r="EW217" s="223"/>
      <c r="EX217" s="223"/>
      <c r="EY217" s="223"/>
      <c r="EZ217" s="223"/>
      <c r="FA217" s="223"/>
      <c r="FB217" s="223"/>
      <c r="FC217" s="223"/>
      <c r="FD217" s="223"/>
      <c r="FE217" s="223"/>
      <c r="FF217" s="223"/>
      <c r="FG217" s="223"/>
      <c r="FH217" s="223"/>
      <c r="FI217" s="223"/>
      <c r="FJ217" s="223"/>
      <c r="FK217" s="223"/>
      <c r="FL217" s="223"/>
      <c r="FM217" s="223"/>
      <c r="FN217" s="223"/>
      <c r="FO217" s="223"/>
      <c r="FP217" s="223"/>
      <c r="FQ217" s="223"/>
      <c r="FR217" s="223"/>
      <c r="FS217" s="223"/>
      <c r="FT217" s="223"/>
      <c r="FU217" s="223"/>
      <c r="FV217" s="223"/>
      <c r="FW217" s="223"/>
      <c r="FX217" s="223"/>
      <c r="FY217" s="223"/>
      <c r="FZ217" s="223"/>
      <c r="GA217" s="223"/>
      <c r="GB217" s="223"/>
      <c r="GC217" s="223"/>
      <c r="GD217" s="223"/>
      <c r="GE217" s="223"/>
      <c r="GF217" s="223"/>
      <c r="GG217" s="223"/>
      <c r="GH217" s="223"/>
      <c r="GI217" s="223"/>
      <c r="GJ217" s="223"/>
      <c r="GK217" s="223"/>
      <c r="GL217" s="223"/>
      <c r="GM217" s="223"/>
      <c r="GN217" s="223"/>
      <c r="GO217" s="223"/>
      <c r="GP217" s="223"/>
      <c r="GQ217" s="223"/>
      <c r="GR217" s="223"/>
      <c r="GS217" s="223"/>
      <c r="GT217" s="223"/>
      <c r="GU217" s="223"/>
      <c r="GV217" s="223"/>
      <c r="GW217" s="223"/>
      <c r="GX217" s="223"/>
      <c r="GY217" s="223"/>
      <c r="GZ217" s="223"/>
      <c r="HA217" s="223"/>
      <c r="HB217" s="223"/>
      <c r="HC217" s="223"/>
      <c r="HD217" s="223"/>
      <c r="HE217" s="223"/>
      <c r="HF217" s="223"/>
      <c r="HG217" s="223"/>
      <c r="HH217" s="223"/>
      <c r="HI217" s="223"/>
      <c r="HJ217" s="223"/>
      <c r="HK217" s="223"/>
      <c r="HL217" s="223"/>
      <c r="HM217" s="223"/>
      <c r="HN217" s="223"/>
      <c r="HO217" s="223"/>
      <c r="HP217" s="223"/>
      <c r="HQ217" s="223"/>
      <c r="HR217" s="223"/>
      <c r="HS217" s="223"/>
      <c r="HT217" s="223"/>
      <c r="HU217" s="223"/>
      <c r="HV217" s="223"/>
      <c r="HW217" s="223"/>
      <c r="HX217" s="223"/>
      <c r="HY217" s="223"/>
      <c r="HZ217" s="223"/>
      <c r="IA217" s="223"/>
      <c r="IB217" s="223"/>
      <c r="IC217" s="223"/>
      <c r="ID217" s="223"/>
      <c r="IE217" s="223"/>
      <c r="IF217" s="223"/>
      <c r="IG217" s="223"/>
      <c r="IH217" s="223"/>
      <c r="II217" s="223"/>
      <c r="IJ217" s="223"/>
      <c r="IK217" s="223"/>
      <c r="IL217" s="223"/>
      <c r="IM217" s="223"/>
      <c r="IN217" s="223"/>
      <c r="IO217" s="223"/>
      <c r="IP217" s="223"/>
      <c r="IQ217" s="223"/>
      <c r="IR217" s="223"/>
      <c r="IS217" s="223"/>
      <c r="IT217" s="223"/>
      <c r="IU217" s="223"/>
      <c r="IV217" s="223"/>
      <c r="IW217" s="223"/>
      <c r="IX217" s="223"/>
      <c r="IY217" s="223"/>
      <c r="IZ217" s="223"/>
      <c r="JA217" s="223"/>
      <c r="JB217" s="223"/>
      <c r="JC217" s="223"/>
      <c r="JD217" s="223"/>
      <c r="JE217" s="223"/>
      <c r="JF217" s="223"/>
      <c r="JG217" s="223"/>
      <c r="JH217" s="223"/>
      <c r="JI217" s="232"/>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54" hidden="false" customHeight="true" outlineLevel="0" collapsed="false">
      <c r="A218" s="119" t="n">
        <v>195</v>
      </c>
      <c r="B218" s="119" t="s">
        <v>109</v>
      </c>
      <c r="C218" s="119" t="n">
        <v>14</v>
      </c>
      <c r="D218" s="119" t="s">
        <v>385</v>
      </c>
      <c r="E218" s="119"/>
      <c r="F218" s="119"/>
      <c r="G218" s="218" t="s">
        <v>530</v>
      </c>
      <c r="H218" s="218"/>
      <c r="I218" s="218" t="s">
        <v>71</v>
      </c>
      <c r="J218" s="218"/>
      <c r="K218" s="218" t="s">
        <v>531</v>
      </c>
      <c r="L218" s="164" t="s">
        <v>243</v>
      </c>
      <c r="M218" s="119" t="s">
        <v>114</v>
      </c>
      <c r="N218" s="202" t="n">
        <v>41830</v>
      </c>
      <c r="O218" s="202" t="n">
        <v>41830</v>
      </c>
      <c r="P218" s="215" t="n">
        <v>41837</v>
      </c>
      <c r="Q218" s="124" t="n">
        <f aca="false">P218-O218</f>
        <v>7</v>
      </c>
      <c r="R218" s="119"/>
      <c r="S218" s="119" t="n">
        <v>14001</v>
      </c>
      <c r="T218" s="218"/>
      <c r="U218" s="267" t="s">
        <v>736</v>
      </c>
      <c r="V218" s="164" t="s">
        <v>550</v>
      </c>
      <c r="W218" s="235" t="s">
        <v>853</v>
      </c>
      <c r="X218" s="263" t="s">
        <v>843</v>
      </c>
      <c r="Y218" s="119" t="s">
        <v>135</v>
      </c>
      <c r="Z218" s="263" t="s">
        <v>854</v>
      </c>
      <c r="AA218" s="265"/>
      <c r="AB218" s="159" t="n">
        <v>1</v>
      </c>
      <c r="AC218" s="215" t="n">
        <v>41837</v>
      </c>
      <c r="AD218" s="216" t="s">
        <v>121</v>
      </c>
      <c r="AE218" s="132" t="n">
        <f aca="false">AC218-O218</f>
        <v>7</v>
      </c>
      <c r="AF218" s="215" t="n">
        <v>41837</v>
      </c>
      <c r="AG218" s="120" t="s">
        <v>228</v>
      </c>
      <c r="AH218" s="0"/>
      <c r="AI218" s="0"/>
      <c r="AJ218" s="0"/>
      <c r="AK218" s="0"/>
      <c r="AL218" s="0"/>
      <c r="AM218" s="0"/>
      <c r="AN218" s="0"/>
      <c r="AO218" s="223"/>
      <c r="AP218" s="223"/>
      <c r="AQ218" s="223"/>
      <c r="AR218" s="223"/>
      <c r="AS218" s="223"/>
      <c r="AT218" s="223"/>
      <c r="AU218" s="223"/>
      <c r="AV218" s="223"/>
      <c r="AW218" s="223"/>
      <c r="AX218" s="223"/>
      <c r="AY218" s="223"/>
      <c r="AZ218" s="223"/>
      <c r="BA218" s="223"/>
      <c r="BB218" s="223"/>
      <c r="BC218" s="223"/>
      <c r="BD218" s="223"/>
      <c r="BE218" s="223"/>
      <c r="BF218" s="223"/>
      <c r="BG218" s="223"/>
      <c r="BH218" s="223"/>
      <c r="BI218" s="223"/>
      <c r="BJ218" s="223"/>
      <c r="BK218" s="223"/>
      <c r="BL218" s="223"/>
      <c r="BM218" s="223"/>
      <c r="BN218" s="223"/>
      <c r="BO218" s="223"/>
      <c r="BP218" s="223"/>
      <c r="BQ218" s="223"/>
      <c r="BR218" s="223"/>
      <c r="BS218" s="223"/>
      <c r="BT218" s="223"/>
      <c r="BU218" s="223"/>
      <c r="BV218" s="223"/>
      <c r="BW218" s="223"/>
      <c r="BX218" s="223"/>
      <c r="BY218" s="223"/>
      <c r="BZ218" s="223"/>
      <c r="CA218" s="223"/>
      <c r="CB218" s="223"/>
      <c r="CC218" s="223"/>
      <c r="CD218" s="223"/>
      <c r="CE218" s="223"/>
      <c r="CF218" s="223"/>
      <c r="CG218" s="223"/>
      <c r="CH218" s="223"/>
      <c r="CI218" s="223"/>
      <c r="CJ218" s="223"/>
      <c r="CK218" s="223"/>
      <c r="CL218" s="223"/>
      <c r="CM218" s="223"/>
      <c r="CN218" s="223"/>
      <c r="CO218" s="223"/>
      <c r="CP218" s="223"/>
      <c r="CQ218" s="223"/>
      <c r="CR218" s="223"/>
      <c r="CS218" s="223"/>
      <c r="CT218" s="223"/>
      <c r="CU218" s="223"/>
      <c r="CV218" s="223"/>
      <c r="CW218" s="223"/>
      <c r="CX218" s="223"/>
      <c r="CY218" s="223"/>
      <c r="CZ218" s="223"/>
      <c r="DA218" s="223"/>
      <c r="DB218" s="223"/>
      <c r="DC218" s="223"/>
      <c r="DD218" s="223"/>
      <c r="DE218" s="223"/>
      <c r="DF218" s="223"/>
      <c r="DG218" s="223"/>
      <c r="DH218" s="223"/>
      <c r="DI218" s="223"/>
      <c r="DJ218" s="223"/>
      <c r="DK218" s="223"/>
      <c r="DL218" s="223"/>
      <c r="DM218" s="223"/>
      <c r="DN218" s="223"/>
      <c r="DO218" s="223"/>
      <c r="DP218" s="223"/>
      <c r="DQ218" s="223"/>
      <c r="DR218" s="223"/>
      <c r="DS218" s="223"/>
      <c r="DT218" s="223"/>
      <c r="DU218" s="223"/>
      <c r="DV218" s="223"/>
      <c r="DW218" s="223"/>
      <c r="DX218" s="223"/>
      <c r="DY218" s="223"/>
      <c r="DZ218" s="223"/>
      <c r="EA218" s="223"/>
      <c r="EB218" s="223"/>
      <c r="EC218" s="223"/>
      <c r="ED218" s="223"/>
      <c r="EE218" s="223"/>
      <c r="EF218" s="223"/>
      <c r="EG218" s="223"/>
      <c r="EH218" s="223"/>
      <c r="EI218" s="223"/>
      <c r="EJ218" s="223"/>
      <c r="EK218" s="223"/>
      <c r="EL218" s="223"/>
      <c r="EM218" s="223"/>
      <c r="EN218" s="223"/>
      <c r="EO218" s="223"/>
      <c r="EP218" s="223"/>
      <c r="EQ218" s="223"/>
      <c r="ER218" s="223"/>
      <c r="ES218" s="223"/>
      <c r="ET218" s="223"/>
      <c r="EU218" s="223"/>
      <c r="EV218" s="223"/>
      <c r="EW218" s="223"/>
      <c r="EX218" s="223"/>
      <c r="EY218" s="223"/>
      <c r="EZ218" s="223"/>
      <c r="FA218" s="223"/>
      <c r="FB218" s="223"/>
      <c r="FC218" s="223"/>
      <c r="FD218" s="223"/>
      <c r="FE218" s="223"/>
      <c r="FF218" s="223"/>
      <c r="FG218" s="223"/>
      <c r="FH218" s="223"/>
      <c r="FI218" s="223"/>
      <c r="FJ218" s="223"/>
      <c r="FK218" s="223"/>
      <c r="FL218" s="223"/>
      <c r="FM218" s="223"/>
      <c r="FN218" s="223"/>
      <c r="FO218" s="223"/>
      <c r="FP218" s="223"/>
      <c r="FQ218" s="223"/>
      <c r="FR218" s="223"/>
      <c r="FS218" s="223"/>
      <c r="FT218" s="223"/>
      <c r="FU218" s="223"/>
      <c r="FV218" s="223"/>
      <c r="FW218" s="223"/>
      <c r="FX218" s="223"/>
      <c r="FY218" s="223"/>
      <c r="FZ218" s="223"/>
      <c r="GA218" s="223"/>
      <c r="GB218" s="223"/>
      <c r="GC218" s="223"/>
      <c r="GD218" s="223"/>
      <c r="GE218" s="223"/>
      <c r="GF218" s="223"/>
      <c r="GG218" s="223"/>
      <c r="GH218" s="223"/>
      <c r="GI218" s="223"/>
      <c r="GJ218" s="223"/>
      <c r="GK218" s="223"/>
      <c r="GL218" s="223"/>
      <c r="GM218" s="223"/>
      <c r="GN218" s="223"/>
      <c r="GO218" s="223"/>
      <c r="GP218" s="223"/>
      <c r="GQ218" s="223"/>
      <c r="GR218" s="223"/>
      <c r="GS218" s="223"/>
      <c r="GT218" s="223"/>
      <c r="GU218" s="223"/>
      <c r="GV218" s="223"/>
      <c r="GW218" s="223"/>
      <c r="GX218" s="223"/>
      <c r="GY218" s="223"/>
      <c r="GZ218" s="223"/>
      <c r="HA218" s="223"/>
      <c r="HB218" s="223"/>
      <c r="HC218" s="223"/>
      <c r="HD218" s="223"/>
      <c r="HE218" s="223"/>
      <c r="HF218" s="223"/>
      <c r="HG218" s="223"/>
      <c r="HH218" s="223"/>
      <c r="HI218" s="223"/>
      <c r="HJ218" s="223"/>
      <c r="HK218" s="223"/>
      <c r="HL218" s="223"/>
      <c r="HM218" s="223"/>
      <c r="HN218" s="223"/>
      <c r="HO218" s="223"/>
      <c r="HP218" s="223"/>
      <c r="HQ218" s="223"/>
      <c r="HR218" s="223"/>
      <c r="HS218" s="223"/>
      <c r="HT218" s="223"/>
      <c r="HU218" s="223"/>
      <c r="HV218" s="223"/>
      <c r="HW218" s="223"/>
      <c r="HX218" s="223"/>
      <c r="HY218" s="223"/>
      <c r="HZ218" s="223"/>
      <c r="IA218" s="223"/>
      <c r="IB218" s="223"/>
      <c r="IC218" s="223"/>
      <c r="ID218" s="223"/>
      <c r="IE218" s="223"/>
      <c r="IF218" s="223"/>
      <c r="IG218" s="223"/>
      <c r="IH218" s="223"/>
      <c r="II218" s="223"/>
      <c r="IJ218" s="223"/>
      <c r="IK218" s="223"/>
      <c r="IL218" s="223"/>
      <c r="IM218" s="223"/>
      <c r="IN218" s="223"/>
      <c r="IO218" s="223"/>
      <c r="IP218" s="223"/>
      <c r="IQ218" s="223"/>
      <c r="IR218" s="223"/>
      <c r="IS218" s="223"/>
      <c r="IT218" s="223"/>
      <c r="IU218" s="223"/>
      <c r="IV218" s="223"/>
      <c r="IW218" s="223"/>
      <c r="IX218" s="223"/>
      <c r="IY218" s="223"/>
      <c r="IZ218" s="223"/>
      <c r="JA218" s="223"/>
      <c r="JB218" s="223"/>
      <c r="JC218" s="223"/>
      <c r="JD218" s="223"/>
      <c r="JE218" s="223"/>
      <c r="JF218" s="223"/>
      <c r="JG218" s="223"/>
      <c r="JH218" s="223"/>
      <c r="JI218" s="232"/>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39.95" hidden="false" customHeight="true" outlineLevel="0" collapsed="false">
      <c r="A219" s="119" t="n">
        <v>196</v>
      </c>
      <c r="B219" s="218" t="s">
        <v>109</v>
      </c>
      <c r="C219" s="218" t="n">
        <v>14</v>
      </c>
      <c r="D219" s="218" t="s">
        <v>385</v>
      </c>
      <c r="E219" s="218"/>
      <c r="F219" s="218"/>
      <c r="G219" s="218" t="s">
        <v>530</v>
      </c>
      <c r="H219" s="218"/>
      <c r="I219" s="218" t="s">
        <v>71</v>
      </c>
      <c r="J219" s="218"/>
      <c r="K219" s="218" t="s">
        <v>531</v>
      </c>
      <c r="L219" s="164" t="s">
        <v>243</v>
      </c>
      <c r="M219" s="119" t="s">
        <v>114</v>
      </c>
      <c r="N219" s="202" t="n">
        <v>41830</v>
      </c>
      <c r="O219" s="202" t="n">
        <v>41830</v>
      </c>
      <c r="P219" s="215" t="n">
        <v>41837</v>
      </c>
      <c r="Q219" s="124" t="n">
        <f aca="false">P219-O219</f>
        <v>7</v>
      </c>
      <c r="R219" s="119"/>
      <c r="S219" s="119" t="n">
        <v>9001</v>
      </c>
      <c r="T219" s="218"/>
      <c r="U219" s="221" t="s">
        <v>855</v>
      </c>
      <c r="V219" s="164" t="s">
        <v>550</v>
      </c>
      <c r="W219" s="235" t="s">
        <v>856</v>
      </c>
      <c r="X219" s="263" t="s">
        <v>843</v>
      </c>
      <c r="Y219" s="119" t="s">
        <v>135</v>
      </c>
      <c r="Z219" s="263" t="s">
        <v>857</v>
      </c>
      <c r="AA219" s="265"/>
      <c r="AB219" s="159" t="n">
        <v>1</v>
      </c>
      <c r="AC219" s="215" t="n">
        <v>41837</v>
      </c>
      <c r="AD219" s="216" t="s">
        <v>121</v>
      </c>
      <c r="AE219" s="132" t="n">
        <f aca="false">AC219-O219</f>
        <v>7</v>
      </c>
      <c r="AF219" s="215" t="n">
        <v>41837</v>
      </c>
      <c r="AG219" s="120" t="s">
        <v>228</v>
      </c>
      <c r="AH219" s="0"/>
      <c r="AI219" s="0"/>
      <c r="AJ219" s="0"/>
      <c r="AK219" s="0"/>
      <c r="AL219" s="0"/>
      <c r="AM219" s="0"/>
      <c r="AN219" s="0"/>
      <c r="AO219" s="223"/>
      <c r="AP219" s="223"/>
      <c r="AQ219" s="223"/>
      <c r="AR219" s="223"/>
      <c r="AS219" s="223"/>
      <c r="AT219" s="223"/>
      <c r="AU219" s="223"/>
      <c r="AV219" s="223"/>
      <c r="AW219" s="223"/>
      <c r="AX219" s="223"/>
      <c r="AY219" s="223"/>
      <c r="AZ219" s="223"/>
      <c r="BA219" s="223"/>
      <c r="BB219" s="223"/>
      <c r="BC219" s="223"/>
      <c r="BD219" s="223"/>
      <c r="BE219" s="223"/>
      <c r="BF219" s="223"/>
      <c r="BG219" s="223"/>
      <c r="BH219" s="223"/>
      <c r="BI219" s="223"/>
      <c r="BJ219" s="223"/>
      <c r="BK219" s="223"/>
      <c r="BL219" s="223"/>
      <c r="BM219" s="223"/>
      <c r="BN219" s="223"/>
      <c r="BO219" s="223"/>
      <c r="BP219" s="223"/>
      <c r="BQ219" s="223"/>
      <c r="BR219" s="223"/>
      <c r="BS219" s="223"/>
      <c r="BT219" s="223"/>
      <c r="BU219" s="223"/>
      <c r="BV219" s="223"/>
      <c r="BW219" s="223"/>
      <c r="BX219" s="223"/>
      <c r="BY219" s="223"/>
      <c r="BZ219" s="223"/>
      <c r="CA219" s="223"/>
      <c r="CB219" s="223"/>
      <c r="CC219" s="223"/>
      <c r="CD219" s="223"/>
      <c r="CE219" s="223"/>
      <c r="CF219" s="223"/>
      <c r="CG219" s="223"/>
      <c r="CH219" s="223"/>
      <c r="CI219" s="223"/>
      <c r="CJ219" s="223"/>
      <c r="CK219" s="223"/>
      <c r="CL219" s="223"/>
      <c r="CM219" s="223"/>
      <c r="CN219" s="223"/>
      <c r="CO219" s="223"/>
      <c r="CP219" s="223"/>
      <c r="CQ219" s="223"/>
      <c r="CR219" s="223"/>
      <c r="CS219" s="223"/>
      <c r="CT219" s="223"/>
      <c r="CU219" s="223"/>
      <c r="CV219" s="223"/>
      <c r="CW219" s="223"/>
      <c r="CX219" s="223"/>
      <c r="CY219" s="223"/>
      <c r="CZ219" s="223"/>
      <c r="DA219" s="223"/>
      <c r="DB219" s="223"/>
      <c r="DC219" s="223"/>
      <c r="DD219" s="223"/>
      <c r="DE219" s="223"/>
      <c r="DF219" s="223"/>
      <c r="DG219" s="223"/>
      <c r="DH219" s="223"/>
      <c r="DI219" s="223"/>
      <c r="DJ219" s="223"/>
      <c r="DK219" s="223"/>
      <c r="DL219" s="223"/>
      <c r="DM219" s="223"/>
      <c r="DN219" s="223"/>
      <c r="DO219" s="223"/>
      <c r="DP219" s="223"/>
      <c r="DQ219" s="223"/>
      <c r="DR219" s="223"/>
      <c r="DS219" s="223"/>
      <c r="DT219" s="223"/>
      <c r="DU219" s="223"/>
      <c r="DV219" s="223"/>
      <c r="DW219" s="223"/>
      <c r="DX219" s="223"/>
      <c r="DY219" s="223"/>
      <c r="DZ219" s="223"/>
      <c r="EA219" s="223"/>
      <c r="EB219" s="223"/>
      <c r="EC219" s="223"/>
      <c r="ED219" s="223"/>
      <c r="EE219" s="223"/>
      <c r="EF219" s="223"/>
      <c r="EG219" s="223"/>
      <c r="EH219" s="223"/>
      <c r="EI219" s="223"/>
      <c r="EJ219" s="223"/>
      <c r="EK219" s="223"/>
      <c r="EL219" s="223"/>
      <c r="EM219" s="223"/>
      <c r="EN219" s="223"/>
      <c r="EO219" s="223"/>
      <c r="EP219" s="223"/>
      <c r="EQ219" s="223"/>
      <c r="ER219" s="223"/>
      <c r="ES219" s="223"/>
      <c r="ET219" s="223"/>
      <c r="EU219" s="223"/>
      <c r="EV219" s="223"/>
      <c r="EW219" s="223"/>
      <c r="EX219" s="223"/>
      <c r="EY219" s="223"/>
      <c r="EZ219" s="223"/>
      <c r="FA219" s="223"/>
      <c r="FB219" s="223"/>
      <c r="FC219" s="223"/>
      <c r="FD219" s="223"/>
      <c r="FE219" s="223"/>
      <c r="FF219" s="223"/>
      <c r="FG219" s="223"/>
      <c r="FH219" s="223"/>
      <c r="FI219" s="223"/>
      <c r="FJ219" s="223"/>
      <c r="FK219" s="223"/>
      <c r="FL219" s="223"/>
      <c r="FM219" s="223"/>
      <c r="FN219" s="223"/>
      <c r="FO219" s="223"/>
      <c r="FP219" s="223"/>
      <c r="FQ219" s="223"/>
      <c r="FR219" s="223"/>
      <c r="FS219" s="223"/>
      <c r="FT219" s="223"/>
      <c r="FU219" s="223"/>
      <c r="FV219" s="223"/>
      <c r="FW219" s="223"/>
      <c r="FX219" s="223"/>
      <c r="FY219" s="223"/>
      <c r="FZ219" s="223"/>
      <c r="GA219" s="223"/>
      <c r="GB219" s="223"/>
      <c r="GC219" s="223"/>
      <c r="GD219" s="223"/>
      <c r="GE219" s="223"/>
      <c r="GF219" s="223"/>
      <c r="GG219" s="223"/>
      <c r="GH219" s="223"/>
      <c r="GI219" s="223"/>
      <c r="GJ219" s="223"/>
      <c r="GK219" s="223"/>
      <c r="GL219" s="223"/>
      <c r="GM219" s="223"/>
      <c r="GN219" s="223"/>
      <c r="GO219" s="223"/>
      <c r="GP219" s="223"/>
      <c r="GQ219" s="223"/>
      <c r="GR219" s="223"/>
      <c r="GS219" s="223"/>
      <c r="GT219" s="223"/>
      <c r="GU219" s="223"/>
      <c r="GV219" s="223"/>
      <c r="GW219" s="223"/>
      <c r="GX219" s="223"/>
      <c r="GY219" s="223"/>
      <c r="GZ219" s="223"/>
      <c r="HA219" s="223"/>
      <c r="HB219" s="223"/>
      <c r="HC219" s="223"/>
      <c r="HD219" s="223"/>
      <c r="HE219" s="223"/>
      <c r="HF219" s="223"/>
      <c r="HG219" s="223"/>
      <c r="HH219" s="223"/>
      <c r="HI219" s="223"/>
      <c r="HJ219" s="223"/>
      <c r="HK219" s="223"/>
      <c r="HL219" s="223"/>
      <c r="HM219" s="223"/>
      <c r="HN219" s="223"/>
      <c r="HO219" s="223"/>
      <c r="HP219" s="223"/>
      <c r="HQ219" s="223"/>
      <c r="HR219" s="223"/>
      <c r="HS219" s="223"/>
      <c r="HT219" s="223"/>
      <c r="HU219" s="223"/>
      <c r="HV219" s="223"/>
      <c r="HW219" s="223"/>
      <c r="HX219" s="223"/>
      <c r="HY219" s="223"/>
      <c r="HZ219" s="223"/>
      <c r="IA219" s="223"/>
      <c r="IB219" s="223"/>
      <c r="IC219" s="223"/>
      <c r="ID219" s="223"/>
      <c r="IE219" s="223"/>
      <c r="IF219" s="223"/>
      <c r="IG219" s="223"/>
      <c r="IH219" s="223"/>
      <c r="II219" s="223"/>
      <c r="IJ219" s="223"/>
      <c r="IK219" s="223"/>
      <c r="IL219" s="223"/>
      <c r="IM219" s="223"/>
      <c r="IN219" s="223"/>
      <c r="IO219" s="223"/>
      <c r="IP219" s="223"/>
      <c r="IQ219" s="223"/>
      <c r="IR219" s="223"/>
      <c r="IS219" s="223"/>
      <c r="IT219" s="223"/>
      <c r="IU219" s="223"/>
      <c r="IV219" s="223"/>
      <c r="IW219" s="223"/>
      <c r="IX219" s="223"/>
      <c r="IY219" s="223"/>
      <c r="IZ219" s="223"/>
      <c r="JA219" s="223"/>
      <c r="JB219" s="223"/>
      <c r="JC219" s="223"/>
      <c r="JD219" s="223"/>
      <c r="JE219" s="223"/>
      <c r="JF219" s="223"/>
      <c r="JG219" s="223"/>
      <c r="JH219" s="223"/>
      <c r="JI219" s="232"/>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39.95" hidden="false" customHeight="true" outlineLevel="0" collapsed="false">
      <c r="A220" s="119" t="n">
        <v>197</v>
      </c>
      <c r="B220" s="119" t="s">
        <v>109</v>
      </c>
      <c r="C220" s="119" t="n">
        <v>14</v>
      </c>
      <c r="D220" s="119" t="s">
        <v>385</v>
      </c>
      <c r="E220" s="119"/>
      <c r="F220" s="119"/>
      <c r="G220" s="119" t="s">
        <v>530</v>
      </c>
      <c r="H220" s="119"/>
      <c r="I220" s="119" t="s">
        <v>71</v>
      </c>
      <c r="J220" s="119"/>
      <c r="K220" s="119" t="s">
        <v>531</v>
      </c>
      <c r="L220" s="164" t="s">
        <v>243</v>
      </c>
      <c r="M220" s="119" t="s">
        <v>114</v>
      </c>
      <c r="N220" s="202" t="n">
        <v>41830</v>
      </c>
      <c r="O220" s="202" t="n">
        <v>41830</v>
      </c>
      <c r="P220" s="215" t="n">
        <v>41837</v>
      </c>
      <c r="Q220" s="124" t="n">
        <f aca="false">P220-O220</f>
        <v>7</v>
      </c>
      <c r="R220" s="119"/>
      <c r="S220" s="119" t="n">
        <v>14001</v>
      </c>
      <c r="T220" s="119"/>
      <c r="U220" s="221" t="s">
        <v>724</v>
      </c>
      <c r="V220" s="164" t="s">
        <v>550</v>
      </c>
      <c r="W220" s="235" t="s">
        <v>858</v>
      </c>
      <c r="X220" s="263" t="s">
        <v>843</v>
      </c>
      <c r="Y220" s="119" t="s">
        <v>135</v>
      </c>
      <c r="Z220" s="263" t="s">
        <v>859</v>
      </c>
      <c r="AA220" s="265"/>
      <c r="AB220" s="159" t="n">
        <v>1</v>
      </c>
      <c r="AC220" s="215" t="n">
        <v>41837</v>
      </c>
      <c r="AD220" s="216" t="s">
        <v>121</v>
      </c>
      <c r="AE220" s="132" t="n">
        <f aca="false">AC220-O220</f>
        <v>7</v>
      </c>
      <c r="AF220" s="215" t="n">
        <v>41837</v>
      </c>
      <c r="AG220" s="120" t="s">
        <v>228</v>
      </c>
      <c r="AH220" s="0"/>
      <c r="AI220" s="0"/>
      <c r="AJ220" s="0"/>
      <c r="AK220" s="0"/>
      <c r="AL220" s="0"/>
      <c r="AM220" s="0"/>
      <c r="AN220" s="0"/>
      <c r="AO220" s="223"/>
      <c r="AP220" s="223"/>
      <c r="AQ220" s="223"/>
      <c r="AR220" s="223"/>
      <c r="AS220" s="223"/>
      <c r="AT220" s="223"/>
      <c r="AU220" s="223"/>
      <c r="AV220" s="223"/>
      <c r="AW220" s="223"/>
      <c r="AX220" s="223"/>
      <c r="AY220" s="223"/>
      <c r="AZ220" s="223"/>
      <c r="BA220" s="223"/>
      <c r="BB220" s="223"/>
      <c r="BC220" s="223"/>
      <c r="BD220" s="223"/>
      <c r="BE220" s="223"/>
      <c r="BF220" s="223"/>
      <c r="BG220" s="223"/>
      <c r="BH220" s="223"/>
      <c r="BI220" s="223"/>
      <c r="BJ220" s="223"/>
      <c r="BK220" s="223"/>
      <c r="BL220" s="223"/>
      <c r="BM220" s="223"/>
      <c r="BN220" s="223"/>
      <c r="BO220" s="223"/>
      <c r="BP220" s="223"/>
      <c r="BQ220" s="223"/>
      <c r="BR220" s="223"/>
      <c r="BS220" s="223"/>
      <c r="BT220" s="223"/>
      <c r="BU220" s="223"/>
      <c r="BV220" s="223"/>
      <c r="BW220" s="223"/>
      <c r="BX220" s="223"/>
      <c r="BY220" s="223"/>
      <c r="BZ220" s="223"/>
      <c r="CA220" s="223"/>
      <c r="CB220" s="223"/>
      <c r="CC220" s="223"/>
      <c r="CD220" s="223"/>
      <c r="CE220" s="223"/>
      <c r="CF220" s="223"/>
      <c r="CG220" s="223"/>
      <c r="CH220" s="223"/>
      <c r="CI220" s="223"/>
      <c r="CJ220" s="223"/>
      <c r="CK220" s="223"/>
      <c r="CL220" s="223"/>
      <c r="CM220" s="223"/>
      <c r="CN220" s="223"/>
      <c r="CO220" s="223"/>
      <c r="CP220" s="223"/>
      <c r="CQ220" s="223"/>
      <c r="CR220" s="223"/>
      <c r="CS220" s="223"/>
      <c r="CT220" s="223"/>
      <c r="CU220" s="223"/>
      <c r="CV220" s="223"/>
      <c r="CW220" s="223"/>
      <c r="CX220" s="223"/>
      <c r="CY220" s="223"/>
      <c r="CZ220" s="223"/>
      <c r="DA220" s="223"/>
      <c r="DB220" s="223"/>
      <c r="DC220" s="223"/>
      <c r="DD220" s="223"/>
      <c r="DE220" s="223"/>
      <c r="DF220" s="223"/>
      <c r="DG220" s="223"/>
      <c r="DH220" s="223"/>
      <c r="DI220" s="223"/>
      <c r="DJ220" s="223"/>
      <c r="DK220" s="223"/>
      <c r="DL220" s="223"/>
      <c r="DM220" s="223"/>
      <c r="DN220" s="223"/>
      <c r="DO220" s="223"/>
      <c r="DP220" s="223"/>
      <c r="DQ220" s="223"/>
      <c r="DR220" s="223"/>
      <c r="DS220" s="223"/>
      <c r="DT220" s="223"/>
      <c r="DU220" s="223"/>
      <c r="DV220" s="223"/>
      <c r="DW220" s="223"/>
      <c r="DX220" s="223"/>
      <c r="DY220" s="223"/>
      <c r="DZ220" s="223"/>
      <c r="EA220" s="223"/>
      <c r="EB220" s="223"/>
      <c r="EC220" s="223"/>
      <c r="ED220" s="223"/>
      <c r="EE220" s="223"/>
      <c r="EF220" s="223"/>
      <c r="EG220" s="223"/>
      <c r="EH220" s="223"/>
      <c r="EI220" s="223"/>
      <c r="EJ220" s="223"/>
      <c r="EK220" s="223"/>
      <c r="EL220" s="223"/>
      <c r="EM220" s="223"/>
      <c r="EN220" s="223"/>
      <c r="EO220" s="223"/>
      <c r="EP220" s="223"/>
      <c r="EQ220" s="223"/>
      <c r="ER220" s="223"/>
      <c r="ES220" s="223"/>
      <c r="ET220" s="223"/>
      <c r="EU220" s="223"/>
      <c r="EV220" s="223"/>
      <c r="EW220" s="223"/>
      <c r="EX220" s="223"/>
      <c r="EY220" s="223"/>
      <c r="EZ220" s="223"/>
      <c r="FA220" s="223"/>
      <c r="FB220" s="223"/>
      <c r="FC220" s="223"/>
      <c r="FD220" s="223"/>
      <c r="FE220" s="223"/>
      <c r="FF220" s="223"/>
      <c r="FG220" s="223"/>
      <c r="FH220" s="223"/>
      <c r="FI220" s="223"/>
      <c r="FJ220" s="223"/>
      <c r="FK220" s="223"/>
      <c r="FL220" s="223"/>
      <c r="FM220" s="223"/>
      <c r="FN220" s="223"/>
      <c r="FO220" s="223"/>
      <c r="FP220" s="223"/>
      <c r="FQ220" s="223"/>
      <c r="FR220" s="223"/>
      <c r="FS220" s="223"/>
      <c r="FT220" s="223"/>
      <c r="FU220" s="223"/>
      <c r="FV220" s="223"/>
      <c r="FW220" s="223"/>
      <c r="FX220" s="223"/>
      <c r="FY220" s="223"/>
      <c r="FZ220" s="223"/>
      <c r="GA220" s="223"/>
      <c r="GB220" s="223"/>
      <c r="GC220" s="223"/>
      <c r="GD220" s="223"/>
      <c r="GE220" s="223"/>
      <c r="GF220" s="223"/>
      <c r="GG220" s="223"/>
      <c r="GH220" s="223"/>
      <c r="GI220" s="223"/>
      <c r="GJ220" s="223"/>
      <c r="GK220" s="223"/>
      <c r="GL220" s="223"/>
      <c r="GM220" s="223"/>
      <c r="GN220" s="223"/>
      <c r="GO220" s="223"/>
      <c r="GP220" s="223"/>
      <c r="GQ220" s="223"/>
      <c r="GR220" s="223"/>
      <c r="GS220" s="223"/>
      <c r="GT220" s="223"/>
      <c r="GU220" s="223"/>
      <c r="GV220" s="223"/>
      <c r="GW220" s="223"/>
      <c r="GX220" s="223"/>
      <c r="GY220" s="223"/>
      <c r="GZ220" s="223"/>
      <c r="HA220" s="223"/>
      <c r="HB220" s="223"/>
      <c r="HC220" s="223"/>
      <c r="HD220" s="223"/>
      <c r="HE220" s="223"/>
      <c r="HF220" s="223"/>
      <c r="HG220" s="223"/>
      <c r="HH220" s="223"/>
      <c r="HI220" s="223"/>
      <c r="HJ220" s="223"/>
      <c r="HK220" s="223"/>
      <c r="HL220" s="223"/>
      <c r="HM220" s="223"/>
      <c r="HN220" s="223"/>
      <c r="HO220" s="223"/>
      <c r="HP220" s="223"/>
      <c r="HQ220" s="223"/>
      <c r="HR220" s="223"/>
      <c r="HS220" s="223"/>
      <c r="HT220" s="223"/>
      <c r="HU220" s="223"/>
      <c r="HV220" s="223"/>
      <c r="HW220" s="223"/>
      <c r="HX220" s="223"/>
      <c r="HY220" s="223"/>
      <c r="HZ220" s="223"/>
      <c r="IA220" s="223"/>
      <c r="IB220" s="223"/>
      <c r="IC220" s="223"/>
      <c r="ID220" s="223"/>
      <c r="IE220" s="223"/>
      <c r="IF220" s="223"/>
      <c r="IG220" s="223"/>
      <c r="IH220" s="223"/>
      <c r="II220" s="223"/>
      <c r="IJ220" s="223"/>
      <c r="IK220" s="223"/>
      <c r="IL220" s="223"/>
      <c r="IM220" s="223"/>
      <c r="IN220" s="223"/>
      <c r="IO220" s="223"/>
      <c r="IP220" s="223"/>
      <c r="IQ220" s="223"/>
      <c r="IR220" s="223"/>
      <c r="IS220" s="223"/>
      <c r="IT220" s="223"/>
      <c r="IU220" s="223"/>
      <c r="IV220" s="223"/>
      <c r="IW220" s="223"/>
      <c r="IX220" s="223"/>
      <c r="IY220" s="223"/>
      <c r="IZ220" s="223"/>
      <c r="JA220" s="223"/>
      <c r="JB220" s="223"/>
      <c r="JC220" s="223"/>
      <c r="JD220" s="223"/>
      <c r="JE220" s="223"/>
      <c r="JF220" s="223"/>
      <c r="JG220" s="223"/>
      <c r="JH220" s="223"/>
      <c r="JI220" s="232"/>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39.95" hidden="false" customHeight="true" outlineLevel="0" collapsed="false">
      <c r="A221" s="119" t="n">
        <v>198</v>
      </c>
      <c r="B221" s="119" t="s">
        <v>109</v>
      </c>
      <c r="C221" s="218" t="n">
        <v>14</v>
      </c>
      <c r="D221" s="119" t="s">
        <v>385</v>
      </c>
      <c r="E221" s="119"/>
      <c r="F221" s="119"/>
      <c r="G221" s="218" t="s">
        <v>530</v>
      </c>
      <c r="H221" s="218"/>
      <c r="I221" s="218" t="s">
        <v>71</v>
      </c>
      <c r="J221" s="218"/>
      <c r="K221" s="218" t="s">
        <v>531</v>
      </c>
      <c r="L221" s="123" t="s">
        <v>138</v>
      </c>
      <c r="M221" s="268" t="s">
        <v>114</v>
      </c>
      <c r="N221" s="202" t="n">
        <v>41830</v>
      </c>
      <c r="O221" s="202" t="n">
        <v>41830</v>
      </c>
      <c r="P221" s="119"/>
      <c r="Q221" s="124" t="n">
        <f aca="false">P221-O221</f>
        <v>-41830</v>
      </c>
      <c r="R221" s="119"/>
      <c r="S221" s="119" t="n">
        <v>14001</v>
      </c>
      <c r="T221" s="218"/>
      <c r="U221" s="236" t="s">
        <v>860</v>
      </c>
      <c r="V221" s="164" t="s">
        <v>550</v>
      </c>
      <c r="W221" s="269" t="s">
        <v>861</v>
      </c>
      <c r="X221" s="269" t="s">
        <v>862</v>
      </c>
      <c r="Y221" s="119" t="s">
        <v>135</v>
      </c>
      <c r="Z221" s="269" t="s">
        <v>863</v>
      </c>
      <c r="AA221" s="270"/>
      <c r="AB221" s="159" t="n">
        <v>1</v>
      </c>
      <c r="AC221" s="193" t="n">
        <v>41839</v>
      </c>
      <c r="AD221" s="119" t="s">
        <v>121</v>
      </c>
      <c r="AE221" s="132" t="n">
        <f aca="false">AC221-O221</f>
        <v>9</v>
      </c>
      <c r="AF221" s="119"/>
      <c r="AG221" s="119"/>
      <c r="AH221" s="0"/>
      <c r="AI221" s="0"/>
      <c r="AJ221" s="0"/>
      <c r="AK221" s="0"/>
      <c r="AL221" s="0"/>
      <c r="AM221" s="0"/>
      <c r="AN221" s="0"/>
      <c r="AO221" s="223"/>
      <c r="AP221" s="223"/>
      <c r="AQ221" s="223"/>
      <c r="AR221" s="223"/>
      <c r="AS221" s="223"/>
      <c r="AT221" s="223"/>
      <c r="AU221" s="223"/>
      <c r="AV221" s="223"/>
      <c r="AW221" s="223"/>
      <c r="AX221" s="223"/>
      <c r="AY221" s="223"/>
      <c r="AZ221" s="223"/>
      <c r="BA221" s="223"/>
      <c r="BB221" s="223"/>
      <c r="BC221" s="223"/>
      <c r="BD221" s="223"/>
      <c r="BE221" s="223"/>
      <c r="BF221" s="223"/>
      <c r="BG221" s="223"/>
      <c r="BH221" s="223"/>
      <c r="BI221" s="223"/>
      <c r="BJ221" s="223"/>
      <c r="BK221" s="223"/>
      <c r="BL221" s="223"/>
      <c r="BM221" s="223"/>
      <c r="BN221" s="223"/>
      <c r="BO221" s="223"/>
      <c r="BP221" s="223"/>
      <c r="BQ221" s="223"/>
      <c r="BR221" s="223"/>
      <c r="BS221" s="223"/>
      <c r="BT221" s="223"/>
      <c r="BU221" s="223"/>
      <c r="BV221" s="223"/>
      <c r="BW221" s="223"/>
      <c r="BX221" s="223"/>
      <c r="BY221" s="223"/>
      <c r="BZ221" s="223"/>
      <c r="CA221" s="223"/>
      <c r="CB221" s="223"/>
      <c r="CC221" s="223"/>
      <c r="CD221" s="223"/>
      <c r="CE221" s="223"/>
      <c r="CF221" s="223"/>
      <c r="CG221" s="223"/>
      <c r="CH221" s="223"/>
      <c r="CI221" s="223"/>
      <c r="CJ221" s="223"/>
      <c r="CK221" s="223"/>
      <c r="CL221" s="223"/>
      <c r="CM221" s="223"/>
      <c r="CN221" s="223"/>
      <c r="CO221" s="223"/>
      <c r="CP221" s="223"/>
      <c r="CQ221" s="223"/>
      <c r="CR221" s="223"/>
      <c r="CS221" s="223"/>
      <c r="CT221" s="223"/>
      <c r="CU221" s="223"/>
      <c r="CV221" s="223"/>
      <c r="CW221" s="223"/>
      <c r="CX221" s="223"/>
      <c r="CY221" s="223"/>
      <c r="CZ221" s="223"/>
      <c r="DA221" s="223"/>
      <c r="DB221" s="223"/>
      <c r="DC221" s="223"/>
      <c r="DD221" s="223"/>
      <c r="DE221" s="223"/>
      <c r="DF221" s="223"/>
      <c r="DG221" s="223"/>
      <c r="DH221" s="223"/>
      <c r="DI221" s="223"/>
      <c r="DJ221" s="223"/>
      <c r="DK221" s="223"/>
      <c r="DL221" s="223"/>
      <c r="DM221" s="223"/>
      <c r="DN221" s="223"/>
      <c r="DO221" s="223"/>
      <c r="DP221" s="223"/>
      <c r="DQ221" s="223"/>
      <c r="DR221" s="223"/>
      <c r="DS221" s="223"/>
      <c r="DT221" s="223"/>
      <c r="DU221" s="223"/>
      <c r="DV221" s="223"/>
      <c r="DW221" s="223"/>
      <c r="DX221" s="223"/>
      <c r="DY221" s="223"/>
      <c r="DZ221" s="223"/>
      <c r="EA221" s="223"/>
      <c r="EB221" s="223"/>
      <c r="EC221" s="223"/>
      <c r="ED221" s="223"/>
      <c r="EE221" s="223"/>
      <c r="EF221" s="223"/>
      <c r="EG221" s="223"/>
      <c r="EH221" s="223"/>
      <c r="EI221" s="223"/>
      <c r="EJ221" s="223"/>
      <c r="EK221" s="223"/>
      <c r="EL221" s="223"/>
      <c r="EM221" s="223"/>
      <c r="EN221" s="223"/>
      <c r="EO221" s="223"/>
      <c r="EP221" s="223"/>
      <c r="EQ221" s="223"/>
      <c r="ER221" s="223"/>
      <c r="ES221" s="223"/>
      <c r="ET221" s="223"/>
      <c r="EU221" s="223"/>
      <c r="EV221" s="223"/>
      <c r="EW221" s="223"/>
      <c r="EX221" s="223"/>
      <c r="EY221" s="223"/>
      <c r="EZ221" s="223"/>
      <c r="FA221" s="223"/>
      <c r="FB221" s="223"/>
      <c r="FC221" s="223"/>
      <c r="FD221" s="223"/>
      <c r="FE221" s="223"/>
      <c r="FF221" s="223"/>
      <c r="FG221" s="223"/>
      <c r="FH221" s="223"/>
      <c r="FI221" s="223"/>
      <c r="FJ221" s="223"/>
      <c r="FK221" s="223"/>
      <c r="FL221" s="223"/>
      <c r="FM221" s="223"/>
      <c r="FN221" s="223"/>
      <c r="FO221" s="223"/>
      <c r="FP221" s="223"/>
      <c r="FQ221" s="223"/>
      <c r="FR221" s="223"/>
      <c r="FS221" s="223"/>
      <c r="FT221" s="223"/>
      <c r="FU221" s="223"/>
      <c r="FV221" s="223"/>
      <c r="FW221" s="223"/>
      <c r="FX221" s="223"/>
      <c r="FY221" s="223"/>
      <c r="FZ221" s="223"/>
      <c r="GA221" s="223"/>
      <c r="GB221" s="223"/>
      <c r="GC221" s="223"/>
      <c r="GD221" s="223"/>
      <c r="GE221" s="223"/>
      <c r="GF221" s="223"/>
      <c r="GG221" s="223"/>
      <c r="GH221" s="223"/>
      <c r="GI221" s="223"/>
      <c r="GJ221" s="223"/>
      <c r="GK221" s="223"/>
      <c r="GL221" s="223"/>
      <c r="GM221" s="223"/>
      <c r="GN221" s="223"/>
      <c r="GO221" s="223"/>
      <c r="GP221" s="223"/>
      <c r="GQ221" s="223"/>
      <c r="GR221" s="223"/>
      <c r="GS221" s="223"/>
      <c r="GT221" s="223"/>
      <c r="GU221" s="223"/>
      <c r="GV221" s="223"/>
      <c r="GW221" s="223"/>
      <c r="GX221" s="223"/>
      <c r="GY221" s="223"/>
      <c r="GZ221" s="223"/>
      <c r="HA221" s="223"/>
      <c r="HB221" s="223"/>
      <c r="HC221" s="223"/>
      <c r="HD221" s="223"/>
      <c r="HE221" s="223"/>
      <c r="HF221" s="223"/>
      <c r="HG221" s="223"/>
      <c r="HH221" s="223"/>
      <c r="HI221" s="223"/>
      <c r="HJ221" s="223"/>
      <c r="HK221" s="223"/>
      <c r="HL221" s="223"/>
      <c r="HM221" s="223"/>
      <c r="HN221" s="223"/>
      <c r="HO221" s="223"/>
      <c r="HP221" s="223"/>
      <c r="HQ221" s="223"/>
      <c r="HR221" s="223"/>
      <c r="HS221" s="223"/>
      <c r="HT221" s="223"/>
      <c r="HU221" s="223"/>
      <c r="HV221" s="223"/>
      <c r="HW221" s="223"/>
      <c r="HX221" s="223"/>
      <c r="HY221" s="223"/>
      <c r="HZ221" s="223"/>
      <c r="IA221" s="223"/>
      <c r="IB221" s="223"/>
      <c r="IC221" s="223"/>
      <c r="ID221" s="223"/>
      <c r="IE221" s="223"/>
      <c r="IF221" s="223"/>
      <c r="IG221" s="223"/>
      <c r="IH221" s="223"/>
      <c r="II221" s="223"/>
      <c r="IJ221" s="223"/>
      <c r="IK221" s="223"/>
      <c r="IL221" s="223"/>
      <c r="IM221" s="223"/>
      <c r="IN221" s="223"/>
      <c r="IO221" s="223"/>
      <c r="IP221" s="223"/>
      <c r="IQ221" s="223"/>
      <c r="IR221" s="223"/>
      <c r="IS221" s="223"/>
      <c r="IT221" s="223"/>
      <c r="IU221" s="223"/>
      <c r="IV221" s="223"/>
      <c r="IW221" s="223"/>
      <c r="IX221" s="223"/>
      <c r="IY221" s="223"/>
      <c r="IZ221" s="223"/>
      <c r="JA221" s="223"/>
      <c r="JB221" s="223"/>
      <c r="JC221" s="223"/>
      <c r="JD221" s="223"/>
      <c r="JE221" s="223"/>
      <c r="JF221" s="223"/>
      <c r="JG221" s="223"/>
      <c r="JH221" s="223"/>
      <c r="JI221" s="232"/>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39.95" hidden="false" customHeight="true" outlineLevel="0" collapsed="false">
      <c r="A222" s="119" t="n">
        <v>199</v>
      </c>
      <c r="B222" s="119" t="s">
        <v>109</v>
      </c>
      <c r="C222" s="119" t="n">
        <v>14</v>
      </c>
      <c r="D222" s="119" t="s">
        <v>385</v>
      </c>
      <c r="E222" s="119"/>
      <c r="F222" s="119"/>
      <c r="G222" s="119" t="s">
        <v>530</v>
      </c>
      <c r="H222" s="119"/>
      <c r="I222" s="119" t="s">
        <v>71</v>
      </c>
      <c r="J222" s="119"/>
      <c r="K222" s="119" t="s">
        <v>531</v>
      </c>
      <c r="L222" s="123" t="s">
        <v>138</v>
      </c>
      <c r="M222" s="271" t="s">
        <v>864</v>
      </c>
      <c r="N222" s="202" t="n">
        <v>41830</v>
      </c>
      <c r="O222" s="202" t="n">
        <v>41830</v>
      </c>
      <c r="P222" s="119"/>
      <c r="Q222" s="124" t="n">
        <f aca="false">P222-O222</f>
        <v>-41830</v>
      </c>
      <c r="R222" s="119"/>
      <c r="S222" s="119" t="n">
        <v>18001</v>
      </c>
      <c r="T222" s="119"/>
      <c r="U222" s="236" t="s">
        <v>865</v>
      </c>
      <c r="V222" s="164" t="s">
        <v>550</v>
      </c>
      <c r="W222" s="269" t="s">
        <v>866</v>
      </c>
      <c r="X222" s="269"/>
      <c r="Y222" s="119" t="s">
        <v>135</v>
      </c>
      <c r="Z222" s="269" t="s">
        <v>867</v>
      </c>
      <c r="AA222" s="270"/>
      <c r="AB222" s="159" t="n">
        <v>1</v>
      </c>
      <c r="AC222" s="193" t="n">
        <v>41839</v>
      </c>
      <c r="AD222" s="119" t="s">
        <v>121</v>
      </c>
      <c r="AE222" s="132" t="n">
        <f aca="false">AC222-O222</f>
        <v>9</v>
      </c>
      <c r="AF222" s="119"/>
      <c r="AG222" s="119"/>
      <c r="AH222" s="0"/>
      <c r="AI222" s="0"/>
      <c r="AJ222" s="0"/>
      <c r="AK222" s="0"/>
      <c r="AL222" s="0"/>
      <c r="AM222" s="0"/>
      <c r="AN222" s="0"/>
      <c r="AO222" s="223"/>
      <c r="AP222" s="223"/>
      <c r="AQ222" s="223"/>
      <c r="AR222" s="223"/>
      <c r="AS222" s="223"/>
      <c r="AT222" s="223"/>
      <c r="AU222" s="223"/>
      <c r="AV222" s="223"/>
      <c r="AW222" s="223"/>
      <c r="AX222" s="223"/>
      <c r="AY222" s="223"/>
      <c r="AZ222" s="223"/>
      <c r="BA222" s="223"/>
      <c r="BB222" s="223"/>
      <c r="BC222" s="223"/>
      <c r="BD222" s="223"/>
      <c r="BE222" s="223"/>
      <c r="BF222" s="223"/>
      <c r="BG222" s="223"/>
      <c r="BH222" s="223"/>
      <c r="BI222" s="223"/>
      <c r="BJ222" s="223"/>
      <c r="BK222" s="223"/>
      <c r="BL222" s="223"/>
      <c r="BM222" s="223"/>
      <c r="BN222" s="223"/>
      <c r="BO222" s="223"/>
      <c r="BP222" s="223"/>
      <c r="BQ222" s="223"/>
      <c r="BR222" s="223"/>
      <c r="BS222" s="223"/>
      <c r="BT222" s="223"/>
      <c r="BU222" s="223"/>
      <c r="BV222" s="223"/>
      <c r="BW222" s="223"/>
      <c r="BX222" s="223"/>
      <c r="BY222" s="223"/>
      <c r="BZ222" s="223"/>
      <c r="CA222" s="223"/>
      <c r="CB222" s="223"/>
      <c r="CC222" s="223"/>
      <c r="CD222" s="223"/>
      <c r="CE222" s="223"/>
      <c r="CF222" s="223"/>
      <c r="CG222" s="223"/>
      <c r="CH222" s="223"/>
      <c r="CI222" s="223"/>
      <c r="CJ222" s="223"/>
      <c r="CK222" s="223"/>
      <c r="CL222" s="223"/>
      <c r="CM222" s="223"/>
      <c r="CN222" s="223"/>
      <c r="CO222" s="223"/>
      <c r="CP222" s="223"/>
      <c r="CQ222" s="223"/>
      <c r="CR222" s="223"/>
      <c r="CS222" s="223"/>
      <c r="CT222" s="223"/>
      <c r="CU222" s="223"/>
      <c r="CV222" s="223"/>
      <c r="CW222" s="223"/>
      <c r="CX222" s="223"/>
      <c r="CY222" s="223"/>
      <c r="CZ222" s="223"/>
      <c r="DA222" s="223"/>
      <c r="DB222" s="223"/>
      <c r="DC222" s="223"/>
      <c r="DD222" s="223"/>
      <c r="DE222" s="223"/>
      <c r="DF222" s="223"/>
      <c r="DG222" s="223"/>
      <c r="DH222" s="223"/>
      <c r="DI222" s="223"/>
      <c r="DJ222" s="223"/>
      <c r="DK222" s="223"/>
      <c r="DL222" s="223"/>
      <c r="DM222" s="223"/>
      <c r="DN222" s="223"/>
      <c r="DO222" s="223"/>
      <c r="DP222" s="223"/>
      <c r="DQ222" s="223"/>
      <c r="DR222" s="223"/>
      <c r="DS222" s="223"/>
      <c r="DT222" s="223"/>
      <c r="DU222" s="223"/>
      <c r="DV222" s="223"/>
      <c r="DW222" s="223"/>
      <c r="DX222" s="223"/>
      <c r="DY222" s="223"/>
      <c r="DZ222" s="223"/>
      <c r="EA222" s="223"/>
      <c r="EB222" s="223"/>
      <c r="EC222" s="223"/>
      <c r="ED222" s="223"/>
      <c r="EE222" s="223"/>
      <c r="EF222" s="223"/>
      <c r="EG222" s="223"/>
      <c r="EH222" s="223"/>
      <c r="EI222" s="223"/>
      <c r="EJ222" s="223"/>
      <c r="EK222" s="223"/>
      <c r="EL222" s="223"/>
      <c r="EM222" s="223"/>
      <c r="EN222" s="223"/>
      <c r="EO222" s="223"/>
      <c r="EP222" s="223"/>
      <c r="EQ222" s="223"/>
      <c r="ER222" s="223"/>
      <c r="ES222" s="223"/>
      <c r="ET222" s="223"/>
      <c r="EU222" s="223"/>
      <c r="EV222" s="223"/>
      <c r="EW222" s="223"/>
      <c r="EX222" s="223"/>
      <c r="EY222" s="223"/>
      <c r="EZ222" s="223"/>
      <c r="FA222" s="223"/>
      <c r="FB222" s="223"/>
      <c r="FC222" s="223"/>
      <c r="FD222" s="223"/>
      <c r="FE222" s="223"/>
      <c r="FF222" s="223"/>
      <c r="FG222" s="223"/>
      <c r="FH222" s="223"/>
      <c r="FI222" s="223"/>
      <c r="FJ222" s="223"/>
      <c r="FK222" s="223"/>
      <c r="FL222" s="223"/>
      <c r="FM222" s="223"/>
      <c r="FN222" s="223"/>
      <c r="FO222" s="223"/>
      <c r="FP222" s="223"/>
      <c r="FQ222" s="223"/>
      <c r="FR222" s="223"/>
      <c r="FS222" s="223"/>
      <c r="FT222" s="223"/>
      <c r="FU222" s="223"/>
      <c r="FV222" s="223"/>
      <c r="FW222" s="223"/>
      <c r="FX222" s="223"/>
      <c r="FY222" s="223"/>
      <c r="FZ222" s="223"/>
      <c r="GA222" s="223"/>
      <c r="GB222" s="223"/>
      <c r="GC222" s="223"/>
      <c r="GD222" s="223"/>
      <c r="GE222" s="223"/>
      <c r="GF222" s="223"/>
      <c r="GG222" s="223"/>
      <c r="GH222" s="223"/>
      <c r="GI222" s="223"/>
      <c r="GJ222" s="223"/>
      <c r="GK222" s="223"/>
      <c r="GL222" s="223"/>
      <c r="GM222" s="223"/>
      <c r="GN222" s="223"/>
      <c r="GO222" s="223"/>
      <c r="GP222" s="223"/>
      <c r="GQ222" s="223"/>
      <c r="GR222" s="223"/>
      <c r="GS222" s="223"/>
      <c r="GT222" s="223"/>
      <c r="GU222" s="223"/>
      <c r="GV222" s="223"/>
      <c r="GW222" s="223"/>
      <c r="GX222" s="223"/>
      <c r="GY222" s="223"/>
      <c r="GZ222" s="223"/>
      <c r="HA222" s="223"/>
      <c r="HB222" s="223"/>
      <c r="HC222" s="223"/>
      <c r="HD222" s="223"/>
      <c r="HE222" s="223"/>
      <c r="HF222" s="223"/>
      <c r="HG222" s="223"/>
      <c r="HH222" s="223"/>
      <c r="HI222" s="223"/>
      <c r="HJ222" s="223"/>
      <c r="HK222" s="223"/>
      <c r="HL222" s="223"/>
      <c r="HM222" s="223"/>
      <c r="HN222" s="223"/>
      <c r="HO222" s="223"/>
      <c r="HP222" s="223"/>
      <c r="HQ222" s="223"/>
      <c r="HR222" s="223"/>
      <c r="HS222" s="223"/>
      <c r="HT222" s="223"/>
      <c r="HU222" s="223"/>
      <c r="HV222" s="223"/>
      <c r="HW222" s="223"/>
      <c r="HX222" s="223"/>
      <c r="HY222" s="223"/>
      <c r="HZ222" s="223"/>
      <c r="IA222" s="223"/>
      <c r="IB222" s="223"/>
      <c r="IC222" s="223"/>
      <c r="ID222" s="223"/>
      <c r="IE222" s="223"/>
      <c r="IF222" s="223"/>
      <c r="IG222" s="223"/>
      <c r="IH222" s="223"/>
      <c r="II222" s="223"/>
      <c r="IJ222" s="223"/>
      <c r="IK222" s="223"/>
      <c r="IL222" s="223"/>
      <c r="IM222" s="223"/>
      <c r="IN222" s="223"/>
      <c r="IO222" s="223"/>
      <c r="IP222" s="223"/>
      <c r="IQ222" s="223"/>
      <c r="IR222" s="223"/>
      <c r="IS222" s="223"/>
      <c r="IT222" s="223"/>
      <c r="IU222" s="223"/>
      <c r="IV222" s="223"/>
      <c r="IW222" s="223"/>
      <c r="IX222" s="223"/>
      <c r="IY222" s="223"/>
      <c r="IZ222" s="223"/>
      <c r="JA222" s="223"/>
      <c r="JB222" s="223"/>
      <c r="JC222" s="223"/>
      <c r="JD222" s="223"/>
      <c r="JE222" s="223"/>
      <c r="JF222" s="223"/>
      <c r="JG222" s="223"/>
      <c r="JH222" s="223"/>
      <c r="JI222" s="232"/>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39.95" hidden="false" customHeight="true" outlineLevel="0" collapsed="false">
      <c r="A223" s="119" t="n">
        <v>200</v>
      </c>
      <c r="B223" s="119" t="s">
        <v>109</v>
      </c>
      <c r="C223" s="218" t="n">
        <v>14</v>
      </c>
      <c r="D223" s="119" t="s">
        <v>385</v>
      </c>
      <c r="E223" s="119"/>
      <c r="F223" s="119"/>
      <c r="G223" s="218" t="s">
        <v>530</v>
      </c>
      <c r="H223" s="218"/>
      <c r="I223" s="218" t="s">
        <v>71</v>
      </c>
      <c r="J223" s="218"/>
      <c r="K223" s="218" t="s">
        <v>531</v>
      </c>
      <c r="L223" s="123" t="s">
        <v>138</v>
      </c>
      <c r="M223" s="271" t="s">
        <v>114</v>
      </c>
      <c r="N223" s="202" t="n">
        <v>41830</v>
      </c>
      <c r="O223" s="202" t="n">
        <v>41830</v>
      </c>
      <c r="P223" s="119"/>
      <c r="Q223" s="124" t="n">
        <f aca="false">P223-O223</f>
        <v>-41830</v>
      </c>
      <c r="R223" s="119"/>
      <c r="S223" s="119" t="n">
        <v>18001</v>
      </c>
      <c r="T223" s="218"/>
      <c r="U223" s="236" t="s">
        <v>868</v>
      </c>
      <c r="V223" s="164" t="s">
        <v>550</v>
      </c>
      <c r="W223" s="269" t="s">
        <v>869</v>
      </c>
      <c r="X223" s="269" t="s">
        <v>870</v>
      </c>
      <c r="Y223" s="119" t="s">
        <v>135</v>
      </c>
      <c r="Z223" s="269" t="s">
        <v>871</v>
      </c>
      <c r="AA223" s="270"/>
      <c r="AB223" s="159" t="n">
        <v>1</v>
      </c>
      <c r="AC223" s="193" t="n">
        <v>41839</v>
      </c>
      <c r="AD223" s="119" t="s">
        <v>121</v>
      </c>
      <c r="AE223" s="132" t="n">
        <f aca="false">AC223-O223</f>
        <v>9</v>
      </c>
      <c r="AF223" s="119"/>
      <c r="AG223" s="119"/>
      <c r="AH223" s="0"/>
      <c r="AI223" s="0"/>
      <c r="AJ223" s="0"/>
      <c r="AK223" s="0"/>
      <c r="AL223" s="0"/>
      <c r="AM223" s="0"/>
      <c r="AN223" s="0"/>
      <c r="AO223" s="223"/>
      <c r="AP223" s="223"/>
      <c r="AQ223" s="223"/>
      <c r="AR223" s="223"/>
      <c r="AS223" s="223"/>
      <c r="AT223" s="223"/>
      <c r="AU223" s="223"/>
      <c r="AV223" s="223"/>
      <c r="AW223" s="223"/>
      <c r="AX223" s="223"/>
      <c r="AY223" s="223"/>
      <c r="AZ223" s="223"/>
      <c r="BA223" s="223"/>
      <c r="BB223" s="223"/>
      <c r="BC223" s="223"/>
      <c r="BD223" s="223"/>
      <c r="BE223" s="223"/>
      <c r="BF223" s="223"/>
      <c r="BG223" s="223"/>
      <c r="BH223" s="223"/>
      <c r="BI223" s="223"/>
      <c r="BJ223" s="223"/>
      <c r="BK223" s="223"/>
      <c r="BL223" s="223"/>
      <c r="BM223" s="223"/>
      <c r="BN223" s="223"/>
      <c r="BO223" s="223"/>
      <c r="BP223" s="223"/>
      <c r="BQ223" s="223"/>
      <c r="BR223" s="223"/>
      <c r="BS223" s="223"/>
      <c r="BT223" s="223"/>
      <c r="BU223" s="223"/>
      <c r="BV223" s="223"/>
      <c r="BW223" s="223"/>
      <c r="BX223" s="223"/>
      <c r="BY223" s="223"/>
      <c r="BZ223" s="223"/>
      <c r="CA223" s="223"/>
      <c r="CB223" s="223"/>
      <c r="CC223" s="223"/>
      <c r="CD223" s="223"/>
      <c r="CE223" s="223"/>
      <c r="CF223" s="223"/>
      <c r="CG223" s="223"/>
      <c r="CH223" s="223"/>
      <c r="CI223" s="223"/>
      <c r="CJ223" s="223"/>
      <c r="CK223" s="223"/>
      <c r="CL223" s="223"/>
      <c r="CM223" s="223"/>
      <c r="CN223" s="223"/>
      <c r="CO223" s="223"/>
      <c r="CP223" s="223"/>
      <c r="CQ223" s="223"/>
      <c r="CR223" s="223"/>
      <c r="CS223" s="223"/>
      <c r="CT223" s="223"/>
      <c r="CU223" s="223"/>
      <c r="CV223" s="223"/>
      <c r="CW223" s="223"/>
      <c r="CX223" s="223"/>
      <c r="CY223" s="223"/>
      <c r="CZ223" s="223"/>
      <c r="DA223" s="223"/>
      <c r="DB223" s="223"/>
      <c r="DC223" s="223"/>
      <c r="DD223" s="223"/>
      <c r="DE223" s="223"/>
      <c r="DF223" s="223"/>
      <c r="DG223" s="223"/>
      <c r="DH223" s="223"/>
      <c r="DI223" s="223"/>
      <c r="DJ223" s="223"/>
      <c r="DK223" s="223"/>
      <c r="DL223" s="223"/>
      <c r="DM223" s="223"/>
      <c r="DN223" s="223"/>
      <c r="DO223" s="223"/>
      <c r="DP223" s="223"/>
      <c r="DQ223" s="223"/>
      <c r="DR223" s="223"/>
      <c r="DS223" s="223"/>
      <c r="DT223" s="223"/>
      <c r="DU223" s="223"/>
      <c r="DV223" s="223"/>
      <c r="DW223" s="223"/>
      <c r="DX223" s="223"/>
      <c r="DY223" s="223"/>
      <c r="DZ223" s="223"/>
      <c r="EA223" s="223"/>
      <c r="EB223" s="223"/>
      <c r="EC223" s="223"/>
      <c r="ED223" s="223"/>
      <c r="EE223" s="223"/>
      <c r="EF223" s="223"/>
      <c r="EG223" s="223"/>
      <c r="EH223" s="223"/>
      <c r="EI223" s="223"/>
      <c r="EJ223" s="223"/>
      <c r="EK223" s="223"/>
      <c r="EL223" s="223"/>
      <c r="EM223" s="223"/>
      <c r="EN223" s="223"/>
      <c r="EO223" s="223"/>
      <c r="EP223" s="223"/>
      <c r="EQ223" s="223"/>
      <c r="ER223" s="223"/>
      <c r="ES223" s="223"/>
      <c r="ET223" s="223"/>
      <c r="EU223" s="223"/>
      <c r="EV223" s="223"/>
      <c r="EW223" s="223"/>
      <c r="EX223" s="223"/>
      <c r="EY223" s="223"/>
      <c r="EZ223" s="223"/>
      <c r="FA223" s="223"/>
      <c r="FB223" s="223"/>
      <c r="FC223" s="223"/>
      <c r="FD223" s="223"/>
      <c r="FE223" s="223"/>
      <c r="FF223" s="223"/>
      <c r="FG223" s="223"/>
      <c r="FH223" s="223"/>
      <c r="FI223" s="223"/>
      <c r="FJ223" s="223"/>
      <c r="FK223" s="223"/>
      <c r="FL223" s="223"/>
      <c r="FM223" s="223"/>
      <c r="FN223" s="223"/>
      <c r="FO223" s="223"/>
      <c r="FP223" s="223"/>
      <c r="FQ223" s="223"/>
      <c r="FR223" s="223"/>
      <c r="FS223" s="223"/>
      <c r="FT223" s="223"/>
      <c r="FU223" s="223"/>
      <c r="FV223" s="223"/>
      <c r="FW223" s="223"/>
      <c r="FX223" s="223"/>
      <c r="FY223" s="223"/>
      <c r="FZ223" s="223"/>
      <c r="GA223" s="223"/>
      <c r="GB223" s="223"/>
      <c r="GC223" s="223"/>
      <c r="GD223" s="223"/>
      <c r="GE223" s="223"/>
      <c r="GF223" s="223"/>
      <c r="GG223" s="223"/>
      <c r="GH223" s="223"/>
      <c r="GI223" s="223"/>
      <c r="GJ223" s="223"/>
      <c r="GK223" s="223"/>
      <c r="GL223" s="223"/>
      <c r="GM223" s="223"/>
      <c r="GN223" s="223"/>
      <c r="GO223" s="223"/>
      <c r="GP223" s="223"/>
      <c r="GQ223" s="223"/>
      <c r="GR223" s="223"/>
      <c r="GS223" s="223"/>
      <c r="GT223" s="223"/>
      <c r="GU223" s="223"/>
      <c r="GV223" s="223"/>
      <c r="GW223" s="223"/>
      <c r="GX223" s="223"/>
      <c r="GY223" s="223"/>
      <c r="GZ223" s="223"/>
      <c r="HA223" s="223"/>
      <c r="HB223" s="223"/>
      <c r="HC223" s="223"/>
      <c r="HD223" s="223"/>
      <c r="HE223" s="223"/>
      <c r="HF223" s="223"/>
      <c r="HG223" s="223"/>
      <c r="HH223" s="223"/>
      <c r="HI223" s="223"/>
      <c r="HJ223" s="223"/>
      <c r="HK223" s="223"/>
      <c r="HL223" s="223"/>
      <c r="HM223" s="223"/>
      <c r="HN223" s="223"/>
      <c r="HO223" s="223"/>
      <c r="HP223" s="223"/>
      <c r="HQ223" s="223"/>
      <c r="HR223" s="223"/>
      <c r="HS223" s="223"/>
      <c r="HT223" s="223"/>
      <c r="HU223" s="223"/>
      <c r="HV223" s="223"/>
      <c r="HW223" s="223"/>
      <c r="HX223" s="223"/>
      <c r="HY223" s="223"/>
      <c r="HZ223" s="223"/>
      <c r="IA223" s="223"/>
      <c r="IB223" s="223"/>
      <c r="IC223" s="223"/>
      <c r="ID223" s="223"/>
      <c r="IE223" s="223"/>
      <c r="IF223" s="223"/>
      <c r="IG223" s="223"/>
      <c r="IH223" s="223"/>
      <c r="II223" s="223"/>
      <c r="IJ223" s="223"/>
      <c r="IK223" s="223"/>
      <c r="IL223" s="223"/>
      <c r="IM223" s="223"/>
      <c r="IN223" s="223"/>
      <c r="IO223" s="223"/>
      <c r="IP223" s="223"/>
      <c r="IQ223" s="223"/>
      <c r="IR223" s="223"/>
      <c r="IS223" s="223"/>
      <c r="IT223" s="223"/>
      <c r="IU223" s="223"/>
      <c r="IV223" s="223"/>
      <c r="IW223" s="223"/>
      <c r="IX223" s="223"/>
      <c r="IY223" s="223"/>
      <c r="IZ223" s="223"/>
      <c r="JA223" s="223"/>
      <c r="JB223" s="223"/>
      <c r="JC223" s="223"/>
      <c r="JD223" s="223"/>
      <c r="JE223" s="223"/>
      <c r="JF223" s="223"/>
      <c r="JG223" s="223"/>
      <c r="JH223" s="223"/>
      <c r="JI223" s="232"/>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39.95" hidden="false" customHeight="true" outlineLevel="0" collapsed="false">
      <c r="A224" s="119" t="n">
        <v>201</v>
      </c>
      <c r="B224" s="119" t="s">
        <v>109</v>
      </c>
      <c r="C224" s="119" t="n">
        <v>14</v>
      </c>
      <c r="D224" s="119" t="s">
        <v>385</v>
      </c>
      <c r="E224" s="119"/>
      <c r="F224" s="119"/>
      <c r="G224" s="119" t="s">
        <v>530</v>
      </c>
      <c r="H224" s="119"/>
      <c r="I224" s="119" t="s">
        <v>71</v>
      </c>
      <c r="J224" s="119"/>
      <c r="K224" s="119" t="s">
        <v>531</v>
      </c>
      <c r="L224" s="123" t="s">
        <v>138</v>
      </c>
      <c r="M224" s="271" t="s">
        <v>864</v>
      </c>
      <c r="N224" s="202" t="n">
        <v>41830</v>
      </c>
      <c r="O224" s="202" t="n">
        <v>41830</v>
      </c>
      <c r="P224" s="119"/>
      <c r="Q224" s="124" t="n">
        <f aca="false">P224-O224</f>
        <v>-41830</v>
      </c>
      <c r="R224" s="119"/>
      <c r="S224" s="119" t="n">
        <v>18001</v>
      </c>
      <c r="T224" s="119"/>
      <c r="U224" s="228" t="s">
        <v>872</v>
      </c>
      <c r="V224" s="164" t="s">
        <v>550</v>
      </c>
      <c r="W224" s="272" t="s">
        <v>873</v>
      </c>
      <c r="X224" s="269" t="s">
        <v>874</v>
      </c>
      <c r="Y224" s="119" t="s">
        <v>135</v>
      </c>
      <c r="Z224" s="269" t="s">
        <v>875</v>
      </c>
      <c r="AA224" s="270"/>
      <c r="AB224" s="159" t="n">
        <v>1</v>
      </c>
      <c r="AC224" s="193" t="n">
        <v>41839</v>
      </c>
      <c r="AD224" s="119" t="s">
        <v>121</v>
      </c>
      <c r="AE224" s="132" t="n">
        <f aca="false">AC224-O224</f>
        <v>9</v>
      </c>
      <c r="AF224" s="119"/>
      <c r="AG224" s="119"/>
      <c r="AH224" s="0"/>
      <c r="AI224" s="0"/>
      <c r="AJ224" s="0"/>
      <c r="AK224" s="0"/>
      <c r="AL224" s="0"/>
      <c r="AM224" s="0"/>
      <c r="AN224" s="0"/>
      <c r="AO224" s="223"/>
      <c r="AP224" s="223"/>
      <c r="AQ224" s="223"/>
      <c r="AR224" s="223"/>
      <c r="AS224" s="223"/>
      <c r="AT224" s="223"/>
      <c r="AU224" s="223"/>
      <c r="AV224" s="223"/>
      <c r="AW224" s="223"/>
      <c r="AX224" s="223"/>
      <c r="AY224" s="223"/>
      <c r="AZ224" s="223"/>
      <c r="BA224" s="223"/>
      <c r="BB224" s="223"/>
      <c r="BC224" s="223"/>
      <c r="BD224" s="223"/>
      <c r="BE224" s="223"/>
      <c r="BF224" s="223"/>
      <c r="BG224" s="223"/>
      <c r="BH224" s="223"/>
      <c r="BI224" s="223"/>
      <c r="BJ224" s="223"/>
      <c r="BK224" s="223"/>
      <c r="BL224" s="223"/>
      <c r="BM224" s="223"/>
      <c r="BN224" s="223"/>
      <c r="BO224" s="223"/>
      <c r="BP224" s="223"/>
      <c r="BQ224" s="223"/>
      <c r="BR224" s="223"/>
      <c r="BS224" s="223"/>
      <c r="BT224" s="223"/>
      <c r="BU224" s="223"/>
      <c r="BV224" s="223"/>
      <c r="BW224" s="223"/>
      <c r="BX224" s="223"/>
      <c r="BY224" s="223"/>
      <c r="BZ224" s="223"/>
      <c r="CA224" s="223"/>
      <c r="CB224" s="223"/>
      <c r="CC224" s="223"/>
      <c r="CD224" s="223"/>
      <c r="CE224" s="223"/>
      <c r="CF224" s="223"/>
      <c r="CG224" s="223"/>
      <c r="CH224" s="223"/>
      <c r="CI224" s="223"/>
      <c r="CJ224" s="223"/>
      <c r="CK224" s="223"/>
      <c r="CL224" s="223"/>
      <c r="CM224" s="223"/>
      <c r="CN224" s="223"/>
      <c r="CO224" s="223"/>
      <c r="CP224" s="223"/>
      <c r="CQ224" s="223"/>
      <c r="CR224" s="223"/>
      <c r="CS224" s="223"/>
      <c r="CT224" s="223"/>
      <c r="CU224" s="223"/>
      <c r="CV224" s="223"/>
      <c r="CW224" s="223"/>
      <c r="CX224" s="223"/>
      <c r="CY224" s="223"/>
      <c r="CZ224" s="223"/>
      <c r="DA224" s="223"/>
      <c r="DB224" s="223"/>
      <c r="DC224" s="223"/>
      <c r="DD224" s="223"/>
      <c r="DE224" s="223"/>
      <c r="DF224" s="223"/>
      <c r="DG224" s="223"/>
      <c r="DH224" s="223"/>
      <c r="DI224" s="223"/>
      <c r="DJ224" s="223"/>
      <c r="DK224" s="223"/>
      <c r="DL224" s="223"/>
      <c r="DM224" s="223"/>
      <c r="DN224" s="223"/>
      <c r="DO224" s="223"/>
      <c r="DP224" s="223"/>
      <c r="DQ224" s="223"/>
      <c r="DR224" s="223"/>
      <c r="DS224" s="223"/>
      <c r="DT224" s="223"/>
      <c r="DU224" s="223"/>
      <c r="DV224" s="223"/>
      <c r="DW224" s="223"/>
      <c r="DX224" s="223"/>
      <c r="DY224" s="223"/>
      <c r="DZ224" s="223"/>
      <c r="EA224" s="223"/>
      <c r="EB224" s="223"/>
      <c r="EC224" s="223"/>
      <c r="ED224" s="223"/>
      <c r="EE224" s="223"/>
      <c r="EF224" s="223"/>
      <c r="EG224" s="223"/>
      <c r="EH224" s="223"/>
      <c r="EI224" s="223"/>
      <c r="EJ224" s="223"/>
      <c r="EK224" s="223"/>
      <c r="EL224" s="223"/>
      <c r="EM224" s="223"/>
      <c r="EN224" s="223"/>
      <c r="EO224" s="223"/>
      <c r="EP224" s="223"/>
      <c r="EQ224" s="223"/>
      <c r="ER224" s="223"/>
      <c r="ES224" s="223"/>
      <c r="ET224" s="223"/>
      <c r="EU224" s="223"/>
      <c r="EV224" s="223"/>
      <c r="EW224" s="223"/>
      <c r="EX224" s="223"/>
      <c r="EY224" s="223"/>
      <c r="EZ224" s="223"/>
      <c r="FA224" s="223"/>
      <c r="FB224" s="223"/>
      <c r="FC224" s="223"/>
      <c r="FD224" s="223"/>
      <c r="FE224" s="223"/>
      <c r="FF224" s="223"/>
      <c r="FG224" s="223"/>
      <c r="FH224" s="223"/>
      <c r="FI224" s="223"/>
      <c r="FJ224" s="223"/>
      <c r="FK224" s="223"/>
      <c r="FL224" s="223"/>
      <c r="FM224" s="223"/>
      <c r="FN224" s="223"/>
      <c r="FO224" s="223"/>
      <c r="FP224" s="223"/>
      <c r="FQ224" s="223"/>
      <c r="FR224" s="223"/>
      <c r="FS224" s="223"/>
      <c r="FT224" s="223"/>
      <c r="FU224" s="223"/>
      <c r="FV224" s="223"/>
      <c r="FW224" s="223"/>
      <c r="FX224" s="223"/>
      <c r="FY224" s="223"/>
      <c r="FZ224" s="223"/>
      <c r="GA224" s="223"/>
      <c r="GB224" s="223"/>
      <c r="GC224" s="223"/>
      <c r="GD224" s="223"/>
      <c r="GE224" s="223"/>
      <c r="GF224" s="223"/>
      <c r="GG224" s="223"/>
      <c r="GH224" s="223"/>
      <c r="GI224" s="223"/>
      <c r="GJ224" s="223"/>
      <c r="GK224" s="223"/>
      <c r="GL224" s="223"/>
      <c r="GM224" s="223"/>
      <c r="GN224" s="223"/>
      <c r="GO224" s="223"/>
      <c r="GP224" s="223"/>
      <c r="GQ224" s="223"/>
      <c r="GR224" s="223"/>
      <c r="GS224" s="223"/>
      <c r="GT224" s="223"/>
      <c r="GU224" s="223"/>
      <c r="GV224" s="223"/>
      <c r="GW224" s="223"/>
      <c r="GX224" s="223"/>
      <c r="GY224" s="223"/>
      <c r="GZ224" s="223"/>
      <c r="HA224" s="223"/>
      <c r="HB224" s="223"/>
      <c r="HC224" s="223"/>
      <c r="HD224" s="223"/>
      <c r="HE224" s="223"/>
      <c r="HF224" s="223"/>
      <c r="HG224" s="223"/>
      <c r="HH224" s="223"/>
      <c r="HI224" s="223"/>
      <c r="HJ224" s="223"/>
      <c r="HK224" s="223"/>
      <c r="HL224" s="223"/>
      <c r="HM224" s="223"/>
      <c r="HN224" s="223"/>
      <c r="HO224" s="223"/>
      <c r="HP224" s="223"/>
      <c r="HQ224" s="223"/>
      <c r="HR224" s="223"/>
      <c r="HS224" s="223"/>
      <c r="HT224" s="223"/>
      <c r="HU224" s="223"/>
      <c r="HV224" s="223"/>
      <c r="HW224" s="223"/>
      <c r="HX224" s="223"/>
      <c r="HY224" s="223"/>
      <c r="HZ224" s="223"/>
      <c r="IA224" s="223"/>
      <c r="IB224" s="223"/>
      <c r="IC224" s="223"/>
      <c r="ID224" s="223"/>
      <c r="IE224" s="223"/>
      <c r="IF224" s="223"/>
      <c r="IG224" s="223"/>
      <c r="IH224" s="223"/>
      <c r="II224" s="223"/>
      <c r="IJ224" s="223"/>
      <c r="IK224" s="223"/>
      <c r="IL224" s="223"/>
      <c r="IM224" s="223"/>
      <c r="IN224" s="223"/>
      <c r="IO224" s="223"/>
      <c r="IP224" s="223"/>
      <c r="IQ224" s="223"/>
      <c r="IR224" s="223"/>
      <c r="IS224" s="223"/>
      <c r="IT224" s="223"/>
      <c r="IU224" s="223"/>
      <c r="IV224" s="223"/>
      <c r="IW224" s="223"/>
      <c r="IX224" s="223"/>
      <c r="IY224" s="223"/>
      <c r="IZ224" s="223"/>
      <c r="JA224" s="223"/>
      <c r="JB224" s="223"/>
      <c r="JC224" s="223"/>
      <c r="JD224" s="223"/>
      <c r="JE224" s="223"/>
      <c r="JF224" s="223"/>
      <c r="JG224" s="223"/>
      <c r="JH224" s="223"/>
      <c r="JI224" s="232"/>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39.95" hidden="false" customHeight="true" outlineLevel="0" collapsed="false">
      <c r="A225" s="119" t="n">
        <v>202</v>
      </c>
      <c r="B225" s="119" t="s">
        <v>109</v>
      </c>
      <c r="C225" s="218" t="n">
        <v>14</v>
      </c>
      <c r="D225" s="119" t="s">
        <v>385</v>
      </c>
      <c r="E225" s="119"/>
      <c r="F225" s="119"/>
      <c r="G225" s="218" t="s">
        <v>530</v>
      </c>
      <c r="H225" s="218"/>
      <c r="I225" s="218" t="s">
        <v>71</v>
      </c>
      <c r="J225" s="218"/>
      <c r="K225" s="218" t="s">
        <v>531</v>
      </c>
      <c r="L225" s="123" t="s">
        <v>138</v>
      </c>
      <c r="M225" s="271" t="s">
        <v>864</v>
      </c>
      <c r="N225" s="202" t="n">
        <v>41830</v>
      </c>
      <c r="O225" s="202" t="n">
        <v>41830</v>
      </c>
      <c r="P225" s="119"/>
      <c r="Q225" s="124" t="n">
        <f aca="false">P225-O225</f>
        <v>-41830</v>
      </c>
      <c r="R225" s="119"/>
      <c r="S225" s="119" t="n">
        <v>14001</v>
      </c>
      <c r="T225" s="218"/>
      <c r="U225" s="229" t="s">
        <v>876</v>
      </c>
      <c r="V225" s="164" t="s">
        <v>550</v>
      </c>
      <c r="W225" s="272" t="s">
        <v>877</v>
      </c>
      <c r="X225" s="269" t="s">
        <v>878</v>
      </c>
      <c r="Y225" s="119" t="s">
        <v>135</v>
      </c>
      <c r="Z225" s="269" t="s">
        <v>879</v>
      </c>
      <c r="AA225" s="270"/>
      <c r="AB225" s="159" t="n">
        <v>1</v>
      </c>
      <c r="AC225" s="193" t="n">
        <v>41839</v>
      </c>
      <c r="AD225" s="119" t="s">
        <v>121</v>
      </c>
      <c r="AE225" s="132" t="n">
        <f aca="false">AC225-O225</f>
        <v>9</v>
      </c>
      <c r="AF225" s="119"/>
      <c r="AG225" s="119"/>
      <c r="AH225" s="0"/>
      <c r="AI225" s="0"/>
      <c r="AJ225" s="0"/>
      <c r="AK225" s="0"/>
      <c r="AL225" s="0"/>
      <c r="AM225" s="0"/>
      <c r="AN225" s="0"/>
      <c r="AO225" s="223"/>
      <c r="AP225" s="223"/>
      <c r="AQ225" s="223"/>
      <c r="AR225" s="223"/>
      <c r="AS225" s="223"/>
      <c r="AT225" s="223"/>
      <c r="AU225" s="223"/>
      <c r="AV225" s="223"/>
      <c r="AW225" s="223"/>
      <c r="AX225" s="223"/>
      <c r="AY225" s="223"/>
      <c r="AZ225" s="223"/>
      <c r="BA225" s="223"/>
      <c r="BB225" s="223"/>
      <c r="BC225" s="223"/>
      <c r="BD225" s="223"/>
      <c r="BE225" s="223"/>
      <c r="BF225" s="223"/>
      <c r="BG225" s="223"/>
      <c r="BH225" s="223"/>
      <c r="BI225" s="223"/>
      <c r="BJ225" s="223"/>
      <c r="BK225" s="223"/>
      <c r="BL225" s="223"/>
      <c r="BM225" s="223"/>
      <c r="BN225" s="223"/>
      <c r="BO225" s="223"/>
      <c r="BP225" s="223"/>
      <c r="BQ225" s="223"/>
      <c r="BR225" s="223"/>
      <c r="BS225" s="223"/>
      <c r="BT225" s="223"/>
      <c r="BU225" s="223"/>
      <c r="BV225" s="223"/>
      <c r="BW225" s="223"/>
      <c r="BX225" s="223"/>
      <c r="BY225" s="223"/>
      <c r="BZ225" s="223"/>
      <c r="CA225" s="223"/>
      <c r="CB225" s="223"/>
      <c r="CC225" s="223"/>
      <c r="CD225" s="223"/>
      <c r="CE225" s="223"/>
      <c r="CF225" s="223"/>
      <c r="CG225" s="223"/>
      <c r="CH225" s="223"/>
      <c r="CI225" s="223"/>
      <c r="CJ225" s="223"/>
      <c r="CK225" s="223"/>
      <c r="CL225" s="223"/>
      <c r="CM225" s="223"/>
      <c r="CN225" s="223"/>
      <c r="CO225" s="223"/>
      <c r="CP225" s="223"/>
      <c r="CQ225" s="223"/>
      <c r="CR225" s="223"/>
      <c r="CS225" s="223"/>
      <c r="CT225" s="223"/>
      <c r="CU225" s="223"/>
      <c r="CV225" s="223"/>
      <c r="CW225" s="223"/>
      <c r="CX225" s="223"/>
      <c r="CY225" s="223"/>
      <c r="CZ225" s="223"/>
      <c r="DA225" s="223"/>
      <c r="DB225" s="223"/>
      <c r="DC225" s="223"/>
      <c r="DD225" s="223"/>
      <c r="DE225" s="223"/>
      <c r="DF225" s="223"/>
      <c r="DG225" s="223"/>
      <c r="DH225" s="223"/>
      <c r="DI225" s="223"/>
      <c r="DJ225" s="223"/>
      <c r="DK225" s="223"/>
      <c r="DL225" s="223"/>
      <c r="DM225" s="223"/>
      <c r="DN225" s="223"/>
      <c r="DO225" s="223"/>
      <c r="DP225" s="223"/>
      <c r="DQ225" s="223"/>
      <c r="DR225" s="223"/>
      <c r="DS225" s="223"/>
      <c r="DT225" s="223"/>
      <c r="DU225" s="223"/>
      <c r="DV225" s="223"/>
      <c r="DW225" s="223"/>
      <c r="DX225" s="223"/>
      <c r="DY225" s="223"/>
      <c r="DZ225" s="223"/>
      <c r="EA225" s="223"/>
      <c r="EB225" s="223"/>
      <c r="EC225" s="223"/>
      <c r="ED225" s="223"/>
      <c r="EE225" s="223"/>
      <c r="EF225" s="223"/>
      <c r="EG225" s="223"/>
      <c r="EH225" s="223"/>
      <c r="EI225" s="223"/>
      <c r="EJ225" s="223"/>
      <c r="EK225" s="223"/>
      <c r="EL225" s="223"/>
      <c r="EM225" s="223"/>
      <c r="EN225" s="223"/>
      <c r="EO225" s="223"/>
      <c r="EP225" s="223"/>
      <c r="EQ225" s="223"/>
      <c r="ER225" s="223"/>
      <c r="ES225" s="223"/>
      <c r="ET225" s="223"/>
      <c r="EU225" s="223"/>
      <c r="EV225" s="223"/>
      <c r="EW225" s="223"/>
      <c r="EX225" s="223"/>
      <c r="EY225" s="223"/>
      <c r="EZ225" s="223"/>
      <c r="FA225" s="223"/>
      <c r="FB225" s="223"/>
      <c r="FC225" s="223"/>
      <c r="FD225" s="223"/>
      <c r="FE225" s="223"/>
      <c r="FF225" s="223"/>
      <c r="FG225" s="223"/>
      <c r="FH225" s="223"/>
      <c r="FI225" s="223"/>
      <c r="FJ225" s="223"/>
      <c r="FK225" s="223"/>
      <c r="FL225" s="223"/>
      <c r="FM225" s="223"/>
      <c r="FN225" s="223"/>
      <c r="FO225" s="223"/>
      <c r="FP225" s="223"/>
      <c r="FQ225" s="223"/>
      <c r="FR225" s="223"/>
      <c r="FS225" s="223"/>
      <c r="FT225" s="223"/>
      <c r="FU225" s="223"/>
      <c r="FV225" s="223"/>
      <c r="FW225" s="223"/>
      <c r="FX225" s="223"/>
      <c r="FY225" s="223"/>
      <c r="FZ225" s="223"/>
      <c r="GA225" s="223"/>
      <c r="GB225" s="223"/>
      <c r="GC225" s="223"/>
      <c r="GD225" s="223"/>
      <c r="GE225" s="223"/>
      <c r="GF225" s="223"/>
      <c r="GG225" s="223"/>
      <c r="GH225" s="223"/>
      <c r="GI225" s="223"/>
      <c r="GJ225" s="223"/>
      <c r="GK225" s="223"/>
      <c r="GL225" s="223"/>
      <c r="GM225" s="223"/>
      <c r="GN225" s="223"/>
      <c r="GO225" s="223"/>
      <c r="GP225" s="223"/>
      <c r="GQ225" s="223"/>
      <c r="GR225" s="223"/>
      <c r="GS225" s="223"/>
      <c r="GT225" s="223"/>
      <c r="GU225" s="223"/>
      <c r="GV225" s="223"/>
      <c r="GW225" s="223"/>
      <c r="GX225" s="223"/>
      <c r="GY225" s="223"/>
      <c r="GZ225" s="223"/>
      <c r="HA225" s="223"/>
      <c r="HB225" s="223"/>
      <c r="HC225" s="223"/>
      <c r="HD225" s="223"/>
      <c r="HE225" s="223"/>
      <c r="HF225" s="223"/>
      <c r="HG225" s="223"/>
      <c r="HH225" s="223"/>
      <c r="HI225" s="223"/>
      <c r="HJ225" s="223"/>
      <c r="HK225" s="223"/>
      <c r="HL225" s="223"/>
      <c r="HM225" s="223"/>
      <c r="HN225" s="223"/>
      <c r="HO225" s="223"/>
      <c r="HP225" s="223"/>
      <c r="HQ225" s="223"/>
      <c r="HR225" s="223"/>
      <c r="HS225" s="223"/>
      <c r="HT225" s="223"/>
      <c r="HU225" s="223"/>
      <c r="HV225" s="223"/>
      <c r="HW225" s="223"/>
      <c r="HX225" s="223"/>
      <c r="HY225" s="223"/>
      <c r="HZ225" s="223"/>
      <c r="IA225" s="223"/>
      <c r="IB225" s="223"/>
      <c r="IC225" s="223"/>
      <c r="ID225" s="223"/>
      <c r="IE225" s="223"/>
      <c r="IF225" s="223"/>
      <c r="IG225" s="223"/>
      <c r="IH225" s="223"/>
      <c r="II225" s="223"/>
      <c r="IJ225" s="223"/>
      <c r="IK225" s="223"/>
      <c r="IL225" s="223"/>
      <c r="IM225" s="223"/>
      <c r="IN225" s="223"/>
      <c r="IO225" s="223"/>
      <c r="IP225" s="223"/>
      <c r="IQ225" s="223"/>
      <c r="IR225" s="223"/>
      <c r="IS225" s="223"/>
      <c r="IT225" s="223"/>
      <c r="IU225" s="223"/>
      <c r="IV225" s="223"/>
      <c r="IW225" s="223"/>
      <c r="IX225" s="223"/>
      <c r="IY225" s="223"/>
      <c r="IZ225" s="223"/>
      <c r="JA225" s="223"/>
      <c r="JB225" s="223"/>
      <c r="JC225" s="223"/>
      <c r="JD225" s="223"/>
      <c r="JE225" s="223"/>
      <c r="JF225" s="223"/>
      <c r="JG225" s="223"/>
      <c r="JH225" s="223"/>
      <c r="JI225" s="232"/>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39.95" hidden="false" customHeight="true" outlineLevel="0" collapsed="false">
      <c r="A226" s="119" t="n">
        <v>203</v>
      </c>
      <c r="B226" s="119" t="s">
        <v>109</v>
      </c>
      <c r="C226" s="119" t="n">
        <v>14</v>
      </c>
      <c r="D226" s="119" t="s">
        <v>385</v>
      </c>
      <c r="E226" s="119"/>
      <c r="F226" s="119"/>
      <c r="G226" s="119" t="s">
        <v>530</v>
      </c>
      <c r="H226" s="119"/>
      <c r="I226" s="119" t="s">
        <v>71</v>
      </c>
      <c r="J226" s="119"/>
      <c r="K226" s="119" t="s">
        <v>531</v>
      </c>
      <c r="L226" s="123" t="s">
        <v>138</v>
      </c>
      <c r="M226" s="271" t="s">
        <v>114</v>
      </c>
      <c r="N226" s="202" t="n">
        <v>41830</v>
      </c>
      <c r="O226" s="202" t="n">
        <v>41830</v>
      </c>
      <c r="P226" s="119"/>
      <c r="Q226" s="124" t="n">
        <f aca="false">P226-O226</f>
        <v>-41830</v>
      </c>
      <c r="R226" s="119"/>
      <c r="S226" s="119" t="n">
        <v>9001</v>
      </c>
      <c r="T226" s="119"/>
      <c r="U226" s="229" t="s">
        <v>880</v>
      </c>
      <c r="V226" s="164" t="s">
        <v>550</v>
      </c>
      <c r="W226" s="272" t="s">
        <v>881</v>
      </c>
      <c r="X226" s="269" t="s">
        <v>882</v>
      </c>
      <c r="Y226" s="119" t="s">
        <v>135</v>
      </c>
      <c r="Z226" s="269" t="s">
        <v>875</v>
      </c>
      <c r="AA226" s="270"/>
      <c r="AB226" s="159" t="n">
        <v>1</v>
      </c>
      <c r="AC226" s="193" t="n">
        <v>41839</v>
      </c>
      <c r="AD226" s="119" t="s">
        <v>121</v>
      </c>
      <c r="AE226" s="132" t="n">
        <f aca="false">AC226-O226</f>
        <v>9</v>
      </c>
      <c r="AF226" s="119"/>
      <c r="AG226" s="119"/>
      <c r="AH226" s="0"/>
      <c r="AI226" s="0"/>
      <c r="AJ226" s="0"/>
      <c r="AK226" s="0"/>
      <c r="AL226" s="0"/>
      <c r="AM226" s="0"/>
      <c r="AN226" s="0"/>
      <c r="AO226" s="223"/>
      <c r="AP226" s="223"/>
      <c r="AQ226" s="223"/>
      <c r="AR226" s="223"/>
      <c r="AS226" s="223"/>
      <c r="AT226" s="223"/>
      <c r="AU226" s="223"/>
      <c r="AV226" s="223"/>
      <c r="AW226" s="223"/>
      <c r="AX226" s="223"/>
      <c r="AY226" s="223"/>
      <c r="AZ226" s="223"/>
      <c r="BA226" s="223"/>
      <c r="BB226" s="223"/>
      <c r="BC226" s="223"/>
      <c r="BD226" s="223"/>
      <c r="BE226" s="223"/>
      <c r="BF226" s="223"/>
      <c r="BG226" s="223"/>
      <c r="BH226" s="223"/>
      <c r="BI226" s="223"/>
      <c r="BJ226" s="223"/>
      <c r="BK226" s="223"/>
      <c r="BL226" s="223"/>
      <c r="BM226" s="223"/>
      <c r="BN226" s="223"/>
      <c r="BO226" s="223"/>
      <c r="BP226" s="223"/>
      <c r="BQ226" s="223"/>
      <c r="BR226" s="223"/>
      <c r="BS226" s="223"/>
      <c r="BT226" s="223"/>
      <c r="BU226" s="223"/>
      <c r="BV226" s="223"/>
      <c r="BW226" s="223"/>
      <c r="BX226" s="223"/>
      <c r="BY226" s="223"/>
      <c r="BZ226" s="223"/>
      <c r="CA226" s="223"/>
      <c r="CB226" s="223"/>
      <c r="CC226" s="223"/>
      <c r="CD226" s="223"/>
      <c r="CE226" s="223"/>
      <c r="CF226" s="223"/>
      <c r="CG226" s="223"/>
      <c r="CH226" s="223"/>
      <c r="CI226" s="223"/>
      <c r="CJ226" s="223"/>
      <c r="CK226" s="223"/>
      <c r="CL226" s="223"/>
      <c r="CM226" s="223"/>
      <c r="CN226" s="223"/>
      <c r="CO226" s="223"/>
      <c r="CP226" s="223"/>
      <c r="CQ226" s="223"/>
      <c r="CR226" s="223"/>
      <c r="CS226" s="223"/>
      <c r="CT226" s="223"/>
      <c r="CU226" s="223"/>
      <c r="CV226" s="223"/>
      <c r="CW226" s="223"/>
      <c r="CX226" s="223"/>
      <c r="CY226" s="223"/>
      <c r="CZ226" s="223"/>
      <c r="DA226" s="223"/>
      <c r="DB226" s="223"/>
      <c r="DC226" s="223"/>
      <c r="DD226" s="223"/>
      <c r="DE226" s="223"/>
      <c r="DF226" s="223"/>
      <c r="DG226" s="223"/>
      <c r="DH226" s="223"/>
      <c r="DI226" s="223"/>
      <c r="DJ226" s="223"/>
      <c r="DK226" s="223"/>
      <c r="DL226" s="223"/>
      <c r="DM226" s="223"/>
      <c r="DN226" s="223"/>
      <c r="DO226" s="223"/>
      <c r="DP226" s="223"/>
      <c r="DQ226" s="223"/>
      <c r="DR226" s="223"/>
      <c r="DS226" s="223"/>
      <c r="DT226" s="223"/>
      <c r="DU226" s="223"/>
      <c r="DV226" s="223"/>
      <c r="DW226" s="223"/>
      <c r="DX226" s="223"/>
      <c r="DY226" s="223"/>
      <c r="DZ226" s="223"/>
      <c r="EA226" s="223"/>
      <c r="EB226" s="223"/>
      <c r="EC226" s="223"/>
      <c r="ED226" s="223"/>
      <c r="EE226" s="223"/>
      <c r="EF226" s="223"/>
      <c r="EG226" s="223"/>
      <c r="EH226" s="223"/>
      <c r="EI226" s="223"/>
      <c r="EJ226" s="223"/>
      <c r="EK226" s="223"/>
      <c r="EL226" s="223"/>
      <c r="EM226" s="223"/>
      <c r="EN226" s="223"/>
      <c r="EO226" s="223"/>
      <c r="EP226" s="223"/>
      <c r="EQ226" s="223"/>
      <c r="ER226" s="223"/>
      <c r="ES226" s="223"/>
      <c r="ET226" s="223"/>
      <c r="EU226" s="223"/>
      <c r="EV226" s="223"/>
      <c r="EW226" s="223"/>
      <c r="EX226" s="223"/>
      <c r="EY226" s="223"/>
      <c r="EZ226" s="223"/>
      <c r="FA226" s="223"/>
      <c r="FB226" s="223"/>
      <c r="FC226" s="223"/>
      <c r="FD226" s="223"/>
      <c r="FE226" s="223"/>
      <c r="FF226" s="223"/>
      <c r="FG226" s="223"/>
      <c r="FH226" s="223"/>
      <c r="FI226" s="223"/>
      <c r="FJ226" s="223"/>
      <c r="FK226" s="223"/>
      <c r="FL226" s="223"/>
      <c r="FM226" s="223"/>
      <c r="FN226" s="223"/>
      <c r="FO226" s="223"/>
      <c r="FP226" s="223"/>
      <c r="FQ226" s="223"/>
      <c r="FR226" s="223"/>
      <c r="FS226" s="223"/>
      <c r="FT226" s="223"/>
      <c r="FU226" s="223"/>
      <c r="FV226" s="223"/>
      <c r="FW226" s="223"/>
      <c r="FX226" s="223"/>
      <c r="FY226" s="223"/>
      <c r="FZ226" s="223"/>
      <c r="GA226" s="223"/>
      <c r="GB226" s="223"/>
      <c r="GC226" s="223"/>
      <c r="GD226" s="223"/>
      <c r="GE226" s="223"/>
      <c r="GF226" s="223"/>
      <c r="GG226" s="223"/>
      <c r="GH226" s="223"/>
      <c r="GI226" s="223"/>
      <c r="GJ226" s="223"/>
      <c r="GK226" s="223"/>
      <c r="GL226" s="223"/>
      <c r="GM226" s="223"/>
      <c r="GN226" s="223"/>
      <c r="GO226" s="223"/>
      <c r="GP226" s="223"/>
      <c r="GQ226" s="223"/>
      <c r="GR226" s="223"/>
      <c r="GS226" s="223"/>
      <c r="GT226" s="223"/>
      <c r="GU226" s="223"/>
      <c r="GV226" s="223"/>
      <c r="GW226" s="223"/>
      <c r="GX226" s="223"/>
      <c r="GY226" s="223"/>
      <c r="GZ226" s="223"/>
      <c r="HA226" s="223"/>
      <c r="HB226" s="223"/>
      <c r="HC226" s="223"/>
      <c r="HD226" s="223"/>
      <c r="HE226" s="223"/>
      <c r="HF226" s="223"/>
      <c r="HG226" s="223"/>
      <c r="HH226" s="223"/>
      <c r="HI226" s="223"/>
      <c r="HJ226" s="223"/>
      <c r="HK226" s="223"/>
      <c r="HL226" s="223"/>
      <c r="HM226" s="223"/>
      <c r="HN226" s="223"/>
      <c r="HO226" s="223"/>
      <c r="HP226" s="223"/>
      <c r="HQ226" s="223"/>
      <c r="HR226" s="223"/>
      <c r="HS226" s="223"/>
      <c r="HT226" s="223"/>
      <c r="HU226" s="223"/>
      <c r="HV226" s="223"/>
      <c r="HW226" s="223"/>
      <c r="HX226" s="223"/>
      <c r="HY226" s="223"/>
      <c r="HZ226" s="223"/>
      <c r="IA226" s="223"/>
      <c r="IB226" s="223"/>
      <c r="IC226" s="223"/>
      <c r="ID226" s="223"/>
      <c r="IE226" s="223"/>
      <c r="IF226" s="223"/>
      <c r="IG226" s="223"/>
      <c r="IH226" s="223"/>
      <c r="II226" s="223"/>
      <c r="IJ226" s="223"/>
      <c r="IK226" s="223"/>
      <c r="IL226" s="223"/>
      <c r="IM226" s="223"/>
      <c r="IN226" s="223"/>
      <c r="IO226" s="223"/>
      <c r="IP226" s="223"/>
      <c r="IQ226" s="223"/>
      <c r="IR226" s="223"/>
      <c r="IS226" s="223"/>
      <c r="IT226" s="223"/>
      <c r="IU226" s="223"/>
      <c r="IV226" s="223"/>
      <c r="IW226" s="223"/>
      <c r="IX226" s="223"/>
      <c r="IY226" s="223"/>
      <c r="IZ226" s="223"/>
      <c r="JA226" s="223"/>
      <c r="JB226" s="223"/>
      <c r="JC226" s="223"/>
      <c r="JD226" s="223"/>
      <c r="JE226" s="223"/>
      <c r="JF226" s="223"/>
      <c r="JG226" s="223"/>
      <c r="JH226" s="223"/>
      <c r="JI226" s="232"/>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39.95" hidden="false" customHeight="true" outlineLevel="0" collapsed="false">
      <c r="A227" s="119" t="n">
        <v>204</v>
      </c>
      <c r="B227" s="119" t="s">
        <v>109</v>
      </c>
      <c r="C227" s="218" t="n">
        <v>14</v>
      </c>
      <c r="D227" s="119" t="s">
        <v>385</v>
      </c>
      <c r="E227" s="119"/>
      <c r="F227" s="119"/>
      <c r="G227" s="218" t="s">
        <v>530</v>
      </c>
      <c r="H227" s="218"/>
      <c r="I227" s="218" t="s">
        <v>71</v>
      </c>
      <c r="J227" s="218"/>
      <c r="K227" s="218" t="s">
        <v>531</v>
      </c>
      <c r="L227" s="123" t="s">
        <v>138</v>
      </c>
      <c r="M227" s="271" t="s">
        <v>864</v>
      </c>
      <c r="N227" s="202" t="n">
        <v>41830</v>
      </c>
      <c r="O227" s="202" t="n">
        <v>41830</v>
      </c>
      <c r="P227" s="119"/>
      <c r="Q227" s="124" t="n">
        <f aca="false">P227-O227</f>
        <v>-41830</v>
      </c>
      <c r="R227" s="119"/>
      <c r="S227" s="119" t="n">
        <v>18001</v>
      </c>
      <c r="T227" s="218"/>
      <c r="U227" s="228" t="s">
        <v>883</v>
      </c>
      <c r="V227" s="164" t="s">
        <v>550</v>
      </c>
      <c r="W227" s="269"/>
      <c r="X227" s="269"/>
      <c r="Y227" s="119" t="s">
        <v>135</v>
      </c>
      <c r="Z227" s="269" t="s">
        <v>884</v>
      </c>
      <c r="AA227" s="270"/>
      <c r="AB227" s="159" t="n">
        <v>1</v>
      </c>
      <c r="AC227" s="193" t="n">
        <v>41839</v>
      </c>
      <c r="AD227" s="119" t="s">
        <v>121</v>
      </c>
      <c r="AE227" s="132" t="n">
        <f aca="false">AC227-O227</f>
        <v>9</v>
      </c>
      <c r="AF227" s="119"/>
      <c r="AG227" s="119"/>
      <c r="AH227" s="0"/>
      <c r="AI227" s="0"/>
      <c r="AJ227" s="0"/>
      <c r="AK227" s="0"/>
      <c r="AL227" s="0"/>
      <c r="AM227" s="0"/>
      <c r="AN227" s="0"/>
      <c r="AO227" s="223"/>
      <c r="AP227" s="223"/>
      <c r="AQ227" s="223"/>
      <c r="AR227" s="223"/>
      <c r="AS227" s="223"/>
      <c r="AT227" s="223"/>
      <c r="AU227" s="223"/>
      <c r="AV227" s="223"/>
      <c r="AW227" s="223"/>
      <c r="AX227" s="223"/>
      <c r="AY227" s="223"/>
      <c r="AZ227" s="223"/>
      <c r="BA227" s="223"/>
      <c r="BB227" s="223"/>
      <c r="BC227" s="223"/>
      <c r="BD227" s="223"/>
      <c r="BE227" s="223"/>
      <c r="BF227" s="223"/>
      <c r="BG227" s="223"/>
      <c r="BH227" s="223"/>
      <c r="BI227" s="223"/>
      <c r="BJ227" s="223"/>
      <c r="BK227" s="223"/>
      <c r="BL227" s="223"/>
      <c r="BM227" s="223"/>
      <c r="BN227" s="223"/>
      <c r="BO227" s="223"/>
      <c r="BP227" s="223"/>
      <c r="BQ227" s="223"/>
      <c r="BR227" s="223"/>
      <c r="BS227" s="223"/>
      <c r="BT227" s="223"/>
      <c r="BU227" s="223"/>
      <c r="BV227" s="223"/>
      <c r="BW227" s="223"/>
      <c r="BX227" s="223"/>
      <c r="BY227" s="223"/>
      <c r="BZ227" s="223"/>
      <c r="CA227" s="223"/>
      <c r="CB227" s="223"/>
      <c r="CC227" s="223"/>
      <c r="CD227" s="223"/>
      <c r="CE227" s="223"/>
      <c r="CF227" s="223"/>
      <c r="CG227" s="223"/>
      <c r="CH227" s="223"/>
      <c r="CI227" s="223"/>
      <c r="CJ227" s="223"/>
      <c r="CK227" s="223"/>
      <c r="CL227" s="223"/>
      <c r="CM227" s="223"/>
      <c r="CN227" s="223"/>
      <c r="CO227" s="223"/>
      <c r="CP227" s="223"/>
      <c r="CQ227" s="223"/>
      <c r="CR227" s="223"/>
      <c r="CS227" s="223"/>
      <c r="CT227" s="223"/>
      <c r="CU227" s="223"/>
      <c r="CV227" s="223"/>
      <c r="CW227" s="223"/>
      <c r="CX227" s="223"/>
      <c r="CY227" s="223"/>
      <c r="CZ227" s="223"/>
      <c r="DA227" s="223"/>
      <c r="DB227" s="223"/>
      <c r="DC227" s="223"/>
      <c r="DD227" s="223"/>
      <c r="DE227" s="223"/>
      <c r="DF227" s="223"/>
      <c r="DG227" s="223"/>
      <c r="DH227" s="223"/>
      <c r="DI227" s="223"/>
      <c r="DJ227" s="223"/>
      <c r="DK227" s="223"/>
      <c r="DL227" s="223"/>
      <c r="DM227" s="223"/>
      <c r="DN227" s="223"/>
      <c r="DO227" s="223"/>
      <c r="DP227" s="223"/>
      <c r="DQ227" s="223"/>
      <c r="DR227" s="223"/>
      <c r="DS227" s="223"/>
      <c r="DT227" s="223"/>
      <c r="DU227" s="223"/>
      <c r="DV227" s="223"/>
      <c r="DW227" s="223"/>
      <c r="DX227" s="223"/>
      <c r="DY227" s="223"/>
      <c r="DZ227" s="223"/>
      <c r="EA227" s="223"/>
      <c r="EB227" s="223"/>
      <c r="EC227" s="223"/>
      <c r="ED227" s="223"/>
      <c r="EE227" s="223"/>
      <c r="EF227" s="223"/>
      <c r="EG227" s="223"/>
      <c r="EH227" s="223"/>
      <c r="EI227" s="223"/>
      <c r="EJ227" s="223"/>
      <c r="EK227" s="223"/>
      <c r="EL227" s="223"/>
      <c r="EM227" s="223"/>
      <c r="EN227" s="223"/>
      <c r="EO227" s="223"/>
      <c r="EP227" s="223"/>
      <c r="EQ227" s="223"/>
      <c r="ER227" s="223"/>
      <c r="ES227" s="223"/>
      <c r="ET227" s="223"/>
      <c r="EU227" s="223"/>
      <c r="EV227" s="223"/>
      <c r="EW227" s="223"/>
      <c r="EX227" s="223"/>
      <c r="EY227" s="223"/>
      <c r="EZ227" s="223"/>
      <c r="FA227" s="223"/>
      <c r="FB227" s="223"/>
      <c r="FC227" s="223"/>
      <c r="FD227" s="223"/>
      <c r="FE227" s="223"/>
      <c r="FF227" s="223"/>
      <c r="FG227" s="223"/>
      <c r="FH227" s="223"/>
      <c r="FI227" s="223"/>
      <c r="FJ227" s="223"/>
      <c r="FK227" s="223"/>
      <c r="FL227" s="223"/>
      <c r="FM227" s="223"/>
      <c r="FN227" s="223"/>
      <c r="FO227" s="223"/>
      <c r="FP227" s="223"/>
      <c r="FQ227" s="223"/>
      <c r="FR227" s="223"/>
      <c r="FS227" s="223"/>
      <c r="FT227" s="223"/>
      <c r="FU227" s="223"/>
      <c r="FV227" s="223"/>
      <c r="FW227" s="223"/>
      <c r="FX227" s="223"/>
      <c r="FY227" s="223"/>
      <c r="FZ227" s="223"/>
      <c r="GA227" s="223"/>
      <c r="GB227" s="223"/>
      <c r="GC227" s="223"/>
      <c r="GD227" s="223"/>
      <c r="GE227" s="223"/>
      <c r="GF227" s="223"/>
      <c r="GG227" s="223"/>
      <c r="GH227" s="223"/>
      <c r="GI227" s="223"/>
      <c r="GJ227" s="223"/>
      <c r="GK227" s="223"/>
      <c r="GL227" s="223"/>
      <c r="GM227" s="223"/>
      <c r="GN227" s="223"/>
      <c r="GO227" s="223"/>
      <c r="GP227" s="223"/>
      <c r="GQ227" s="223"/>
      <c r="GR227" s="223"/>
      <c r="GS227" s="223"/>
      <c r="GT227" s="223"/>
      <c r="GU227" s="223"/>
      <c r="GV227" s="223"/>
      <c r="GW227" s="223"/>
      <c r="GX227" s="223"/>
      <c r="GY227" s="223"/>
      <c r="GZ227" s="223"/>
      <c r="HA227" s="223"/>
      <c r="HB227" s="223"/>
      <c r="HC227" s="223"/>
      <c r="HD227" s="223"/>
      <c r="HE227" s="223"/>
      <c r="HF227" s="223"/>
      <c r="HG227" s="223"/>
      <c r="HH227" s="223"/>
      <c r="HI227" s="223"/>
      <c r="HJ227" s="223"/>
      <c r="HK227" s="223"/>
      <c r="HL227" s="223"/>
      <c r="HM227" s="223"/>
      <c r="HN227" s="223"/>
      <c r="HO227" s="223"/>
      <c r="HP227" s="223"/>
      <c r="HQ227" s="223"/>
      <c r="HR227" s="223"/>
      <c r="HS227" s="223"/>
      <c r="HT227" s="223"/>
      <c r="HU227" s="223"/>
      <c r="HV227" s="223"/>
      <c r="HW227" s="223"/>
      <c r="HX227" s="223"/>
      <c r="HY227" s="223"/>
      <c r="HZ227" s="223"/>
      <c r="IA227" s="223"/>
      <c r="IB227" s="223"/>
      <c r="IC227" s="223"/>
      <c r="ID227" s="223"/>
      <c r="IE227" s="223"/>
      <c r="IF227" s="223"/>
      <c r="IG227" s="223"/>
      <c r="IH227" s="223"/>
      <c r="II227" s="223"/>
      <c r="IJ227" s="223"/>
      <c r="IK227" s="223"/>
      <c r="IL227" s="223"/>
      <c r="IM227" s="223"/>
      <c r="IN227" s="223"/>
      <c r="IO227" s="223"/>
      <c r="IP227" s="223"/>
      <c r="IQ227" s="223"/>
      <c r="IR227" s="223"/>
      <c r="IS227" s="223"/>
      <c r="IT227" s="223"/>
      <c r="IU227" s="223"/>
      <c r="IV227" s="223"/>
      <c r="IW227" s="223"/>
      <c r="IX227" s="223"/>
      <c r="IY227" s="223"/>
      <c r="IZ227" s="223"/>
      <c r="JA227" s="223"/>
      <c r="JB227" s="223"/>
      <c r="JC227" s="223"/>
      <c r="JD227" s="223"/>
      <c r="JE227" s="223"/>
      <c r="JF227" s="223"/>
      <c r="JG227" s="223"/>
      <c r="JH227" s="223"/>
      <c r="JI227" s="232"/>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53.25" hidden="false" customHeight="true" outlineLevel="0" collapsed="false">
      <c r="A228" s="119" t="n">
        <v>205</v>
      </c>
      <c r="B228" s="119" t="s">
        <v>109</v>
      </c>
      <c r="C228" s="119" t="n">
        <v>14</v>
      </c>
      <c r="D228" s="119" t="s">
        <v>385</v>
      </c>
      <c r="E228" s="119"/>
      <c r="F228" s="119"/>
      <c r="G228" s="119" t="s">
        <v>530</v>
      </c>
      <c r="H228" s="119"/>
      <c r="I228" s="119" t="s">
        <v>71</v>
      </c>
      <c r="J228" s="119"/>
      <c r="K228" s="119" t="s">
        <v>531</v>
      </c>
      <c r="L228" s="123" t="s">
        <v>138</v>
      </c>
      <c r="M228" s="271" t="s">
        <v>864</v>
      </c>
      <c r="N228" s="202" t="n">
        <v>41830</v>
      </c>
      <c r="O228" s="202" t="n">
        <v>41830</v>
      </c>
      <c r="P228" s="119"/>
      <c r="Q228" s="124" t="n">
        <f aca="false">P228-O228</f>
        <v>-41830</v>
      </c>
      <c r="R228" s="119"/>
      <c r="S228" s="119" t="n">
        <v>14001</v>
      </c>
      <c r="T228" s="119"/>
      <c r="U228" s="273" t="s">
        <v>885</v>
      </c>
      <c r="V228" s="164" t="s">
        <v>550</v>
      </c>
      <c r="W228" s="272" t="s">
        <v>886</v>
      </c>
      <c r="X228" s="269" t="s">
        <v>887</v>
      </c>
      <c r="Y228" s="119" t="s">
        <v>135</v>
      </c>
      <c r="Z228" s="269" t="s">
        <v>888</v>
      </c>
      <c r="AA228" s="270"/>
      <c r="AB228" s="159" t="n">
        <v>1</v>
      </c>
      <c r="AC228" s="193" t="n">
        <v>41839</v>
      </c>
      <c r="AD228" s="119" t="s">
        <v>121</v>
      </c>
      <c r="AE228" s="132" t="n">
        <f aca="false">AC228-O228</f>
        <v>9</v>
      </c>
      <c r="AF228" s="119"/>
      <c r="AG228" s="119"/>
      <c r="AH228" s="0"/>
      <c r="AI228" s="0"/>
      <c r="AJ228" s="0"/>
      <c r="AK228" s="0"/>
      <c r="AL228" s="0"/>
      <c r="AM228" s="0"/>
      <c r="AN228" s="0"/>
      <c r="AO228" s="223"/>
      <c r="AP228" s="223"/>
      <c r="AQ228" s="223"/>
      <c r="AR228" s="223"/>
      <c r="AS228" s="223"/>
      <c r="AT228" s="223"/>
      <c r="AU228" s="223"/>
      <c r="AV228" s="223"/>
      <c r="AW228" s="223"/>
      <c r="AX228" s="223"/>
      <c r="AY228" s="223"/>
      <c r="AZ228" s="223"/>
      <c r="BA228" s="223"/>
      <c r="BB228" s="223"/>
      <c r="BC228" s="223"/>
      <c r="BD228" s="223"/>
      <c r="BE228" s="223"/>
      <c r="BF228" s="223"/>
      <c r="BG228" s="223"/>
      <c r="BH228" s="223"/>
      <c r="BI228" s="223"/>
      <c r="BJ228" s="223"/>
      <c r="BK228" s="223"/>
      <c r="BL228" s="223"/>
      <c r="BM228" s="223"/>
      <c r="BN228" s="223"/>
      <c r="BO228" s="223"/>
      <c r="BP228" s="223"/>
      <c r="BQ228" s="223"/>
      <c r="BR228" s="223"/>
      <c r="BS228" s="223"/>
      <c r="BT228" s="223"/>
      <c r="BU228" s="223"/>
      <c r="BV228" s="223"/>
      <c r="BW228" s="223"/>
      <c r="BX228" s="223"/>
      <c r="BY228" s="223"/>
      <c r="BZ228" s="223"/>
      <c r="CA228" s="223"/>
      <c r="CB228" s="223"/>
      <c r="CC228" s="223"/>
      <c r="CD228" s="223"/>
      <c r="CE228" s="223"/>
      <c r="CF228" s="223"/>
      <c r="CG228" s="223"/>
      <c r="CH228" s="223"/>
      <c r="CI228" s="223"/>
      <c r="CJ228" s="223"/>
      <c r="CK228" s="223"/>
      <c r="CL228" s="223"/>
      <c r="CM228" s="223"/>
      <c r="CN228" s="223"/>
      <c r="CO228" s="223"/>
      <c r="CP228" s="223"/>
      <c r="CQ228" s="223"/>
      <c r="CR228" s="223"/>
      <c r="CS228" s="223"/>
      <c r="CT228" s="223"/>
      <c r="CU228" s="223"/>
      <c r="CV228" s="223"/>
      <c r="CW228" s="223"/>
      <c r="CX228" s="223"/>
      <c r="CY228" s="223"/>
      <c r="CZ228" s="223"/>
      <c r="DA228" s="223"/>
      <c r="DB228" s="223"/>
      <c r="DC228" s="223"/>
      <c r="DD228" s="223"/>
      <c r="DE228" s="223"/>
      <c r="DF228" s="223"/>
      <c r="DG228" s="223"/>
      <c r="DH228" s="223"/>
      <c r="DI228" s="223"/>
      <c r="DJ228" s="223"/>
      <c r="DK228" s="223"/>
      <c r="DL228" s="223"/>
      <c r="DM228" s="223"/>
      <c r="DN228" s="223"/>
      <c r="DO228" s="223"/>
      <c r="DP228" s="223"/>
      <c r="DQ228" s="223"/>
      <c r="DR228" s="223"/>
      <c r="DS228" s="223"/>
      <c r="DT228" s="223"/>
      <c r="DU228" s="223"/>
      <c r="DV228" s="223"/>
      <c r="DW228" s="223"/>
      <c r="DX228" s="223"/>
      <c r="DY228" s="223"/>
      <c r="DZ228" s="223"/>
      <c r="EA228" s="223"/>
      <c r="EB228" s="223"/>
      <c r="EC228" s="223"/>
      <c r="ED228" s="223"/>
      <c r="EE228" s="223"/>
      <c r="EF228" s="223"/>
      <c r="EG228" s="223"/>
      <c r="EH228" s="223"/>
      <c r="EI228" s="223"/>
      <c r="EJ228" s="223"/>
      <c r="EK228" s="223"/>
      <c r="EL228" s="223"/>
      <c r="EM228" s="223"/>
      <c r="EN228" s="223"/>
      <c r="EO228" s="223"/>
      <c r="EP228" s="223"/>
      <c r="EQ228" s="223"/>
      <c r="ER228" s="223"/>
      <c r="ES228" s="223"/>
      <c r="ET228" s="223"/>
      <c r="EU228" s="223"/>
      <c r="EV228" s="223"/>
      <c r="EW228" s="223"/>
      <c r="EX228" s="223"/>
      <c r="EY228" s="223"/>
      <c r="EZ228" s="223"/>
      <c r="FA228" s="223"/>
      <c r="FB228" s="223"/>
      <c r="FC228" s="223"/>
      <c r="FD228" s="223"/>
      <c r="FE228" s="223"/>
      <c r="FF228" s="223"/>
      <c r="FG228" s="223"/>
      <c r="FH228" s="223"/>
      <c r="FI228" s="223"/>
      <c r="FJ228" s="223"/>
      <c r="FK228" s="223"/>
      <c r="FL228" s="223"/>
      <c r="FM228" s="223"/>
      <c r="FN228" s="223"/>
      <c r="FO228" s="223"/>
      <c r="FP228" s="223"/>
      <c r="FQ228" s="223"/>
      <c r="FR228" s="223"/>
      <c r="FS228" s="223"/>
      <c r="FT228" s="223"/>
      <c r="FU228" s="223"/>
      <c r="FV228" s="223"/>
      <c r="FW228" s="223"/>
      <c r="FX228" s="223"/>
      <c r="FY228" s="223"/>
      <c r="FZ228" s="223"/>
      <c r="GA228" s="223"/>
      <c r="GB228" s="223"/>
      <c r="GC228" s="223"/>
      <c r="GD228" s="223"/>
      <c r="GE228" s="223"/>
      <c r="GF228" s="223"/>
      <c r="GG228" s="223"/>
      <c r="GH228" s="223"/>
      <c r="GI228" s="223"/>
      <c r="GJ228" s="223"/>
      <c r="GK228" s="223"/>
      <c r="GL228" s="223"/>
      <c r="GM228" s="223"/>
      <c r="GN228" s="223"/>
      <c r="GO228" s="223"/>
      <c r="GP228" s="223"/>
      <c r="GQ228" s="223"/>
      <c r="GR228" s="223"/>
      <c r="GS228" s="223"/>
      <c r="GT228" s="223"/>
      <c r="GU228" s="223"/>
      <c r="GV228" s="223"/>
      <c r="GW228" s="223"/>
      <c r="GX228" s="223"/>
      <c r="GY228" s="223"/>
      <c r="GZ228" s="223"/>
      <c r="HA228" s="223"/>
      <c r="HB228" s="223"/>
      <c r="HC228" s="223"/>
      <c r="HD228" s="223"/>
      <c r="HE228" s="223"/>
      <c r="HF228" s="223"/>
      <c r="HG228" s="223"/>
      <c r="HH228" s="223"/>
      <c r="HI228" s="223"/>
      <c r="HJ228" s="223"/>
      <c r="HK228" s="223"/>
      <c r="HL228" s="223"/>
      <c r="HM228" s="223"/>
      <c r="HN228" s="223"/>
      <c r="HO228" s="223"/>
      <c r="HP228" s="223"/>
      <c r="HQ228" s="223"/>
      <c r="HR228" s="223"/>
      <c r="HS228" s="223"/>
      <c r="HT228" s="223"/>
      <c r="HU228" s="223"/>
      <c r="HV228" s="223"/>
      <c r="HW228" s="223"/>
      <c r="HX228" s="223"/>
      <c r="HY228" s="223"/>
      <c r="HZ228" s="223"/>
      <c r="IA228" s="223"/>
      <c r="IB228" s="223"/>
      <c r="IC228" s="223"/>
      <c r="ID228" s="223"/>
      <c r="IE228" s="223"/>
      <c r="IF228" s="223"/>
      <c r="IG228" s="223"/>
      <c r="IH228" s="223"/>
      <c r="II228" s="223"/>
      <c r="IJ228" s="223"/>
      <c r="IK228" s="223"/>
      <c r="IL228" s="223"/>
      <c r="IM228" s="223"/>
      <c r="IN228" s="223"/>
      <c r="IO228" s="223"/>
      <c r="IP228" s="223"/>
      <c r="IQ228" s="223"/>
      <c r="IR228" s="223"/>
      <c r="IS228" s="223"/>
      <c r="IT228" s="223"/>
      <c r="IU228" s="223"/>
      <c r="IV228" s="223"/>
      <c r="IW228" s="223"/>
      <c r="IX228" s="223"/>
      <c r="IY228" s="223"/>
      <c r="IZ228" s="223"/>
      <c r="JA228" s="223"/>
      <c r="JB228" s="223"/>
      <c r="JC228" s="223"/>
      <c r="JD228" s="223"/>
      <c r="JE228" s="223"/>
      <c r="JF228" s="223"/>
      <c r="JG228" s="223"/>
      <c r="JH228" s="223"/>
      <c r="JI228" s="232"/>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39.95" hidden="false" customHeight="true" outlineLevel="0" collapsed="false">
      <c r="A229" s="119" t="n">
        <v>206</v>
      </c>
      <c r="B229" s="119" t="s">
        <v>109</v>
      </c>
      <c r="C229" s="218" t="n">
        <v>14</v>
      </c>
      <c r="D229" s="119" t="s">
        <v>385</v>
      </c>
      <c r="E229" s="119"/>
      <c r="F229" s="119"/>
      <c r="G229" s="218" t="s">
        <v>530</v>
      </c>
      <c r="H229" s="218"/>
      <c r="I229" s="218" t="s">
        <v>71</v>
      </c>
      <c r="J229" s="218"/>
      <c r="K229" s="218" t="s">
        <v>531</v>
      </c>
      <c r="L229" s="123" t="s">
        <v>138</v>
      </c>
      <c r="M229" s="274" t="s">
        <v>114</v>
      </c>
      <c r="N229" s="202" t="n">
        <v>41830</v>
      </c>
      <c r="O229" s="202" t="n">
        <v>41830</v>
      </c>
      <c r="P229" s="119"/>
      <c r="Q229" s="124" t="n">
        <f aca="false">P229-O229</f>
        <v>-41830</v>
      </c>
      <c r="R229" s="119"/>
      <c r="S229" s="119" t="n">
        <v>18001</v>
      </c>
      <c r="T229" s="218"/>
      <c r="U229" s="247" t="s">
        <v>889</v>
      </c>
      <c r="V229" s="164" t="s">
        <v>550</v>
      </c>
      <c r="W229" s="272" t="s">
        <v>890</v>
      </c>
      <c r="X229" s="269" t="s">
        <v>891</v>
      </c>
      <c r="Y229" s="119" t="s">
        <v>135</v>
      </c>
      <c r="Z229" s="269" t="s">
        <v>892</v>
      </c>
      <c r="AA229" s="270"/>
      <c r="AB229" s="159" t="n">
        <v>1</v>
      </c>
      <c r="AC229" s="193" t="n">
        <v>41839</v>
      </c>
      <c r="AD229" s="119" t="s">
        <v>121</v>
      </c>
      <c r="AE229" s="132" t="n">
        <f aca="false">AC229-O229</f>
        <v>9</v>
      </c>
      <c r="AF229" s="119"/>
      <c r="AG229" s="119"/>
      <c r="AH229" s="0"/>
      <c r="AI229" s="0"/>
      <c r="AJ229" s="0"/>
      <c r="AK229" s="0"/>
      <c r="AL229" s="0"/>
      <c r="AM229" s="0"/>
      <c r="AN229" s="0"/>
      <c r="AO229" s="223"/>
      <c r="AP229" s="223"/>
      <c r="AQ229" s="223"/>
      <c r="AR229" s="223"/>
      <c r="AS229" s="223"/>
      <c r="AT229" s="223"/>
      <c r="AU229" s="223"/>
      <c r="AV229" s="223"/>
      <c r="AW229" s="223"/>
      <c r="AX229" s="223"/>
      <c r="AY229" s="223"/>
      <c r="AZ229" s="223"/>
      <c r="BA229" s="223"/>
      <c r="BB229" s="223"/>
      <c r="BC229" s="223"/>
      <c r="BD229" s="223"/>
      <c r="BE229" s="223"/>
      <c r="BF229" s="223"/>
      <c r="BG229" s="223"/>
      <c r="BH229" s="223"/>
      <c r="BI229" s="223"/>
      <c r="BJ229" s="223"/>
      <c r="BK229" s="223"/>
      <c r="BL229" s="223"/>
      <c r="BM229" s="223"/>
      <c r="BN229" s="223"/>
      <c r="BO229" s="223"/>
      <c r="BP229" s="223"/>
      <c r="BQ229" s="223"/>
      <c r="BR229" s="223"/>
      <c r="BS229" s="223"/>
      <c r="BT229" s="223"/>
      <c r="BU229" s="223"/>
      <c r="BV229" s="223"/>
      <c r="BW229" s="223"/>
      <c r="BX229" s="223"/>
      <c r="BY229" s="223"/>
      <c r="BZ229" s="223"/>
      <c r="CA229" s="223"/>
      <c r="CB229" s="223"/>
      <c r="CC229" s="223"/>
      <c r="CD229" s="223"/>
      <c r="CE229" s="223"/>
      <c r="CF229" s="223"/>
      <c r="CG229" s="223"/>
      <c r="CH229" s="223"/>
      <c r="CI229" s="223"/>
      <c r="CJ229" s="223"/>
      <c r="CK229" s="223"/>
      <c r="CL229" s="223"/>
      <c r="CM229" s="223"/>
      <c r="CN229" s="223"/>
      <c r="CO229" s="223"/>
      <c r="CP229" s="223"/>
      <c r="CQ229" s="223"/>
      <c r="CR229" s="223"/>
      <c r="CS229" s="223"/>
      <c r="CT229" s="223"/>
      <c r="CU229" s="223"/>
      <c r="CV229" s="223"/>
      <c r="CW229" s="223"/>
      <c r="CX229" s="223"/>
      <c r="CY229" s="223"/>
      <c r="CZ229" s="223"/>
      <c r="DA229" s="223"/>
      <c r="DB229" s="223"/>
      <c r="DC229" s="223"/>
      <c r="DD229" s="223"/>
      <c r="DE229" s="223"/>
      <c r="DF229" s="223"/>
      <c r="DG229" s="223"/>
      <c r="DH229" s="223"/>
      <c r="DI229" s="223"/>
      <c r="DJ229" s="223"/>
      <c r="DK229" s="223"/>
      <c r="DL229" s="223"/>
      <c r="DM229" s="223"/>
      <c r="DN229" s="223"/>
      <c r="DO229" s="223"/>
      <c r="DP229" s="223"/>
      <c r="DQ229" s="223"/>
      <c r="DR229" s="223"/>
      <c r="DS229" s="223"/>
      <c r="DT229" s="223"/>
      <c r="DU229" s="223"/>
      <c r="DV229" s="223"/>
      <c r="DW229" s="223"/>
      <c r="DX229" s="223"/>
      <c r="DY229" s="223"/>
      <c r="DZ229" s="223"/>
      <c r="EA229" s="223"/>
      <c r="EB229" s="223"/>
      <c r="EC229" s="223"/>
      <c r="ED229" s="223"/>
      <c r="EE229" s="223"/>
      <c r="EF229" s="223"/>
      <c r="EG229" s="223"/>
      <c r="EH229" s="223"/>
      <c r="EI229" s="223"/>
      <c r="EJ229" s="223"/>
      <c r="EK229" s="223"/>
      <c r="EL229" s="223"/>
      <c r="EM229" s="223"/>
      <c r="EN229" s="223"/>
      <c r="EO229" s="223"/>
      <c r="EP229" s="223"/>
      <c r="EQ229" s="223"/>
      <c r="ER229" s="223"/>
      <c r="ES229" s="223"/>
      <c r="ET229" s="223"/>
      <c r="EU229" s="223"/>
      <c r="EV229" s="223"/>
      <c r="EW229" s="223"/>
      <c r="EX229" s="223"/>
      <c r="EY229" s="223"/>
      <c r="EZ229" s="223"/>
      <c r="FA229" s="223"/>
      <c r="FB229" s="223"/>
      <c r="FC229" s="223"/>
      <c r="FD229" s="223"/>
      <c r="FE229" s="223"/>
      <c r="FF229" s="223"/>
      <c r="FG229" s="223"/>
      <c r="FH229" s="223"/>
      <c r="FI229" s="223"/>
      <c r="FJ229" s="223"/>
      <c r="FK229" s="223"/>
      <c r="FL229" s="223"/>
      <c r="FM229" s="223"/>
      <c r="FN229" s="223"/>
      <c r="FO229" s="223"/>
      <c r="FP229" s="223"/>
      <c r="FQ229" s="223"/>
      <c r="FR229" s="223"/>
      <c r="FS229" s="223"/>
      <c r="FT229" s="223"/>
      <c r="FU229" s="223"/>
      <c r="FV229" s="223"/>
      <c r="FW229" s="223"/>
      <c r="FX229" s="223"/>
      <c r="FY229" s="223"/>
      <c r="FZ229" s="223"/>
      <c r="GA229" s="223"/>
      <c r="GB229" s="223"/>
      <c r="GC229" s="223"/>
      <c r="GD229" s="223"/>
      <c r="GE229" s="223"/>
      <c r="GF229" s="223"/>
      <c r="GG229" s="223"/>
      <c r="GH229" s="223"/>
      <c r="GI229" s="223"/>
      <c r="GJ229" s="223"/>
      <c r="GK229" s="223"/>
      <c r="GL229" s="223"/>
      <c r="GM229" s="223"/>
      <c r="GN229" s="223"/>
      <c r="GO229" s="223"/>
      <c r="GP229" s="223"/>
      <c r="GQ229" s="223"/>
      <c r="GR229" s="223"/>
      <c r="GS229" s="223"/>
      <c r="GT229" s="223"/>
      <c r="GU229" s="223"/>
      <c r="GV229" s="223"/>
      <c r="GW229" s="223"/>
      <c r="GX229" s="223"/>
      <c r="GY229" s="223"/>
      <c r="GZ229" s="223"/>
      <c r="HA229" s="223"/>
      <c r="HB229" s="223"/>
      <c r="HC229" s="223"/>
      <c r="HD229" s="223"/>
      <c r="HE229" s="223"/>
      <c r="HF229" s="223"/>
      <c r="HG229" s="223"/>
      <c r="HH229" s="223"/>
      <c r="HI229" s="223"/>
      <c r="HJ229" s="223"/>
      <c r="HK229" s="223"/>
      <c r="HL229" s="223"/>
      <c r="HM229" s="223"/>
      <c r="HN229" s="223"/>
      <c r="HO229" s="223"/>
      <c r="HP229" s="223"/>
      <c r="HQ229" s="223"/>
      <c r="HR229" s="223"/>
      <c r="HS229" s="223"/>
      <c r="HT229" s="223"/>
      <c r="HU229" s="223"/>
      <c r="HV229" s="223"/>
      <c r="HW229" s="223"/>
      <c r="HX229" s="223"/>
      <c r="HY229" s="223"/>
      <c r="HZ229" s="223"/>
      <c r="IA229" s="223"/>
      <c r="IB229" s="223"/>
      <c r="IC229" s="223"/>
      <c r="ID229" s="223"/>
      <c r="IE229" s="223"/>
      <c r="IF229" s="223"/>
      <c r="IG229" s="223"/>
      <c r="IH229" s="223"/>
      <c r="II229" s="223"/>
      <c r="IJ229" s="223"/>
      <c r="IK229" s="223"/>
      <c r="IL229" s="223"/>
      <c r="IM229" s="223"/>
      <c r="IN229" s="223"/>
      <c r="IO229" s="223"/>
      <c r="IP229" s="223"/>
      <c r="IQ229" s="223"/>
      <c r="IR229" s="223"/>
      <c r="IS229" s="223"/>
      <c r="IT229" s="223"/>
      <c r="IU229" s="223"/>
      <c r="IV229" s="223"/>
      <c r="IW229" s="223"/>
      <c r="IX229" s="223"/>
      <c r="IY229" s="223"/>
      <c r="IZ229" s="223"/>
      <c r="JA229" s="223"/>
      <c r="JB229" s="223"/>
      <c r="JC229" s="223"/>
      <c r="JD229" s="223"/>
      <c r="JE229" s="223"/>
      <c r="JF229" s="223"/>
      <c r="JG229" s="223"/>
      <c r="JH229" s="223"/>
      <c r="JI229" s="232"/>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38.25" hidden="false" customHeight="true" outlineLevel="0" collapsed="false">
      <c r="A230" s="119" t="n">
        <v>207</v>
      </c>
      <c r="B230" s="119" t="s">
        <v>109</v>
      </c>
      <c r="C230" s="218" t="n">
        <v>14</v>
      </c>
      <c r="D230" s="119" t="s">
        <v>385</v>
      </c>
      <c r="E230" s="119"/>
      <c r="F230" s="119"/>
      <c r="G230" s="218" t="s">
        <v>530</v>
      </c>
      <c r="H230" s="218"/>
      <c r="I230" s="218" t="s">
        <v>71</v>
      </c>
      <c r="J230" s="218"/>
      <c r="K230" s="218" t="s">
        <v>531</v>
      </c>
      <c r="L230" s="164" t="s">
        <v>893</v>
      </c>
      <c r="M230" s="164" t="s">
        <v>894</v>
      </c>
      <c r="N230" s="202" t="n">
        <v>41829</v>
      </c>
      <c r="O230" s="202" t="n">
        <v>41829</v>
      </c>
      <c r="P230" s="193" t="n">
        <v>41836</v>
      </c>
      <c r="Q230" s="124" t="n">
        <f aca="false">P230-O230</f>
        <v>7</v>
      </c>
      <c r="R230" s="119"/>
      <c r="S230" s="119" t="n">
        <v>9001</v>
      </c>
      <c r="T230" s="218"/>
      <c r="U230" s="236" t="s">
        <v>895</v>
      </c>
      <c r="V230" s="164" t="s">
        <v>550</v>
      </c>
      <c r="W230" s="169" t="s">
        <v>896</v>
      </c>
      <c r="X230" s="269" t="s">
        <v>897</v>
      </c>
      <c r="Y230" s="119" t="s">
        <v>898</v>
      </c>
      <c r="Z230" s="169" t="s">
        <v>899</v>
      </c>
      <c r="AA230" s="165"/>
      <c r="AB230" s="159" t="n">
        <v>1</v>
      </c>
      <c r="AC230" s="193" t="n">
        <v>41839</v>
      </c>
      <c r="AD230" s="119" t="s">
        <v>121</v>
      </c>
      <c r="AE230" s="132" t="n">
        <f aca="false">AC230-O230</f>
        <v>10</v>
      </c>
      <c r="AF230" s="119"/>
      <c r="AG230" s="119"/>
      <c r="AH230" s="0"/>
      <c r="AI230" s="0"/>
      <c r="AJ230" s="0"/>
      <c r="AK230" s="0"/>
      <c r="AL230" s="0"/>
      <c r="AM230" s="0"/>
      <c r="AN230" s="0"/>
      <c r="AO230" s="223"/>
      <c r="AP230" s="223"/>
      <c r="AQ230" s="223"/>
      <c r="AR230" s="223"/>
      <c r="AS230" s="223"/>
      <c r="AT230" s="223"/>
      <c r="AU230" s="223"/>
      <c r="AV230" s="223"/>
      <c r="AW230" s="223"/>
      <c r="AX230" s="223"/>
      <c r="AY230" s="223"/>
      <c r="AZ230" s="223"/>
      <c r="BA230" s="223"/>
      <c r="BB230" s="223"/>
      <c r="BC230" s="223"/>
      <c r="BD230" s="223"/>
      <c r="BE230" s="223"/>
      <c r="BF230" s="223"/>
      <c r="BG230" s="223"/>
      <c r="BH230" s="223"/>
      <c r="BI230" s="223"/>
      <c r="BJ230" s="223"/>
      <c r="BK230" s="223"/>
      <c r="BL230" s="223"/>
      <c r="BM230" s="223"/>
      <c r="BN230" s="223"/>
      <c r="BO230" s="223"/>
      <c r="BP230" s="223"/>
      <c r="BQ230" s="223"/>
      <c r="BR230" s="223"/>
      <c r="BS230" s="223"/>
      <c r="BT230" s="223"/>
      <c r="BU230" s="223"/>
      <c r="BV230" s="223"/>
      <c r="BW230" s="223"/>
      <c r="BX230" s="223"/>
      <c r="BY230" s="223"/>
      <c r="BZ230" s="223"/>
      <c r="CA230" s="223"/>
      <c r="CB230" s="223"/>
      <c r="CC230" s="223"/>
      <c r="CD230" s="223"/>
      <c r="CE230" s="223"/>
      <c r="CF230" s="223"/>
      <c r="CG230" s="223"/>
      <c r="CH230" s="223"/>
      <c r="CI230" s="223"/>
      <c r="CJ230" s="223"/>
      <c r="CK230" s="223"/>
      <c r="CL230" s="223"/>
      <c r="CM230" s="223"/>
      <c r="CN230" s="223"/>
      <c r="CO230" s="223"/>
      <c r="CP230" s="223"/>
      <c r="CQ230" s="223"/>
      <c r="CR230" s="223"/>
      <c r="CS230" s="223"/>
      <c r="CT230" s="223"/>
      <c r="CU230" s="223"/>
      <c r="CV230" s="223"/>
      <c r="CW230" s="223"/>
      <c r="CX230" s="223"/>
      <c r="CY230" s="223"/>
      <c r="CZ230" s="223"/>
      <c r="DA230" s="223"/>
      <c r="DB230" s="223"/>
      <c r="DC230" s="223"/>
      <c r="DD230" s="223"/>
      <c r="DE230" s="223"/>
      <c r="DF230" s="223"/>
      <c r="DG230" s="223"/>
      <c r="DH230" s="223"/>
      <c r="DI230" s="223"/>
      <c r="DJ230" s="223"/>
      <c r="DK230" s="223"/>
      <c r="DL230" s="223"/>
      <c r="DM230" s="223"/>
      <c r="DN230" s="223"/>
      <c r="DO230" s="223"/>
      <c r="DP230" s="223"/>
      <c r="DQ230" s="223"/>
      <c r="DR230" s="223"/>
      <c r="DS230" s="223"/>
      <c r="DT230" s="223"/>
      <c r="DU230" s="223"/>
      <c r="DV230" s="223"/>
      <c r="DW230" s="223"/>
      <c r="DX230" s="223"/>
      <c r="DY230" s="223"/>
      <c r="DZ230" s="223"/>
      <c r="EA230" s="223"/>
      <c r="EB230" s="223"/>
      <c r="EC230" s="223"/>
      <c r="ED230" s="223"/>
      <c r="EE230" s="223"/>
      <c r="EF230" s="223"/>
      <c r="EG230" s="223"/>
      <c r="EH230" s="223"/>
      <c r="EI230" s="223"/>
      <c r="EJ230" s="223"/>
      <c r="EK230" s="223"/>
      <c r="EL230" s="223"/>
      <c r="EM230" s="223"/>
      <c r="EN230" s="223"/>
      <c r="EO230" s="223"/>
      <c r="EP230" s="223"/>
      <c r="EQ230" s="223"/>
      <c r="ER230" s="223"/>
      <c r="ES230" s="223"/>
      <c r="ET230" s="223"/>
      <c r="EU230" s="223"/>
      <c r="EV230" s="223"/>
      <c r="EW230" s="223"/>
      <c r="EX230" s="223"/>
      <c r="EY230" s="223"/>
      <c r="EZ230" s="223"/>
      <c r="FA230" s="223"/>
      <c r="FB230" s="223"/>
      <c r="FC230" s="223"/>
      <c r="FD230" s="223"/>
      <c r="FE230" s="223"/>
      <c r="FF230" s="223"/>
      <c r="FG230" s="223"/>
      <c r="FH230" s="223"/>
      <c r="FI230" s="223"/>
      <c r="FJ230" s="223"/>
      <c r="FK230" s="223"/>
      <c r="FL230" s="223"/>
      <c r="FM230" s="223"/>
      <c r="FN230" s="223"/>
      <c r="FO230" s="223"/>
      <c r="FP230" s="223"/>
      <c r="FQ230" s="223"/>
      <c r="FR230" s="223"/>
      <c r="FS230" s="223"/>
      <c r="FT230" s="223"/>
      <c r="FU230" s="223"/>
      <c r="FV230" s="223"/>
      <c r="FW230" s="223"/>
      <c r="FX230" s="223"/>
      <c r="FY230" s="223"/>
      <c r="FZ230" s="223"/>
      <c r="GA230" s="223"/>
      <c r="GB230" s="223"/>
      <c r="GC230" s="223"/>
      <c r="GD230" s="223"/>
      <c r="GE230" s="223"/>
      <c r="GF230" s="223"/>
      <c r="GG230" s="223"/>
      <c r="GH230" s="223"/>
      <c r="GI230" s="223"/>
      <c r="GJ230" s="223"/>
      <c r="GK230" s="223"/>
      <c r="GL230" s="223"/>
      <c r="GM230" s="223"/>
      <c r="GN230" s="223"/>
      <c r="GO230" s="223"/>
      <c r="GP230" s="223"/>
      <c r="GQ230" s="223"/>
      <c r="GR230" s="223"/>
      <c r="GS230" s="223"/>
      <c r="GT230" s="223"/>
      <c r="GU230" s="223"/>
      <c r="GV230" s="223"/>
      <c r="GW230" s="223"/>
      <c r="GX230" s="223"/>
      <c r="GY230" s="223"/>
      <c r="GZ230" s="223"/>
      <c r="HA230" s="223"/>
      <c r="HB230" s="223"/>
      <c r="HC230" s="223"/>
      <c r="HD230" s="223"/>
      <c r="HE230" s="223"/>
      <c r="HF230" s="223"/>
      <c r="HG230" s="223"/>
      <c r="HH230" s="223"/>
      <c r="HI230" s="223"/>
      <c r="HJ230" s="223"/>
      <c r="HK230" s="223"/>
      <c r="HL230" s="223"/>
      <c r="HM230" s="223"/>
      <c r="HN230" s="223"/>
      <c r="HO230" s="223"/>
      <c r="HP230" s="223"/>
      <c r="HQ230" s="223"/>
      <c r="HR230" s="223"/>
      <c r="HS230" s="223"/>
      <c r="HT230" s="223"/>
      <c r="HU230" s="223"/>
      <c r="HV230" s="223"/>
      <c r="HW230" s="223"/>
      <c r="HX230" s="223"/>
      <c r="HY230" s="223"/>
      <c r="HZ230" s="223"/>
      <c r="IA230" s="223"/>
      <c r="IB230" s="223"/>
      <c r="IC230" s="223"/>
      <c r="ID230" s="223"/>
      <c r="IE230" s="223"/>
      <c r="IF230" s="223"/>
      <c r="IG230" s="223"/>
      <c r="IH230" s="223"/>
      <c r="II230" s="223"/>
      <c r="IJ230" s="223"/>
      <c r="IK230" s="223"/>
      <c r="IL230" s="223"/>
      <c r="IM230" s="223"/>
      <c r="IN230" s="223"/>
      <c r="IO230" s="223"/>
      <c r="IP230" s="223"/>
      <c r="IQ230" s="223"/>
      <c r="IR230" s="223"/>
      <c r="IS230" s="223"/>
      <c r="IT230" s="223"/>
      <c r="IU230" s="223"/>
      <c r="IV230" s="223"/>
      <c r="IW230" s="223"/>
      <c r="IX230" s="223"/>
      <c r="IY230" s="223"/>
      <c r="IZ230" s="223"/>
      <c r="JA230" s="223"/>
      <c r="JB230" s="223"/>
      <c r="JC230" s="223"/>
      <c r="JD230" s="223"/>
      <c r="JE230" s="223"/>
      <c r="JF230" s="223"/>
      <c r="JG230" s="223"/>
      <c r="JH230" s="223"/>
      <c r="JI230" s="232"/>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38.25" hidden="false" customHeight="true" outlineLevel="0" collapsed="false">
      <c r="A231" s="119" t="n">
        <v>208</v>
      </c>
      <c r="B231" s="119" t="s">
        <v>109</v>
      </c>
      <c r="C231" s="119" t="n">
        <v>14</v>
      </c>
      <c r="D231" s="119" t="s">
        <v>385</v>
      </c>
      <c r="E231" s="119"/>
      <c r="F231" s="119"/>
      <c r="G231" s="119" t="s">
        <v>530</v>
      </c>
      <c r="H231" s="119"/>
      <c r="I231" s="119" t="s">
        <v>71</v>
      </c>
      <c r="J231" s="119"/>
      <c r="K231" s="119" t="s">
        <v>531</v>
      </c>
      <c r="L231" s="164" t="s">
        <v>893</v>
      </c>
      <c r="M231" s="164" t="s">
        <v>900</v>
      </c>
      <c r="N231" s="202" t="n">
        <v>41829</v>
      </c>
      <c r="O231" s="202" t="n">
        <v>41829</v>
      </c>
      <c r="P231" s="193" t="n">
        <v>41836</v>
      </c>
      <c r="Q231" s="124" t="n">
        <f aca="false">P231-O231</f>
        <v>7</v>
      </c>
      <c r="R231" s="119"/>
      <c r="S231" s="119" t="n">
        <v>18001</v>
      </c>
      <c r="T231" s="119"/>
      <c r="U231" s="228" t="s">
        <v>901</v>
      </c>
      <c r="V231" s="164" t="s">
        <v>550</v>
      </c>
      <c r="W231" s="169" t="s">
        <v>902</v>
      </c>
      <c r="X231" s="269" t="s">
        <v>903</v>
      </c>
      <c r="Y231" s="119" t="s">
        <v>898</v>
      </c>
      <c r="Z231" s="169" t="s">
        <v>904</v>
      </c>
      <c r="AA231" s="165"/>
      <c r="AB231" s="159" t="n">
        <v>1</v>
      </c>
      <c r="AC231" s="193" t="n">
        <v>41839</v>
      </c>
      <c r="AD231" s="119" t="s">
        <v>121</v>
      </c>
      <c r="AE231" s="132" t="n">
        <f aca="false">AC231-O231</f>
        <v>10</v>
      </c>
      <c r="AF231" s="119"/>
      <c r="AG231" s="119"/>
      <c r="AH231" s="0"/>
      <c r="AI231" s="0"/>
      <c r="AJ231" s="0"/>
      <c r="AK231" s="0"/>
      <c r="AL231" s="0"/>
      <c r="AM231" s="0"/>
      <c r="AN231" s="0"/>
      <c r="AO231" s="223"/>
      <c r="AP231" s="223"/>
      <c r="AQ231" s="223"/>
      <c r="AR231" s="223"/>
      <c r="AS231" s="223"/>
      <c r="AT231" s="223"/>
      <c r="AU231" s="223"/>
      <c r="AV231" s="223"/>
      <c r="AW231" s="223"/>
      <c r="AX231" s="223"/>
      <c r="AY231" s="223"/>
      <c r="AZ231" s="223"/>
      <c r="BA231" s="223"/>
      <c r="BB231" s="223"/>
      <c r="BC231" s="223"/>
      <c r="BD231" s="223"/>
      <c r="BE231" s="223"/>
      <c r="BF231" s="223"/>
      <c r="BG231" s="223"/>
      <c r="BH231" s="223"/>
      <c r="BI231" s="223"/>
      <c r="BJ231" s="223"/>
      <c r="BK231" s="223"/>
      <c r="BL231" s="223"/>
      <c r="BM231" s="223"/>
      <c r="BN231" s="223"/>
      <c r="BO231" s="223"/>
      <c r="BP231" s="223"/>
      <c r="BQ231" s="223"/>
      <c r="BR231" s="223"/>
      <c r="BS231" s="223"/>
      <c r="BT231" s="223"/>
      <c r="BU231" s="223"/>
      <c r="BV231" s="223"/>
      <c r="BW231" s="223"/>
      <c r="BX231" s="223"/>
      <c r="BY231" s="223"/>
      <c r="BZ231" s="223"/>
      <c r="CA231" s="223"/>
      <c r="CB231" s="223"/>
      <c r="CC231" s="223"/>
      <c r="CD231" s="223"/>
      <c r="CE231" s="223"/>
      <c r="CF231" s="223"/>
      <c r="CG231" s="223"/>
      <c r="CH231" s="223"/>
      <c r="CI231" s="223"/>
      <c r="CJ231" s="223"/>
      <c r="CK231" s="223"/>
      <c r="CL231" s="223"/>
      <c r="CM231" s="223"/>
      <c r="CN231" s="223"/>
      <c r="CO231" s="223"/>
      <c r="CP231" s="223"/>
      <c r="CQ231" s="223"/>
      <c r="CR231" s="223"/>
      <c r="CS231" s="223"/>
      <c r="CT231" s="223"/>
      <c r="CU231" s="223"/>
      <c r="CV231" s="223"/>
      <c r="CW231" s="223"/>
      <c r="CX231" s="223"/>
      <c r="CY231" s="223"/>
      <c r="CZ231" s="223"/>
      <c r="DA231" s="223"/>
      <c r="DB231" s="223"/>
      <c r="DC231" s="223"/>
      <c r="DD231" s="223"/>
      <c r="DE231" s="223"/>
      <c r="DF231" s="223"/>
      <c r="DG231" s="223"/>
      <c r="DH231" s="223"/>
      <c r="DI231" s="223"/>
      <c r="DJ231" s="223"/>
      <c r="DK231" s="223"/>
      <c r="DL231" s="223"/>
      <c r="DM231" s="223"/>
      <c r="DN231" s="223"/>
      <c r="DO231" s="223"/>
      <c r="DP231" s="223"/>
      <c r="DQ231" s="223"/>
      <c r="DR231" s="223"/>
      <c r="DS231" s="223"/>
      <c r="DT231" s="223"/>
      <c r="DU231" s="223"/>
      <c r="DV231" s="223"/>
      <c r="DW231" s="223"/>
      <c r="DX231" s="223"/>
      <c r="DY231" s="223"/>
      <c r="DZ231" s="223"/>
      <c r="EA231" s="223"/>
      <c r="EB231" s="223"/>
      <c r="EC231" s="223"/>
      <c r="ED231" s="223"/>
      <c r="EE231" s="223"/>
      <c r="EF231" s="223"/>
      <c r="EG231" s="223"/>
      <c r="EH231" s="223"/>
      <c r="EI231" s="223"/>
      <c r="EJ231" s="223"/>
      <c r="EK231" s="223"/>
      <c r="EL231" s="223"/>
      <c r="EM231" s="223"/>
      <c r="EN231" s="223"/>
      <c r="EO231" s="223"/>
      <c r="EP231" s="223"/>
      <c r="EQ231" s="223"/>
      <c r="ER231" s="223"/>
      <c r="ES231" s="223"/>
      <c r="ET231" s="223"/>
      <c r="EU231" s="223"/>
      <c r="EV231" s="223"/>
      <c r="EW231" s="223"/>
      <c r="EX231" s="223"/>
      <c r="EY231" s="223"/>
      <c r="EZ231" s="223"/>
      <c r="FA231" s="223"/>
      <c r="FB231" s="223"/>
      <c r="FC231" s="223"/>
      <c r="FD231" s="223"/>
      <c r="FE231" s="223"/>
      <c r="FF231" s="223"/>
      <c r="FG231" s="223"/>
      <c r="FH231" s="223"/>
      <c r="FI231" s="223"/>
      <c r="FJ231" s="223"/>
      <c r="FK231" s="223"/>
      <c r="FL231" s="223"/>
      <c r="FM231" s="223"/>
      <c r="FN231" s="223"/>
      <c r="FO231" s="223"/>
      <c r="FP231" s="223"/>
      <c r="FQ231" s="223"/>
      <c r="FR231" s="223"/>
      <c r="FS231" s="223"/>
      <c r="FT231" s="223"/>
      <c r="FU231" s="223"/>
      <c r="FV231" s="223"/>
      <c r="FW231" s="223"/>
      <c r="FX231" s="223"/>
      <c r="FY231" s="223"/>
      <c r="FZ231" s="223"/>
      <c r="GA231" s="223"/>
      <c r="GB231" s="223"/>
      <c r="GC231" s="223"/>
      <c r="GD231" s="223"/>
      <c r="GE231" s="223"/>
      <c r="GF231" s="223"/>
      <c r="GG231" s="223"/>
      <c r="GH231" s="223"/>
      <c r="GI231" s="223"/>
      <c r="GJ231" s="223"/>
      <c r="GK231" s="223"/>
      <c r="GL231" s="223"/>
      <c r="GM231" s="223"/>
      <c r="GN231" s="223"/>
      <c r="GO231" s="223"/>
      <c r="GP231" s="223"/>
      <c r="GQ231" s="223"/>
      <c r="GR231" s="223"/>
      <c r="GS231" s="223"/>
      <c r="GT231" s="223"/>
      <c r="GU231" s="223"/>
      <c r="GV231" s="223"/>
      <c r="GW231" s="223"/>
      <c r="GX231" s="223"/>
      <c r="GY231" s="223"/>
      <c r="GZ231" s="223"/>
      <c r="HA231" s="223"/>
      <c r="HB231" s="223"/>
      <c r="HC231" s="223"/>
      <c r="HD231" s="223"/>
      <c r="HE231" s="223"/>
      <c r="HF231" s="223"/>
      <c r="HG231" s="223"/>
      <c r="HH231" s="223"/>
      <c r="HI231" s="223"/>
      <c r="HJ231" s="223"/>
      <c r="HK231" s="223"/>
      <c r="HL231" s="223"/>
      <c r="HM231" s="223"/>
      <c r="HN231" s="223"/>
      <c r="HO231" s="223"/>
      <c r="HP231" s="223"/>
      <c r="HQ231" s="223"/>
      <c r="HR231" s="223"/>
      <c r="HS231" s="223"/>
      <c r="HT231" s="223"/>
      <c r="HU231" s="223"/>
      <c r="HV231" s="223"/>
      <c r="HW231" s="223"/>
      <c r="HX231" s="223"/>
      <c r="HY231" s="223"/>
      <c r="HZ231" s="223"/>
      <c r="IA231" s="223"/>
      <c r="IB231" s="223"/>
      <c r="IC231" s="223"/>
      <c r="ID231" s="223"/>
      <c r="IE231" s="223"/>
      <c r="IF231" s="223"/>
      <c r="IG231" s="223"/>
      <c r="IH231" s="223"/>
      <c r="II231" s="223"/>
      <c r="IJ231" s="223"/>
      <c r="IK231" s="223"/>
      <c r="IL231" s="223"/>
      <c r="IM231" s="223"/>
      <c r="IN231" s="223"/>
      <c r="IO231" s="223"/>
      <c r="IP231" s="223"/>
      <c r="IQ231" s="223"/>
      <c r="IR231" s="223"/>
      <c r="IS231" s="223"/>
      <c r="IT231" s="223"/>
      <c r="IU231" s="223"/>
      <c r="IV231" s="223"/>
      <c r="IW231" s="223"/>
      <c r="IX231" s="223"/>
      <c r="IY231" s="223"/>
      <c r="IZ231" s="223"/>
      <c r="JA231" s="223"/>
      <c r="JB231" s="223"/>
      <c r="JC231" s="223"/>
      <c r="JD231" s="223"/>
      <c r="JE231" s="223"/>
      <c r="JF231" s="223"/>
      <c r="JG231" s="223"/>
      <c r="JH231" s="223"/>
      <c r="JI231" s="232"/>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39.95" hidden="false" customHeight="true" outlineLevel="0" collapsed="false">
      <c r="A232" s="119" t="n">
        <v>209</v>
      </c>
      <c r="B232" s="119" t="s">
        <v>109</v>
      </c>
      <c r="C232" s="218" t="n">
        <v>14</v>
      </c>
      <c r="D232" s="119" t="s">
        <v>385</v>
      </c>
      <c r="E232" s="119"/>
      <c r="F232" s="119"/>
      <c r="G232" s="218" t="s">
        <v>530</v>
      </c>
      <c r="H232" s="218"/>
      <c r="I232" s="218" t="s">
        <v>71</v>
      </c>
      <c r="J232" s="218"/>
      <c r="K232" s="218" t="s">
        <v>531</v>
      </c>
      <c r="L232" s="164" t="s">
        <v>893</v>
      </c>
      <c r="M232" s="164" t="s">
        <v>900</v>
      </c>
      <c r="N232" s="202" t="n">
        <v>41829</v>
      </c>
      <c r="O232" s="202" t="n">
        <v>41829</v>
      </c>
      <c r="P232" s="193" t="n">
        <v>41836</v>
      </c>
      <c r="Q232" s="124" t="n">
        <f aca="false">P232-O232</f>
        <v>7</v>
      </c>
      <c r="R232" s="119"/>
      <c r="S232" s="119" t="n">
        <v>14001</v>
      </c>
      <c r="T232" s="218"/>
      <c r="U232" s="228" t="s">
        <v>905</v>
      </c>
      <c r="V232" s="164" t="s">
        <v>550</v>
      </c>
      <c r="W232" s="169" t="s">
        <v>906</v>
      </c>
      <c r="X232" s="269" t="s">
        <v>907</v>
      </c>
      <c r="Y232" s="119" t="s">
        <v>898</v>
      </c>
      <c r="Z232" s="190" t="s">
        <v>908</v>
      </c>
      <c r="AA232" s="0"/>
      <c r="AB232" s="159" t="n">
        <v>1</v>
      </c>
      <c r="AC232" s="193" t="n">
        <v>41839</v>
      </c>
      <c r="AD232" s="119" t="s">
        <v>121</v>
      </c>
      <c r="AE232" s="132" t="n">
        <f aca="false">AC232-O232</f>
        <v>10</v>
      </c>
      <c r="AF232" s="119"/>
      <c r="AG232" s="119"/>
      <c r="AH232" s="0"/>
      <c r="AI232" s="0"/>
      <c r="AJ232" s="0"/>
      <c r="AK232" s="0"/>
      <c r="AL232" s="0"/>
      <c r="AM232" s="0"/>
      <c r="AN232" s="0"/>
      <c r="AO232" s="223"/>
      <c r="AP232" s="223"/>
      <c r="AQ232" s="223"/>
      <c r="AR232" s="223"/>
      <c r="AS232" s="223"/>
      <c r="AT232" s="223"/>
      <c r="AU232" s="223"/>
      <c r="AV232" s="223"/>
      <c r="AW232" s="223"/>
      <c r="AX232" s="223"/>
      <c r="AY232" s="223"/>
      <c r="AZ232" s="223"/>
      <c r="BA232" s="223"/>
      <c r="BB232" s="223"/>
      <c r="BC232" s="223"/>
      <c r="BD232" s="223"/>
      <c r="BE232" s="223"/>
      <c r="BF232" s="223"/>
      <c r="BG232" s="223"/>
      <c r="BH232" s="223"/>
      <c r="BI232" s="223"/>
      <c r="BJ232" s="223"/>
      <c r="BK232" s="223"/>
      <c r="BL232" s="223"/>
      <c r="BM232" s="223"/>
      <c r="BN232" s="223"/>
      <c r="BO232" s="223"/>
      <c r="BP232" s="223"/>
      <c r="BQ232" s="223"/>
      <c r="BR232" s="223"/>
      <c r="BS232" s="223"/>
      <c r="BT232" s="223"/>
      <c r="BU232" s="223"/>
      <c r="BV232" s="223"/>
      <c r="BW232" s="223"/>
      <c r="BX232" s="223"/>
      <c r="BY232" s="223"/>
      <c r="BZ232" s="223"/>
      <c r="CA232" s="223"/>
      <c r="CB232" s="223"/>
      <c r="CC232" s="223"/>
      <c r="CD232" s="223"/>
      <c r="CE232" s="223"/>
      <c r="CF232" s="223"/>
      <c r="CG232" s="223"/>
      <c r="CH232" s="223"/>
      <c r="CI232" s="223"/>
      <c r="CJ232" s="223"/>
      <c r="CK232" s="223"/>
      <c r="CL232" s="223"/>
      <c r="CM232" s="223"/>
      <c r="CN232" s="223"/>
      <c r="CO232" s="223"/>
      <c r="CP232" s="223"/>
      <c r="CQ232" s="223"/>
      <c r="CR232" s="223"/>
      <c r="CS232" s="223"/>
      <c r="CT232" s="223"/>
      <c r="CU232" s="223"/>
      <c r="CV232" s="223"/>
      <c r="CW232" s="223"/>
      <c r="CX232" s="223"/>
      <c r="CY232" s="223"/>
      <c r="CZ232" s="223"/>
      <c r="DA232" s="223"/>
      <c r="DB232" s="223"/>
      <c r="DC232" s="223"/>
      <c r="DD232" s="223"/>
      <c r="DE232" s="223"/>
      <c r="DF232" s="223"/>
      <c r="DG232" s="223"/>
      <c r="DH232" s="223"/>
      <c r="DI232" s="223"/>
      <c r="DJ232" s="223"/>
      <c r="DK232" s="223"/>
      <c r="DL232" s="223"/>
      <c r="DM232" s="223"/>
      <c r="DN232" s="223"/>
      <c r="DO232" s="223"/>
      <c r="DP232" s="223"/>
      <c r="DQ232" s="223"/>
      <c r="DR232" s="223"/>
      <c r="DS232" s="223"/>
      <c r="DT232" s="223"/>
      <c r="DU232" s="223"/>
      <c r="DV232" s="223"/>
      <c r="DW232" s="223"/>
      <c r="DX232" s="223"/>
      <c r="DY232" s="223"/>
      <c r="DZ232" s="223"/>
      <c r="EA232" s="223"/>
      <c r="EB232" s="223"/>
      <c r="EC232" s="223"/>
      <c r="ED232" s="223"/>
      <c r="EE232" s="223"/>
      <c r="EF232" s="223"/>
      <c r="EG232" s="223"/>
      <c r="EH232" s="223"/>
      <c r="EI232" s="223"/>
      <c r="EJ232" s="223"/>
      <c r="EK232" s="223"/>
      <c r="EL232" s="223"/>
      <c r="EM232" s="223"/>
      <c r="EN232" s="223"/>
      <c r="EO232" s="223"/>
      <c r="EP232" s="223"/>
      <c r="EQ232" s="223"/>
      <c r="ER232" s="223"/>
      <c r="ES232" s="223"/>
      <c r="ET232" s="223"/>
      <c r="EU232" s="223"/>
      <c r="EV232" s="223"/>
      <c r="EW232" s="223"/>
      <c r="EX232" s="223"/>
      <c r="EY232" s="223"/>
      <c r="EZ232" s="223"/>
      <c r="FA232" s="223"/>
      <c r="FB232" s="223"/>
      <c r="FC232" s="223"/>
      <c r="FD232" s="223"/>
      <c r="FE232" s="223"/>
      <c r="FF232" s="223"/>
      <c r="FG232" s="223"/>
      <c r="FH232" s="223"/>
      <c r="FI232" s="223"/>
      <c r="FJ232" s="223"/>
      <c r="FK232" s="223"/>
      <c r="FL232" s="223"/>
      <c r="FM232" s="223"/>
      <c r="FN232" s="223"/>
      <c r="FO232" s="223"/>
      <c r="FP232" s="223"/>
      <c r="FQ232" s="223"/>
      <c r="FR232" s="223"/>
      <c r="FS232" s="223"/>
      <c r="FT232" s="223"/>
      <c r="FU232" s="223"/>
      <c r="FV232" s="223"/>
      <c r="FW232" s="223"/>
      <c r="FX232" s="223"/>
      <c r="FY232" s="223"/>
      <c r="FZ232" s="223"/>
      <c r="GA232" s="223"/>
      <c r="GB232" s="223"/>
      <c r="GC232" s="223"/>
      <c r="GD232" s="223"/>
      <c r="GE232" s="223"/>
      <c r="GF232" s="223"/>
      <c r="GG232" s="223"/>
      <c r="GH232" s="223"/>
      <c r="GI232" s="223"/>
      <c r="GJ232" s="223"/>
      <c r="GK232" s="223"/>
      <c r="GL232" s="223"/>
      <c r="GM232" s="223"/>
      <c r="GN232" s="223"/>
      <c r="GO232" s="223"/>
      <c r="GP232" s="223"/>
      <c r="GQ232" s="223"/>
      <c r="GR232" s="223"/>
      <c r="GS232" s="223"/>
      <c r="GT232" s="223"/>
      <c r="GU232" s="223"/>
      <c r="GV232" s="223"/>
      <c r="GW232" s="223"/>
      <c r="GX232" s="223"/>
      <c r="GY232" s="223"/>
      <c r="GZ232" s="223"/>
      <c r="HA232" s="223"/>
      <c r="HB232" s="223"/>
      <c r="HC232" s="223"/>
      <c r="HD232" s="223"/>
      <c r="HE232" s="223"/>
      <c r="HF232" s="223"/>
      <c r="HG232" s="223"/>
      <c r="HH232" s="223"/>
      <c r="HI232" s="223"/>
      <c r="HJ232" s="223"/>
      <c r="HK232" s="223"/>
      <c r="HL232" s="223"/>
      <c r="HM232" s="223"/>
      <c r="HN232" s="223"/>
      <c r="HO232" s="223"/>
      <c r="HP232" s="223"/>
      <c r="HQ232" s="223"/>
      <c r="HR232" s="223"/>
      <c r="HS232" s="223"/>
      <c r="HT232" s="223"/>
      <c r="HU232" s="223"/>
      <c r="HV232" s="223"/>
      <c r="HW232" s="223"/>
      <c r="HX232" s="223"/>
      <c r="HY232" s="223"/>
      <c r="HZ232" s="223"/>
      <c r="IA232" s="223"/>
      <c r="IB232" s="223"/>
      <c r="IC232" s="223"/>
      <c r="ID232" s="223"/>
      <c r="IE232" s="223"/>
      <c r="IF232" s="223"/>
      <c r="IG232" s="223"/>
      <c r="IH232" s="223"/>
      <c r="II232" s="223"/>
      <c r="IJ232" s="223"/>
      <c r="IK232" s="223"/>
      <c r="IL232" s="223"/>
      <c r="IM232" s="223"/>
      <c r="IN232" s="223"/>
      <c r="IO232" s="223"/>
      <c r="IP232" s="223"/>
      <c r="IQ232" s="223"/>
      <c r="IR232" s="223"/>
      <c r="IS232" s="223"/>
      <c r="IT232" s="223"/>
      <c r="IU232" s="223"/>
      <c r="IV232" s="223"/>
      <c r="IW232" s="223"/>
      <c r="IX232" s="223"/>
      <c r="IY232" s="223"/>
      <c r="IZ232" s="223"/>
      <c r="JA232" s="223"/>
      <c r="JB232" s="223"/>
      <c r="JC232" s="223"/>
      <c r="JD232" s="223"/>
      <c r="JE232" s="223"/>
      <c r="JF232" s="223"/>
      <c r="JG232" s="223"/>
      <c r="JH232" s="223"/>
      <c r="JI232" s="232"/>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38.25" hidden="false" customHeight="true" outlineLevel="0" collapsed="false">
      <c r="A233" s="119" t="n">
        <v>210</v>
      </c>
      <c r="B233" s="119" t="s">
        <v>109</v>
      </c>
      <c r="C233" s="119" t="n">
        <v>14</v>
      </c>
      <c r="D233" s="119" t="s">
        <v>385</v>
      </c>
      <c r="E233" s="119"/>
      <c r="F233" s="119"/>
      <c r="G233" s="119" t="s">
        <v>530</v>
      </c>
      <c r="H233" s="119"/>
      <c r="I233" s="119" t="s">
        <v>71</v>
      </c>
      <c r="J233" s="119"/>
      <c r="K233" s="119" t="s">
        <v>531</v>
      </c>
      <c r="L233" s="164" t="s">
        <v>893</v>
      </c>
      <c r="M233" s="164" t="s">
        <v>900</v>
      </c>
      <c r="N233" s="202" t="n">
        <v>41829</v>
      </c>
      <c r="O233" s="202" t="n">
        <v>41829</v>
      </c>
      <c r="P233" s="193" t="n">
        <v>41837</v>
      </c>
      <c r="Q233" s="124" t="n">
        <f aca="false">P233-O233</f>
        <v>8</v>
      </c>
      <c r="R233" s="119"/>
      <c r="S233" s="119" t="n">
        <v>18001</v>
      </c>
      <c r="T233" s="119"/>
      <c r="U233" s="228" t="s">
        <v>849</v>
      </c>
      <c r="V233" s="164" t="s">
        <v>550</v>
      </c>
      <c r="W233" s="169" t="s">
        <v>909</v>
      </c>
      <c r="X233" s="269" t="s">
        <v>907</v>
      </c>
      <c r="Y233" s="119" t="s">
        <v>898</v>
      </c>
      <c r="Z233" s="190" t="s">
        <v>910</v>
      </c>
      <c r="AA233" s="0"/>
      <c r="AB233" s="159" t="n">
        <v>1</v>
      </c>
      <c r="AC233" s="193" t="n">
        <v>41839</v>
      </c>
      <c r="AD233" s="119" t="s">
        <v>121</v>
      </c>
      <c r="AE233" s="132" t="n">
        <f aca="false">AC233-O233</f>
        <v>10</v>
      </c>
      <c r="AF233" s="119"/>
      <c r="AG233" s="119"/>
      <c r="AH233" s="0"/>
      <c r="AI233" s="0"/>
      <c r="AJ233" s="0"/>
      <c r="AK233" s="0"/>
      <c r="AL233" s="0"/>
      <c r="AM233" s="0"/>
      <c r="AN233" s="0"/>
      <c r="AO233" s="223"/>
      <c r="AP233" s="223"/>
      <c r="AQ233" s="223"/>
      <c r="AR233" s="223"/>
      <c r="AS233" s="223"/>
      <c r="AT233" s="223"/>
      <c r="AU233" s="223"/>
      <c r="AV233" s="223"/>
      <c r="AW233" s="223"/>
      <c r="AX233" s="223"/>
      <c r="AY233" s="223"/>
      <c r="AZ233" s="223"/>
      <c r="BA233" s="223"/>
      <c r="BB233" s="223"/>
      <c r="BC233" s="223"/>
      <c r="BD233" s="223"/>
      <c r="BE233" s="223"/>
      <c r="BF233" s="223"/>
      <c r="BG233" s="223"/>
      <c r="BH233" s="223"/>
      <c r="BI233" s="223"/>
      <c r="BJ233" s="223"/>
      <c r="BK233" s="223"/>
      <c r="BL233" s="223"/>
      <c r="BM233" s="223"/>
      <c r="BN233" s="223"/>
      <c r="BO233" s="223"/>
      <c r="BP233" s="223"/>
      <c r="BQ233" s="223"/>
      <c r="BR233" s="223"/>
      <c r="BS233" s="223"/>
      <c r="BT233" s="223"/>
      <c r="BU233" s="223"/>
      <c r="BV233" s="223"/>
      <c r="BW233" s="223"/>
      <c r="BX233" s="223"/>
      <c r="BY233" s="223"/>
      <c r="BZ233" s="223"/>
      <c r="CA233" s="223"/>
      <c r="CB233" s="223"/>
      <c r="CC233" s="223"/>
      <c r="CD233" s="223"/>
      <c r="CE233" s="223"/>
      <c r="CF233" s="223"/>
      <c r="CG233" s="223"/>
      <c r="CH233" s="223"/>
      <c r="CI233" s="223"/>
      <c r="CJ233" s="223"/>
      <c r="CK233" s="223"/>
      <c r="CL233" s="223"/>
      <c r="CM233" s="223"/>
      <c r="CN233" s="223"/>
      <c r="CO233" s="223"/>
      <c r="CP233" s="223"/>
      <c r="CQ233" s="223"/>
      <c r="CR233" s="223"/>
      <c r="CS233" s="223"/>
      <c r="CT233" s="223"/>
      <c r="CU233" s="223"/>
      <c r="CV233" s="223"/>
      <c r="CW233" s="223"/>
      <c r="CX233" s="223"/>
      <c r="CY233" s="223"/>
      <c r="CZ233" s="223"/>
      <c r="DA233" s="223"/>
      <c r="DB233" s="223"/>
      <c r="DC233" s="223"/>
      <c r="DD233" s="223"/>
      <c r="DE233" s="223"/>
      <c r="DF233" s="223"/>
      <c r="DG233" s="223"/>
      <c r="DH233" s="223"/>
      <c r="DI233" s="223"/>
      <c r="DJ233" s="223"/>
      <c r="DK233" s="223"/>
      <c r="DL233" s="223"/>
      <c r="DM233" s="223"/>
      <c r="DN233" s="223"/>
      <c r="DO233" s="223"/>
      <c r="DP233" s="223"/>
      <c r="DQ233" s="223"/>
      <c r="DR233" s="223"/>
      <c r="DS233" s="223"/>
      <c r="DT233" s="223"/>
      <c r="DU233" s="223"/>
      <c r="DV233" s="223"/>
      <c r="DW233" s="223"/>
      <c r="DX233" s="223"/>
      <c r="DY233" s="223"/>
      <c r="DZ233" s="223"/>
      <c r="EA233" s="223"/>
      <c r="EB233" s="223"/>
      <c r="EC233" s="223"/>
      <c r="ED233" s="223"/>
      <c r="EE233" s="223"/>
      <c r="EF233" s="223"/>
      <c r="EG233" s="223"/>
      <c r="EH233" s="223"/>
      <c r="EI233" s="223"/>
      <c r="EJ233" s="223"/>
      <c r="EK233" s="223"/>
      <c r="EL233" s="223"/>
      <c r="EM233" s="223"/>
      <c r="EN233" s="223"/>
      <c r="EO233" s="223"/>
      <c r="EP233" s="223"/>
      <c r="EQ233" s="223"/>
      <c r="ER233" s="223"/>
      <c r="ES233" s="223"/>
      <c r="ET233" s="223"/>
      <c r="EU233" s="223"/>
      <c r="EV233" s="223"/>
      <c r="EW233" s="223"/>
      <c r="EX233" s="223"/>
      <c r="EY233" s="223"/>
      <c r="EZ233" s="223"/>
      <c r="FA233" s="223"/>
      <c r="FB233" s="223"/>
      <c r="FC233" s="223"/>
      <c r="FD233" s="223"/>
      <c r="FE233" s="223"/>
      <c r="FF233" s="223"/>
      <c r="FG233" s="223"/>
      <c r="FH233" s="223"/>
      <c r="FI233" s="223"/>
      <c r="FJ233" s="223"/>
      <c r="FK233" s="223"/>
      <c r="FL233" s="223"/>
      <c r="FM233" s="223"/>
      <c r="FN233" s="223"/>
      <c r="FO233" s="223"/>
      <c r="FP233" s="223"/>
      <c r="FQ233" s="223"/>
      <c r="FR233" s="223"/>
      <c r="FS233" s="223"/>
      <c r="FT233" s="223"/>
      <c r="FU233" s="223"/>
      <c r="FV233" s="223"/>
      <c r="FW233" s="223"/>
      <c r="FX233" s="223"/>
      <c r="FY233" s="223"/>
      <c r="FZ233" s="223"/>
      <c r="GA233" s="223"/>
      <c r="GB233" s="223"/>
      <c r="GC233" s="223"/>
      <c r="GD233" s="223"/>
      <c r="GE233" s="223"/>
      <c r="GF233" s="223"/>
      <c r="GG233" s="223"/>
      <c r="GH233" s="223"/>
      <c r="GI233" s="223"/>
      <c r="GJ233" s="223"/>
      <c r="GK233" s="223"/>
      <c r="GL233" s="223"/>
      <c r="GM233" s="223"/>
      <c r="GN233" s="223"/>
      <c r="GO233" s="223"/>
      <c r="GP233" s="223"/>
      <c r="GQ233" s="223"/>
      <c r="GR233" s="223"/>
      <c r="GS233" s="223"/>
      <c r="GT233" s="223"/>
      <c r="GU233" s="223"/>
      <c r="GV233" s="223"/>
      <c r="GW233" s="223"/>
      <c r="GX233" s="223"/>
      <c r="GY233" s="223"/>
      <c r="GZ233" s="223"/>
      <c r="HA233" s="223"/>
      <c r="HB233" s="223"/>
      <c r="HC233" s="223"/>
      <c r="HD233" s="223"/>
      <c r="HE233" s="223"/>
      <c r="HF233" s="223"/>
      <c r="HG233" s="223"/>
      <c r="HH233" s="223"/>
      <c r="HI233" s="223"/>
      <c r="HJ233" s="223"/>
      <c r="HK233" s="223"/>
      <c r="HL233" s="223"/>
      <c r="HM233" s="223"/>
      <c r="HN233" s="223"/>
      <c r="HO233" s="223"/>
      <c r="HP233" s="223"/>
      <c r="HQ233" s="223"/>
      <c r="HR233" s="223"/>
      <c r="HS233" s="223"/>
      <c r="HT233" s="223"/>
      <c r="HU233" s="223"/>
      <c r="HV233" s="223"/>
      <c r="HW233" s="223"/>
      <c r="HX233" s="223"/>
      <c r="HY233" s="223"/>
      <c r="HZ233" s="223"/>
      <c r="IA233" s="223"/>
      <c r="IB233" s="223"/>
      <c r="IC233" s="223"/>
      <c r="ID233" s="223"/>
      <c r="IE233" s="223"/>
      <c r="IF233" s="223"/>
      <c r="IG233" s="223"/>
      <c r="IH233" s="223"/>
      <c r="II233" s="223"/>
      <c r="IJ233" s="223"/>
      <c r="IK233" s="223"/>
      <c r="IL233" s="223"/>
      <c r="IM233" s="223"/>
      <c r="IN233" s="223"/>
      <c r="IO233" s="223"/>
      <c r="IP233" s="223"/>
      <c r="IQ233" s="223"/>
      <c r="IR233" s="223"/>
      <c r="IS233" s="223"/>
      <c r="IT233" s="223"/>
      <c r="IU233" s="223"/>
      <c r="IV233" s="223"/>
      <c r="IW233" s="223"/>
      <c r="IX233" s="223"/>
      <c r="IY233" s="223"/>
      <c r="IZ233" s="223"/>
      <c r="JA233" s="223"/>
      <c r="JB233" s="223"/>
      <c r="JC233" s="223"/>
      <c r="JD233" s="223"/>
      <c r="JE233" s="223"/>
      <c r="JF233" s="223"/>
      <c r="JG233" s="223"/>
      <c r="JH233" s="223"/>
      <c r="JI233" s="232"/>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58.5" hidden="false" customHeight="true" outlineLevel="0" collapsed="false">
      <c r="A234" s="119" t="n">
        <v>211</v>
      </c>
      <c r="B234" s="119" t="s">
        <v>109</v>
      </c>
      <c r="C234" s="218" t="n">
        <v>14</v>
      </c>
      <c r="D234" s="119" t="s">
        <v>385</v>
      </c>
      <c r="E234" s="119"/>
      <c r="F234" s="119"/>
      <c r="G234" s="218" t="s">
        <v>530</v>
      </c>
      <c r="H234" s="218"/>
      <c r="I234" s="218" t="s">
        <v>71</v>
      </c>
      <c r="J234" s="218"/>
      <c r="K234" s="218" t="s">
        <v>531</v>
      </c>
      <c r="L234" s="164" t="s">
        <v>893</v>
      </c>
      <c r="M234" s="164" t="s">
        <v>894</v>
      </c>
      <c r="N234" s="202" t="n">
        <v>41829</v>
      </c>
      <c r="O234" s="202" t="n">
        <v>41829</v>
      </c>
      <c r="P234" s="193" t="n">
        <v>41836</v>
      </c>
      <c r="Q234" s="124" t="n">
        <f aca="false">P234-O234</f>
        <v>7</v>
      </c>
      <c r="R234" s="119"/>
      <c r="S234" s="119" t="n">
        <v>18001</v>
      </c>
      <c r="T234" s="218"/>
      <c r="U234" s="228" t="s">
        <v>911</v>
      </c>
      <c r="V234" s="164" t="s">
        <v>550</v>
      </c>
      <c r="W234" s="169" t="s">
        <v>912</v>
      </c>
      <c r="X234" s="269" t="s">
        <v>913</v>
      </c>
      <c r="Y234" s="119" t="s">
        <v>898</v>
      </c>
      <c r="Z234" s="169" t="s">
        <v>914</v>
      </c>
      <c r="AA234" s="165"/>
      <c r="AB234" s="159" t="n">
        <v>1</v>
      </c>
      <c r="AC234" s="193" t="n">
        <v>41839</v>
      </c>
      <c r="AD234" s="119" t="s">
        <v>121</v>
      </c>
      <c r="AE234" s="132" t="n">
        <f aca="false">AC234-O234</f>
        <v>10</v>
      </c>
      <c r="AF234" s="119"/>
      <c r="AG234" s="119"/>
      <c r="AH234" s="0"/>
      <c r="AI234" s="0"/>
      <c r="AJ234" s="0"/>
      <c r="AK234" s="0"/>
      <c r="AL234" s="0"/>
      <c r="AM234" s="0"/>
      <c r="AN234" s="0"/>
      <c r="AO234" s="223"/>
      <c r="AP234" s="223"/>
      <c r="AQ234" s="223"/>
      <c r="AR234" s="223"/>
      <c r="AS234" s="223"/>
      <c r="AT234" s="223"/>
      <c r="AU234" s="223"/>
      <c r="AV234" s="223"/>
      <c r="AW234" s="223"/>
      <c r="AX234" s="223"/>
      <c r="AY234" s="223"/>
      <c r="AZ234" s="223"/>
      <c r="BA234" s="223"/>
      <c r="BB234" s="223"/>
      <c r="BC234" s="223"/>
      <c r="BD234" s="223"/>
      <c r="BE234" s="223"/>
      <c r="BF234" s="223"/>
      <c r="BG234" s="223"/>
      <c r="BH234" s="223"/>
      <c r="BI234" s="223"/>
      <c r="BJ234" s="223"/>
      <c r="BK234" s="223"/>
      <c r="BL234" s="223"/>
      <c r="BM234" s="223"/>
      <c r="BN234" s="223"/>
      <c r="BO234" s="223"/>
      <c r="BP234" s="223"/>
      <c r="BQ234" s="223"/>
      <c r="BR234" s="223"/>
      <c r="BS234" s="223"/>
      <c r="BT234" s="223"/>
      <c r="BU234" s="223"/>
      <c r="BV234" s="223"/>
      <c r="BW234" s="223"/>
      <c r="BX234" s="223"/>
      <c r="BY234" s="223"/>
      <c r="BZ234" s="223"/>
      <c r="CA234" s="223"/>
      <c r="CB234" s="223"/>
      <c r="CC234" s="223"/>
      <c r="CD234" s="223"/>
      <c r="CE234" s="223"/>
      <c r="CF234" s="223"/>
      <c r="CG234" s="223"/>
      <c r="CH234" s="223"/>
      <c r="CI234" s="223"/>
      <c r="CJ234" s="223"/>
      <c r="CK234" s="223"/>
      <c r="CL234" s="223"/>
      <c r="CM234" s="223"/>
      <c r="CN234" s="223"/>
      <c r="CO234" s="223"/>
      <c r="CP234" s="223"/>
      <c r="CQ234" s="223"/>
      <c r="CR234" s="223"/>
      <c r="CS234" s="223"/>
      <c r="CT234" s="223"/>
      <c r="CU234" s="223"/>
      <c r="CV234" s="223"/>
      <c r="CW234" s="223"/>
      <c r="CX234" s="223"/>
      <c r="CY234" s="223"/>
      <c r="CZ234" s="223"/>
      <c r="DA234" s="223"/>
      <c r="DB234" s="223"/>
      <c r="DC234" s="223"/>
      <c r="DD234" s="223"/>
      <c r="DE234" s="223"/>
      <c r="DF234" s="223"/>
      <c r="DG234" s="223"/>
      <c r="DH234" s="223"/>
      <c r="DI234" s="223"/>
      <c r="DJ234" s="223"/>
      <c r="DK234" s="223"/>
      <c r="DL234" s="223"/>
      <c r="DM234" s="223"/>
      <c r="DN234" s="223"/>
      <c r="DO234" s="223"/>
      <c r="DP234" s="223"/>
      <c r="DQ234" s="223"/>
      <c r="DR234" s="223"/>
      <c r="DS234" s="223"/>
      <c r="DT234" s="223"/>
      <c r="DU234" s="223"/>
      <c r="DV234" s="223"/>
      <c r="DW234" s="223"/>
      <c r="DX234" s="223"/>
      <c r="DY234" s="223"/>
      <c r="DZ234" s="223"/>
      <c r="EA234" s="223"/>
      <c r="EB234" s="223"/>
      <c r="EC234" s="223"/>
      <c r="ED234" s="223"/>
      <c r="EE234" s="223"/>
      <c r="EF234" s="223"/>
      <c r="EG234" s="223"/>
      <c r="EH234" s="223"/>
      <c r="EI234" s="223"/>
      <c r="EJ234" s="223"/>
      <c r="EK234" s="223"/>
      <c r="EL234" s="223"/>
      <c r="EM234" s="223"/>
      <c r="EN234" s="223"/>
      <c r="EO234" s="223"/>
      <c r="EP234" s="223"/>
      <c r="EQ234" s="223"/>
      <c r="ER234" s="223"/>
      <c r="ES234" s="223"/>
      <c r="ET234" s="223"/>
      <c r="EU234" s="223"/>
      <c r="EV234" s="223"/>
      <c r="EW234" s="223"/>
      <c r="EX234" s="223"/>
      <c r="EY234" s="223"/>
      <c r="EZ234" s="223"/>
      <c r="FA234" s="223"/>
      <c r="FB234" s="223"/>
      <c r="FC234" s="223"/>
      <c r="FD234" s="223"/>
      <c r="FE234" s="223"/>
      <c r="FF234" s="223"/>
      <c r="FG234" s="223"/>
      <c r="FH234" s="223"/>
      <c r="FI234" s="223"/>
      <c r="FJ234" s="223"/>
      <c r="FK234" s="223"/>
      <c r="FL234" s="223"/>
      <c r="FM234" s="223"/>
      <c r="FN234" s="223"/>
      <c r="FO234" s="223"/>
      <c r="FP234" s="223"/>
      <c r="FQ234" s="223"/>
      <c r="FR234" s="223"/>
      <c r="FS234" s="223"/>
      <c r="FT234" s="223"/>
      <c r="FU234" s="223"/>
      <c r="FV234" s="223"/>
      <c r="FW234" s="223"/>
      <c r="FX234" s="223"/>
      <c r="FY234" s="223"/>
      <c r="FZ234" s="223"/>
      <c r="GA234" s="223"/>
      <c r="GB234" s="223"/>
      <c r="GC234" s="223"/>
      <c r="GD234" s="223"/>
      <c r="GE234" s="223"/>
      <c r="GF234" s="223"/>
      <c r="GG234" s="223"/>
      <c r="GH234" s="223"/>
      <c r="GI234" s="223"/>
      <c r="GJ234" s="223"/>
      <c r="GK234" s="223"/>
      <c r="GL234" s="223"/>
      <c r="GM234" s="223"/>
      <c r="GN234" s="223"/>
      <c r="GO234" s="223"/>
      <c r="GP234" s="223"/>
      <c r="GQ234" s="223"/>
      <c r="GR234" s="223"/>
      <c r="GS234" s="223"/>
      <c r="GT234" s="223"/>
      <c r="GU234" s="223"/>
      <c r="GV234" s="223"/>
      <c r="GW234" s="223"/>
      <c r="GX234" s="223"/>
      <c r="GY234" s="223"/>
      <c r="GZ234" s="223"/>
      <c r="HA234" s="223"/>
      <c r="HB234" s="223"/>
      <c r="HC234" s="223"/>
      <c r="HD234" s="223"/>
      <c r="HE234" s="223"/>
      <c r="HF234" s="223"/>
      <c r="HG234" s="223"/>
      <c r="HH234" s="223"/>
      <c r="HI234" s="223"/>
      <c r="HJ234" s="223"/>
      <c r="HK234" s="223"/>
      <c r="HL234" s="223"/>
      <c r="HM234" s="223"/>
      <c r="HN234" s="223"/>
      <c r="HO234" s="223"/>
      <c r="HP234" s="223"/>
      <c r="HQ234" s="223"/>
      <c r="HR234" s="223"/>
      <c r="HS234" s="223"/>
      <c r="HT234" s="223"/>
      <c r="HU234" s="223"/>
      <c r="HV234" s="223"/>
      <c r="HW234" s="223"/>
      <c r="HX234" s="223"/>
      <c r="HY234" s="223"/>
      <c r="HZ234" s="223"/>
      <c r="IA234" s="223"/>
      <c r="IB234" s="223"/>
      <c r="IC234" s="223"/>
      <c r="ID234" s="223"/>
      <c r="IE234" s="223"/>
      <c r="IF234" s="223"/>
      <c r="IG234" s="223"/>
      <c r="IH234" s="223"/>
      <c r="II234" s="223"/>
      <c r="IJ234" s="223"/>
      <c r="IK234" s="223"/>
      <c r="IL234" s="223"/>
      <c r="IM234" s="223"/>
      <c r="IN234" s="223"/>
      <c r="IO234" s="223"/>
      <c r="IP234" s="223"/>
      <c r="IQ234" s="223"/>
      <c r="IR234" s="223"/>
      <c r="IS234" s="223"/>
      <c r="IT234" s="223"/>
      <c r="IU234" s="223"/>
      <c r="IV234" s="223"/>
      <c r="IW234" s="223"/>
      <c r="IX234" s="223"/>
      <c r="IY234" s="223"/>
      <c r="IZ234" s="223"/>
      <c r="JA234" s="223"/>
      <c r="JB234" s="223"/>
      <c r="JC234" s="223"/>
      <c r="JD234" s="223"/>
      <c r="JE234" s="223"/>
      <c r="JF234" s="223"/>
      <c r="JG234" s="223"/>
      <c r="JH234" s="223"/>
      <c r="JI234" s="232"/>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39.95" hidden="false" customHeight="true" outlineLevel="0" collapsed="false">
      <c r="A235" s="119" t="n">
        <v>212</v>
      </c>
      <c r="B235" s="119" t="s">
        <v>109</v>
      </c>
      <c r="C235" s="119" t="n">
        <v>14</v>
      </c>
      <c r="D235" s="119" t="s">
        <v>385</v>
      </c>
      <c r="E235" s="119"/>
      <c r="F235" s="119"/>
      <c r="G235" s="119" t="s">
        <v>530</v>
      </c>
      <c r="H235" s="119"/>
      <c r="I235" s="119" t="s">
        <v>71</v>
      </c>
      <c r="J235" s="119"/>
      <c r="K235" s="119" t="s">
        <v>531</v>
      </c>
      <c r="L235" s="164" t="s">
        <v>893</v>
      </c>
      <c r="M235" s="164" t="s">
        <v>900</v>
      </c>
      <c r="N235" s="202" t="n">
        <v>41829</v>
      </c>
      <c r="O235" s="202" t="n">
        <v>41829</v>
      </c>
      <c r="P235" s="193" t="n">
        <v>41836</v>
      </c>
      <c r="Q235" s="124" t="n">
        <f aca="false">P235-O235</f>
        <v>7</v>
      </c>
      <c r="R235" s="119"/>
      <c r="S235" s="119" t="n">
        <v>18001</v>
      </c>
      <c r="T235" s="119"/>
      <c r="U235" s="228" t="s">
        <v>915</v>
      </c>
      <c r="V235" s="164" t="s">
        <v>550</v>
      </c>
      <c r="W235" s="169" t="s">
        <v>916</v>
      </c>
      <c r="X235" s="269" t="s">
        <v>917</v>
      </c>
      <c r="Y235" s="119" t="s">
        <v>918</v>
      </c>
      <c r="Z235" s="190" t="s">
        <v>919</v>
      </c>
      <c r="AA235" s="0"/>
      <c r="AB235" s="159" t="n">
        <v>1</v>
      </c>
      <c r="AC235" s="193" t="n">
        <v>41839</v>
      </c>
      <c r="AD235" s="119" t="s">
        <v>121</v>
      </c>
      <c r="AE235" s="132" t="n">
        <f aca="false">AC235-O235</f>
        <v>10</v>
      </c>
      <c r="AF235" s="119"/>
      <c r="AG235" s="119"/>
      <c r="AH235" s="0"/>
      <c r="AI235" s="0"/>
      <c r="AJ235" s="0"/>
      <c r="AK235" s="0"/>
      <c r="AL235" s="0"/>
      <c r="AM235" s="0"/>
      <c r="AN235" s="0"/>
      <c r="AO235" s="223"/>
      <c r="AP235" s="223"/>
      <c r="AQ235" s="223"/>
      <c r="AR235" s="223"/>
      <c r="AS235" s="223"/>
      <c r="AT235" s="223"/>
      <c r="AU235" s="223"/>
      <c r="AV235" s="223"/>
      <c r="AW235" s="223"/>
      <c r="AX235" s="223"/>
      <c r="AY235" s="223"/>
      <c r="AZ235" s="223"/>
      <c r="BA235" s="223"/>
      <c r="BB235" s="223"/>
      <c r="BC235" s="223"/>
      <c r="BD235" s="223"/>
      <c r="BE235" s="223"/>
      <c r="BF235" s="223"/>
      <c r="BG235" s="223"/>
      <c r="BH235" s="223"/>
      <c r="BI235" s="223"/>
      <c r="BJ235" s="223"/>
      <c r="BK235" s="223"/>
      <c r="BL235" s="223"/>
      <c r="BM235" s="223"/>
      <c r="BN235" s="223"/>
      <c r="BO235" s="223"/>
      <c r="BP235" s="223"/>
      <c r="BQ235" s="223"/>
      <c r="BR235" s="223"/>
      <c r="BS235" s="223"/>
      <c r="BT235" s="223"/>
      <c r="BU235" s="223"/>
      <c r="BV235" s="223"/>
      <c r="BW235" s="223"/>
      <c r="BX235" s="223"/>
      <c r="BY235" s="223"/>
      <c r="BZ235" s="223"/>
      <c r="CA235" s="223"/>
      <c r="CB235" s="223"/>
      <c r="CC235" s="223"/>
      <c r="CD235" s="223"/>
      <c r="CE235" s="223"/>
      <c r="CF235" s="223"/>
      <c r="CG235" s="223"/>
      <c r="CH235" s="223"/>
      <c r="CI235" s="223"/>
      <c r="CJ235" s="223"/>
      <c r="CK235" s="223"/>
      <c r="CL235" s="223"/>
      <c r="CM235" s="223"/>
      <c r="CN235" s="223"/>
      <c r="CO235" s="223"/>
      <c r="CP235" s="223"/>
      <c r="CQ235" s="223"/>
      <c r="CR235" s="223"/>
      <c r="CS235" s="223"/>
      <c r="CT235" s="223"/>
      <c r="CU235" s="223"/>
      <c r="CV235" s="223"/>
      <c r="CW235" s="223"/>
      <c r="CX235" s="223"/>
      <c r="CY235" s="223"/>
      <c r="CZ235" s="223"/>
      <c r="DA235" s="223"/>
      <c r="DB235" s="223"/>
      <c r="DC235" s="223"/>
      <c r="DD235" s="223"/>
      <c r="DE235" s="223"/>
      <c r="DF235" s="223"/>
      <c r="DG235" s="223"/>
      <c r="DH235" s="223"/>
      <c r="DI235" s="223"/>
      <c r="DJ235" s="223"/>
      <c r="DK235" s="223"/>
      <c r="DL235" s="223"/>
      <c r="DM235" s="223"/>
      <c r="DN235" s="223"/>
      <c r="DO235" s="223"/>
      <c r="DP235" s="223"/>
      <c r="DQ235" s="223"/>
      <c r="DR235" s="223"/>
      <c r="DS235" s="223"/>
      <c r="DT235" s="223"/>
      <c r="DU235" s="223"/>
      <c r="DV235" s="223"/>
      <c r="DW235" s="223"/>
      <c r="DX235" s="223"/>
      <c r="DY235" s="223"/>
      <c r="DZ235" s="223"/>
      <c r="EA235" s="223"/>
      <c r="EB235" s="223"/>
      <c r="EC235" s="223"/>
      <c r="ED235" s="223"/>
      <c r="EE235" s="223"/>
      <c r="EF235" s="223"/>
      <c r="EG235" s="223"/>
      <c r="EH235" s="223"/>
      <c r="EI235" s="223"/>
      <c r="EJ235" s="223"/>
      <c r="EK235" s="223"/>
      <c r="EL235" s="223"/>
      <c r="EM235" s="223"/>
      <c r="EN235" s="223"/>
      <c r="EO235" s="223"/>
      <c r="EP235" s="223"/>
      <c r="EQ235" s="223"/>
      <c r="ER235" s="223"/>
      <c r="ES235" s="223"/>
      <c r="ET235" s="223"/>
      <c r="EU235" s="223"/>
      <c r="EV235" s="223"/>
      <c r="EW235" s="223"/>
      <c r="EX235" s="223"/>
      <c r="EY235" s="223"/>
      <c r="EZ235" s="223"/>
      <c r="FA235" s="223"/>
      <c r="FB235" s="223"/>
      <c r="FC235" s="223"/>
      <c r="FD235" s="223"/>
      <c r="FE235" s="223"/>
      <c r="FF235" s="223"/>
      <c r="FG235" s="223"/>
      <c r="FH235" s="223"/>
      <c r="FI235" s="223"/>
      <c r="FJ235" s="223"/>
      <c r="FK235" s="223"/>
      <c r="FL235" s="223"/>
      <c r="FM235" s="223"/>
      <c r="FN235" s="223"/>
      <c r="FO235" s="223"/>
      <c r="FP235" s="223"/>
      <c r="FQ235" s="223"/>
      <c r="FR235" s="223"/>
      <c r="FS235" s="223"/>
      <c r="FT235" s="223"/>
      <c r="FU235" s="223"/>
      <c r="FV235" s="223"/>
      <c r="FW235" s="223"/>
      <c r="FX235" s="223"/>
      <c r="FY235" s="223"/>
      <c r="FZ235" s="223"/>
      <c r="GA235" s="223"/>
      <c r="GB235" s="223"/>
      <c r="GC235" s="223"/>
      <c r="GD235" s="223"/>
      <c r="GE235" s="223"/>
      <c r="GF235" s="223"/>
      <c r="GG235" s="223"/>
      <c r="GH235" s="223"/>
      <c r="GI235" s="223"/>
      <c r="GJ235" s="223"/>
      <c r="GK235" s="223"/>
      <c r="GL235" s="223"/>
      <c r="GM235" s="223"/>
      <c r="GN235" s="223"/>
      <c r="GO235" s="223"/>
      <c r="GP235" s="223"/>
      <c r="GQ235" s="223"/>
      <c r="GR235" s="223"/>
      <c r="GS235" s="223"/>
      <c r="GT235" s="223"/>
      <c r="GU235" s="223"/>
      <c r="GV235" s="223"/>
      <c r="GW235" s="223"/>
      <c r="GX235" s="223"/>
      <c r="GY235" s="223"/>
      <c r="GZ235" s="223"/>
      <c r="HA235" s="223"/>
      <c r="HB235" s="223"/>
      <c r="HC235" s="223"/>
      <c r="HD235" s="223"/>
      <c r="HE235" s="223"/>
      <c r="HF235" s="223"/>
      <c r="HG235" s="223"/>
      <c r="HH235" s="223"/>
      <c r="HI235" s="223"/>
      <c r="HJ235" s="223"/>
      <c r="HK235" s="223"/>
      <c r="HL235" s="223"/>
      <c r="HM235" s="223"/>
      <c r="HN235" s="223"/>
      <c r="HO235" s="223"/>
      <c r="HP235" s="223"/>
      <c r="HQ235" s="223"/>
      <c r="HR235" s="223"/>
      <c r="HS235" s="223"/>
      <c r="HT235" s="223"/>
      <c r="HU235" s="223"/>
      <c r="HV235" s="223"/>
      <c r="HW235" s="223"/>
      <c r="HX235" s="223"/>
      <c r="HY235" s="223"/>
      <c r="HZ235" s="223"/>
      <c r="IA235" s="223"/>
      <c r="IB235" s="223"/>
      <c r="IC235" s="223"/>
      <c r="ID235" s="223"/>
      <c r="IE235" s="223"/>
      <c r="IF235" s="223"/>
      <c r="IG235" s="223"/>
      <c r="IH235" s="223"/>
      <c r="II235" s="223"/>
      <c r="IJ235" s="223"/>
      <c r="IK235" s="223"/>
      <c r="IL235" s="223"/>
      <c r="IM235" s="223"/>
      <c r="IN235" s="223"/>
      <c r="IO235" s="223"/>
      <c r="IP235" s="223"/>
      <c r="IQ235" s="223"/>
      <c r="IR235" s="223"/>
      <c r="IS235" s="223"/>
      <c r="IT235" s="223"/>
      <c r="IU235" s="223"/>
      <c r="IV235" s="223"/>
      <c r="IW235" s="223"/>
      <c r="IX235" s="223"/>
      <c r="IY235" s="223"/>
      <c r="IZ235" s="223"/>
      <c r="JA235" s="223"/>
      <c r="JB235" s="223"/>
      <c r="JC235" s="223"/>
      <c r="JD235" s="223"/>
      <c r="JE235" s="223"/>
      <c r="JF235" s="223"/>
      <c r="JG235" s="223"/>
      <c r="JH235" s="223"/>
      <c r="JI235" s="232"/>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39.95" hidden="false" customHeight="true" outlineLevel="0" collapsed="false">
      <c r="A236" s="119" t="n">
        <v>213</v>
      </c>
      <c r="B236" s="119" t="s">
        <v>109</v>
      </c>
      <c r="C236" s="218" t="n">
        <v>14</v>
      </c>
      <c r="D236" s="119" t="s">
        <v>385</v>
      </c>
      <c r="E236" s="119"/>
      <c r="F236" s="119"/>
      <c r="G236" s="218" t="s">
        <v>530</v>
      </c>
      <c r="H236" s="218"/>
      <c r="I236" s="218" t="s">
        <v>71</v>
      </c>
      <c r="J236" s="218"/>
      <c r="K236" s="218" t="s">
        <v>531</v>
      </c>
      <c r="L236" s="164" t="s">
        <v>893</v>
      </c>
      <c r="M236" s="164" t="s">
        <v>900</v>
      </c>
      <c r="N236" s="202" t="n">
        <v>41829</v>
      </c>
      <c r="O236" s="202" t="n">
        <v>41829</v>
      </c>
      <c r="P236" s="193" t="n">
        <v>41836</v>
      </c>
      <c r="Q236" s="124" t="n">
        <f aca="false">P236-O236</f>
        <v>7</v>
      </c>
      <c r="R236" s="119"/>
      <c r="S236" s="119" t="n">
        <v>18001</v>
      </c>
      <c r="T236" s="218"/>
      <c r="U236" s="228" t="s">
        <v>920</v>
      </c>
      <c r="V236" s="164" t="s">
        <v>550</v>
      </c>
      <c r="W236" s="169" t="s">
        <v>921</v>
      </c>
      <c r="X236" s="269" t="s">
        <v>922</v>
      </c>
      <c r="Y236" s="119" t="s">
        <v>918</v>
      </c>
      <c r="Z236" s="190" t="s">
        <v>923</v>
      </c>
      <c r="AA236" s="0"/>
      <c r="AB236" s="159" t="n">
        <v>1</v>
      </c>
      <c r="AC236" s="193" t="n">
        <v>41839</v>
      </c>
      <c r="AD236" s="119" t="s">
        <v>121</v>
      </c>
      <c r="AE236" s="132" t="n">
        <f aca="false">AC236-O236</f>
        <v>10</v>
      </c>
      <c r="AF236" s="119"/>
      <c r="AG236" s="119"/>
      <c r="AH236" s="0"/>
      <c r="AI236" s="0"/>
      <c r="AJ236" s="0"/>
      <c r="AK236" s="0"/>
      <c r="AL236" s="0"/>
      <c r="AM236" s="0"/>
      <c r="AN236" s="0"/>
      <c r="AO236" s="223"/>
      <c r="AP236" s="223"/>
      <c r="AQ236" s="223"/>
      <c r="AR236" s="223"/>
      <c r="AS236" s="223"/>
      <c r="AT236" s="223"/>
      <c r="AU236" s="223"/>
      <c r="AV236" s="223"/>
      <c r="AW236" s="223"/>
      <c r="AX236" s="223"/>
      <c r="AY236" s="223"/>
      <c r="AZ236" s="223"/>
      <c r="BA236" s="223"/>
      <c r="BB236" s="223"/>
      <c r="BC236" s="223"/>
      <c r="BD236" s="223"/>
      <c r="BE236" s="223"/>
      <c r="BF236" s="223"/>
      <c r="BG236" s="223"/>
      <c r="BH236" s="223"/>
      <c r="BI236" s="223"/>
      <c r="BJ236" s="223"/>
      <c r="BK236" s="223"/>
      <c r="BL236" s="223"/>
      <c r="BM236" s="223"/>
      <c r="BN236" s="223"/>
      <c r="BO236" s="223"/>
      <c r="BP236" s="223"/>
      <c r="BQ236" s="223"/>
      <c r="BR236" s="223"/>
      <c r="BS236" s="223"/>
      <c r="BT236" s="223"/>
      <c r="BU236" s="223"/>
      <c r="BV236" s="223"/>
      <c r="BW236" s="223"/>
      <c r="BX236" s="223"/>
      <c r="BY236" s="223"/>
      <c r="BZ236" s="223"/>
      <c r="CA236" s="223"/>
      <c r="CB236" s="223"/>
      <c r="CC236" s="223"/>
      <c r="CD236" s="223"/>
      <c r="CE236" s="223"/>
      <c r="CF236" s="223"/>
      <c r="CG236" s="223"/>
      <c r="CH236" s="223"/>
      <c r="CI236" s="223"/>
      <c r="CJ236" s="223"/>
      <c r="CK236" s="223"/>
      <c r="CL236" s="223"/>
      <c r="CM236" s="223"/>
      <c r="CN236" s="223"/>
      <c r="CO236" s="223"/>
      <c r="CP236" s="223"/>
      <c r="CQ236" s="223"/>
      <c r="CR236" s="223"/>
      <c r="CS236" s="223"/>
      <c r="CT236" s="223"/>
      <c r="CU236" s="223"/>
      <c r="CV236" s="223"/>
      <c r="CW236" s="223"/>
      <c r="CX236" s="223"/>
      <c r="CY236" s="223"/>
      <c r="CZ236" s="223"/>
      <c r="DA236" s="223"/>
      <c r="DB236" s="223"/>
      <c r="DC236" s="223"/>
      <c r="DD236" s="223"/>
      <c r="DE236" s="223"/>
      <c r="DF236" s="223"/>
      <c r="DG236" s="223"/>
      <c r="DH236" s="223"/>
      <c r="DI236" s="223"/>
      <c r="DJ236" s="223"/>
      <c r="DK236" s="223"/>
      <c r="DL236" s="223"/>
      <c r="DM236" s="223"/>
      <c r="DN236" s="223"/>
      <c r="DO236" s="223"/>
      <c r="DP236" s="223"/>
      <c r="DQ236" s="223"/>
      <c r="DR236" s="223"/>
      <c r="DS236" s="223"/>
      <c r="DT236" s="223"/>
      <c r="DU236" s="223"/>
      <c r="DV236" s="223"/>
      <c r="DW236" s="223"/>
      <c r="DX236" s="223"/>
      <c r="DY236" s="223"/>
      <c r="DZ236" s="223"/>
      <c r="EA236" s="223"/>
      <c r="EB236" s="223"/>
      <c r="EC236" s="223"/>
      <c r="ED236" s="223"/>
      <c r="EE236" s="223"/>
      <c r="EF236" s="223"/>
      <c r="EG236" s="223"/>
      <c r="EH236" s="223"/>
      <c r="EI236" s="223"/>
      <c r="EJ236" s="223"/>
      <c r="EK236" s="223"/>
      <c r="EL236" s="223"/>
      <c r="EM236" s="223"/>
      <c r="EN236" s="223"/>
      <c r="EO236" s="223"/>
      <c r="EP236" s="223"/>
      <c r="EQ236" s="223"/>
      <c r="ER236" s="223"/>
      <c r="ES236" s="223"/>
      <c r="ET236" s="223"/>
      <c r="EU236" s="223"/>
      <c r="EV236" s="223"/>
      <c r="EW236" s="223"/>
      <c r="EX236" s="223"/>
      <c r="EY236" s="223"/>
      <c r="EZ236" s="223"/>
      <c r="FA236" s="223"/>
      <c r="FB236" s="223"/>
      <c r="FC236" s="223"/>
      <c r="FD236" s="223"/>
      <c r="FE236" s="223"/>
      <c r="FF236" s="223"/>
      <c r="FG236" s="223"/>
      <c r="FH236" s="223"/>
      <c r="FI236" s="223"/>
      <c r="FJ236" s="223"/>
      <c r="FK236" s="223"/>
      <c r="FL236" s="223"/>
      <c r="FM236" s="223"/>
      <c r="FN236" s="223"/>
      <c r="FO236" s="223"/>
      <c r="FP236" s="223"/>
      <c r="FQ236" s="223"/>
      <c r="FR236" s="223"/>
      <c r="FS236" s="223"/>
      <c r="FT236" s="223"/>
      <c r="FU236" s="223"/>
      <c r="FV236" s="223"/>
      <c r="FW236" s="223"/>
      <c r="FX236" s="223"/>
      <c r="FY236" s="223"/>
      <c r="FZ236" s="223"/>
      <c r="GA236" s="223"/>
      <c r="GB236" s="223"/>
      <c r="GC236" s="223"/>
      <c r="GD236" s="223"/>
      <c r="GE236" s="223"/>
      <c r="GF236" s="223"/>
      <c r="GG236" s="223"/>
      <c r="GH236" s="223"/>
      <c r="GI236" s="223"/>
      <c r="GJ236" s="223"/>
      <c r="GK236" s="223"/>
      <c r="GL236" s="223"/>
      <c r="GM236" s="223"/>
      <c r="GN236" s="223"/>
      <c r="GO236" s="223"/>
      <c r="GP236" s="223"/>
      <c r="GQ236" s="223"/>
      <c r="GR236" s="223"/>
      <c r="GS236" s="223"/>
      <c r="GT236" s="223"/>
      <c r="GU236" s="223"/>
      <c r="GV236" s="223"/>
      <c r="GW236" s="223"/>
      <c r="GX236" s="223"/>
      <c r="GY236" s="223"/>
      <c r="GZ236" s="223"/>
      <c r="HA236" s="223"/>
      <c r="HB236" s="223"/>
      <c r="HC236" s="223"/>
      <c r="HD236" s="223"/>
      <c r="HE236" s="223"/>
      <c r="HF236" s="223"/>
      <c r="HG236" s="223"/>
      <c r="HH236" s="223"/>
      <c r="HI236" s="223"/>
      <c r="HJ236" s="223"/>
      <c r="HK236" s="223"/>
      <c r="HL236" s="223"/>
      <c r="HM236" s="223"/>
      <c r="HN236" s="223"/>
      <c r="HO236" s="223"/>
      <c r="HP236" s="223"/>
      <c r="HQ236" s="223"/>
      <c r="HR236" s="223"/>
      <c r="HS236" s="223"/>
      <c r="HT236" s="223"/>
      <c r="HU236" s="223"/>
      <c r="HV236" s="223"/>
      <c r="HW236" s="223"/>
      <c r="HX236" s="223"/>
      <c r="HY236" s="223"/>
      <c r="HZ236" s="223"/>
      <c r="IA236" s="223"/>
      <c r="IB236" s="223"/>
      <c r="IC236" s="223"/>
      <c r="ID236" s="223"/>
      <c r="IE236" s="223"/>
      <c r="IF236" s="223"/>
      <c r="IG236" s="223"/>
      <c r="IH236" s="223"/>
      <c r="II236" s="223"/>
      <c r="IJ236" s="223"/>
      <c r="IK236" s="223"/>
      <c r="IL236" s="223"/>
      <c r="IM236" s="223"/>
      <c r="IN236" s="223"/>
      <c r="IO236" s="223"/>
      <c r="IP236" s="223"/>
      <c r="IQ236" s="223"/>
      <c r="IR236" s="223"/>
      <c r="IS236" s="223"/>
      <c r="IT236" s="223"/>
      <c r="IU236" s="223"/>
      <c r="IV236" s="223"/>
      <c r="IW236" s="223"/>
      <c r="IX236" s="223"/>
      <c r="IY236" s="223"/>
      <c r="IZ236" s="223"/>
      <c r="JA236" s="223"/>
      <c r="JB236" s="223"/>
      <c r="JC236" s="223"/>
      <c r="JD236" s="223"/>
      <c r="JE236" s="223"/>
      <c r="JF236" s="223"/>
      <c r="JG236" s="223"/>
      <c r="JH236" s="223"/>
      <c r="JI236" s="232"/>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39.95" hidden="false" customHeight="true" outlineLevel="0" collapsed="false">
      <c r="A237" s="119" t="n">
        <v>214</v>
      </c>
      <c r="B237" s="119" t="s">
        <v>109</v>
      </c>
      <c r="C237" s="119" t="n">
        <v>14</v>
      </c>
      <c r="D237" s="119" t="s">
        <v>385</v>
      </c>
      <c r="E237" s="119"/>
      <c r="F237" s="119"/>
      <c r="G237" s="119" t="s">
        <v>530</v>
      </c>
      <c r="H237" s="119"/>
      <c r="I237" s="119" t="s">
        <v>71</v>
      </c>
      <c r="J237" s="119"/>
      <c r="K237" s="119" t="s">
        <v>531</v>
      </c>
      <c r="L237" s="164" t="s">
        <v>893</v>
      </c>
      <c r="M237" s="164" t="s">
        <v>894</v>
      </c>
      <c r="N237" s="202" t="n">
        <v>41829</v>
      </c>
      <c r="O237" s="202" t="n">
        <v>41829</v>
      </c>
      <c r="P237" s="193" t="n">
        <v>41836</v>
      </c>
      <c r="Q237" s="124" t="n">
        <f aca="false">P237-O237</f>
        <v>7</v>
      </c>
      <c r="R237" s="119"/>
      <c r="S237" s="119" t="n">
        <v>9001</v>
      </c>
      <c r="T237" s="119"/>
      <c r="U237" s="228" t="s">
        <v>924</v>
      </c>
      <c r="V237" s="164" t="s">
        <v>550</v>
      </c>
      <c r="W237" s="169" t="s">
        <v>921</v>
      </c>
      <c r="X237" s="269" t="s">
        <v>922</v>
      </c>
      <c r="Y237" s="119" t="s">
        <v>918</v>
      </c>
      <c r="Z237" s="190" t="s">
        <v>923</v>
      </c>
      <c r="AA237" s="0"/>
      <c r="AB237" s="159" t="n">
        <v>1</v>
      </c>
      <c r="AC237" s="193" t="n">
        <v>41839</v>
      </c>
      <c r="AD237" s="119" t="s">
        <v>121</v>
      </c>
      <c r="AE237" s="132" t="n">
        <f aca="false">AC237-O237</f>
        <v>10</v>
      </c>
      <c r="AF237" s="119"/>
      <c r="AG237" s="119"/>
      <c r="AH237" s="0"/>
      <c r="AI237" s="0"/>
      <c r="AJ237" s="0"/>
      <c r="AK237" s="0"/>
      <c r="AL237" s="0"/>
      <c r="AM237" s="0"/>
      <c r="AN237" s="0"/>
      <c r="AO237" s="223"/>
      <c r="AP237" s="223"/>
      <c r="AQ237" s="223"/>
      <c r="AR237" s="223"/>
      <c r="AS237" s="223"/>
      <c r="AT237" s="223"/>
      <c r="AU237" s="223"/>
      <c r="AV237" s="223"/>
      <c r="AW237" s="223"/>
      <c r="AX237" s="223"/>
      <c r="AY237" s="223"/>
      <c r="AZ237" s="223"/>
      <c r="BA237" s="223"/>
      <c r="BB237" s="223"/>
      <c r="BC237" s="223"/>
      <c r="BD237" s="223"/>
      <c r="BE237" s="223"/>
      <c r="BF237" s="223"/>
      <c r="BG237" s="223"/>
      <c r="BH237" s="223"/>
      <c r="BI237" s="223"/>
      <c r="BJ237" s="223"/>
      <c r="BK237" s="223"/>
      <c r="BL237" s="223"/>
      <c r="BM237" s="223"/>
      <c r="BN237" s="223"/>
      <c r="BO237" s="223"/>
      <c r="BP237" s="223"/>
      <c r="BQ237" s="223"/>
      <c r="BR237" s="223"/>
      <c r="BS237" s="223"/>
      <c r="BT237" s="223"/>
      <c r="BU237" s="223"/>
      <c r="BV237" s="223"/>
      <c r="BW237" s="223"/>
      <c r="BX237" s="223"/>
      <c r="BY237" s="223"/>
      <c r="BZ237" s="223"/>
      <c r="CA237" s="223"/>
      <c r="CB237" s="223"/>
      <c r="CC237" s="223"/>
      <c r="CD237" s="223"/>
      <c r="CE237" s="223"/>
      <c r="CF237" s="223"/>
      <c r="CG237" s="223"/>
      <c r="CH237" s="223"/>
      <c r="CI237" s="223"/>
      <c r="CJ237" s="223"/>
      <c r="CK237" s="223"/>
      <c r="CL237" s="223"/>
      <c r="CM237" s="223"/>
      <c r="CN237" s="223"/>
      <c r="CO237" s="223"/>
      <c r="CP237" s="223"/>
      <c r="CQ237" s="223"/>
      <c r="CR237" s="223"/>
      <c r="CS237" s="223"/>
      <c r="CT237" s="223"/>
      <c r="CU237" s="223"/>
      <c r="CV237" s="223"/>
      <c r="CW237" s="223"/>
      <c r="CX237" s="223"/>
      <c r="CY237" s="223"/>
      <c r="CZ237" s="223"/>
      <c r="DA237" s="223"/>
      <c r="DB237" s="223"/>
      <c r="DC237" s="223"/>
      <c r="DD237" s="223"/>
      <c r="DE237" s="223"/>
      <c r="DF237" s="223"/>
      <c r="DG237" s="223"/>
      <c r="DH237" s="223"/>
      <c r="DI237" s="223"/>
      <c r="DJ237" s="223"/>
      <c r="DK237" s="223"/>
      <c r="DL237" s="223"/>
      <c r="DM237" s="223"/>
      <c r="DN237" s="223"/>
      <c r="DO237" s="223"/>
      <c r="DP237" s="223"/>
      <c r="DQ237" s="223"/>
      <c r="DR237" s="223"/>
      <c r="DS237" s="223"/>
      <c r="DT237" s="223"/>
      <c r="DU237" s="223"/>
      <c r="DV237" s="223"/>
      <c r="DW237" s="223"/>
      <c r="DX237" s="223"/>
      <c r="DY237" s="223"/>
      <c r="DZ237" s="223"/>
      <c r="EA237" s="223"/>
      <c r="EB237" s="223"/>
      <c r="EC237" s="223"/>
      <c r="ED237" s="223"/>
      <c r="EE237" s="223"/>
      <c r="EF237" s="223"/>
      <c r="EG237" s="223"/>
      <c r="EH237" s="223"/>
      <c r="EI237" s="223"/>
      <c r="EJ237" s="223"/>
      <c r="EK237" s="223"/>
      <c r="EL237" s="223"/>
      <c r="EM237" s="223"/>
      <c r="EN237" s="223"/>
      <c r="EO237" s="223"/>
      <c r="EP237" s="223"/>
      <c r="EQ237" s="223"/>
      <c r="ER237" s="223"/>
      <c r="ES237" s="223"/>
      <c r="ET237" s="223"/>
      <c r="EU237" s="223"/>
      <c r="EV237" s="223"/>
      <c r="EW237" s="223"/>
      <c r="EX237" s="223"/>
      <c r="EY237" s="223"/>
      <c r="EZ237" s="223"/>
      <c r="FA237" s="223"/>
      <c r="FB237" s="223"/>
      <c r="FC237" s="223"/>
      <c r="FD237" s="223"/>
      <c r="FE237" s="223"/>
      <c r="FF237" s="223"/>
      <c r="FG237" s="223"/>
      <c r="FH237" s="223"/>
      <c r="FI237" s="223"/>
      <c r="FJ237" s="223"/>
      <c r="FK237" s="223"/>
      <c r="FL237" s="223"/>
      <c r="FM237" s="223"/>
      <c r="FN237" s="223"/>
      <c r="FO237" s="223"/>
      <c r="FP237" s="223"/>
      <c r="FQ237" s="223"/>
      <c r="FR237" s="223"/>
      <c r="FS237" s="223"/>
      <c r="FT237" s="223"/>
      <c r="FU237" s="223"/>
      <c r="FV237" s="223"/>
      <c r="FW237" s="223"/>
      <c r="FX237" s="223"/>
      <c r="FY237" s="223"/>
      <c r="FZ237" s="223"/>
      <c r="GA237" s="223"/>
      <c r="GB237" s="223"/>
      <c r="GC237" s="223"/>
      <c r="GD237" s="223"/>
      <c r="GE237" s="223"/>
      <c r="GF237" s="223"/>
      <c r="GG237" s="223"/>
      <c r="GH237" s="223"/>
      <c r="GI237" s="223"/>
      <c r="GJ237" s="223"/>
      <c r="GK237" s="223"/>
      <c r="GL237" s="223"/>
      <c r="GM237" s="223"/>
      <c r="GN237" s="223"/>
      <c r="GO237" s="223"/>
      <c r="GP237" s="223"/>
      <c r="GQ237" s="223"/>
      <c r="GR237" s="223"/>
      <c r="GS237" s="223"/>
      <c r="GT237" s="223"/>
      <c r="GU237" s="223"/>
      <c r="GV237" s="223"/>
      <c r="GW237" s="223"/>
      <c r="GX237" s="223"/>
      <c r="GY237" s="223"/>
      <c r="GZ237" s="223"/>
      <c r="HA237" s="223"/>
      <c r="HB237" s="223"/>
      <c r="HC237" s="223"/>
      <c r="HD237" s="223"/>
      <c r="HE237" s="223"/>
      <c r="HF237" s="223"/>
      <c r="HG237" s="223"/>
      <c r="HH237" s="223"/>
      <c r="HI237" s="223"/>
      <c r="HJ237" s="223"/>
      <c r="HK237" s="223"/>
      <c r="HL237" s="223"/>
      <c r="HM237" s="223"/>
      <c r="HN237" s="223"/>
      <c r="HO237" s="223"/>
      <c r="HP237" s="223"/>
      <c r="HQ237" s="223"/>
      <c r="HR237" s="223"/>
      <c r="HS237" s="223"/>
      <c r="HT237" s="223"/>
      <c r="HU237" s="223"/>
      <c r="HV237" s="223"/>
      <c r="HW237" s="223"/>
      <c r="HX237" s="223"/>
      <c r="HY237" s="223"/>
      <c r="HZ237" s="223"/>
      <c r="IA237" s="223"/>
      <c r="IB237" s="223"/>
      <c r="IC237" s="223"/>
      <c r="ID237" s="223"/>
      <c r="IE237" s="223"/>
      <c r="IF237" s="223"/>
      <c r="IG237" s="223"/>
      <c r="IH237" s="223"/>
      <c r="II237" s="223"/>
      <c r="IJ237" s="223"/>
      <c r="IK237" s="223"/>
      <c r="IL237" s="223"/>
      <c r="IM237" s="223"/>
      <c r="IN237" s="223"/>
      <c r="IO237" s="223"/>
      <c r="IP237" s="223"/>
      <c r="IQ237" s="223"/>
      <c r="IR237" s="223"/>
      <c r="IS237" s="223"/>
      <c r="IT237" s="223"/>
      <c r="IU237" s="223"/>
      <c r="IV237" s="223"/>
      <c r="IW237" s="223"/>
      <c r="IX237" s="223"/>
      <c r="IY237" s="223"/>
      <c r="IZ237" s="223"/>
      <c r="JA237" s="223"/>
      <c r="JB237" s="223"/>
      <c r="JC237" s="223"/>
      <c r="JD237" s="223"/>
      <c r="JE237" s="223"/>
      <c r="JF237" s="223"/>
      <c r="JG237" s="223"/>
      <c r="JH237" s="223"/>
      <c r="JI237" s="232"/>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39.95" hidden="false" customHeight="true" outlineLevel="0" collapsed="false">
      <c r="A238" s="119" t="n">
        <v>215</v>
      </c>
      <c r="B238" s="119" t="s">
        <v>109</v>
      </c>
      <c r="C238" s="218" t="n">
        <v>14</v>
      </c>
      <c r="D238" s="119" t="s">
        <v>385</v>
      </c>
      <c r="E238" s="119"/>
      <c r="F238" s="119"/>
      <c r="G238" s="218" t="s">
        <v>530</v>
      </c>
      <c r="H238" s="218"/>
      <c r="I238" s="218" t="s">
        <v>71</v>
      </c>
      <c r="J238" s="218"/>
      <c r="K238" s="218" t="s">
        <v>531</v>
      </c>
      <c r="L238" s="164" t="s">
        <v>893</v>
      </c>
      <c r="M238" s="164" t="s">
        <v>900</v>
      </c>
      <c r="N238" s="202" t="n">
        <v>41829</v>
      </c>
      <c r="O238" s="202" t="n">
        <v>41829</v>
      </c>
      <c r="P238" s="193" t="n">
        <v>41836</v>
      </c>
      <c r="Q238" s="124" t="n">
        <f aca="false">P238-O238</f>
        <v>7</v>
      </c>
      <c r="R238" s="119"/>
      <c r="S238" s="119" t="n">
        <v>9001</v>
      </c>
      <c r="T238" s="218"/>
      <c r="U238" s="228" t="s">
        <v>925</v>
      </c>
      <c r="V238" s="164" t="s">
        <v>550</v>
      </c>
      <c r="W238" s="169" t="s">
        <v>926</v>
      </c>
      <c r="X238" s="269" t="s">
        <v>922</v>
      </c>
      <c r="Y238" s="119" t="s">
        <v>918</v>
      </c>
      <c r="Z238" s="190" t="s">
        <v>923</v>
      </c>
      <c r="AA238" s="0"/>
      <c r="AB238" s="159" t="n">
        <v>1</v>
      </c>
      <c r="AC238" s="193" t="n">
        <v>41839</v>
      </c>
      <c r="AD238" s="119" t="s">
        <v>121</v>
      </c>
      <c r="AE238" s="132" t="n">
        <f aca="false">AC238-O238</f>
        <v>10</v>
      </c>
      <c r="AF238" s="119"/>
      <c r="AG238" s="119"/>
      <c r="AH238" s="0"/>
      <c r="AI238" s="0"/>
      <c r="AJ238" s="0"/>
      <c r="AK238" s="0"/>
      <c r="AL238" s="0"/>
      <c r="AM238" s="0"/>
      <c r="AN238" s="0"/>
      <c r="AO238" s="223"/>
      <c r="AP238" s="223"/>
      <c r="AQ238" s="223"/>
      <c r="AR238" s="223"/>
      <c r="AS238" s="223"/>
      <c r="AT238" s="223"/>
      <c r="AU238" s="223"/>
      <c r="AV238" s="223"/>
      <c r="AW238" s="223"/>
      <c r="AX238" s="223"/>
      <c r="AY238" s="223"/>
      <c r="AZ238" s="223"/>
      <c r="BA238" s="223"/>
      <c r="BB238" s="223"/>
      <c r="BC238" s="223"/>
      <c r="BD238" s="223"/>
      <c r="BE238" s="223"/>
      <c r="BF238" s="223"/>
      <c r="BG238" s="223"/>
      <c r="BH238" s="223"/>
      <c r="BI238" s="223"/>
      <c r="BJ238" s="223"/>
      <c r="BK238" s="223"/>
      <c r="BL238" s="223"/>
      <c r="BM238" s="223"/>
      <c r="BN238" s="223"/>
      <c r="BO238" s="223"/>
      <c r="BP238" s="223"/>
      <c r="BQ238" s="223"/>
      <c r="BR238" s="223"/>
      <c r="BS238" s="223"/>
      <c r="BT238" s="223"/>
      <c r="BU238" s="223"/>
      <c r="BV238" s="223"/>
      <c r="BW238" s="223"/>
      <c r="BX238" s="223"/>
      <c r="BY238" s="223"/>
      <c r="BZ238" s="223"/>
      <c r="CA238" s="223"/>
      <c r="CB238" s="223"/>
      <c r="CC238" s="223"/>
      <c r="CD238" s="223"/>
      <c r="CE238" s="223"/>
      <c r="CF238" s="223"/>
      <c r="CG238" s="223"/>
      <c r="CH238" s="223"/>
      <c r="CI238" s="223"/>
      <c r="CJ238" s="223"/>
      <c r="CK238" s="223"/>
      <c r="CL238" s="223"/>
      <c r="CM238" s="223"/>
      <c r="CN238" s="223"/>
      <c r="CO238" s="223"/>
      <c r="CP238" s="223"/>
      <c r="CQ238" s="223"/>
      <c r="CR238" s="223"/>
      <c r="CS238" s="223"/>
      <c r="CT238" s="223"/>
      <c r="CU238" s="223"/>
      <c r="CV238" s="223"/>
      <c r="CW238" s="223"/>
      <c r="CX238" s="223"/>
      <c r="CY238" s="223"/>
      <c r="CZ238" s="223"/>
      <c r="DA238" s="223"/>
      <c r="DB238" s="223"/>
      <c r="DC238" s="223"/>
      <c r="DD238" s="223"/>
      <c r="DE238" s="223"/>
      <c r="DF238" s="223"/>
      <c r="DG238" s="223"/>
      <c r="DH238" s="223"/>
      <c r="DI238" s="223"/>
      <c r="DJ238" s="223"/>
      <c r="DK238" s="223"/>
      <c r="DL238" s="223"/>
      <c r="DM238" s="223"/>
      <c r="DN238" s="223"/>
      <c r="DO238" s="223"/>
      <c r="DP238" s="223"/>
      <c r="DQ238" s="223"/>
      <c r="DR238" s="223"/>
      <c r="DS238" s="223"/>
      <c r="DT238" s="223"/>
      <c r="DU238" s="223"/>
      <c r="DV238" s="223"/>
      <c r="DW238" s="223"/>
      <c r="DX238" s="223"/>
      <c r="DY238" s="223"/>
      <c r="DZ238" s="223"/>
      <c r="EA238" s="223"/>
      <c r="EB238" s="223"/>
      <c r="EC238" s="223"/>
      <c r="ED238" s="223"/>
      <c r="EE238" s="223"/>
      <c r="EF238" s="223"/>
      <c r="EG238" s="223"/>
      <c r="EH238" s="223"/>
      <c r="EI238" s="223"/>
      <c r="EJ238" s="223"/>
      <c r="EK238" s="223"/>
      <c r="EL238" s="223"/>
      <c r="EM238" s="223"/>
      <c r="EN238" s="223"/>
      <c r="EO238" s="223"/>
      <c r="EP238" s="223"/>
      <c r="EQ238" s="223"/>
      <c r="ER238" s="223"/>
      <c r="ES238" s="223"/>
      <c r="ET238" s="223"/>
      <c r="EU238" s="223"/>
      <c r="EV238" s="223"/>
      <c r="EW238" s="223"/>
      <c r="EX238" s="223"/>
      <c r="EY238" s="223"/>
      <c r="EZ238" s="223"/>
      <c r="FA238" s="223"/>
      <c r="FB238" s="223"/>
      <c r="FC238" s="223"/>
      <c r="FD238" s="223"/>
      <c r="FE238" s="223"/>
      <c r="FF238" s="223"/>
      <c r="FG238" s="223"/>
      <c r="FH238" s="223"/>
      <c r="FI238" s="223"/>
      <c r="FJ238" s="223"/>
      <c r="FK238" s="223"/>
      <c r="FL238" s="223"/>
      <c r="FM238" s="223"/>
      <c r="FN238" s="223"/>
      <c r="FO238" s="223"/>
      <c r="FP238" s="223"/>
      <c r="FQ238" s="223"/>
      <c r="FR238" s="223"/>
      <c r="FS238" s="223"/>
      <c r="FT238" s="223"/>
      <c r="FU238" s="223"/>
      <c r="FV238" s="223"/>
      <c r="FW238" s="223"/>
      <c r="FX238" s="223"/>
      <c r="FY238" s="223"/>
      <c r="FZ238" s="223"/>
      <c r="GA238" s="223"/>
      <c r="GB238" s="223"/>
      <c r="GC238" s="223"/>
      <c r="GD238" s="223"/>
      <c r="GE238" s="223"/>
      <c r="GF238" s="223"/>
      <c r="GG238" s="223"/>
      <c r="GH238" s="223"/>
      <c r="GI238" s="223"/>
      <c r="GJ238" s="223"/>
      <c r="GK238" s="223"/>
      <c r="GL238" s="223"/>
      <c r="GM238" s="223"/>
      <c r="GN238" s="223"/>
      <c r="GO238" s="223"/>
      <c r="GP238" s="223"/>
      <c r="GQ238" s="223"/>
      <c r="GR238" s="223"/>
      <c r="GS238" s="223"/>
      <c r="GT238" s="223"/>
      <c r="GU238" s="223"/>
      <c r="GV238" s="223"/>
      <c r="GW238" s="223"/>
      <c r="GX238" s="223"/>
      <c r="GY238" s="223"/>
      <c r="GZ238" s="223"/>
      <c r="HA238" s="223"/>
      <c r="HB238" s="223"/>
      <c r="HC238" s="223"/>
      <c r="HD238" s="223"/>
      <c r="HE238" s="223"/>
      <c r="HF238" s="223"/>
      <c r="HG238" s="223"/>
      <c r="HH238" s="223"/>
      <c r="HI238" s="223"/>
      <c r="HJ238" s="223"/>
      <c r="HK238" s="223"/>
      <c r="HL238" s="223"/>
      <c r="HM238" s="223"/>
      <c r="HN238" s="223"/>
      <c r="HO238" s="223"/>
      <c r="HP238" s="223"/>
      <c r="HQ238" s="223"/>
      <c r="HR238" s="223"/>
      <c r="HS238" s="223"/>
      <c r="HT238" s="223"/>
      <c r="HU238" s="223"/>
      <c r="HV238" s="223"/>
      <c r="HW238" s="223"/>
      <c r="HX238" s="223"/>
      <c r="HY238" s="223"/>
      <c r="HZ238" s="223"/>
      <c r="IA238" s="223"/>
      <c r="IB238" s="223"/>
      <c r="IC238" s="223"/>
      <c r="ID238" s="223"/>
      <c r="IE238" s="223"/>
      <c r="IF238" s="223"/>
      <c r="IG238" s="223"/>
      <c r="IH238" s="223"/>
      <c r="II238" s="223"/>
      <c r="IJ238" s="223"/>
      <c r="IK238" s="223"/>
      <c r="IL238" s="223"/>
      <c r="IM238" s="223"/>
      <c r="IN238" s="223"/>
      <c r="IO238" s="223"/>
      <c r="IP238" s="223"/>
      <c r="IQ238" s="223"/>
      <c r="IR238" s="223"/>
      <c r="IS238" s="223"/>
      <c r="IT238" s="223"/>
      <c r="IU238" s="223"/>
      <c r="IV238" s="223"/>
      <c r="IW238" s="223"/>
      <c r="IX238" s="223"/>
      <c r="IY238" s="223"/>
      <c r="IZ238" s="223"/>
      <c r="JA238" s="223"/>
      <c r="JB238" s="223"/>
      <c r="JC238" s="223"/>
      <c r="JD238" s="223"/>
      <c r="JE238" s="223"/>
      <c r="JF238" s="223"/>
      <c r="JG238" s="223"/>
      <c r="JH238" s="223"/>
      <c r="JI238" s="232"/>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39.95" hidden="false" customHeight="true" outlineLevel="0" collapsed="false">
      <c r="A239" s="119" t="n">
        <v>216</v>
      </c>
      <c r="B239" s="119" t="s">
        <v>109</v>
      </c>
      <c r="C239" s="119" t="n">
        <v>14</v>
      </c>
      <c r="D239" s="119" t="s">
        <v>385</v>
      </c>
      <c r="E239" s="119"/>
      <c r="F239" s="119"/>
      <c r="G239" s="119" t="s">
        <v>530</v>
      </c>
      <c r="H239" s="119"/>
      <c r="I239" s="119" t="s">
        <v>71</v>
      </c>
      <c r="J239" s="119"/>
      <c r="K239" s="119" t="s">
        <v>531</v>
      </c>
      <c r="L239" s="164" t="s">
        <v>893</v>
      </c>
      <c r="M239" s="164" t="s">
        <v>894</v>
      </c>
      <c r="N239" s="202" t="n">
        <v>41829</v>
      </c>
      <c r="O239" s="202" t="n">
        <v>41829</v>
      </c>
      <c r="P239" s="193" t="n">
        <v>41836</v>
      </c>
      <c r="Q239" s="124" t="n">
        <f aca="false">P239-O239</f>
        <v>7</v>
      </c>
      <c r="R239" s="119"/>
      <c r="S239" s="119" t="n">
        <v>18001</v>
      </c>
      <c r="T239" s="119"/>
      <c r="U239" s="228" t="s">
        <v>927</v>
      </c>
      <c r="V239" s="164" t="s">
        <v>550</v>
      </c>
      <c r="W239" s="169" t="s">
        <v>928</v>
      </c>
      <c r="X239" s="269" t="s">
        <v>929</v>
      </c>
      <c r="Y239" s="119" t="s">
        <v>898</v>
      </c>
      <c r="Z239" s="190" t="s">
        <v>930</v>
      </c>
      <c r="AA239" s="0"/>
      <c r="AB239" s="159" t="n">
        <v>1</v>
      </c>
      <c r="AC239" s="193" t="n">
        <v>41839</v>
      </c>
      <c r="AD239" s="119" t="s">
        <v>121</v>
      </c>
      <c r="AE239" s="132" t="n">
        <f aca="false">AC239-O239</f>
        <v>10</v>
      </c>
      <c r="AF239" s="119"/>
      <c r="AG239" s="119"/>
      <c r="AH239" s="0"/>
      <c r="AI239" s="0"/>
      <c r="AJ239" s="0"/>
      <c r="AK239" s="0"/>
      <c r="AL239" s="0"/>
      <c r="AM239" s="0"/>
      <c r="AN239" s="0"/>
      <c r="AO239" s="223"/>
      <c r="AP239" s="223"/>
      <c r="AQ239" s="223"/>
      <c r="AR239" s="223"/>
      <c r="AS239" s="223"/>
      <c r="AT239" s="223"/>
      <c r="AU239" s="223"/>
      <c r="AV239" s="223"/>
      <c r="AW239" s="223"/>
      <c r="AX239" s="223"/>
      <c r="AY239" s="223"/>
      <c r="AZ239" s="223"/>
      <c r="BA239" s="223"/>
      <c r="BB239" s="223"/>
      <c r="BC239" s="223"/>
      <c r="BD239" s="223"/>
      <c r="BE239" s="223"/>
      <c r="BF239" s="223"/>
      <c r="BG239" s="223"/>
      <c r="BH239" s="223"/>
      <c r="BI239" s="223"/>
      <c r="BJ239" s="223"/>
      <c r="BK239" s="223"/>
      <c r="BL239" s="223"/>
      <c r="BM239" s="223"/>
      <c r="BN239" s="223"/>
      <c r="BO239" s="223"/>
      <c r="BP239" s="223"/>
      <c r="BQ239" s="223"/>
      <c r="BR239" s="223"/>
      <c r="BS239" s="223"/>
      <c r="BT239" s="223"/>
      <c r="BU239" s="223"/>
      <c r="BV239" s="223"/>
      <c r="BW239" s="223"/>
      <c r="BX239" s="223"/>
      <c r="BY239" s="223"/>
      <c r="BZ239" s="223"/>
      <c r="CA239" s="223"/>
      <c r="CB239" s="223"/>
      <c r="CC239" s="223"/>
      <c r="CD239" s="223"/>
      <c r="CE239" s="223"/>
      <c r="CF239" s="223"/>
      <c r="CG239" s="223"/>
      <c r="CH239" s="223"/>
      <c r="CI239" s="223"/>
      <c r="CJ239" s="223"/>
      <c r="CK239" s="223"/>
      <c r="CL239" s="223"/>
      <c r="CM239" s="223"/>
      <c r="CN239" s="223"/>
      <c r="CO239" s="223"/>
      <c r="CP239" s="223"/>
      <c r="CQ239" s="223"/>
      <c r="CR239" s="223"/>
      <c r="CS239" s="223"/>
      <c r="CT239" s="223"/>
      <c r="CU239" s="223"/>
      <c r="CV239" s="223"/>
      <c r="CW239" s="223"/>
      <c r="CX239" s="223"/>
      <c r="CY239" s="223"/>
      <c r="CZ239" s="223"/>
      <c r="DA239" s="223"/>
      <c r="DB239" s="223"/>
      <c r="DC239" s="223"/>
      <c r="DD239" s="223"/>
      <c r="DE239" s="223"/>
      <c r="DF239" s="223"/>
      <c r="DG239" s="223"/>
      <c r="DH239" s="223"/>
      <c r="DI239" s="223"/>
      <c r="DJ239" s="223"/>
      <c r="DK239" s="223"/>
      <c r="DL239" s="223"/>
      <c r="DM239" s="223"/>
      <c r="DN239" s="223"/>
      <c r="DO239" s="223"/>
      <c r="DP239" s="223"/>
      <c r="DQ239" s="223"/>
      <c r="DR239" s="223"/>
      <c r="DS239" s="223"/>
      <c r="DT239" s="223"/>
      <c r="DU239" s="223"/>
      <c r="DV239" s="223"/>
      <c r="DW239" s="223"/>
      <c r="DX239" s="223"/>
      <c r="DY239" s="223"/>
      <c r="DZ239" s="223"/>
      <c r="EA239" s="223"/>
      <c r="EB239" s="223"/>
      <c r="EC239" s="223"/>
      <c r="ED239" s="223"/>
      <c r="EE239" s="223"/>
      <c r="EF239" s="223"/>
      <c r="EG239" s="223"/>
      <c r="EH239" s="223"/>
      <c r="EI239" s="223"/>
      <c r="EJ239" s="223"/>
      <c r="EK239" s="223"/>
      <c r="EL239" s="223"/>
      <c r="EM239" s="223"/>
      <c r="EN239" s="223"/>
      <c r="EO239" s="223"/>
      <c r="EP239" s="223"/>
      <c r="EQ239" s="223"/>
      <c r="ER239" s="223"/>
      <c r="ES239" s="223"/>
      <c r="ET239" s="223"/>
      <c r="EU239" s="223"/>
      <c r="EV239" s="223"/>
      <c r="EW239" s="223"/>
      <c r="EX239" s="223"/>
      <c r="EY239" s="223"/>
      <c r="EZ239" s="223"/>
      <c r="FA239" s="223"/>
      <c r="FB239" s="223"/>
      <c r="FC239" s="223"/>
      <c r="FD239" s="223"/>
      <c r="FE239" s="223"/>
      <c r="FF239" s="223"/>
      <c r="FG239" s="223"/>
      <c r="FH239" s="223"/>
      <c r="FI239" s="223"/>
      <c r="FJ239" s="223"/>
      <c r="FK239" s="223"/>
      <c r="FL239" s="223"/>
      <c r="FM239" s="223"/>
      <c r="FN239" s="223"/>
      <c r="FO239" s="223"/>
      <c r="FP239" s="223"/>
      <c r="FQ239" s="223"/>
      <c r="FR239" s="223"/>
      <c r="FS239" s="223"/>
      <c r="FT239" s="223"/>
      <c r="FU239" s="223"/>
      <c r="FV239" s="223"/>
      <c r="FW239" s="223"/>
      <c r="FX239" s="223"/>
      <c r="FY239" s="223"/>
      <c r="FZ239" s="223"/>
      <c r="GA239" s="223"/>
      <c r="GB239" s="223"/>
      <c r="GC239" s="223"/>
      <c r="GD239" s="223"/>
      <c r="GE239" s="223"/>
      <c r="GF239" s="223"/>
      <c r="GG239" s="223"/>
      <c r="GH239" s="223"/>
      <c r="GI239" s="223"/>
      <c r="GJ239" s="223"/>
      <c r="GK239" s="223"/>
      <c r="GL239" s="223"/>
      <c r="GM239" s="223"/>
      <c r="GN239" s="223"/>
      <c r="GO239" s="223"/>
      <c r="GP239" s="223"/>
      <c r="GQ239" s="223"/>
      <c r="GR239" s="223"/>
      <c r="GS239" s="223"/>
      <c r="GT239" s="223"/>
      <c r="GU239" s="223"/>
      <c r="GV239" s="223"/>
      <c r="GW239" s="223"/>
      <c r="GX239" s="223"/>
      <c r="GY239" s="223"/>
      <c r="GZ239" s="223"/>
      <c r="HA239" s="223"/>
      <c r="HB239" s="223"/>
      <c r="HC239" s="223"/>
      <c r="HD239" s="223"/>
      <c r="HE239" s="223"/>
      <c r="HF239" s="223"/>
      <c r="HG239" s="223"/>
      <c r="HH239" s="223"/>
      <c r="HI239" s="223"/>
      <c r="HJ239" s="223"/>
      <c r="HK239" s="223"/>
      <c r="HL239" s="223"/>
      <c r="HM239" s="223"/>
      <c r="HN239" s="223"/>
      <c r="HO239" s="223"/>
      <c r="HP239" s="223"/>
      <c r="HQ239" s="223"/>
      <c r="HR239" s="223"/>
      <c r="HS239" s="223"/>
      <c r="HT239" s="223"/>
      <c r="HU239" s="223"/>
      <c r="HV239" s="223"/>
      <c r="HW239" s="223"/>
      <c r="HX239" s="223"/>
      <c r="HY239" s="223"/>
      <c r="HZ239" s="223"/>
      <c r="IA239" s="223"/>
      <c r="IB239" s="223"/>
      <c r="IC239" s="223"/>
      <c r="ID239" s="223"/>
      <c r="IE239" s="223"/>
      <c r="IF239" s="223"/>
      <c r="IG239" s="223"/>
      <c r="IH239" s="223"/>
      <c r="II239" s="223"/>
      <c r="IJ239" s="223"/>
      <c r="IK239" s="223"/>
      <c r="IL239" s="223"/>
      <c r="IM239" s="223"/>
      <c r="IN239" s="223"/>
      <c r="IO239" s="223"/>
      <c r="IP239" s="223"/>
      <c r="IQ239" s="223"/>
      <c r="IR239" s="223"/>
      <c r="IS239" s="223"/>
      <c r="IT239" s="223"/>
      <c r="IU239" s="223"/>
      <c r="IV239" s="223"/>
      <c r="IW239" s="223"/>
      <c r="IX239" s="223"/>
      <c r="IY239" s="223"/>
      <c r="IZ239" s="223"/>
      <c r="JA239" s="223"/>
      <c r="JB239" s="223"/>
      <c r="JC239" s="223"/>
      <c r="JD239" s="223"/>
      <c r="JE239" s="223"/>
      <c r="JF239" s="223"/>
      <c r="JG239" s="223"/>
      <c r="JH239" s="223"/>
      <c r="JI239" s="232"/>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39.95" hidden="false" customHeight="true" outlineLevel="0" collapsed="false">
      <c r="A240" s="119" t="n">
        <v>217</v>
      </c>
      <c r="B240" s="119" t="s">
        <v>109</v>
      </c>
      <c r="C240" s="218" t="n">
        <v>14</v>
      </c>
      <c r="D240" s="119" t="s">
        <v>385</v>
      </c>
      <c r="E240" s="119"/>
      <c r="F240" s="119"/>
      <c r="G240" s="218" t="s">
        <v>530</v>
      </c>
      <c r="H240" s="218"/>
      <c r="I240" s="218" t="s">
        <v>71</v>
      </c>
      <c r="J240" s="218"/>
      <c r="K240" s="218" t="s">
        <v>531</v>
      </c>
      <c r="L240" s="164" t="s">
        <v>893</v>
      </c>
      <c r="M240" s="164" t="s">
        <v>900</v>
      </c>
      <c r="N240" s="202" t="n">
        <v>41829</v>
      </c>
      <c r="O240" s="202" t="n">
        <v>41829</v>
      </c>
      <c r="P240" s="193" t="n">
        <v>41836</v>
      </c>
      <c r="Q240" s="124" t="n">
        <f aca="false">P240-O240</f>
        <v>7</v>
      </c>
      <c r="R240" s="119"/>
      <c r="S240" s="119" t="n">
        <v>18001</v>
      </c>
      <c r="T240" s="218"/>
      <c r="U240" s="228" t="s">
        <v>931</v>
      </c>
      <c r="V240" s="164" t="s">
        <v>550</v>
      </c>
      <c r="W240" s="169" t="s">
        <v>932</v>
      </c>
      <c r="X240" s="269" t="s">
        <v>933</v>
      </c>
      <c r="Y240" s="119" t="s">
        <v>898</v>
      </c>
      <c r="Z240" s="190" t="s">
        <v>934</v>
      </c>
      <c r="AA240" s="0"/>
      <c r="AB240" s="159" t="n">
        <v>1</v>
      </c>
      <c r="AC240" s="193" t="n">
        <v>41839</v>
      </c>
      <c r="AD240" s="119" t="s">
        <v>121</v>
      </c>
      <c r="AE240" s="132" t="n">
        <f aca="false">AC240-O240</f>
        <v>10</v>
      </c>
      <c r="AF240" s="119"/>
      <c r="AG240" s="119"/>
      <c r="AH240" s="0"/>
      <c r="AI240" s="0"/>
      <c r="AJ240" s="0"/>
      <c r="AK240" s="0"/>
      <c r="AL240" s="0"/>
      <c r="AM240" s="0"/>
      <c r="AN240" s="0"/>
      <c r="AO240" s="223"/>
      <c r="AP240" s="223"/>
      <c r="AQ240" s="223"/>
      <c r="AR240" s="223"/>
      <c r="AS240" s="223"/>
      <c r="AT240" s="223"/>
      <c r="AU240" s="223"/>
      <c r="AV240" s="223"/>
      <c r="AW240" s="223"/>
      <c r="AX240" s="223"/>
      <c r="AY240" s="223"/>
      <c r="AZ240" s="223"/>
      <c r="BA240" s="223"/>
      <c r="BB240" s="223"/>
      <c r="BC240" s="223"/>
      <c r="BD240" s="223"/>
      <c r="BE240" s="223"/>
      <c r="BF240" s="223"/>
      <c r="BG240" s="223"/>
      <c r="BH240" s="223"/>
      <c r="BI240" s="223"/>
      <c r="BJ240" s="223"/>
      <c r="BK240" s="223"/>
      <c r="BL240" s="223"/>
      <c r="BM240" s="223"/>
      <c r="BN240" s="223"/>
      <c r="BO240" s="223"/>
      <c r="BP240" s="223"/>
      <c r="BQ240" s="223"/>
      <c r="BR240" s="223"/>
      <c r="BS240" s="223"/>
      <c r="BT240" s="223"/>
      <c r="BU240" s="223"/>
      <c r="BV240" s="223"/>
      <c r="BW240" s="223"/>
      <c r="BX240" s="223"/>
      <c r="BY240" s="223"/>
      <c r="BZ240" s="223"/>
      <c r="CA240" s="223"/>
      <c r="CB240" s="223"/>
      <c r="CC240" s="223"/>
      <c r="CD240" s="223"/>
      <c r="CE240" s="223"/>
      <c r="CF240" s="223"/>
      <c r="CG240" s="223"/>
      <c r="CH240" s="223"/>
      <c r="CI240" s="223"/>
      <c r="CJ240" s="223"/>
      <c r="CK240" s="223"/>
      <c r="CL240" s="223"/>
      <c r="CM240" s="223"/>
      <c r="CN240" s="223"/>
      <c r="CO240" s="223"/>
      <c r="CP240" s="223"/>
      <c r="CQ240" s="223"/>
      <c r="CR240" s="223"/>
      <c r="CS240" s="223"/>
      <c r="CT240" s="223"/>
      <c r="CU240" s="223"/>
      <c r="CV240" s="223"/>
      <c r="CW240" s="223"/>
      <c r="CX240" s="223"/>
      <c r="CY240" s="223"/>
      <c r="CZ240" s="223"/>
      <c r="DA240" s="223"/>
      <c r="DB240" s="223"/>
      <c r="DC240" s="223"/>
      <c r="DD240" s="223"/>
      <c r="DE240" s="223"/>
      <c r="DF240" s="223"/>
      <c r="DG240" s="223"/>
      <c r="DH240" s="223"/>
      <c r="DI240" s="223"/>
      <c r="DJ240" s="223"/>
      <c r="DK240" s="223"/>
      <c r="DL240" s="223"/>
      <c r="DM240" s="223"/>
      <c r="DN240" s="223"/>
      <c r="DO240" s="223"/>
      <c r="DP240" s="223"/>
      <c r="DQ240" s="223"/>
      <c r="DR240" s="223"/>
      <c r="DS240" s="223"/>
      <c r="DT240" s="223"/>
      <c r="DU240" s="223"/>
      <c r="DV240" s="223"/>
      <c r="DW240" s="223"/>
      <c r="DX240" s="223"/>
      <c r="DY240" s="223"/>
      <c r="DZ240" s="223"/>
      <c r="EA240" s="223"/>
      <c r="EB240" s="223"/>
      <c r="EC240" s="223"/>
      <c r="ED240" s="223"/>
      <c r="EE240" s="223"/>
      <c r="EF240" s="223"/>
      <c r="EG240" s="223"/>
      <c r="EH240" s="223"/>
      <c r="EI240" s="223"/>
      <c r="EJ240" s="223"/>
      <c r="EK240" s="223"/>
      <c r="EL240" s="223"/>
      <c r="EM240" s="223"/>
      <c r="EN240" s="223"/>
      <c r="EO240" s="223"/>
      <c r="EP240" s="223"/>
      <c r="EQ240" s="223"/>
      <c r="ER240" s="223"/>
      <c r="ES240" s="223"/>
      <c r="ET240" s="223"/>
      <c r="EU240" s="223"/>
      <c r="EV240" s="223"/>
      <c r="EW240" s="223"/>
      <c r="EX240" s="223"/>
      <c r="EY240" s="223"/>
      <c r="EZ240" s="223"/>
      <c r="FA240" s="223"/>
      <c r="FB240" s="223"/>
      <c r="FC240" s="223"/>
      <c r="FD240" s="223"/>
      <c r="FE240" s="223"/>
      <c r="FF240" s="223"/>
      <c r="FG240" s="223"/>
      <c r="FH240" s="223"/>
      <c r="FI240" s="223"/>
      <c r="FJ240" s="223"/>
      <c r="FK240" s="223"/>
      <c r="FL240" s="223"/>
      <c r="FM240" s="223"/>
      <c r="FN240" s="223"/>
      <c r="FO240" s="223"/>
      <c r="FP240" s="223"/>
      <c r="FQ240" s="223"/>
      <c r="FR240" s="223"/>
      <c r="FS240" s="223"/>
      <c r="FT240" s="223"/>
      <c r="FU240" s="223"/>
      <c r="FV240" s="223"/>
      <c r="FW240" s="223"/>
      <c r="FX240" s="223"/>
      <c r="FY240" s="223"/>
      <c r="FZ240" s="223"/>
      <c r="GA240" s="223"/>
      <c r="GB240" s="223"/>
      <c r="GC240" s="223"/>
      <c r="GD240" s="223"/>
      <c r="GE240" s="223"/>
      <c r="GF240" s="223"/>
      <c r="GG240" s="223"/>
      <c r="GH240" s="223"/>
      <c r="GI240" s="223"/>
      <c r="GJ240" s="223"/>
      <c r="GK240" s="223"/>
      <c r="GL240" s="223"/>
      <c r="GM240" s="223"/>
      <c r="GN240" s="223"/>
      <c r="GO240" s="223"/>
      <c r="GP240" s="223"/>
      <c r="GQ240" s="223"/>
      <c r="GR240" s="223"/>
      <c r="GS240" s="223"/>
      <c r="GT240" s="223"/>
      <c r="GU240" s="223"/>
      <c r="GV240" s="223"/>
      <c r="GW240" s="223"/>
      <c r="GX240" s="223"/>
      <c r="GY240" s="223"/>
      <c r="GZ240" s="223"/>
      <c r="HA240" s="223"/>
      <c r="HB240" s="223"/>
      <c r="HC240" s="223"/>
      <c r="HD240" s="223"/>
      <c r="HE240" s="223"/>
      <c r="HF240" s="223"/>
      <c r="HG240" s="223"/>
      <c r="HH240" s="223"/>
      <c r="HI240" s="223"/>
      <c r="HJ240" s="223"/>
      <c r="HK240" s="223"/>
      <c r="HL240" s="223"/>
      <c r="HM240" s="223"/>
      <c r="HN240" s="223"/>
      <c r="HO240" s="223"/>
      <c r="HP240" s="223"/>
      <c r="HQ240" s="223"/>
      <c r="HR240" s="223"/>
      <c r="HS240" s="223"/>
      <c r="HT240" s="223"/>
      <c r="HU240" s="223"/>
      <c r="HV240" s="223"/>
      <c r="HW240" s="223"/>
      <c r="HX240" s="223"/>
      <c r="HY240" s="223"/>
      <c r="HZ240" s="223"/>
      <c r="IA240" s="223"/>
      <c r="IB240" s="223"/>
      <c r="IC240" s="223"/>
      <c r="ID240" s="223"/>
      <c r="IE240" s="223"/>
      <c r="IF240" s="223"/>
      <c r="IG240" s="223"/>
      <c r="IH240" s="223"/>
      <c r="II240" s="223"/>
      <c r="IJ240" s="223"/>
      <c r="IK240" s="223"/>
      <c r="IL240" s="223"/>
      <c r="IM240" s="223"/>
      <c r="IN240" s="223"/>
      <c r="IO240" s="223"/>
      <c r="IP240" s="223"/>
      <c r="IQ240" s="223"/>
      <c r="IR240" s="223"/>
      <c r="IS240" s="223"/>
      <c r="IT240" s="223"/>
      <c r="IU240" s="223"/>
      <c r="IV240" s="223"/>
      <c r="IW240" s="223"/>
      <c r="IX240" s="223"/>
      <c r="IY240" s="223"/>
      <c r="IZ240" s="223"/>
      <c r="JA240" s="223"/>
      <c r="JB240" s="223"/>
      <c r="JC240" s="223"/>
      <c r="JD240" s="223"/>
      <c r="JE240" s="223"/>
      <c r="JF240" s="223"/>
      <c r="JG240" s="223"/>
      <c r="JH240" s="223"/>
      <c r="JI240" s="232"/>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72.75" hidden="false" customHeight="true" outlineLevel="0" collapsed="false">
      <c r="A241" s="119" t="n">
        <v>218</v>
      </c>
      <c r="B241" s="119" t="s">
        <v>109</v>
      </c>
      <c r="C241" s="119" t="n">
        <v>14</v>
      </c>
      <c r="D241" s="119" t="s">
        <v>385</v>
      </c>
      <c r="E241" s="119"/>
      <c r="F241" s="119"/>
      <c r="G241" s="119" t="s">
        <v>530</v>
      </c>
      <c r="H241" s="119"/>
      <c r="I241" s="119" t="s">
        <v>71</v>
      </c>
      <c r="J241" s="119"/>
      <c r="K241" s="119" t="s">
        <v>531</v>
      </c>
      <c r="L241" s="164" t="s">
        <v>893</v>
      </c>
      <c r="M241" s="164" t="s">
        <v>894</v>
      </c>
      <c r="N241" s="202" t="n">
        <v>41829</v>
      </c>
      <c r="O241" s="202" t="n">
        <v>41829</v>
      </c>
      <c r="P241" s="193" t="n">
        <v>41836</v>
      </c>
      <c r="Q241" s="124" t="n">
        <f aca="false">P241-O241</f>
        <v>7</v>
      </c>
      <c r="R241" s="119"/>
      <c r="S241" s="119" t="n">
        <v>9001</v>
      </c>
      <c r="T241" s="119"/>
      <c r="U241" s="228" t="s">
        <v>935</v>
      </c>
      <c r="V241" s="164" t="s">
        <v>550</v>
      </c>
      <c r="W241" s="169" t="s">
        <v>936</v>
      </c>
      <c r="X241" s="269" t="s">
        <v>937</v>
      </c>
      <c r="Y241" s="119" t="s">
        <v>918</v>
      </c>
      <c r="Z241" s="169" t="s">
        <v>938</v>
      </c>
      <c r="AA241" s="165"/>
      <c r="AB241" s="159" t="n">
        <v>1</v>
      </c>
      <c r="AC241" s="193" t="n">
        <v>41839</v>
      </c>
      <c r="AD241" s="119" t="s">
        <v>121</v>
      </c>
      <c r="AE241" s="132" t="n">
        <f aca="false">AC241-O241</f>
        <v>10</v>
      </c>
      <c r="AF241" s="119"/>
      <c r="AG241" s="119"/>
      <c r="AH241" s="0"/>
      <c r="AI241" s="0"/>
      <c r="AJ241" s="0"/>
      <c r="AK241" s="0"/>
      <c r="AL241" s="0"/>
      <c r="AM241" s="0"/>
      <c r="AN241" s="0"/>
      <c r="AO241" s="223"/>
      <c r="AP241" s="223"/>
      <c r="AQ241" s="223"/>
      <c r="AR241" s="223"/>
      <c r="AS241" s="223"/>
      <c r="AT241" s="223"/>
      <c r="AU241" s="223"/>
      <c r="AV241" s="223"/>
      <c r="AW241" s="223"/>
      <c r="AX241" s="223"/>
      <c r="AY241" s="223"/>
      <c r="AZ241" s="223"/>
      <c r="BA241" s="223"/>
      <c r="BB241" s="223"/>
      <c r="BC241" s="223"/>
      <c r="BD241" s="223"/>
      <c r="BE241" s="223"/>
      <c r="BF241" s="223"/>
      <c r="BG241" s="223"/>
      <c r="BH241" s="223"/>
      <c r="BI241" s="223"/>
      <c r="BJ241" s="223"/>
      <c r="BK241" s="223"/>
      <c r="BL241" s="223"/>
      <c r="BM241" s="223"/>
      <c r="BN241" s="223"/>
      <c r="BO241" s="223"/>
      <c r="BP241" s="223"/>
      <c r="BQ241" s="223"/>
      <c r="BR241" s="223"/>
      <c r="BS241" s="223"/>
      <c r="BT241" s="223"/>
      <c r="BU241" s="223"/>
      <c r="BV241" s="223"/>
      <c r="BW241" s="223"/>
      <c r="BX241" s="223"/>
      <c r="BY241" s="223"/>
      <c r="BZ241" s="223"/>
      <c r="CA241" s="223"/>
      <c r="CB241" s="223"/>
      <c r="CC241" s="223"/>
      <c r="CD241" s="223"/>
      <c r="CE241" s="223"/>
      <c r="CF241" s="223"/>
      <c r="CG241" s="223"/>
      <c r="CH241" s="223"/>
      <c r="CI241" s="223"/>
      <c r="CJ241" s="223"/>
      <c r="CK241" s="223"/>
      <c r="CL241" s="223"/>
      <c r="CM241" s="223"/>
      <c r="CN241" s="223"/>
      <c r="CO241" s="223"/>
      <c r="CP241" s="223"/>
      <c r="CQ241" s="223"/>
      <c r="CR241" s="223"/>
      <c r="CS241" s="223"/>
      <c r="CT241" s="223"/>
      <c r="CU241" s="223"/>
      <c r="CV241" s="223"/>
      <c r="CW241" s="223"/>
      <c r="CX241" s="223"/>
      <c r="CY241" s="223"/>
      <c r="CZ241" s="223"/>
      <c r="DA241" s="223"/>
      <c r="DB241" s="223"/>
      <c r="DC241" s="223"/>
      <c r="DD241" s="223"/>
      <c r="DE241" s="223"/>
      <c r="DF241" s="223"/>
      <c r="DG241" s="223"/>
      <c r="DH241" s="223"/>
      <c r="DI241" s="223"/>
      <c r="DJ241" s="223"/>
      <c r="DK241" s="223"/>
      <c r="DL241" s="223"/>
      <c r="DM241" s="223"/>
      <c r="DN241" s="223"/>
      <c r="DO241" s="223"/>
      <c r="DP241" s="223"/>
      <c r="DQ241" s="223"/>
      <c r="DR241" s="223"/>
      <c r="DS241" s="223"/>
      <c r="DT241" s="223"/>
      <c r="DU241" s="223"/>
      <c r="DV241" s="223"/>
      <c r="DW241" s="223"/>
      <c r="DX241" s="223"/>
      <c r="DY241" s="223"/>
      <c r="DZ241" s="223"/>
      <c r="EA241" s="223"/>
      <c r="EB241" s="223"/>
      <c r="EC241" s="223"/>
      <c r="ED241" s="223"/>
      <c r="EE241" s="223"/>
      <c r="EF241" s="223"/>
      <c r="EG241" s="223"/>
      <c r="EH241" s="223"/>
      <c r="EI241" s="223"/>
      <c r="EJ241" s="223"/>
      <c r="EK241" s="223"/>
      <c r="EL241" s="223"/>
      <c r="EM241" s="223"/>
      <c r="EN241" s="223"/>
      <c r="EO241" s="223"/>
      <c r="EP241" s="223"/>
      <c r="EQ241" s="223"/>
      <c r="ER241" s="223"/>
      <c r="ES241" s="223"/>
      <c r="ET241" s="223"/>
      <c r="EU241" s="223"/>
      <c r="EV241" s="223"/>
      <c r="EW241" s="223"/>
      <c r="EX241" s="223"/>
      <c r="EY241" s="223"/>
      <c r="EZ241" s="223"/>
      <c r="FA241" s="223"/>
      <c r="FB241" s="223"/>
      <c r="FC241" s="223"/>
      <c r="FD241" s="223"/>
      <c r="FE241" s="223"/>
      <c r="FF241" s="223"/>
      <c r="FG241" s="223"/>
      <c r="FH241" s="223"/>
      <c r="FI241" s="223"/>
      <c r="FJ241" s="223"/>
      <c r="FK241" s="223"/>
      <c r="FL241" s="223"/>
      <c r="FM241" s="223"/>
      <c r="FN241" s="223"/>
      <c r="FO241" s="223"/>
      <c r="FP241" s="223"/>
      <c r="FQ241" s="223"/>
      <c r="FR241" s="223"/>
      <c r="FS241" s="223"/>
      <c r="FT241" s="223"/>
      <c r="FU241" s="223"/>
      <c r="FV241" s="223"/>
      <c r="FW241" s="223"/>
      <c r="FX241" s="223"/>
      <c r="FY241" s="223"/>
      <c r="FZ241" s="223"/>
      <c r="GA241" s="223"/>
      <c r="GB241" s="223"/>
      <c r="GC241" s="223"/>
      <c r="GD241" s="223"/>
      <c r="GE241" s="223"/>
      <c r="GF241" s="223"/>
      <c r="GG241" s="223"/>
      <c r="GH241" s="223"/>
      <c r="GI241" s="223"/>
      <c r="GJ241" s="223"/>
      <c r="GK241" s="223"/>
      <c r="GL241" s="223"/>
      <c r="GM241" s="223"/>
      <c r="GN241" s="223"/>
      <c r="GO241" s="223"/>
      <c r="GP241" s="223"/>
      <c r="GQ241" s="223"/>
      <c r="GR241" s="223"/>
      <c r="GS241" s="223"/>
      <c r="GT241" s="223"/>
      <c r="GU241" s="223"/>
      <c r="GV241" s="223"/>
      <c r="GW241" s="223"/>
      <c r="GX241" s="223"/>
      <c r="GY241" s="223"/>
      <c r="GZ241" s="223"/>
      <c r="HA241" s="223"/>
      <c r="HB241" s="223"/>
      <c r="HC241" s="223"/>
      <c r="HD241" s="223"/>
      <c r="HE241" s="223"/>
      <c r="HF241" s="223"/>
      <c r="HG241" s="223"/>
      <c r="HH241" s="223"/>
      <c r="HI241" s="223"/>
      <c r="HJ241" s="223"/>
      <c r="HK241" s="223"/>
      <c r="HL241" s="223"/>
      <c r="HM241" s="223"/>
      <c r="HN241" s="223"/>
      <c r="HO241" s="223"/>
      <c r="HP241" s="223"/>
      <c r="HQ241" s="223"/>
      <c r="HR241" s="223"/>
      <c r="HS241" s="223"/>
      <c r="HT241" s="223"/>
      <c r="HU241" s="223"/>
      <c r="HV241" s="223"/>
      <c r="HW241" s="223"/>
      <c r="HX241" s="223"/>
      <c r="HY241" s="223"/>
      <c r="HZ241" s="223"/>
      <c r="IA241" s="223"/>
      <c r="IB241" s="223"/>
      <c r="IC241" s="223"/>
      <c r="ID241" s="223"/>
      <c r="IE241" s="223"/>
      <c r="IF241" s="223"/>
      <c r="IG241" s="223"/>
      <c r="IH241" s="223"/>
      <c r="II241" s="223"/>
      <c r="IJ241" s="223"/>
      <c r="IK241" s="223"/>
      <c r="IL241" s="223"/>
      <c r="IM241" s="223"/>
      <c r="IN241" s="223"/>
      <c r="IO241" s="223"/>
      <c r="IP241" s="223"/>
      <c r="IQ241" s="223"/>
      <c r="IR241" s="223"/>
      <c r="IS241" s="223"/>
      <c r="IT241" s="223"/>
      <c r="IU241" s="223"/>
      <c r="IV241" s="223"/>
      <c r="IW241" s="223"/>
      <c r="IX241" s="223"/>
      <c r="IY241" s="223"/>
      <c r="IZ241" s="223"/>
      <c r="JA241" s="223"/>
      <c r="JB241" s="223"/>
      <c r="JC241" s="223"/>
      <c r="JD241" s="223"/>
      <c r="JE241" s="223"/>
      <c r="JF241" s="223"/>
      <c r="JG241" s="223"/>
      <c r="JH241" s="223"/>
      <c r="JI241" s="232"/>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72" hidden="false" customHeight="true" outlineLevel="0" collapsed="false">
      <c r="A242" s="119" t="n">
        <v>219</v>
      </c>
      <c r="B242" s="119" t="s">
        <v>109</v>
      </c>
      <c r="C242" s="218" t="n">
        <v>14</v>
      </c>
      <c r="D242" s="119" t="s">
        <v>385</v>
      </c>
      <c r="E242" s="119"/>
      <c r="F242" s="119"/>
      <c r="G242" s="218" t="s">
        <v>530</v>
      </c>
      <c r="H242" s="218"/>
      <c r="I242" s="218" t="s">
        <v>71</v>
      </c>
      <c r="J242" s="218"/>
      <c r="K242" s="218" t="s">
        <v>531</v>
      </c>
      <c r="L242" s="164" t="s">
        <v>893</v>
      </c>
      <c r="M242" s="164" t="s">
        <v>894</v>
      </c>
      <c r="N242" s="202" t="n">
        <v>41829</v>
      </c>
      <c r="O242" s="202" t="n">
        <v>41829</v>
      </c>
      <c r="P242" s="193" t="n">
        <v>41836</v>
      </c>
      <c r="Q242" s="124" t="n">
        <f aca="false">P242-O242</f>
        <v>7</v>
      </c>
      <c r="R242" s="119"/>
      <c r="S242" s="119" t="n">
        <v>9001</v>
      </c>
      <c r="T242" s="218"/>
      <c r="U242" s="228" t="s">
        <v>939</v>
      </c>
      <c r="V242" s="164" t="s">
        <v>550</v>
      </c>
      <c r="W242" s="169" t="s">
        <v>936</v>
      </c>
      <c r="X242" s="269" t="s">
        <v>937</v>
      </c>
      <c r="Y242" s="119" t="s">
        <v>940</v>
      </c>
      <c r="Z242" s="169" t="s">
        <v>938</v>
      </c>
      <c r="AA242" s="165"/>
      <c r="AB242" s="159" t="n">
        <v>1</v>
      </c>
      <c r="AC242" s="193" t="n">
        <v>41839</v>
      </c>
      <c r="AD242" s="119" t="s">
        <v>121</v>
      </c>
      <c r="AE242" s="132" t="n">
        <f aca="false">AC242-O242</f>
        <v>10</v>
      </c>
      <c r="AF242" s="119"/>
      <c r="AG242" s="119"/>
      <c r="AH242" s="0"/>
      <c r="AI242" s="0"/>
      <c r="AJ242" s="0"/>
      <c r="AK242" s="0"/>
      <c r="AL242" s="0"/>
      <c r="AM242" s="0"/>
      <c r="AN242" s="0"/>
      <c r="AO242" s="223"/>
      <c r="AP242" s="223"/>
      <c r="AQ242" s="223"/>
      <c r="AR242" s="223"/>
      <c r="AS242" s="223"/>
      <c r="AT242" s="223"/>
      <c r="AU242" s="223"/>
      <c r="AV242" s="223"/>
      <c r="AW242" s="223"/>
      <c r="AX242" s="223"/>
      <c r="AY242" s="223"/>
      <c r="AZ242" s="223"/>
      <c r="BA242" s="223"/>
      <c r="BB242" s="223"/>
      <c r="BC242" s="223"/>
      <c r="BD242" s="223"/>
      <c r="BE242" s="223"/>
      <c r="BF242" s="223"/>
      <c r="BG242" s="223"/>
      <c r="BH242" s="223"/>
      <c r="BI242" s="223"/>
      <c r="BJ242" s="223"/>
      <c r="BK242" s="223"/>
      <c r="BL242" s="223"/>
      <c r="BM242" s="223"/>
      <c r="BN242" s="223"/>
      <c r="BO242" s="223"/>
      <c r="BP242" s="223"/>
      <c r="BQ242" s="223"/>
      <c r="BR242" s="223"/>
      <c r="BS242" s="223"/>
      <c r="BT242" s="223"/>
      <c r="BU242" s="223"/>
      <c r="BV242" s="223"/>
      <c r="BW242" s="223"/>
      <c r="BX242" s="223"/>
      <c r="BY242" s="223"/>
      <c r="BZ242" s="223"/>
      <c r="CA242" s="223"/>
      <c r="CB242" s="223"/>
      <c r="CC242" s="223"/>
      <c r="CD242" s="223"/>
      <c r="CE242" s="223"/>
      <c r="CF242" s="223"/>
      <c r="CG242" s="223"/>
      <c r="CH242" s="223"/>
      <c r="CI242" s="223"/>
      <c r="CJ242" s="223"/>
      <c r="CK242" s="223"/>
      <c r="CL242" s="223"/>
      <c r="CM242" s="223"/>
      <c r="CN242" s="223"/>
      <c r="CO242" s="223"/>
      <c r="CP242" s="223"/>
      <c r="CQ242" s="223"/>
      <c r="CR242" s="223"/>
      <c r="CS242" s="223"/>
      <c r="CT242" s="223"/>
      <c r="CU242" s="223"/>
      <c r="CV242" s="223"/>
      <c r="CW242" s="223"/>
      <c r="CX242" s="223"/>
      <c r="CY242" s="223"/>
      <c r="CZ242" s="223"/>
      <c r="DA242" s="223"/>
      <c r="DB242" s="223"/>
      <c r="DC242" s="223"/>
      <c r="DD242" s="223"/>
      <c r="DE242" s="223"/>
      <c r="DF242" s="223"/>
      <c r="DG242" s="223"/>
      <c r="DH242" s="223"/>
      <c r="DI242" s="223"/>
      <c r="DJ242" s="223"/>
      <c r="DK242" s="223"/>
      <c r="DL242" s="223"/>
      <c r="DM242" s="223"/>
      <c r="DN242" s="223"/>
      <c r="DO242" s="223"/>
      <c r="DP242" s="223"/>
      <c r="DQ242" s="223"/>
      <c r="DR242" s="223"/>
      <c r="DS242" s="223"/>
      <c r="DT242" s="223"/>
      <c r="DU242" s="223"/>
      <c r="DV242" s="223"/>
      <c r="DW242" s="223"/>
      <c r="DX242" s="223"/>
      <c r="DY242" s="223"/>
      <c r="DZ242" s="223"/>
      <c r="EA242" s="223"/>
      <c r="EB242" s="223"/>
      <c r="EC242" s="223"/>
      <c r="ED242" s="223"/>
      <c r="EE242" s="223"/>
      <c r="EF242" s="223"/>
      <c r="EG242" s="223"/>
      <c r="EH242" s="223"/>
      <c r="EI242" s="223"/>
      <c r="EJ242" s="223"/>
      <c r="EK242" s="223"/>
      <c r="EL242" s="223"/>
      <c r="EM242" s="223"/>
      <c r="EN242" s="223"/>
      <c r="EO242" s="223"/>
      <c r="EP242" s="223"/>
      <c r="EQ242" s="223"/>
      <c r="ER242" s="223"/>
      <c r="ES242" s="223"/>
      <c r="ET242" s="223"/>
      <c r="EU242" s="223"/>
      <c r="EV242" s="223"/>
      <c r="EW242" s="223"/>
      <c r="EX242" s="223"/>
      <c r="EY242" s="223"/>
      <c r="EZ242" s="223"/>
      <c r="FA242" s="223"/>
      <c r="FB242" s="223"/>
      <c r="FC242" s="223"/>
      <c r="FD242" s="223"/>
      <c r="FE242" s="223"/>
      <c r="FF242" s="223"/>
      <c r="FG242" s="223"/>
      <c r="FH242" s="223"/>
      <c r="FI242" s="223"/>
      <c r="FJ242" s="223"/>
      <c r="FK242" s="223"/>
      <c r="FL242" s="223"/>
      <c r="FM242" s="223"/>
      <c r="FN242" s="223"/>
      <c r="FO242" s="223"/>
      <c r="FP242" s="223"/>
      <c r="FQ242" s="223"/>
      <c r="FR242" s="223"/>
      <c r="FS242" s="223"/>
      <c r="FT242" s="223"/>
      <c r="FU242" s="223"/>
      <c r="FV242" s="223"/>
      <c r="FW242" s="223"/>
      <c r="FX242" s="223"/>
      <c r="FY242" s="223"/>
      <c r="FZ242" s="223"/>
      <c r="GA242" s="223"/>
      <c r="GB242" s="223"/>
      <c r="GC242" s="223"/>
      <c r="GD242" s="223"/>
      <c r="GE242" s="223"/>
      <c r="GF242" s="223"/>
      <c r="GG242" s="223"/>
      <c r="GH242" s="223"/>
      <c r="GI242" s="223"/>
      <c r="GJ242" s="223"/>
      <c r="GK242" s="223"/>
      <c r="GL242" s="223"/>
      <c r="GM242" s="223"/>
      <c r="GN242" s="223"/>
      <c r="GO242" s="223"/>
      <c r="GP242" s="223"/>
      <c r="GQ242" s="223"/>
      <c r="GR242" s="223"/>
      <c r="GS242" s="223"/>
      <c r="GT242" s="223"/>
      <c r="GU242" s="223"/>
      <c r="GV242" s="223"/>
      <c r="GW242" s="223"/>
      <c r="GX242" s="223"/>
      <c r="GY242" s="223"/>
      <c r="GZ242" s="223"/>
      <c r="HA242" s="223"/>
      <c r="HB242" s="223"/>
      <c r="HC242" s="223"/>
      <c r="HD242" s="223"/>
      <c r="HE242" s="223"/>
      <c r="HF242" s="223"/>
      <c r="HG242" s="223"/>
      <c r="HH242" s="223"/>
      <c r="HI242" s="223"/>
      <c r="HJ242" s="223"/>
      <c r="HK242" s="223"/>
      <c r="HL242" s="223"/>
      <c r="HM242" s="223"/>
      <c r="HN242" s="223"/>
      <c r="HO242" s="223"/>
      <c r="HP242" s="223"/>
      <c r="HQ242" s="223"/>
      <c r="HR242" s="223"/>
      <c r="HS242" s="223"/>
      <c r="HT242" s="223"/>
      <c r="HU242" s="223"/>
      <c r="HV242" s="223"/>
      <c r="HW242" s="223"/>
      <c r="HX242" s="223"/>
      <c r="HY242" s="223"/>
      <c r="HZ242" s="223"/>
      <c r="IA242" s="223"/>
      <c r="IB242" s="223"/>
      <c r="IC242" s="223"/>
      <c r="ID242" s="223"/>
      <c r="IE242" s="223"/>
      <c r="IF242" s="223"/>
      <c r="IG242" s="223"/>
      <c r="IH242" s="223"/>
      <c r="II242" s="223"/>
      <c r="IJ242" s="223"/>
      <c r="IK242" s="223"/>
      <c r="IL242" s="223"/>
      <c r="IM242" s="223"/>
      <c r="IN242" s="223"/>
      <c r="IO242" s="223"/>
      <c r="IP242" s="223"/>
      <c r="IQ242" s="223"/>
      <c r="IR242" s="223"/>
      <c r="IS242" s="223"/>
      <c r="IT242" s="223"/>
      <c r="IU242" s="223"/>
      <c r="IV242" s="223"/>
      <c r="IW242" s="223"/>
      <c r="IX242" s="223"/>
      <c r="IY242" s="223"/>
      <c r="IZ242" s="223"/>
      <c r="JA242" s="223"/>
      <c r="JB242" s="223"/>
      <c r="JC242" s="223"/>
      <c r="JD242" s="223"/>
      <c r="JE242" s="223"/>
      <c r="JF242" s="223"/>
      <c r="JG242" s="223"/>
      <c r="JH242" s="223"/>
      <c r="JI242" s="232"/>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59.25" hidden="false" customHeight="true" outlineLevel="0" collapsed="false">
      <c r="A243" s="119" t="n">
        <v>220</v>
      </c>
      <c r="B243" s="119" t="s">
        <v>109</v>
      </c>
      <c r="C243" s="119" t="n">
        <v>14</v>
      </c>
      <c r="D243" s="119" t="s">
        <v>385</v>
      </c>
      <c r="E243" s="119"/>
      <c r="F243" s="119"/>
      <c r="G243" s="119" t="s">
        <v>530</v>
      </c>
      <c r="H243" s="119"/>
      <c r="I243" s="119" t="s">
        <v>71</v>
      </c>
      <c r="J243" s="119"/>
      <c r="K243" s="119" t="s">
        <v>531</v>
      </c>
      <c r="L243" s="164" t="s">
        <v>893</v>
      </c>
      <c r="M243" s="164" t="s">
        <v>894</v>
      </c>
      <c r="N243" s="202" t="n">
        <v>41829</v>
      </c>
      <c r="O243" s="202" t="n">
        <v>41829</v>
      </c>
      <c r="P243" s="193" t="n">
        <v>41837</v>
      </c>
      <c r="Q243" s="124" t="n">
        <f aca="false">P243-O243</f>
        <v>8</v>
      </c>
      <c r="R243" s="119"/>
      <c r="S243" s="119" t="n">
        <v>9001</v>
      </c>
      <c r="T243" s="119"/>
      <c r="U243" s="235" t="s">
        <v>941</v>
      </c>
      <c r="V243" s="164" t="s">
        <v>550</v>
      </c>
      <c r="W243" s="169" t="s">
        <v>942</v>
      </c>
      <c r="X243" s="262" t="s">
        <v>943</v>
      </c>
      <c r="Y243" s="119" t="s">
        <v>898</v>
      </c>
      <c r="Z243" s="169" t="s">
        <v>944</v>
      </c>
      <c r="AA243" s="165"/>
      <c r="AB243" s="159" t="n">
        <v>1</v>
      </c>
      <c r="AC243" s="193" t="n">
        <v>41839</v>
      </c>
      <c r="AD243" s="119" t="s">
        <v>121</v>
      </c>
      <c r="AE243" s="132" t="n">
        <f aca="false">AC243-O243</f>
        <v>10</v>
      </c>
      <c r="AF243" s="119"/>
      <c r="AG243" s="119"/>
      <c r="AH243" s="0"/>
      <c r="AI243" s="0"/>
      <c r="AJ243" s="0"/>
      <c r="AK243" s="0"/>
      <c r="AL243" s="0"/>
      <c r="AM243" s="0"/>
      <c r="AN243" s="0"/>
      <c r="AO243" s="223"/>
      <c r="AP243" s="223"/>
      <c r="AQ243" s="223"/>
      <c r="AR243" s="223"/>
      <c r="AS243" s="223"/>
      <c r="AT243" s="223"/>
      <c r="AU243" s="223"/>
      <c r="AV243" s="223"/>
      <c r="AW243" s="223"/>
      <c r="AX243" s="223"/>
      <c r="AY243" s="223"/>
      <c r="AZ243" s="223"/>
      <c r="BA243" s="223"/>
      <c r="BB243" s="223"/>
      <c r="BC243" s="223"/>
      <c r="BD243" s="223"/>
      <c r="BE243" s="223"/>
      <c r="BF243" s="223"/>
      <c r="BG243" s="223"/>
      <c r="BH243" s="223"/>
      <c r="BI243" s="223"/>
      <c r="BJ243" s="223"/>
      <c r="BK243" s="223"/>
      <c r="BL243" s="223"/>
      <c r="BM243" s="223"/>
      <c r="BN243" s="223"/>
      <c r="BO243" s="223"/>
      <c r="BP243" s="223"/>
      <c r="BQ243" s="223"/>
      <c r="BR243" s="223"/>
      <c r="BS243" s="223"/>
      <c r="BT243" s="223"/>
      <c r="BU243" s="223"/>
      <c r="BV243" s="223"/>
      <c r="BW243" s="223"/>
      <c r="BX243" s="223"/>
      <c r="BY243" s="223"/>
      <c r="BZ243" s="223"/>
      <c r="CA243" s="223"/>
      <c r="CB243" s="223"/>
      <c r="CC243" s="223"/>
      <c r="CD243" s="223"/>
      <c r="CE243" s="223"/>
      <c r="CF243" s="223"/>
      <c r="CG243" s="223"/>
      <c r="CH243" s="223"/>
      <c r="CI243" s="223"/>
      <c r="CJ243" s="223"/>
      <c r="CK243" s="223"/>
      <c r="CL243" s="223"/>
      <c r="CM243" s="223"/>
      <c r="CN243" s="223"/>
      <c r="CO243" s="223"/>
      <c r="CP243" s="223"/>
      <c r="CQ243" s="223"/>
      <c r="CR243" s="223"/>
      <c r="CS243" s="223"/>
      <c r="CT243" s="223"/>
      <c r="CU243" s="223"/>
      <c r="CV243" s="223"/>
      <c r="CW243" s="223"/>
      <c r="CX243" s="223"/>
      <c r="CY243" s="223"/>
      <c r="CZ243" s="223"/>
      <c r="DA243" s="223"/>
      <c r="DB243" s="223"/>
      <c r="DC243" s="223"/>
      <c r="DD243" s="223"/>
      <c r="DE243" s="223"/>
      <c r="DF243" s="223"/>
      <c r="DG243" s="223"/>
      <c r="DH243" s="223"/>
      <c r="DI243" s="223"/>
      <c r="DJ243" s="223"/>
      <c r="DK243" s="223"/>
      <c r="DL243" s="223"/>
      <c r="DM243" s="223"/>
      <c r="DN243" s="223"/>
      <c r="DO243" s="223"/>
      <c r="DP243" s="223"/>
      <c r="DQ243" s="223"/>
      <c r="DR243" s="223"/>
      <c r="DS243" s="223"/>
      <c r="DT243" s="223"/>
      <c r="DU243" s="223"/>
      <c r="DV243" s="223"/>
      <c r="DW243" s="223"/>
      <c r="DX243" s="223"/>
      <c r="DY243" s="223"/>
      <c r="DZ243" s="223"/>
      <c r="EA243" s="223"/>
      <c r="EB243" s="223"/>
      <c r="EC243" s="223"/>
      <c r="ED243" s="223"/>
      <c r="EE243" s="223"/>
      <c r="EF243" s="223"/>
      <c r="EG243" s="223"/>
      <c r="EH243" s="223"/>
      <c r="EI243" s="223"/>
      <c r="EJ243" s="223"/>
      <c r="EK243" s="223"/>
      <c r="EL243" s="223"/>
      <c r="EM243" s="223"/>
      <c r="EN243" s="223"/>
      <c r="EO243" s="223"/>
      <c r="EP243" s="223"/>
      <c r="EQ243" s="223"/>
      <c r="ER243" s="223"/>
      <c r="ES243" s="223"/>
      <c r="ET243" s="223"/>
      <c r="EU243" s="223"/>
      <c r="EV243" s="223"/>
      <c r="EW243" s="223"/>
      <c r="EX243" s="223"/>
      <c r="EY243" s="223"/>
      <c r="EZ243" s="223"/>
      <c r="FA243" s="223"/>
      <c r="FB243" s="223"/>
      <c r="FC243" s="223"/>
      <c r="FD243" s="223"/>
      <c r="FE243" s="223"/>
      <c r="FF243" s="223"/>
      <c r="FG243" s="223"/>
      <c r="FH243" s="223"/>
      <c r="FI243" s="223"/>
      <c r="FJ243" s="223"/>
      <c r="FK243" s="223"/>
      <c r="FL243" s="223"/>
      <c r="FM243" s="223"/>
      <c r="FN243" s="223"/>
      <c r="FO243" s="223"/>
      <c r="FP243" s="223"/>
      <c r="FQ243" s="223"/>
      <c r="FR243" s="223"/>
      <c r="FS243" s="223"/>
      <c r="FT243" s="223"/>
      <c r="FU243" s="223"/>
      <c r="FV243" s="223"/>
      <c r="FW243" s="223"/>
      <c r="FX243" s="223"/>
      <c r="FY243" s="223"/>
      <c r="FZ243" s="223"/>
      <c r="GA243" s="223"/>
      <c r="GB243" s="223"/>
      <c r="GC243" s="223"/>
      <c r="GD243" s="223"/>
      <c r="GE243" s="223"/>
      <c r="GF243" s="223"/>
      <c r="GG243" s="223"/>
      <c r="GH243" s="223"/>
      <c r="GI243" s="223"/>
      <c r="GJ243" s="223"/>
      <c r="GK243" s="223"/>
      <c r="GL243" s="223"/>
      <c r="GM243" s="223"/>
      <c r="GN243" s="223"/>
      <c r="GO243" s="223"/>
      <c r="GP243" s="223"/>
      <c r="GQ243" s="223"/>
      <c r="GR243" s="223"/>
      <c r="GS243" s="223"/>
      <c r="GT243" s="223"/>
      <c r="GU243" s="223"/>
      <c r="GV243" s="223"/>
      <c r="GW243" s="223"/>
      <c r="GX243" s="223"/>
      <c r="GY243" s="223"/>
      <c r="GZ243" s="223"/>
      <c r="HA243" s="223"/>
      <c r="HB243" s="223"/>
      <c r="HC243" s="223"/>
      <c r="HD243" s="223"/>
      <c r="HE243" s="223"/>
      <c r="HF243" s="223"/>
      <c r="HG243" s="223"/>
      <c r="HH243" s="223"/>
      <c r="HI243" s="223"/>
      <c r="HJ243" s="223"/>
      <c r="HK243" s="223"/>
      <c r="HL243" s="223"/>
      <c r="HM243" s="223"/>
      <c r="HN243" s="223"/>
      <c r="HO243" s="223"/>
      <c r="HP243" s="223"/>
      <c r="HQ243" s="223"/>
      <c r="HR243" s="223"/>
      <c r="HS243" s="223"/>
      <c r="HT243" s="223"/>
      <c r="HU243" s="223"/>
      <c r="HV243" s="223"/>
      <c r="HW243" s="223"/>
      <c r="HX243" s="223"/>
      <c r="HY243" s="223"/>
      <c r="HZ243" s="223"/>
      <c r="IA243" s="223"/>
      <c r="IB243" s="223"/>
      <c r="IC243" s="223"/>
      <c r="ID243" s="223"/>
      <c r="IE243" s="223"/>
      <c r="IF243" s="223"/>
      <c r="IG243" s="223"/>
      <c r="IH243" s="223"/>
      <c r="II243" s="223"/>
      <c r="IJ243" s="223"/>
      <c r="IK243" s="223"/>
      <c r="IL243" s="223"/>
      <c r="IM243" s="223"/>
      <c r="IN243" s="223"/>
      <c r="IO243" s="223"/>
      <c r="IP243" s="223"/>
      <c r="IQ243" s="223"/>
      <c r="IR243" s="223"/>
      <c r="IS243" s="223"/>
      <c r="IT243" s="223"/>
      <c r="IU243" s="223"/>
      <c r="IV243" s="223"/>
      <c r="IW243" s="223"/>
      <c r="IX243" s="223"/>
      <c r="IY243" s="223"/>
      <c r="IZ243" s="223"/>
      <c r="JA243" s="223"/>
      <c r="JB243" s="223"/>
      <c r="JC243" s="223"/>
      <c r="JD243" s="223"/>
      <c r="JE243" s="223"/>
      <c r="JF243" s="223"/>
      <c r="JG243" s="223"/>
      <c r="JH243" s="223"/>
      <c r="JI243" s="232"/>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72.75" hidden="false" customHeight="true" outlineLevel="0" collapsed="false">
      <c r="A244" s="119" t="n">
        <v>221</v>
      </c>
      <c r="B244" s="119" t="s">
        <v>109</v>
      </c>
      <c r="C244" s="218" t="n">
        <v>14</v>
      </c>
      <c r="D244" s="119" t="s">
        <v>385</v>
      </c>
      <c r="E244" s="119"/>
      <c r="F244" s="119"/>
      <c r="G244" s="218" t="s">
        <v>530</v>
      </c>
      <c r="H244" s="218"/>
      <c r="I244" s="218" t="s">
        <v>71</v>
      </c>
      <c r="J244" s="218"/>
      <c r="K244" s="218" t="s">
        <v>531</v>
      </c>
      <c r="L244" s="164" t="s">
        <v>99</v>
      </c>
      <c r="M244" s="164" t="s">
        <v>945</v>
      </c>
      <c r="N244" s="202" t="n">
        <v>41830</v>
      </c>
      <c r="O244" s="202" t="n">
        <v>41831</v>
      </c>
      <c r="P244" s="119"/>
      <c r="Q244" s="124" t="n">
        <f aca="false">P244-O244</f>
        <v>-41831</v>
      </c>
      <c r="R244" s="119"/>
      <c r="S244" s="119" t="n">
        <v>9001</v>
      </c>
      <c r="T244" s="218"/>
      <c r="U244" s="221" t="s">
        <v>946</v>
      </c>
      <c r="V244" s="164" t="s">
        <v>550</v>
      </c>
      <c r="W244" s="174" t="s">
        <v>947</v>
      </c>
      <c r="X244" s="269"/>
      <c r="Y244" s="119" t="s">
        <v>135</v>
      </c>
      <c r="Z244" s="174" t="s">
        <v>948</v>
      </c>
      <c r="AA244" s="174"/>
      <c r="AB244" s="159" t="n">
        <v>0.9</v>
      </c>
      <c r="AC244" s="119"/>
      <c r="AD244" s="119" t="s">
        <v>121</v>
      </c>
      <c r="AE244" s="132" t="n">
        <f aca="false">AC244-O244</f>
        <v>-41831</v>
      </c>
      <c r="AF244" s="119"/>
      <c r="AG244" s="119"/>
      <c r="AH244" s="0"/>
      <c r="AI244" s="0"/>
      <c r="AJ244" s="0"/>
      <c r="AK244" s="0"/>
      <c r="AL244" s="0"/>
      <c r="AM244" s="0"/>
      <c r="AN244" s="0"/>
      <c r="AO244" s="223"/>
      <c r="AP244" s="223"/>
      <c r="AQ244" s="223"/>
      <c r="AR244" s="223"/>
      <c r="AS244" s="223"/>
      <c r="AT244" s="223"/>
      <c r="AU244" s="223"/>
      <c r="AV244" s="223"/>
      <c r="AW244" s="223"/>
      <c r="AX244" s="223"/>
      <c r="AY244" s="223"/>
      <c r="AZ244" s="223"/>
      <c r="BA244" s="223"/>
      <c r="BB244" s="223"/>
      <c r="BC244" s="223"/>
      <c r="BD244" s="223"/>
      <c r="BE244" s="223"/>
      <c r="BF244" s="223"/>
      <c r="BG244" s="223"/>
      <c r="BH244" s="223"/>
      <c r="BI244" s="223"/>
      <c r="BJ244" s="223"/>
      <c r="BK244" s="223"/>
      <c r="BL244" s="223"/>
      <c r="BM244" s="223"/>
      <c r="BN244" s="223"/>
      <c r="BO244" s="223"/>
      <c r="BP244" s="223"/>
      <c r="BQ244" s="223"/>
      <c r="BR244" s="223"/>
      <c r="BS244" s="223"/>
      <c r="BT244" s="223"/>
      <c r="BU244" s="223"/>
      <c r="BV244" s="223"/>
      <c r="BW244" s="223"/>
      <c r="BX244" s="223"/>
      <c r="BY244" s="223"/>
      <c r="BZ244" s="223"/>
      <c r="CA244" s="223"/>
      <c r="CB244" s="223"/>
      <c r="CC244" s="223"/>
      <c r="CD244" s="223"/>
      <c r="CE244" s="223"/>
      <c r="CF244" s="223"/>
      <c r="CG244" s="223"/>
      <c r="CH244" s="223"/>
      <c r="CI244" s="223"/>
      <c r="CJ244" s="223"/>
      <c r="CK244" s="223"/>
      <c r="CL244" s="223"/>
      <c r="CM244" s="223"/>
      <c r="CN244" s="223"/>
      <c r="CO244" s="223"/>
      <c r="CP244" s="223"/>
      <c r="CQ244" s="223"/>
      <c r="CR244" s="223"/>
      <c r="CS244" s="223"/>
      <c r="CT244" s="223"/>
      <c r="CU244" s="223"/>
      <c r="CV244" s="223"/>
      <c r="CW244" s="223"/>
      <c r="CX244" s="223"/>
      <c r="CY244" s="223"/>
      <c r="CZ244" s="223"/>
      <c r="DA244" s="223"/>
      <c r="DB244" s="223"/>
      <c r="DC244" s="223"/>
      <c r="DD244" s="223"/>
      <c r="DE244" s="223"/>
      <c r="DF244" s="223"/>
      <c r="DG244" s="223"/>
      <c r="DH244" s="223"/>
      <c r="DI244" s="223"/>
      <c r="DJ244" s="223"/>
      <c r="DK244" s="223"/>
      <c r="DL244" s="223"/>
      <c r="DM244" s="223"/>
      <c r="DN244" s="223"/>
      <c r="DO244" s="223"/>
      <c r="DP244" s="223"/>
      <c r="DQ244" s="223"/>
      <c r="DR244" s="223"/>
      <c r="DS244" s="223"/>
      <c r="DT244" s="223"/>
      <c r="DU244" s="223"/>
      <c r="DV244" s="223"/>
      <c r="DW244" s="223"/>
      <c r="DX244" s="223"/>
      <c r="DY244" s="223"/>
      <c r="DZ244" s="223"/>
      <c r="EA244" s="223"/>
      <c r="EB244" s="223"/>
      <c r="EC244" s="223"/>
      <c r="ED244" s="223"/>
      <c r="EE244" s="223"/>
      <c r="EF244" s="223"/>
      <c r="EG244" s="223"/>
      <c r="EH244" s="223"/>
      <c r="EI244" s="223"/>
      <c r="EJ244" s="223"/>
      <c r="EK244" s="223"/>
      <c r="EL244" s="223"/>
      <c r="EM244" s="223"/>
      <c r="EN244" s="223"/>
      <c r="EO244" s="223"/>
      <c r="EP244" s="223"/>
      <c r="EQ244" s="223"/>
      <c r="ER244" s="223"/>
      <c r="ES244" s="223"/>
      <c r="ET244" s="223"/>
      <c r="EU244" s="223"/>
      <c r="EV244" s="223"/>
      <c r="EW244" s="223"/>
      <c r="EX244" s="223"/>
      <c r="EY244" s="223"/>
      <c r="EZ244" s="223"/>
      <c r="FA244" s="223"/>
      <c r="FB244" s="223"/>
      <c r="FC244" s="223"/>
      <c r="FD244" s="223"/>
      <c r="FE244" s="223"/>
      <c r="FF244" s="223"/>
      <c r="FG244" s="223"/>
      <c r="FH244" s="223"/>
      <c r="FI244" s="223"/>
      <c r="FJ244" s="223"/>
      <c r="FK244" s="223"/>
      <c r="FL244" s="223"/>
      <c r="FM244" s="223"/>
      <c r="FN244" s="223"/>
      <c r="FO244" s="223"/>
      <c r="FP244" s="223"/>
      <c r="FQ244" s="223"/>
      <c r="FR244" s="223"/>
      <c r="FS244" s="223"/>
      <c r="FT244" s="223"/>
      <c r="FU244" s="223"/>
      <c r="FV244" s="223"/>
      <c r="FW244" s="223"/>
      <c r="FX244" s="223"/>
      <c r="FY244" s="223"/>
      <c r="FZ244" s="223"/>
      <c r="GA244" s="223"/>
      <c r="GB244" s="223"/>
      <c r="GC244" s="223"/>
      <c r="GD244" s="223"/>
      <c r="GE244" s="223"/>
      <c r="GF244" s="223"/>
      <c r="GG244" s="223"/>
      <c r="GH244" s="223"/>
      <c r="GI244" s="223"/>
      <c r="GJ244" s="223"/>
      <c r="GK244" s="223"/>
      <c r="GL244" s="223"/>
      <c r="GM244" s="223"/>
      <c r="GN244" s="223"/>
      <c r="GO244" s="223"/>
      <c r="GP244" s="223"/>
      <c r="GQ244" s="223"/>
      <c r="GR244" s="223"/>
      <c r="GS244" s="223"/>
      <c r="GT244" s="223"/>
      <c r="GU244" s="223"/>
      <c r="GV244" s="223"/>
      <c r="GW244" s="223"/>
      <c r="GX244" s="223"/>
      <c r="GY244" s="223"/>
      <c r="GZ244" s="223"/>
      <c r="HA244" s="223"/>
      <c r="HB244" s="223"/>
      <c r="HC244" s="223"/>
      <c r="HD244" s="223"/>
      <c r="HE244" s="223"/>
      <c r="HF244" s="223"/>
      <c r="HG244" s="223"/>
      <c r="HH244" s="223"/>
      <c r="HI244" s="223"/>
      <c r="HJ244" s="223"/>
      <c r="HK244" s="223"/>
      <c r="HL244" s="223"/>
      <c r="HM244" s="223"/>
      <c r="HN244" s="223"/>
      <c r="HO244" s="223"/>
      <c r="HP244" s="223"/>
      <c r="HQ244" s="223"/>
      <c r="HR244" s="223"/>
      <c r="HS244" s="223"/>
      <c r="HT244" s="223"/>
      <c r="HU244" s="223"/>
      <c r="HV244" s="223"/>
      <c r="HW244" s="223"/>
      <c r="HX244" s="223"/>
      <c r="HY244" s="223"/>
      <c r="HZ244" s="223"/>
      <c r="IA244" s="223"/>
      <c r="IB244" s="223"/>
      <c r="IC244" s="223"/>
      <c r="ID244" s="223"/>
      <c r="IE244" s="223"/>
      <c r="IF244" s="223"/>
      <c r="IG244" s="223"/>
      <c r="IH244" s="223"/>
      <c r="II244" s="223"/>
      <c r="IJ244" s="223"/>
      <c r="IK244" s="223"/>
      <c r="IL244" s="223"/>
      <c r="IM244" s="223"/>
      <c r="IN244" s="223"/>
      <c r="IO244" s="223"/>
      <c r="IP244" s="223"/>
      <c r="IQ244" s="223"/>
      <c r="IR244" s="223"/>
      <c r="IS244" s="223"/>
      <c r="IT244" s="223"/>
      <c r="IU244" s="223"/>
      <c r="IV244" s="223"/>
      <c r="IW244" s="223"/>
      <c r="IX244" s="223"/>
      <c r="IY244" s="223"/>
      <c r="IZ244" s="223"/>
      <c r="JA244" s="223"/>
      <c r="JB244" s="223"/>
      <c r="JC244" s="223"/>
      <c r="JD244" s="223"/>
      <c r="JE244" s="223"/>
      <c r="JF244" s="223"/>
      <c r="JG244" s="223"/>
      <c r="JH244" s="223"/>
      <c r="JI244" s="232"/>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76.5" hidden="false" customHeight="false" outlineLevel="0" collapsed="false">
      <c r="A245" s="119" t="n">
        <v>222</v>
      </c>
      <c r="B245" s="119" t="s">
        <v>109</v>
      </c>
      <c r="C245" s="119" t="n">
        <v>14</v>
      </c>
      <c r="D245" s="119" t="s">
        <v>385</v>
      </c>
      <c r="E245" s="119"/>
      <c r="F245" s="119"/>
      <c r="G245" s="119" t="s">
        <v>530</v>
      </c>
      <c r="H245" s="119"/>
      <c r="I245" s="119" t="s">
        <v>71</v>
      </c>
      <c r="J245" s="119"/>
      <c r="K245" s="119" t="s">
        <v>531</v>
      </c>
      <c r="L245" s="164" t="s">
        <v>99</v>
      </c>
      <c r="M245" s="164" t="s">
        <v>945</v>
      </c>
      <c r="N245" s="202" t="n">
        <v>41830</v>
      </c>
      <c r="O245" s="202" t="n">
        <v>41831</v>
      </c>
      <c r="P245" s="119"/>
      <c r="Q245" s="124" t="n">
        <f aca="false">P245-O245</f>
        <v>-41831</v>
      </c>
      <c r="R245" s="119"/>
      <c r="S245" s="119" t="n">
        <v>9001</v>
      </c>
      <c r="T245" s="119"/>
      <c r="U245" s="221" t="s">
        <v>949</v>
      </c>
      <c r="V245" s="164" t="s">
        <v>550</v>
      </c>
      <c r="W245" s="169" t="s">
        <v>950</v>
      </c>
      <c r="X245" s="275"/>
      <c r="Y245" s="119" t="s">
        <v>135</v>
      </c>
      <c r="Z245" s="174" t="s">
        <v>951</v>
      </c>
      <c r="AA245" s="174"/>
      <c r="AB245" s="159" t="n">
        <v>1</v>
      </c>
      <c r="AC245" s="119"/>
      <c r="AD245" s="119" t="s">
        <v>121</v>
      </c>
      <c r="AE245" s="132" t="n">
        <f aca="false">AC245-O245</f>
        <v>-41831</v>
      </c>
      <c r="AF245" s="119"/>
      <c r="AG245" s="119"/>
      <c r="AH245" s="0"/>
      <c r="AI245" s="0"/>
      <c r="AJ245" s="0"/>
      <c r="AK245" s="0"/>
      <c r="AL245" s="0"/>
      <c r="AM245" s="0"/>
      <c r="AN245" s="0"/>
      <c r="AO245" s="223"/>
      <c r="AP245" s="223"/>
      <c r="AQ245" s="223"/>
      <c r="AR245" s="223"/>
      <c r="AS245" s="223"/>
      <c r="AT245" s="223"/>
      <c r="AU245" s="223"/>
      <c r="AV245" s="223"/>
      <c r="AW245" s="223"/>
      <c r="AX245" s="223"/>
      <c r="AY245" s="223"/>
      <c r="AZ245" s="223"/>
      <c r="BA245" s="223"/>
      <c r="BB245" s="223"/>
      <c r="BC245" s="223"/>
      <c r="BD245" s="223"/>
      <c r="BE245" s="223"/>
      <c r="BF245" s="223"/>
      <c r="BG245" s="223"/>
      <c r="BH245" s="223"/>
      <c r="BI245" s="223"/>
      <c r="BJ245" s="223"/>
      <c r="BK245" s="223"/>
      <c r="BL245" s="223"/>
      <c r="BM245" s="223"/>
      <c r="BN245" s="223"/>
      <c r="BO245" s="223"/>
      <c r="BP245" s="223"/>
      <c r="BQ245" s="223"/>
      <c r="BR245" s="223"/>
      <c r="BS245" s="223"/>
      <c r="BT245" s="223"/>
      <c r="BU245" s="223"/>
      <c r="BV245" s="223"/>
      <c r="BW245" s="223"/>
      <c r="BX245" s="223"/>
      <c r="BY245" s="223"/>
      <c r="BZ245" s="223"/>
      <c r="CA245" s="223"/>
      <c r="CB245" s="223"/>
      <c r="CC245" s="223"/>
      <c r="CD245" s="223"/>
      <c r="CE245" s="223"/>
      <c r="CF245" s="223"/>
      <c r="CG245" s="223"/>
      <c r="CH245" s="223"/>
      <c r="CI245" s="223"/>
      <c r="CJ245" s="223"/>
      <c r="CK245" s="223"/>
      <c r="CL245" s="223"/>
      <c r="CM245" s="223"/>
      <c r="CN245" s="223"/>
      <c r="CO245" s="223"/>
      <c r="CP245" s="223"/>
      <c r="CQ245" s="223"/>
      <c r="CR245" s="223"/>
      <c r="CS245" s="223"/>
      <c r="CT245" s="223"/>
      <c r="CU245" s="223"/>
      <c r="CV245" s="223"/>
      <c r="CW245" s="223"/>
      <c r="CX245" s="223"/>
      <c r="CY245" s="223"/>
      <c r="CZ245" s="223"/>
      <c r="DA245" s="223"/>
      <c r="DB245" s="223"/>
      <c r="DC245" s="223"/>
      <c r="DD245" s="223"/>
      <c r="DE245" s="223"/>
      <c r="DF245" s="223"/>
      <c r="DG245" s="223"/>
      <c r="DH245" s="223"/>
      <c r="DI245" s="223"/>
      <c r="DJ245" s="223"/>
      <c r="DK245" s="223"/>
      <c r="DL245" s="223"/>
      <c r="DM245" s="223"/>
      <c r="DN245" s="223"/>
      <c r="DO245" s="223"/>
      <c r="DP245" s="223"/>
      <c r="DQ245" s="223"/>
      <c r="DR245" s="223"/>
      <c r="DS245" s="223"/>
      <c r="DT245" s="223"/>
      <c r="DU245" s="223"/>
      <c r="DV245" s="223"/>
      <c r="DW245" s="223"/>
      <c r="DX245" s="223"/>
      <c r="DY245" s="223"/>
      <c r="DZ245" s="223"/>
      <c r="EA245" s="223"/>
      <c r="EB245" s="223"/>
      <c r="EC245" s="223"/>
      <c r="ED245" s="223"/>
      <c r="EE245" s="223"/>
      <c r="EF245" s="223"/>
      <c r="EG245" s="223"/>
      <c r="EH245" s="223"/>
      <c r="EI245" s="223"/>
      <c r="EJ245" s="223"/>
      <c r="EK245" s="223"/>
      <c r="EL245" s="223"/>
      <c r="EM245" s="223"/>
      <c r="EN245" s="223"/>
      <c r="EO245" s="223"/>
      <c r="EP245" s="223"/>
      <c r="EQ245" s="223"/>
      <c r="ER245" s="223"/>
      <c r="ES245" s="223"/>
      <c r="ET245" s="223"/>
      <c r="EU245" s="223"/>
      <c r="EV245" s="223"/>
      <c r="EW245" s="223"/>
      <c r="EX245" s="223"/>
      <c r="EY245" s="223"/>
      <c r="EZ245" s="223"/>
      <c r="FA245" s="223"/>
      <c r="FB245" s="223"/>
      <c r="FC245" s="223"/>
      <c r="FD245" s="223"/>
      <c r="FE245" s="223"/>
      <c r="FF245" s="223"/>
      <c r="FG245" s="223"/>
      <c r="FH245" s="223"/>
      <c r="FI245" s="223"/>
      <c r="FJ245" s="223"/>
      <c r="FK245" s="223"/>
      <c r="FL245" s="223"/>
      <c r="FM245" s="223"/>
      <c r="FN245" s="223"/>
      <c r="FO245" s="223"/>
      <c r="FP245" s="223"/>
      <c r="FQ245" s="223"/>
      <c r="FR245" s="223"/>
      <c r="FS245" s="223"/>
      <c r="FT245" s="223"/>
      <c r="FU245" s="223"/>
      <c r="FV245" s="223"/>
      <c r="FW245" s="223"/>
      <c r="FX245" s="223"/>
      <c r="FY245" s="223"/>
      <c r="FZ245" s="223"/>
      <c r="GA245" s="223"/>
      <c r="GB245" s="223"/>
      <c r="GC245" s="223"/>
      <c r="GD245" s="223"/>
      <c r="GE245" s="223"/>
      <c r="GF245" s="223"/>
      <c r="GG245" s="223"/>
      <c r="GH245" s="223"/>
      <c r="GI245" s="223"/>
      <c r="GJ245" s="223"/>
      <c r="GK245" s="223"/>
      <c r="GL245" s="223"/>
      <c r="GM245" s="223"/>
      <c r="GN245" s="223"/>
      <c r="GO245" s="223"/>
      <c r="GP245" s="223"/>
      <c r="GQ245" s="223"/>
      <c r="GR245" s="223"/>
      <c r="GS245" s="223"/>
      <c r="GT245" s="223"/>
      <c r="GU245" s="223"/>
      <c r="GV245" s="223"/>
      <c r="GW245" s="223"/>
      <c r="GX245" s="223"/>
      <c r="GY245" s="223"/>
      <c r="GZ245" s="223"/>
      <c r="HA245" s="223"/>
      <c r="HB245" s="223"/>
      <c r="HC245" s="223"/>
      <c r="HD245" s="223"/>
      <c r="HE245" s="223"/>
      <c r="HF245" s="223"/>
      <c r="HG245" s="223"/>
      <c r="HH245" s="223"/>
      <c r="HI245" s="223"/>
      <c r="HJ245" s="223"/>
      <c r="HK245" s="223"/>
      <c r="HL245" s="223"/>
      <c r="HM245" s="223"/>
      <c r="HN245" s="223"/>
      <c r="HO245" s="223"/>
      <c r="HP245" s="223"/>
      <c r="HQ245" s="223"/>
      <c r="HR245" s="223"/>
      <c r="HS245" s="223"/>
      <c r="HT245" s="223"/>
      <c r="HU245" s="223"/>
      <c r="HV245" s="223"/>
      <c r="HW245" s="223"/>
      <c r="HX245" s="223"/>
      <c r="HY245" s="223"/>
      <c r="HZ245" s="223"/>
      <c r="IA245" s="223"/>
      <c r="IB245" s="223"/>
      <c r="IC245" s="223"/>
      <c r="ID245" s="223"/>
      <c r="IE245" s="223"/>
      <c r="IF245" s="223"/>
      <c r="IG245" s="223"/>
      <c r="IH245" s="223"/>
      <c r="II245" s="223"/>
      <c r="IJ245" s="223"/>
      <c r="IK245" s="223"/>
      <c r="IL245" s="223"/>
      <c r="IM245" s="223"/>
      <c r="IN245" s="223"/>
      <c r="IO245" s="223"/>
      <c r="IP245" s="223"/>
      <c r="IQ245" s="223"/>
      <c r="IR245" s="223"/>
      <c r="IS245" s="223"/>
      <c r="IT245" s="223"/>
      <c r="IU245" s="223"/>
      <c r="IV245" s="223"/>
      <c r="IW245" s="223"/>
      <c r="IX245" s="223"/>
      <c r="IY245" s="223"/>
      <c r="IZ245" s="223"/>
      <c r="JA245" s="223"/>
      <c r="JB245" s="223"/>
      <c r="JC245" s="223"/>
      <c r="JD245" s="223"/>
      <c r="JE245" s="223"/>
      <c r="JF245" s="223"/>
      <c r="JG245" s="223"/>
      <c r="JH245" s="223"/>
      <c r="JI245" s="232"/>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39.95" hidden="false" customHeight="true" outlineLevel="0" collapsed="false">
      <c r="A246" s="119" t="n">
        <v>223</v>
      </c>
      <c r="B246" s="119" t="s">
        <v>109</v>
      </c>
      <c r="C246" s="218" t="n">
        <v>14</v>
      </c>
      <c r="D246" s="119" t="s">
        <v>385</v>
      </c>
      <c r="E246" s="119"/>
      <c r="F246" s="119"/>
      <c r="G246" s="218" t="s">
        <v>530</v>
      </c>
      <c r="H246" s="218"/>
      <c r="I246" s="218" t="s">
        <v>71</v>
      </c>
      <c r="J246" s="218"/>
      <c r="K246" s="218" t="s">
        <v>531</v>
      </c>
      <c r="L246" s="164" t="s">
        <v>99</v>
      </c>
      <c r="M246" s="164" t="s">
        <v>945</v>
      </c>
      <c r="N246" s="202" t="n">
        <v>41830</v>
      </c>
      <c r="O246" s="202" t="n">
        <v>41831</v>
      </c>
      <c r="P246" s="119"/>
      <c r="Q246" s="124" t="n">
        <f aca="false">P246-O246</f>
        <v>-41831</v>
      </c>
      <c r="R246" s="119"/>
      <c r="S246" s="119" t="n">
        <v>9001</v>
      </c>
      <c r="T246" s="218"/>
      <c r="U246" s="276" t="s">
        <v>952</v>
      </c>
      <c r="V246" s="164" t="s">
        <v>550</v>
      </c>
      <c r="W246" s="174" t="s">
        <v>953</v>
      </c>
      <c r="X246" s="277"/>
      <c r="Y246" s="119" t="s">
        <v>135</v>
      </c>
      <c r="Z246" s="174" t="s">
        <v>954</v>
      </c>
      <c r="AA246" s="174"/>
      <c r="AB246" s="159" t="n">
        <v>0.9</v>
      </c>
      <c r="AC246" s="119"/>
      <c r="AD246" s="119" t="s">
        <v>121</v>
      </c>
      <c r="AE246" s="132" t="n">
        <f aca="false">AC246-O246</f>
        <v>-41831</v>
      </c>
      <c r="AF246" s="119"/>
      <c r="AG246" s="119"/>
      <c r="AH246" s="0"/>
      <c r="AI246" s="0"/>
      <c r="AJ246" s="0"/>
      <c r="AK246" s="0"/>
      <c r="AL246" s="0"/>
      <c r="AM246" s="0"/>
      <c r="AN246" s="0"/>
      <c r="AO246" s="223"/>
      <c r="AP246" s="223"/>
      <c r="AQ246" s="223"/>
      <c r="AR246" s="223"/>
      <c r="AS246" s="223"/>
      <c r="AT246" s="223"/>
      <c r="AU246" s="223"/>
      <c r="AV246" s="223"/>
      <c r="AW246" s="223"/>
      <c r="AX246" s="223"/>
      <c r="AY246" s="223"/>
      <c r="AZ246" s="223"/>
      <c r="BA246" s="223"/>
      <c r="BB246" s="223"/>
      <c r="BC246" s="223"/>
      <c r="BD246" s="223"/>
      <c r="BE246" s="223"/>
      <c r="BF246" s="223"/>
      <c r="BG246" s="223"/>
      <c r="BH246" s="223"/>
      <c r="BI246" s="223"/>
      <c r="BJ246" s="223"/>
      <c r="BK246" s="223"/>
      <c r="BL246" s="223"/>
      <c r="BM246" s="223"/>
      <c r="BN246" s="223"/>
      <c r="BO246" s="223"/>
      <c r="BP246" s="223"/>
      <c r="BQ246" s="223"/>
      <c r="BR246" s="223"/>
      <c r="BS246" s="223"/>
      <c r="BT246" s="223"/>
      <c r="BU246" s="223"/>
      <c r="BV246" s="223"/>
      <c r="BW246" s="223"/>
      <c r="BX246" s="223"/>
      <c r="BY246" s="223"/>
      <c r="BZ246" s="223"/>
      <c r="CA246" s="223"/>
      <c r="CB246" s="223"/>
      <c r="CC246" s="223"/>
      <c r="CD246" s="223"/>
      <c r="CE246" s="223"/>
      <c r="CF246" s="223"/>
      <c r="CG246" s="223"/>
      <c r="CH246" s="223"/>
      <c r="CI246" s="223"/>
      <c r="CJ246" s="223"/>
      <c r="CK246" s="223"/>
      <c r="CL246" s="223"/>
      <c r="CM246" s="223"/>
      <c r="CN246" s="223"/>
      <c r="CO246" s="223"/>
      <c r="CP246" s="223"/>
      <c r="CQ246" s="223"/>
      <c r="CR246" s="223"/>
      <c r="CS246" s="223"/>
      <c r="CT246" s="223"/>
      <c r="CU246" s="223"/>
      <c r="CV246" s="223"/>
      <c r="CW246" s="223"/>
      <c r="CX246" s="223"/>
      <c r="CY246" s="223"/>
      <c r="CZ246" s="223"/>
      <c r="DA246" s="223"/>
      <c r="DB246" s="223"/>
      <c r="DC246" s="223"/>
      <c r="DD246" s="223"/>
      <c r="DE246" s="223"/>
      <c r="DF246" s="223"/>
      <c r="DG246" s="223"/>
      <c r="DH246" s="223"/>
      <c r="DI246" s="223"/>
      <c r="DJ246" s="223"/>
      <c r="DK246" s="223"/>
      <c r="DL246" s="223"/>
      <c r="DM246" s="223"/>
      <c r="DN246" s="223"/>
      <c r="DO246" s="223"/>
      <c r="DP246" s="223"/>
      <c r="DQ246" s="223"/>
      <c r="DR246" s="223"/>
      <c r="DS246" s="223"/>
      <c r="DT246" s="223"/>
      <c r="DU246" s="223"/>
      <c r="DV246" s="223"/>
      <c r="DW246" s="223"/>
      <c r="DX246" s="223"/>
      <c r="DY246" s="223"/>
      <c r="DZ246" s="223"/>
      <c r="EA246" s="223"/>
      <c r="EB246" s="223"/>
      <c r="EC246" s="223"/>
      <c r="ED246" s="223"/>
      <c r="EE246" s="223"/>
      <c r="EF246" s="223"/>
      <c r="EG246" s="223"/>
      <c r="EH246" s="223"/>
      <c r="EI246" s="223"/>
      <c r="EJ246" s="223"/>
      <c r="EK246" s="223"/>
      <c r="EL246" s="223"/>
      <c r="EM246" s="223"/>
      <c r="EN246" s="223"/>
      <c r="EO246" s="223"/>
      <c r="EP246" s="223"/>
      <c r="EQ246" s="223"/>
      <c r="ER246" s="223"/>
      <c r="ES246" s="223"/>
      <c r="ET246" s="223"/>
      <c r="EU246" s="223"/>
      <c r="EV246" s="223"/>
      <c r="EW246" s="223"/>
      <c r="EX246" s="223"/>
      <c r="EY246" s="223"/>
      <c r="EZ246" s="223"/>
      <c r="FA246" s="223"/>
      <c r="FB246" s="223"/>
      <c r="FC246" s="223"/>
      <c r="FD246" s="223"/>
      <c r="FE246" s="223"/>
      <c r="FF246" s="223"/>
      <c r="FG246" s="223"/>
      <c r="FH246" s="223"/>
      <c r="FI246" s="223"/>
      <c r="FJ246" s="223"/>
      <c r="FK246" s="223"/>
      <c r="FL246" s="223"/>
      <c r="FM246" s="223"/>
      <c r="FN246" s="223"/>
      <c r="FO246" s="223"/>
      <c r="FP246" s="223"/>
      <c r="FQ246" s="223"/>
      <c r="FR246" s="223"/>
      <c r="FS246" s="223"/>
      <c r="FT246" s="223"/>
      <c r="FU246" s="223"/>
      <c r="FV246" s="223"/>
      <c r="FW246" s="223"/>
      <c r="FX246" s="223"/>
      <c r="FY246" s="223"/>
      <c r="FZ246" s="223"/>
      <c r="GA246" s="223"/>
      <c r="GB246" s="223"/>
      <c r="GC246" s="223"/>
      <c r="GD246" s="223"/>
      <c r="GE246" s="223"/>
      <c r="GF246" s="223"/>
      <c r="GG246" s="223"/>
      <c r="GH246" s="223"/>
      <c r="GI246" s="223"/>
      <c r="GJ246" s="223"/>
      <c r="GK246" s="223"/>
      <c r="GL246" s="223"/>
      <c r="GM246" s="223"/>
      <c r="GN246" s="223"/>
      <c r="GO246" s="223"/>
      <c r="GP246" s="223"/>
      <c r="GQ246" s="223"/>
      <c r="GR246" s="223"/>
      <c r="GS246" s="223"/>
      <c r="GT246" s="223"/>
      <c r="GU246" s="223"/>
      <c r="GV246" s="223"/>
      <c r="GW246" s="223"/>
      <c r="GX246" s="223"/>
      <c r="GY246" s="223"/>
      <c r="GZ246" s="223"/>
      <c r="HA246" s="223"/>
      <c r="HB246" s="223"/>
      <c r="HC246" s="223"/>
      <c r="HD246" s="223"/>
      <c r="HE246" s="223"/>
      <c r="HF246" s="223"/>
      <c r="HG246" s="223"/>
      <c r="HH246" s="223"/>
      <c r="HI246" s="223"/>
      <c r="HJ246" s="223"/>
      <c r="HK246" s="223"/>
      <c r="HL246" s="223"/>
      <c r="HM246" s="223"/>
      <c r="HN246" s="223"/>
      <c r="HO246" s="223"/>
      <c r="HP246" s="223"/>
      <c r="HQ246" s="223"/>
      <c r="HR246" s="223"/>
      <c r="HS246" s="223"/>
      <c r="HT246" s="223"/>
      <c r="HU246" s="223"/>
      <c r="HV246" s="223"/>
      <c r="HW246" s="223"/>
      <c r="HX246" s="223"/>
      <c r="HY246" s="223"/>
      <c r="HZ246" s="223"/>
      <c r="IA246" s="223"/>
      <c r="IB246" s="223"/>
      <c r="IC246" s="223"/>
      <c r="ID246" s="223"/>
      <c r="IE246" s="223"/>
      <c r="IF246" s="223"/>
      <c r="IG246" s="223"/>
      <c r="IH246" s="223"/>
      <c r="II246" s="223"/>
      <c r="IJ246" s="223"/>
      <c r="IK246" s="223"/>
      <c r="IL246" s="223"/>
      <c r="IM246" s="223"/>
      <c r="IN246" s="223"/>
      <c r="IO246" s="223"/>
      <c r="IP246" s="223"/>
      <c r="IQ246" s="223"/>
      <c r="IR246" s="223"/>
      <c r="IS246" s="223"/>
      <c r="IT246" s="223"/>
      <c r="IU246" s="223"/>
      <c r="IV246" s="223"/>
      <c r="IW246" s="223"/>
      <c r="IX246" s="223"/>
      <c r="IY246" s="223"/>
      <c r="IZ246" s="223"/>
      <c r="JA246" s="223"/>
      <c r="JB246" s="223"/>
      <c r="JC246" s="223"/>
      <c r="JD246" s="223"/>
      <c r="JE246" s="223"/>
      <c r="JF246" s="223"/>
      <c r="JG246" s="223"/>
      <c r="JH246" s="223"/>
      <c r="JI246" s="232"/>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76.5" hidden="false" customHeight="false" outlineLevel="0" collapsed="false">
      <c r="A247" s="119" t="n">
        <v>224</v>
      </c>
      <c r="B247" s="119" t="s">
        <v>109</v>
      </c>
      <c r="C247" s="119" t="n">
        <v>14</v>
      </c>
      <c r="D247" s="119" t="s">
        <v>385</v>
      </c>
      <c r="E247" s="119"/>
      <c r="F247" s="119"/>
      <c r="G247" s="119" t="s">
        <v>530</v>
      </c>
      <c r="H247" s="119"/>
      <c r="I247" s="119" t="s">
        <v>71</v>
      </c>
      <c r="J247" s="119"/>
      <c r="K247" s="119" t="s">
        <v>531</v>
      </c>
      <c r="L247" s="164" t="s">
        <v>99</v>
      </c>
      <c r="M247" s="164" t="s">
        <v>945</v>
      </c>
      <c r="N247" s="202" t="n">
        <v>41830</v>
      </c>
      <c r="O247" s="202" t="n">
        <v>41831</v>
      </c>
      <c r="P247" s="119"/>
      <c r="Q247" s="124" t="n">
        <f aca="false">P247-O247</f>
        <v>-41831</v>
      </c>
      <c r="R247" s="119"/>
      <c r="S247" s="119" t="n">
        <v>18001</v>
      </c>
      <c r="T247" s="119"/>
      <c r="U247" s="276" t="s">
        <v>955</v>
      </c>
      <c r="V247" s="164" t="s">
        <v>550</v>
      </c>
      <c r="W247" s="174" t="s">
        <v>956</v>
      </c>
      <c r="X247" s="275"/>
      <c r="Y247" s="119" t="s">
        <v>135</v>
      </c>
      <c r="Z247" s="208" t="s">
        <v>957</v>
      </c>
      <c r="AA247" s="208"/>
      <c r="AB247" s="159" t="n">
        <v>0.9</v>
      </c>
      <c r="AC247" s="119"/>
      <c r="AD247" s="119" t="s">
        <v>121</v>
      </c>
      <c r="AE247" s="132" t="n">
        <f aca="false">AC247-O247</f>
        <v>-41831</v>
      </c>
      <c r="AF247" s="119"/>
      <c r="AG247" s="119"/>
      <c r="AH247" s="0"/>
      <c r="AI247" s="0"/>
      <c r="AJ247" s="0"/>
      <c r="AK247" s="0"/>
      <c r="AL247" s="0"/>
      <c r="AM247" s="0"/>
      <c r="AN247" s="0"/>
      <c r="AO247" s="223"/>
      <c r="AP247" s="223"/>
      <c r="AQ247" s="223"/>
      <c r="AR247" s="223"/>
      <c r="AS247" s="223"/>
      <c r="AT247" s="223"/>
      <c r="AU247" s="223"/>
      <c r="AV247" s="223"/>
      <c r="AW247" s="223"/>
      <c r="AX247" s="223"/>
      <c r="AY247" s="223"/>
      <c r="AZ247" s="223"/>
      <c r="BA247" s="223"/>
      <c r="BB247" s="223"/>
      <c r="BC247" s="223"/>
      <c r="BD247" s="223"/>
      <c r="BE247" s="223"/>
      <c r="BF247" s="223"/>
      <c r="BG247" s="223"/>
      <c r="BH247" s="223"/>
      <c r="BI247" s="223"/>
      <c r="BJ247" s="223"/>
      <c r="BK247" s="223"/>
      <c r="BL247" s="223"/>
      <c r="BM247" s="223"/>
      <c r="BN247" s="223"/>
      <c r="BO247" s="223"/>
      <c r="BP247" s="223"/>
      <c r="BQ247" s="223"/>
      <c r="BR247" s="223"/>
      <c r="BS247" s="223"/>
      <c r="BT247" s="223"/>
      <c r="BU247" s="223"/>
      <c r="BV247" s="223"/>
      <c r="BW247" s="223"/>
      <c r="BX247" s="223"/>
      <c r="BY247" s="223"/>
      <c r="BZ247" s="223"/>
      <c r="CA247" s="223"/>
      <c r="CB247" s="223"/>
      <c r="CC247" s="223"/>
      <c r="CD247" s="223"/>
      <c r="CE247" s="223"/>
      <c r="CF247" s="223"/>
      <c r="CG247" s="223"/>
      <c r="CH247" s="223"/>
      <c r="CI247" s="223"/>
      <c r="CJ247" s="223"/>
      <c r="CK247" s="223"/>
      <c r="CL247" s="223"/>
      <c r="CM247" s="223"/>
      <c r="CN247" s="223"/>
      <c r="CO247" s="223"/>
      <c r="CP247" s="223"/>
      <c r="CQ247" s="223"/>
      <c r="CR247" s="223"/>
      <c r="CS247" s="223"/>
      <c r="CT247" s="223"/>
      <c r="CU247" s="223"/>
      <c r="CV247" s="223"/>
      <c r="CW247" s="223"/>
      <c r="CX247" s="223"/>
      <c r="CY247" s="223"/>
      <c r="CZ247" s="223"/>
      <c r="DA247" s="223"/>
      <c r="DB247" s="223"/>
      <c r="DC247" s="223"/>
      <c r="DD247" s="223"/>
      <c r="DE247" s="223"/>
      <c r="DF247" s="223"/>
      <c r="DG247" s="223"/>
      <c r="DH247" s="223"/>
      <c r="DI247" s="223"/>
      <c r="DJ247" s="223"/>
      <c r="DK247" s="223"/>
      <c r="DL247" s="223"/>
      <c r="DM247" s="223"/>
      <c r="DN247" s="223"/>
      <c r="DO247" s="223"/>
      <c r="DP247" s="223"/>
      <c r="DQ247" s="223"/>
      <c r="DR247" s="223"/>
      <c r="DS247" s="223"/>
      <c r="DT247" s="223"/>
      <c r="DU247" s="223"/>
      <c r="DV247" s="223"/>
      <c r="DW247" s="223"/>
      <c r="DX247" s="223"/>
      <c r="DY247" s="223"/>
      <c r="DZ247" s="223"/>
      <c r="EA247" s="223"/>
      <c r="EB247" s="223"/>
      <c r="EC247" s="223"/>
      <c r="ED247" s="223"/>
      <c r="EE247" s="223"/>
      <c r="EF247" s="223"/>
      <c r="EG247" s="223"/>
      <c r="EH247" s="223"/>
      <c r="EI247" s="223"/>
      <c r="EJ247" s="223"/>
      <c r="EK247" s="223"/>
      <c r="EL247" s="223"/>
      <c r="EM247" s="223"/>
      <c r="EN247" s="223"/>
      <c r="EO247" s="223"/>
      <c r="EP247" s="223"/>
      <c r="EQ247" s="223"/>
      <c r="ER247" s="223"/>
      <c r="ES247" s="223"/>
      <c r="ET247" s="223"/>
      <c r="EU247" s="223"/>
      <c r="EV247" s="223"/>
      <c r="EW247" s="223"/>
      <c r="EX247" s="223"/>
      <c r="EY247" s="223"/>
      <c r="EZ247" s="223"/>
      <c r="FA247" s="223"/>
      <c r="FB247" s="223"/>
      <c r="FC247" s="223"/>
      <c r="FD247" s="223"/>
      <c r="FE247" s="223"/>
      <c r="FF247" s="223"/>
      <c r="FG247" s="223"/>
      <c r="FH247" s="223"/>
      <c r="FI247" s="223"/>
      <c r="FJ247" s="223"/>
      <c r="FK247" s="223"/>
      <c r="FL247" s="223"/>
      <c r="FM247" s="223"/>
      <c r="FN247" s="223"/>
      <c r="FO247" s="223"/>
      <c r="FP247" s="223"/>
      <c r="FQ247" s="223"/>
      <c r="FR247" s="223"/>
      <c r="FS247" s="223"/>
      <c r="FT247" s="223"/>
      <c r="FU247" s="223"/>
      <c r="FV247" s="223"/>
      <c r="FW247" s="223"/>
      <c r="FX247" s="223"/>
      <c r="FY247" s="223"/>
      <c r="FZ247" s="223"/>
      <c r="GA247" s="223"/>
      <c r="GB247" s="223"/>
      <c r="GC247" s="223"/>
      <c r="GD247" s="223"/>
      <c r="GE247" s="223"/>
      <c r="GF247" s="223"/>
      <c r="GG247" s="223"/>
      <c r="GH247" s="223"/>
      <c r="GI247" s="223"/>
      <c r="GJ247" s="223"/>
      <c r="GK247" s="223"/>
      <c r="GL247" s="223"/>
      <c r="GM247" s="223"/>
      <c r="GN247" s="223"/>
      <c r="GO247" s="223"/>
      <c r="GP247" s="223"/>
      <c r="GQ247" s="223"/>
      <c r="GR247" s="223"/>
      <c r="GS247" s="223"/>
      <c r="GT247" s="223"/>
      <c r="GU247" s="223"/>
      <c r="GV247" s="223"/>
      <c r="GW247" s="223"/>
      <c r="GX247" s="223"/>
      <c r="GY247" s="223"/>
      <c r="GZ247" s="223"/>
      <c r="HA247" s="223"/>
      <c r="HB247" s="223"/>
      <c r="HC247" s="223"/>
      <c r="HD247" s="223"/>
      <c r="HE247" s="223"/>
      <c r="HF247" s="223"/>
      <c r="HG247" s="223"/>
      <c r="HH247" s="223"/>
      <c r="HI247" s="223"/>
      <c r="HJ247" s="223"/>
      <c r="HK247" s="223"/>
      <c r="HL247" s="223"/>
      <c r="HM247" s="223"/>
      <c r="HN247" s="223"/>
      <c r="HO247" s="223"/>
      <c r="HP247" s="223"/>
      <c r="HQ247" s="223"/>
      <c r="HR247" s="223"/>
      <c r="HS247" s="223"/>
      <c r="HT247" s="223"/>
      <c r="HU247" s="223"/>
      <c r="HV247" s="223"/>
      <c r="HW247" s="223"/>
      <c r="HX247" s="223"/>
      <c r="HY247" s="223"/>
      <c r="HZ247" s="223"/>
      <c r="IA247" s="223"/>
      <c r="IB247" s="223"/>
      <c r="IC247" s="223"/>
      <c r="ID247" s="223"/>
      <c r="IE247" s="223"/>
      <c r="IF247" s="223"/>
      <c r="IG247" s="223"/>
      <c r="IH247" s="223"/>
      <c r="II247" s="223"/>
      <c r="IJ247" s="223"/>
      <c r="IK247" s="223"/>
      <c r="IL247" s="223"/>
      <c r="IM247" s="223"/>
      <c r="IN247" s="223"/>
      <c r="IO247" s="223"/>
      <c r="IP247" s="223"/>
      <c r="IQ247" s="223"/>
      <c r="IR247" s="223"/>
      <c r="IS247" s="223"/>
      <c r="IT247" s="223"/>
      <c r="IU247" s="223"/>
      <c r="IV247" s="223"/>
      <c r="IW247" s="223"/>
      <c r="IX247" s="223"/>
      <c r="IY247" s="223"/>
      <c r="IZ247" s="223"/>
      <c r="JA247" s="223"/>
      <c r="JB247" s="223"/>
      <c r="JC247" s="223"/>
      <c r="JD247" s="223"/>
      <c r="JE247" s="223"/>
      <c r="JF247" s="223"/>
      <c r="JG247" s="223"/>
      <c r="JH247" s="223"/>
      <c r="JI247" s="232"/>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39.95" hidden="false" customHeight="true" outlineLevel="0" collapsed="false">
      <c r="A248" s="119" t="n">
        <v>225</v>
      </c>
      <c r="B248" s="119" t="s">
        <v>109</v>
      </c>
      <c r="C248" s="218" t="n">
        <v>14</v>
      </c>
      <c r="D248" s="119" t="s">
        <v>385</v>
      </c>
      <c r="E248" s="119"/>
      <c r="F248" s="119"/>
      <c r="G248" s="218" t="s">
        <v>530</v>
      </c>
      <c r="H248" s="218"/>
      <c r="I248" s="218" t="s">
        <v>71</v>
      </c>
      <c r="J248" s="218"/>
      <c r="K248" s="218" t="s">
        <v>531</v>
      </c>
      <c r="L248" s="164" t="s">
        <v>99</v>
      </c>
      <c r="M248" s="164" t="s">
        <v>945</v>
      </c>
      <c r="N248" s="202" t="n">
        <v>41830</v>
      </c>
      <c r="O248" s="202" t="n">
        <v>41831</v>
      </c>
      <c r="P248" s="119"/>
      <c r="Q248" s="124" t="n">
        <f aca="false">P248-O248</f>
        <v>-41831</v>
      </c>
      <c r="R248" s="119"/>
      <c r="S248" s="119" t="n">
        <v>18001</v>
      </c>
      <c r="T248" s="218"/>
      <c r="U248" s="276" t="s">
        <v>958</v>
      </c>
      <c r="V248" s="164" t="s">
        <v>550</v>
      </c>
      <c r="W248" s="174" t="s">
        <v>959</v>
      </c>
      <c r="X248" s="275"/>
      <c r="Y248" s="119" t="s">
        <v>135</v>
      </c>
      <c r="Z248" s="174" t="s">
        <v>960</v>
      </c>
      <c r="AA248" s="174"/>
      <c r="AB248" s="159" t="n">
        <v>0.9</v>
      </c>
      <c r="AC248" s="119"/>
      <c r="AD248" s="119" t="s">
        <v>121</v>
      </c>
      <c r="AE248" s="132" t="n">
        <f aca="false">AC248-O248</f>
        <v>-41831</v>
      </c>
      <c r="AF248" s="119"/>
      <c r="AG248" s="119"/>
      <c r="AH248" s="0"/>
      <c r="AI248" s="0"/>
      <c r="AJ248" s="0"/>
      <c r="AK248" s="0"/>
      <c r="AL248" s="0"/>
      <c r="AM248" s="0"/>
      <c r="AN248" s="0"/>
      <c r="AO248" s="223"/>
      <c r="AP248" s="223"/>
      <c r="AQ248" s="223"/>
      <c r="AR248" s="223"/>
      <c r="AS248" s="223"/>
      <c r="AT248" s="223"/>
      <c r="AU248" s="223"/>
      <c r="AV248" s="223"/>
      <c r="AW248" s="223"/>
      <c r="AX248" s="223"/>
      <c r="AY248" s="223"/>
      <c r="AZ248" s="223"/>
      <c r="BA248" s="223"/>
      <c r="BB248" s="223"/>
      <c r="BC248" s="223"/>
      <c r="BD248" s="223"/>
      <c r="BE248" s="223"/>
      <c r="BF248" s="223"/>
      <c r="BG248" s="223"/>
      <c r="BH248" s="223"/>
      <c r="BI248" s="223"/>
      <c r="BJ248" s="223"/>
      <c r="BK248" s="223"/>
      <c r="BL248" s="223"/>
      <c r="BM248" s="223"/>
      <c r="BN248" s="223"/>
      <c r="BO248" s="223"/>
      <c r="BP248" s="223"/>
      <c r="BQ248" s="223"/>
      <c r="BR248" s="223"/>
      <c r="BS248" s="223"/>
      <c r="BT248" s="223"/>
      <c r="BU248" s="223"/>
      <c r="BV248" s="223"/>
      <c r="BW248" s="223"/>
      <c r="BX248" s="223"/>
      <c r="BY248" s="223"/>
      <c r="BZ248" s="223"/>
      <c r="CA248" s="223"/>
      <c r="CB248" s="223"/>
      <c r="CC248" s="223"/>
      <c r="CD248" s="223"/>
      <c r="CE248" s="223"/>
      <c r="CF248" s="223"/>
      <c r="CG248" s="223"/>
      <c r="CH248" s="223"/>
      <c r="CI248" s="223"/>
      <c r="CJ248" s="223"/>
      <c r="CK248" s="223"/>
      <c r="CL248" s="223"/>
      <c r="CM248" s="223"/>
      <c r="CN248" s="223"/>
      <c r="CO248" s="223"/>
      <c r="CP248" s="223"/>
      <c r="CQ248" s="223"/>
      <c r="CR248" s="223"/>
      <c r="CS248" s="223"/>
      <c r="CT248" s="223"/>
      <c r="CU248" s="223"/>
      <c r="CV248" s="223"/>
      <c r="CW248" s="223"/>
      <c r="CX248" s="223"/>
      <c r="CY248" s="223"/>
      <c r="CZ248" s="223"/>
      <c r="DA248" s="223"/>
      <c r="DB248" s="223"/>
      <c r="DC248" s="223"/>
      <c r="DD248" s="223"/>
      <c r="DE248" s="223"/>
      <c r="DF248" s="223"/>
      <c r="DG248" s="223"/>
      <c r="DH248" s="223"/>
      <c r="DI248" s="223"/>
      <c r="DJ248" s="223"/>
      <c r="DK248" s="223"/>
      <c r="DL248" s="223"/>
      <c r="DM248" s="223"/>
      <c r="DN248" s="223"/>
      <c r="DO248" s="223"/>
      <c r="DP248" s="223"/>
      <c r="DQ248" s="223"/>
      <c r="DR248" s="223"/>
      <c r="DS248" s="223"/>
      <c r="DT248" s="223"/>
      <c r="DU248" s="223"/>
      <c r="DV248" s="223"/>
      <c r="DW248" s="223"/>
      <c r="DX248" s="223"/>
      <c r="DY248" s="223"/>
      <c r="DZ248" s="223"/>
      <c r="EA248" s="223"/>
      <c r="EB248" s="223"/>
      <c r="EC248" s="223"/>
      <c r="ED248" s="223"/>
      <c r="EE248" s="223"/>
      <c r="EF248" s="223"/>
      <c r="EG248" s="223"/>
      <c r="EH248" s="223"/>
      <c r="EI248" s="223"/>
      <c r="EJ248" s="223"/>
      <c r="EK248" s="223"/>
      <c r="EL248" s="223"/>
      <c r="EM248" s="223"/>
      <c r="EN248" s="223"/>
      <c r="EO248" s="223"/>
      <c r="EP248" s="223"/>
      <c r="EQ248" s="223"/>
      <c r="ER248" s="223"/>
      <c r="ES248" s="223"/>
      <c r="ET248" s="223"/>
      <c r="EU248" s="223"/>
      <c r="EV248" s="223"/>
      <c r="EW248" s="223"/>
      <c r="EX248" s="223"/>
      <c r="EY248" s="223"/>
      <c r="EZ248" s="223"/>
      <c r="FA248" s="223"/>
      <c r="FB248" s="223"/>
      <c r="FC248" s="223"/>
      <c r="FD248" s="223"/>
      <c r="FE248" s="223"/>
      <c r="FF248" s="223"/>
      <c r="FG248" s="223"/>
      <c r="FH248" s="223"/>
      <c r="FI248" s="223"/>
      <c r="FJ248" s="223"/>
      <c r="FK248" s="223"/>
      <c r="FL248" s="223"/>
      <c r="FM248" s="223"/>
      <c r="FN248" s="223"/>
      <c r="FO248" s="223"/>
      <c r="FP248" s="223"/>
      <c r="FQ248" s="223"/>
      <c r="FR248" s="223"/>
      <c r="FS248" s="223"/>
      <c r="FT248" s="223"/>
      <c r="FU248" s="223"/>
      <c r="FV248" s="223"/>
      <c r="FW248" s="223"/>
      <c r="FX248" s="223"/>
      <c r="FY248" s="223"/>
      <c r="FZ248" s="223"/>
      <c r="GA248" s="223"/>
      <c r="GB248" s="223"/>
      <c r="GC248" s="223"/>
      <c r="GD248" s="223"/>
      <c r="GE248" s="223"/>
      <c r="GF248" s="223"/>
      <c r="GG248" s="223"/>
      <c r="GH248" s="223"/>
      <c r="GI248" s="223"/>
      <c r="GJ248" s="223"/>
      <c r="GK248" s="223"/>
      <c r="GL248" s="223"/>
      <c r="GM248" s="223"/>
      <c r="GN248" s="223"/>
      <c r="GO248" s="223"/>
      <c r="GP248" s="223"/>
      <c r="GQ248" s="223"/>
      <c r="GR248" s="223"/>
      <c r="GS248" s="223"/>
      <c r="GT248" s="223"/>
      <c r="GU248" s="223"/>
      <c r="GV248" s="223"/>
      <c r="GW248" s="223"/>
      <c r="GX248" s="223"/>
      <c r="GY248" s="223"/>
      <c r="GZ248" s="223"/>
      <c r="HA248" s="223"/>
      <c r="HB248" s="223"/>
      <c r="HC248" s="223"/>
      <c r="HD248" s="223"/>
      <c r="HE248" s="223"/>
      <c r="HF248" s="223"/>
      <c r="HG248" s="223"/>
      <c r="HH248" s="223"/>
      <c r="HI248" s="223"/>
      <c r="HJ248" s="223"/>
      <c r="HK248" s="223"/>
      <c r="HL248" s="223"/>
      <c r="HM248" s="223"/>
      <c r="HN248" s="223"/>
      <c r="HO248" s="223"/>
      <c r="HP248" s="223"/>
      <c r="HQ248" s="223"/>
      <c r="HR248" s="223"/>
      <c r="HS248" s="223"/>
      <c r="HT248" s="223"/>
      <c r="HU248" s="223"/>
      <c r="HV248" s="223"/>
      <c r="HW248" s="223"/>
      <c r="HX248" s="223"/>
      <c r="HY248" s="223"/>
      <c r="HZ248" s="223"/>
      <c r="IA248" s="223"/>
      <c r="IB248" s="223"/>
      <c r="IC248" s="223"/>
      <c r="ID248" s="223"/>
      <c r="IE248" s="223"/>
      <c r="IF248" s="223"/>
      <c r="IG248" s="223"/>
      <c r="IH248" s="223"/>
      <c r="II248" s="223"/>
      <c r="IJ248" s="223"/>
      <c r="IK248" s="223"/>
      <c r="IL248" s="223"/>
      <c r="IM248" s="223"/>
      <c r="IN248" s="223"/>
      <c r="IO248" s="223"/>
      <c r="IP248" s="223"/>
      <c r="IQ248" s="223"/>
      <c r="IR248" s="223"/>
      <c r="IS248" s="223"/>
      <c r="IT248" s="223"/>
      <c r="IU248" s="223"/>
      <c r="IV248" s="223"/>
      <c r="IW248" s="223"/>
      <c r="IX248" s="223"/>
      <c r="IY248" s="223"/>
      <c r="IZ248" s="223"/>
      <c r="JA248" s="223"/>
      <c r="JB248" s="223"/>
      <c r="JC248" s="223"/>
      <c r="JD248" s="223"/>
      <c r="JE248" s="223"/>
      <c r="JF248" s="223"/>
      <c r="JG248" s="223"/>
      <c r="JH248" s="223"/>
      <c r="JI248" s="232"/>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74.25" hidden="false" customHeight="true" outlineLevel="0" collapsed="false">
      <c r="A249" s="119" t="n">
        <v>226</v>
      </c>
      <c r="B249" s="119" t="s">
        <v>109</v>
      </c>
      <c r="C249" s="119" t="n">
        <v>14</v>
      </c>
      <c r="D249" s="119" t="s">
        <v>385</v>
      </c>
      <c r="E249" s="119"/>
      <c r="F249" s="119"/>
      <c r="G249" s="119" t="s">
        <v>530</v>
      </c>
      <c r="H249" s="119"/>
      <c r="I249" s="119" t="s">
        <v>71</v>
      </c>
      <c r="J249" s="119"/>
      <c r="K249" s="119" t="s">
        <v>531</v>
      </c>
      <c r="L249" s="164" t="s">
        <v>99</v>
      </c>
      <c r="M249" s="164" t="s">
        <v>945</v>
      </c>
      <c r="N249" s="202" t="n">
        <v>41830</v>
      </c>
      <c r="O249" s="202" t="n">
        <v>41831</v>
      </c>
      <c r="P249" s="119"/>
      <c r="Q249" s="124" t="n">
        <f aca="false">P249-O249</f>
        <v>-41831</v>
      </c>
      <c r="R249" s="119"/>
      <c r="S249" s="119" t="n">
        <v>9001</v>
      </c>
      <c r="T249" s="119"/>
      <c r="U249" s="276" t="s">
        <v>961</v>
      </c>
      <c r="V249" s="164" t="s">
        <v>550</v>
      </c>
      <c r="W249" s="174" t="s">
        <v>962</v>
      </c>
      <c r="X249" s="277"/>
      <c r="Y249" s="119" t="s">
        <v>135</v>
      </c>
      <c r="Z249" s="174" t="s">
        <v>963</v>
      </c>
      <c r="AA249" s="174"/>
      <c r="AB249" s="159" t="n">
        <v>0.9</v>
      </c>
      <c r="AC249" s="119"/>
      <c r="AD249" s="119" t="s">
        <v>121</v>
      </c>
      <c r="AE249" s="132" t="n">
        <f aca="false">AC249-O249</f>
        <v>-41831</v>
      </c>
      <c r="AF249" s="119"/>
      <c r="AG249" s="119"/>
      <c r="AH249" s="0"/>
      <c r="AI249" s="0"/>
      <c r="AJ249" s="0"/>
      <c r="AK249" s="0"/>
      <c r="AL249" s="0"/>
      <c r="AM249" s="0"/>
      <c r="AN249" s="0"/>
      <c r="AO249" s="223"/>
      <c r="AP249" s="223"/>
      <c r="AQ249" s="223"/>
      <c r="AR249" s="223"/>
      <c r="AS249" s="223"/>
      <c r="AT249" s="223"/>
      <c r="AU249" s="223"/>
      <c r="AV249" s="223"/>
      <c r="AW249" s="223"/>
      <c r="AX249" s="223"/>
      <c r="AY249" s="223"/>
      <c r="AZ249" s="223"/>
      <c r="BA249" s="223"/>
      <c r="BB249" s="223"/>
      <c r="BC249" s="223"/>
      <c r="BD249" s="223"/>
      <c r="BE249" s="223"/>
      <c r="BF249" s="223"/>
      <c r="BG249" s="223"/>
      <c r="BH249" s="223"/>
      <c r="BI249" s="223"/>
      <c r="BJ249" s="223"/>
      <c r="BK249" s="223"/>
      <c r="BL249" s="223"/>
      <c r="BM249" s="223"/>
      <c r="BN249" s="223"/>
      <c r="BO249" s="223"/>
      <c r="BP249" s="223"/>
      <c r="BQ249" s="223"/>
      <c r="BR249" s="223"/>
      <c r="BS249" s="223"/>
      <c r="BT249" s="223"/>
      <c r="BU249" s="223"/>
      <c r="BV249" s="223"/>
      <c r="BW249" s="223"/>
      <c r="BX249" s="223"/>
      <c r="BY249" s="223"/>
      <c r="BZ249" s="223"/>
      <c r="CA249" s="223"/>
      <c r="CB249" s="223"/>
      <c r="CC249" s="223"/>
      <c r="CD249" s="223"/>
      <c r="CE249" s="223"/>
      <c r="CF249" s="223"/>
      <c r="CG249" s="223"/>
      <c r="CH249" s="223"/>
      <c r="CI249" s="223"/>
      <c r="CJ249" s="223"/>
      <c r="CK249" s="223"/>
      <c r="CL249" s="223"/>
      <c r="CM249" s="223"/>
      <c r="CN249" s="223"/>
      <c r="CO249" s="223"/>
      <c r="CP249" s="223"/>
      <c r="CQ249" s="223"/>
      <c r="CR249" s="223"/>
      <c r="CS249" s="223"/>
      <c r="CT249" s="223"/>
      <c r="CU249" s="223"/>
      <c r="CV249" s="223"/>
      <c r="CW249" s="223"/>
      <c r="CX249" s="223"/>
      <c r="CY249" s="223"/>
      <c r="CZ249" s="223"/>
      <c r="DA249" s="223"/>
      <c r="DB249" s="223"/>
      <c r="DC249" s="223"/>
      <c r="DD249" s="223"/>
      <c r="DE249" s="223"/>
      <c r="DF249" s="223"/>
      <c r="DG249" s="223"/>
      <c r="DH249" s="223"/>
      <c r="DI249" s="223"/>
      <c r="DJ249" s="223"/>
      <c r="DK249" s="223"/>
      <c r="DL249" s="223"/>
      <c r="DM249" s="223"/>
      <c r="DN249" s="223"/>
      <c r="DO249" s="223"/>
      <c r="DP249" s="223"/>
      <c r="DQ249" s="223"/>
      <c r="DR249" s="223"/>
      <c r="DS249" s="223"/>
      <c r="DT249" s="223"/>
      <c r="DU249" s="223"/>
      <c r="DV249" s="223"/>
      <c r="DW249" s="223"/>
      <c r="DX249" s="223"/>
      <c r="DY249" s="223"/>
      <c r="DZ249" s="223"/>
      <c r="EA249" s="223"/>
      <c r="EB249" s="223"/>
      <c r="EC249" s="223"/>
      <c r="ED249" s="223"/>
      <c r="EE249" s="223"/>
      <c r="EF249" s="223"/>
      <c r="EG249" s="223"/>
      <c r="EH249" s="223"/>
      <c r="EI249" s="223"/>
      <c r="EJ249" s="223"/>
      <c r="EK249" s="223"/>
      <c r="EL249" s="223"/>
      <c r="EM249" s="223"/>
      <c r="EN249" s="223"/>
      <c r="EO249" s="223"/>
      <c r="EP249" s="223"/>
      <c r="EQ249" s="223"/>
      <c r="ER249" s="223"/>
      <c r="ES249" s="223"/>
      <c r="ET249" s="223"/>
      <c r="EU249" s="223"/>
      <c r="EV249" s="223"/>
      <c r="EW249" s="223"/>
      <c r="EX249" s="223"/>
      <c r="EY249" s="223"/>
      <c r="EZ249" s="223"/>
      <c r="FA249" s="223"/>
      <c r="FB249" s="223"/>
      <c r="FC249" s="223"/>
      <c r="FD249" s="223"/>
      <c r="FE249" s="223"/>
      <c r="FF249" s="223"/>
      <c r="FG249" s="223"/>
      <c r="FH249" s="223"/>
      <c r="FI249" s="223"/>
      <c r="FJ249" s="223"/>
      <c r="FK249" s="223"/>
      <c r="FL249" s="223"/>
      <c r="FM249" s="223"/>
      <c r="FN249" s="223"/>
      <c r="FO249" s="223"/>
      <c r="FP249" s="223"/>
      <c r="FQ249" s="223"/>
      <c r="FR249" s="223"/>
      <c r="FS249" s="223"/>
      <c r="FT249" s="223"/>
      <c r="FU249" s="223"/>
      <c r="FV249" s="223"/>
      <c r="FW249" s="223"/>
      <c r="FX249" s="223"/>
      <c r="FY249" s="223"/>
      <c r="FZ249" s="223"/>
      <c r="GA249" s="223"/>
      <c r="GB249" s="223"/>
      <c r="GC249" s="223"/>
      <c r="GD249" s="223"/>
      <c r="GE249" s="223"/>
      <c r="GF249" s="223"/>
      <c r="GG249" s="223"/>
      <c r="GH249" s="223"/>
      <c r="GI249" s="223"/>
      <c r="GJ249" s="223"/>
      <c r="GK249" s="223"/>
      <c r="GL249" s="223"/>
      <c r="GM249" s="223"/>
      <c r="GN249" s="223"/>
      <c r="GO249" s="223"/>
      <c r="GP249" s="223"/>
      <c r="GQ249" s="223"/>
      <c r="GR249" s="223"/>
      <c r="GS249" s="223"/>
      <c r="GT249" s="223"/>
      <c r="GU249" s="223"/>
      <c r="GV249" s="223"/>
      <c r="GW249" s="223"/>
      <c r="GX249" s="223"/>
      <c r="GY249" s="223"/>
      <c r="GZ249" s="223"/>
      <c r="HA249" s="223"/>
      <c r="HB249" s="223"/>
      <c r="HC249" s="223"/>
      <c r="HD249" s="223"/>
      <c r="HE249" s="223"/>
      <c r="HF249" s="223"/>
      <c r="HG249" s="223"/>
      <c r="HH249" s="223"/>
      <c r="HI249" s="223"/>
      <c r="HJ249" s="223"/>
      <c r="HK249" s="223"/>
      <c r="HL249" s="223"/>
      <c r="HM249" s="223"/>
      <c r="HN249" s="223"/>
      <c r="HO249" s="223"/>
      <c r="HP249" s="223"/>
      <c r="HQ249" s="223"/>
      <c r="HR249" s="223"/>
      <c r="HS249" s="223"/>
      <c r="HT249" s="223"/>
      <c r="HU249" s="223"/>
      <c r="HV249" s="223"/>
      <c r="HW249" s="223"/>
      <c r="HX249" s="223"/>
      <c r="HY249" s="223"/>
      <c r="HZ249" s="223"/>
      <c r="IA249" s="223"/>
      <c r="IB249" s="223"/>
      <c r="IC249" s="223"/>
      <c r="ID249" s="223"/>
      <c r="IE249" s="223"/>
      <c r="IF249" s="223"/>
      <c r="IG249" s="223"/>
      <c r="IH249" s="223"/>
      <c r="II249" s="223"/>
      <c r="IJ249" s="223"/>
      <c r="IK249" s="223"/>
      <c r="IL249" s="223"/>
      <c r="IM249" s="223"/>
      <c r="IN249" s="223"/>
      <c r="IO249" s="223"/>
      <c r="IP249" s="223"/>
      <c r="IQ249" s="223"/>
      <c r="IR249" s="223"/>
      <c r="IS249" s="223"/>
      <c r="IT249" s="223"/>
      <c r="IU249" s="223"/>
      <c r="IV249" s="223"/>
      <c r="IW249" s="223"/>
      <c r="IX249" s="223"/>
      <c r="IY249" s="223"/>
      <c r="IZ249" s="223"/>
      <c r="JA249" s="223"/>
      <c r="JB249" s="223"/>
      <c r="JC249" s="223"/>
      <c r="JD249" s="223"/>
      <c r="JE249" s="223"/>
      <c r="JF249" s="223"/>
      <c r="JG249" s="223"/>
      <c r="JH249" s="223"/>
      <c r="JI249" s="232"/>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63.75" hidden="false" customHeight="false" outlineLevel="0" collapsed="false">
      <c r="A250" s="119" t="n">
        <v>227</v>
      </c>
      <c r="B250" s="119" t="s">
        <v>109</v>
      </c>
      <c r="C250" s="218" t="n">
        <v>14</v>
      </c>
      <c r="D250" s="119" t="s">
        <v>385</v>
      </c>
      <c r="E250" s="119"/>
      <c r="F250" s="119"/>
      <c r="G250" s="218" t="s">
        <v>530</v>
      </c>
      <c r="H250" s="218"/>
      <c r="I250" s="218" t="s">
        <v>71</v>
      </c>
      <c r="J250" s="218"/>
      <c r="K250" s="218" t="s">
        <v>531</v>
      </c>
      <c r="L250" s="164" t="s">
        <v>99</v>
      </c>
      <c r="M250" s="164" t="s">
        <v>945</v>
      </c>
      <c r="N250" s="202" t="n">
        <v>41830</v>
      </c>
      <c r="O250" s="202" t="n">
        <v>41831</v>
      </c>
      <c r="P250" s="119"/>
      <c r="Q250" s="124" t="n">
        <f aca="false">P250-O250</f>
        <v>-41831</v>
      </c>
      <c r="R250" s="119"/>
      <c r="S250" s="119" t="n">
        <v>9001</v>
      </c>
      <c r="T250" s="218"/>
      <c r="U250" s="276" t="s">
        <v>964</v>
      </c>
      <c r="V250" s="164" t="s">
        <v>550</v>
      </c>
      <c r="W250" s="174" t="s">
        <v>965</v>
      </c>
      <c r="X250" s="277"/>
      <c r="Y250" s="119" t="s">
        <v>135</v>
      </c>
      <c r="Z250" s="174" t="s">
        <v>966</v>
      </c>
      <c r="AA250" s="174"/>
      <c r="AB250" s="159" t="n">
        <v>0.9</v>
      </c>
      <c r="AC250" s="119"/>
      <c r="AD250" s="119" t="s">
        <v>121</v>
      </c>
      <c r="AE250" s="132" t="n">
        <f aca="false">AC250-O250</f>
        <v>-41831</v>
      </c>
      <c r="AF250" s="119"/>
      <c r="AG250" s="119"/>
      <c r="AH250" s="0"/>
      <c r="AI250" s="0"/>
      <c r="AJ250" s="0"/>
      <c r="AK250" s="0"/>
      <c r="AL250" s="0"/>
      <c r="AM250" s="0"/>
      <c r="AN250" s="0"/>
      <c r="AO250" s="223"/>
      <c r="AP250" s="223"/>
      <c r="AQ250" s="223"/>
      <c r="AR250" s="223"/>
      <c r="AS250" s="223"/>
      <c r="AT250" s="223"/>
      <c r="AU250" s="223"/>
      <c r="AV250" s="223"/>
      <c r="AW250" s="223"/>
      <c r="AX250" s="223"/>
      <c r="AY250" s="223"/>
      <c r="AZ250" s="223"/>
      <c r="BA250" s="223"/>
      <c r="BB250" s="223"/>
      <c r="BC250" s="223"/>
      <c r="BD250" s="223"/>
      <c r="BE250" s="223"/>
      <c r="BF250" s="223"/>
      <c r="BG250" s="223"/>
      <c r="BH250" s="223"/>
      <c r="BI250" s="223"/>
      <c r="BJ250" s="223"/>
      <c r="BK250" s="223"/>
      <c r="BL250" s="223"/>
      <c r="BM250" s="223"/>
      <c r="BN250" s="223"/>
      <c r="BO250" s="223"/>
      <c r="BP250" s="223"/>
      <c r="BQ250" s="223"/>
      <c r="BR250" s="223"/>
      <c r="BS250" s="223"/>
      <c r="BT250" s="223"/>
      <c r="BU250" s="223"/>
      <c r="BV250" s="223"/>
      <c r="BW250" s="223"/>
      <c r="BX250" s="223"/>
      <c r="BY250" s="223"/>
      <c r="BZ250" s="223"/>
      <c r="CA250" s="223"/>
      <c r="CB250" s="223"/>
      <c r="CC250" s="223"/>
      <c r="CD250" s="223"/>
      <c r="CE250" s="223"/>
      <c r="CF250" s="223"/>
      <c r="CG250" s="223"/>
      <c r="CH250" s="223"/>
      <c r="CI250" s="223"/>
      <c r="CJ250" s="223"/>
      <c r="CK250" s="223"/>
      <c r="CL250" s="223"/>
      <c r="CM250" s="223"/>
      <c r="CN250" s="223"/>
      <c r="CO250" s="223"/>
      <c r="CP250" s="223"/>
      <c r="CQ250" s="223"/>
      <c r="CR250" s="223"/>
      <c r="CS250" s="223"/>
      <c r="CT250" s="223"/>
      <c r="CU250" s="223"/>
      <c r="CV250" s="223"/>
      <c r="CW250" s="223"/>
      <c r="CX250" s="223"/>
      <c r="CY250" s="223"/>
      <c r="CZ250" s="223"/>
      <c r="DA250" s="223"/>
      <c r="DB250" s="223"/>
      <c r="DC250" s="223"/>
      <c r="DD250" s="223"/>
      <c r="DE250" s="223"/>
      <c r="DF250" s="223"/>
      <c r="DG250" s="223"/>
      <c r="DH250" s="223"/>
      <c r="DI250" s="223"/>
      <c r="DJ250" s="223"/>
      <c r="DK250" s="223"/>
      <c r="DL250" s="223"/>
      <c r="DM250" s="223"/>
      <c r="DN250" s="223"/>
      <c r="DO250" s="223"/>
      <c r="DP250" s="223"/>
      <c r="DQ250" s="223"/>
      <c r="DR250" s="223"/>
      <c r="DS250" s="223"/>
      <c r="DT250" s="223"/>
      <c r="DU250" s="223"/>
      <c r="DV250" s="223"/>
      <c r="DW250" s="223"/>
      <c r="DX250" s="223"/>
      <c r="DY250" s="223"/>
      <c r="DZ250" s="223"/>
      <c r="EA250" s="223"/>
      <c r="EB250" s="223"/>
      <c r="EC250" s="223"/>
      <c r="ED250" s="223"/>
      <c r="EE250" s="223"/>
      <c r="EF250" s="223"/>
      <c r="EG250" s="223"/>
      <c r="EH250" s="223"/>
      <c r="EI250" s="223"/>
      <c r="EJ250" s="223"/>
      <c r="EK250" s="223"/>
      <c r="EL250" s="223"/>
      <c r="EM250" s="223"/>
      <c r="EN250" s="223"/>
      <c r="EO250" s="223"/>
      <c r="EP250" s="223"/>
      <c r="EQ250" s="223"/>
      <c r="ER250" s="223"/>
      <c r="ES250" s="223"/>
      <c r="ET250" s="223"/>
      <c r="EU250" s="223"/>
      <c r="EV250" s="223"/>
      <c r="EW250" s="223"/>
      <c r="EX250" s="223"/>
      <c r="EY250" s="223"/>
      <c r="EZ250" s="223"/>
      <c r="FA250" s="223"/>
      <c r="FB250" s="223"/>
      <c r="FC250" s="223"/>
      <c r="FD250" s="223"/>
      <c r="FE250" s="223"/>
      <c r="FF250" s="223"/>
      <c r="FG250" s="223"/>
      <c r="FH250" s="223"/>
      <c r="FI250" s="223"/>
      <c r="FJ250" s="223"/>
      <c r="FK250" s="223"/>
      <c r="FL250" s="223"/>
      <c r="FM250" s="223"/>
      <c r="FN250" s="223"/>
      <c r="FO250" s="223"/>
      <c r="FP250" s="223"/>
      <c r="FQ250" s="223"/>
      <c r="FR250" s="223"/>
      <c r="FS250" s="223"/>
      <c r="FT250" s="223"/>
      <c r="FU250" s="223"/>
      <c r="FV250" s="223"/>
      <c r="FW250" s="223"/>
      <c r="FX250" s="223"/>
      <c r="FY250" s="223"/>
      <c r="FZ250" s="223"/>
      <c r="GA250" s="223"/>
      <c r="GB250" s="223"/>
      <c r="GC250" s="223"/>
      <c r="GD250" s="223"/>
      <c r="GE250" s="223"/>
      <c r="GF250" s="223"/>
      <c r="GG250" s="223"/>
      <c r="GH250" s="223"/>
      <c r="GI250" s="223"/>
      <c r="GJ250" s="223"/>
      <c r="GK250" s="223"/>
      <c r="GL250" s="223"/>
      <c r="GM250" s="223"/>
      <c r="GN250" s="223"/>
      <c r="GO250" s="223"/>
      <c r="GP250" s="223"/>
      <c r="GQ250" s="223"/>
      <c r="GR250" s="223"/>
      <c r="GS250" s="223"/>
      <c r="GT250" s="223"/>
      <c r="GU250" s="223"/>
      <c r="GV250" s="223"/>
      <c r="GW250" s="223"/>
      <c r="GX250" s="223"/>
      <c r="GY250" s="223"/>
      <c r="GZ250" s="223"/>
      <c r="HA250" s="223"/>
      <c r="HB250" s="223"/>
      <c r="HC250" s="223"/>
      <c r="HD250" s="223"/>
      <c r="HE250" s="223"/>
      <c r="HF250" s="223"/>
      <c r="HG250" s="223"/>
      <c r="HH250" s="223"/>
      <c r="HI250" s="223"/>
      <c r="HJ250" s="223"/>
      <c r="HK250" s="223"/>
      <c r="HL250" s="223"/>
      <c r="HM250" s="223"/>
      <c r="HN250" s="223"/>
      <c r="HO250" s="223"/>
      <c r="HP250" s="223"/>
      <c r="HQ250" s="223"/>
      <c r="HR250" s="223"/>
      <c r="HS250" s="223"/>
      <c r="HT250" s="223"/>
      <c r="HU250" s="223"/>
      <c r="HV250" s="223"/>
      <c r="HW250" s="223"/>
      <c r="HX250" s="223"/>
      <c r="HY250" s="223"/>
      <c r="HZ250" s="223"/>
      <c r="IA250" s="223"/>
      <c r="IB250" s="223"/>
      <c r="IC250" s="223"/>
      <c r="ID250" s="223"/>
      <c r="IE250" s="223"/>
      <c r="IF250" s="223"/>
      <c r="IG250" s="223"/>
      <c r="IH250" s="223"/>
      <c r="II250" s="223"/>
      <c r="IJ250" s="223"/>
      <c r="IK250" s="223"/>
      <c r="IL250" s="223"/>
      <c r="IM250" s="223"/>
      <c r="IN250" s="223"/>
      <c r="IO250" s="223"/>
      <c r="IP250" s="223"/>
      <c r="IQ250" s="223"/>
      <c r="IR250" s="223"/>
      <c r="IS250" s="223"/>
      <c r="IT250" s="223"/>
      <c r="IU250" s="223"/>
      <c r="IV250" s="223"/>
      <c r="IW250" s="223"/>
      <c r="IX250" s="223"/>
      <c r="IY250" s="223"/>
      <c r="IZ250" s="223"/>
      <c r="JA250" s="223"/>
      <c r="JB250" s="223"/>
      <c r="JC250" s="223"/>
      <c r="JD250" s="223"/>
      <c r="JE250" s="223"/>
      <c r="JF250" s="223"/>
      <c r="JG250" s="223"/>
      <c r="JH250" s="223"/>
      <c r="JI250" s="232"/>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39.95" hidden="false" customHeight="true" outlineLevel="0" collapsed="false">
      <c r="A251" s="119" t="n">
        <v>228</v>
      </c>
      <c r="B251" s="119" t="s">
        <v>109</v>
      </c>
      <c r="C251" s="119" t="n">
        <v>14</v>
      </c>
      <c r="D251" s="119" t="s">
        <v>385</v>
      </c>
      <c r="E251" s="119"/>
      <c r="F251" s="119"/>
      <c r="G251" s="119" t="s">
        <v>530</v>
      </c>
      <c r="H251" s="119"/>
      <c r="I251" s="119" t="s">
        <v>71</v>
      </c>
      <c r="J251" s="119"/>
      <c r="K251" s="119" t="s">
        <v>531</v>
      </c>
      <c r="L251" s="164" t="s">
        <v>99</v>
      </c>
      <c r="M251" s="164" t="s">
        <v>945</v>
      </c>
      <c r="N251" s="202" t="n">
        <v>41830</v>
      </c>
      <c r="O251" s="202" t="n">
        <v>41831</v>
      </c>
      <c r="P251" s="119"/>
      <c r="Q251" s="124" t="n">
        <f aca="false">P251-O251</f>
        <v>-41831</v>
      </c>
      <c r="R251" s="119"/>
      <c r="S251" s="119" t="n">
        <v>18001</v>
      </c>
      <c r="T251" s="119"/>
      <c r="U251" s="276" t="s">
        <v>967</v>
      </c>
      <c r="V251" s="164" t="s">
        <v>550</v>
      </c>
      <c r="W251" s="278" t="s">
        <v>968</v>
      </c>
      <c r="X251" s="275"/>
      <c r="Y251" s="119" t="s">
        <v>135</v>
      </c>
      <c r="Z251" s="279" t="s">
        <v>969</v>
      </c>
      <c r="AA251" s="279"/>
      <c r="AB251" s="159" t="n">
        <v>0.9</v>
      </c>
      <c r="AC251" s="119"/>
      <c r="AD251" s="119" t="s">
        <v>121</v>
      </c>
      <c r="AE251" s="132" t="n">
        <f aca="false">AC251-O251</f>
        <v>-41831</v>
      </c>
      <c r="AF251" s="119"/>
      <c r="AG251" s="119"/>
      <c r="AH251" s="0"/>
      <c r="AI251" s="0"/>
      <c r="AJ251" s="0"/>
      <c r="AK251" s="0"/>
      <c r="AL251" s="0"/>
      <c r="AM251" s="0"/>
      <c r="AN251" s="0"/>
      <c r="AO251" s="223"/>
      <c r="AP251" s="223"/>
      <c r="AQ251" s="223"/>
      <c r="AR251" s="223"/>
      <c r="AS251" s="223"/>
      <c r="AT251" s="223"/>
      <c r="AU251" s="223"/>
      <c r="AV251" s="223"/>
      <c r="AW251" s="223"/>
      <c r="AX251" s="223"/>
      <c r="AY251" s="223"/>
      <c r="AZ251" s="223"/>
      <c r="BA251" s="223"/>
      <c r="BB251" s="223"/>
      <c r="BC251" s="223"/>
      <c r="BD251" s="223"/>
      <c r="BE251" s="223"/>
      <c r="BF251" s="223"/>
      <c r="BG251" s="223"/>
      <c r="BH251" s="223"/>
      <c r="BI251" s="223"/>
      <c r="BJ251" s="223"/>
      <c r="BK251" s="223"/>
      <c r="BL251" s="223"/>
      <c r="BM251" s="223"/>
      <c r="BN251" s="223"/>
      <c r="BO251" s="223"/>
      <c r="BP251" s="223"/>
      <c r="BQ251" s="223"/>
      <c r="BR251" s="223"/>
      <c r="BS251" s="223"/>
      <c r="BT251" s="223"/>
      <c r="BU251" s="223"/>
      <c r="BV251" s="223"/>
      <c r="BW251" s="223"/>
      <c r="BX251" s="223"/>
      <c r="BY251" s="223"/>
      <c r="BZ251" s="223"/>
      <c r="CA251" s="223"/>
      <c r="CB251" s="223"/>
      <c r="CC251" s="223"/>
      <c r="CD251" s="223"/>
      <c r="CE251" s="223"/>
      <c r="CF251" s="223"/>
      <c r="CG251" s="223"/>
      <c r="CH251" s="223"/>
      <c r="CI251" s="223"/>
      <c r="CJ251" s="223"/>
      <c r="CK251" s="223"/>
      <c r="CL251" s="223"/>
      <c r="CM251" s="223"/>
      <c r="CN251" s="223"/>
      <c r="CO251" s="223"/>
      <c r="CP251" s="223"/>
      <c r="CQ251" s="223"/>
      <c r="CR251" s="223"/>
      <c r="CS251" s="223"/>
      <c r="CT251" s="223"/>
      <c r="CU251" s="223"/>
      <c r="CV251" s="223"/>
      <c r="CW251" s="223"/>
      <c r="CX251" s="223"/>
      <c r="CY251" s="223"/>
      <c r="CZ251" s="223"/>
      <c r="DA251" s="223"/>
      <c r="DB251" s="223"/>
      <c r="DC251" s="223"/>
      <c r="DD251" s="223"/>
      <c r="DE251" s="223"/>
      <c r="DF251" s="223"/>
      <c r="DG251" s="223"/>
      <c r="DH251" s="223"/>
      <c r="DI251" s="223"/>
      <c r="DJ251" s="223"/>
      <c r="DK251" s="223"/>
      <c r="DL251" s="223"/>
      <c r="DM251" s="223"/>
      <c r="DN251" s="223"/>
      <c r="DO251" s="223"/>
      <c r="DP251" s="223"/>
      <c r="DQ251" s="223"/>
      <c r="DR251" s="223"/>
      <c r="DS251" s="223"/>
      <c r="DT251" s="223"/>
      <c r="DU251" s="223"/>
      <c r="DV251" s="223"/>
      <c r="DW251" s="223"/>
      <c r="DX251" s="223"/>
      <c r="DY251" s="223"/>
      <c r="DZ251" s="223"/>
      <c r="EA251" s="223"/>
      <c r="EB251" s="223"/>
      <c r="EC251" s="223"/>
      <c r="ED251" s="223"/>
      <c r="EE251" s="223"/>
      <c r="EF251" s="223"/>
      <c r="EG251" s="223"/>
      <c r="EH251" s="223"/>
      <c r="EI251" s="223"/>
      <c r="EJ251" s="223"/>
      <c r="EK251" s="223"/>
      <c r="EL251" s="223"/>
      <c r="EM251" s="223"/>
      <c r="EN251" s="223"/>
      <c r="EO251" s="223"/>
      <c r="EP251" s="223"/>
      <c r="EQ251" s="223"/>
      <c r="ER251" s="223"/>
      <c r="ES251" s="223"/>
      <c r="ET251" s="223"/>
      <c r="EU251" s="223"/>
      <c r="EV251" s="223"/>
      <c r="EW251" s="223"/>
      <c r="EX251" s="223"/>
      <c r="EY251" s="223"/>
      <c r="EZ251" s="223"/>
      <c r="FA251" s="223"/>
      <c r="FB251" s="223"/>
      <c r="FC251" s="223"/>
      <c r="FD251" s="223"/>
      <c r="FE251" s="223"/>
      <c r="FF251" s="223"/>
      <c r="FG251" s="223"/>
      <c r="FH251" s="223"/>
      <c r="FI251" s="223"/>
      <c r="FJ251" s="223"/>
      <c r="FK251" s="223"/>
      <c r="FL251" s="223"/>
      <c r="FM251" s="223"/>
      <c r="FN251" s="223"/>
      <c r="FO251" s="223"/>
      <c r="FP251" s="223"/>
      <c r="FQ251" s="223"/>
      <c r="FR251" s="223"/>
      <c r="FS251" s="223"/>
      <c r="FT251" s="223"/>
      <c r="FU251" s="223"/>
      <c r="FV251" s="223"/>
      <c r="FW251" s="223"/>
      <c r="FX251" s="223"/>
      <c r="FY251" s="223"/>
      <c r="FZ251" s="223"/>
      <c r="GA251" s="223"/>
      <c r="GB251" s="223"/>
      <c r="GC251" s="223"/>
      <c r="GD251" s="223"/>
      <c r="GE251" s="223"/>
      <c r="GF251" s="223"/>
      <c r="GG251" s="223"/>
      <c r="GH251" s="223"/>
      <c r="GI251" s="223"/>
      <c r="GJ251" s="223"/>
      <c r="GK251" s="223"/>
      <c r="GL251" s="223"/>
      <c r="GM251" s="223"/>
      <c r="GN251" s="223"/>
      <c r="GO251" s="223"/>
      <c r="GP251" s="223"/>
      <c r="GQ251" s="223"/>
      <c r="GR251" s="223"/>
      <c r="GS251" s="223"/>
      <c r="GT251" s="223"/>
      <c r="GU251" s="223"/>
      <c r="GV251" s="223"/>
      <c r="GW251" s="223"/>
      <c r="GX251" s="223"/>
      <c r="GY251" s="223"/>
      <c r="GZ251" s="223"/>
      <c r="HA251" s="223"/>
      <c r="HB251" s="223"/>
      <c r="HC251" s="223"/>
      <c r="HD251" s="223"/>
      <c r="HE251" s="223"/>
      <c r="HF251" s="223"/>
      <c r="HG251" s="223"/>
      <c r="HH251" s="223"/>
      <c r="HI251" s="223"/>
      <c r="HJ251" s="223"/>
      <c r="HK251" s="223"/>
      <c r="HL251" s="223"/>
      <c r="HM251" s="223"/>
      <c r="HN251" s="223"/>
      <c r="HO251" s="223"/>
      <c r="HP251" s="223"/>
      <c r="HQ251" s="223"/>
      <c r="HR251" s="223"/>
      <c r="HS251" s="223"/>
      <c r="HT251" s="223"/>
      <c r="HU251" s="223"/>
      <c r="HV251" s="223"/>
      <c r="HW251" s="223"/>
      <c r="HX251" s="223"/>
      <c r="HY251" s="223"/>
      <c r="HZ251" s="223"/>
      <c r="IA251" s="223"/>
      <c r="IB251" s="223"/>
      <c r="IC251" s="223"/>
      <c r="ID251" s="223"/>
      <c r="IE251" s="223"/>
      <c r="IF251" s="223"/>
      <c r="IG251" s="223"/>
      <c r="IH251" s="223"/>
      <c r="II251" s="223"/>
      <c r="IJ251" s="223"/>
      <c r="IK251" s="223"/>
      <c r="IL251" s="223"/>
      <c r="IM251" s="223"/>
      <c r="IN251" s="223"/>
      <c r="IO251" s="223"/>
      <c r="IP251" s="223"/>
      <c r="IQ251" s="223"/>
      <c r="IR251" s="223"/>
      <c r="IS251" s="223"/>
      <c r="IT251" s="223"/>
      <c r="IU251" s="223"/>
      <c r="IV251" s="223"/>
      <c r="IW251" s="223"/>
      <c r="IX251" s="223"/>
      <c r="IY251" s="223"/>
      <c r="IZ251" s="223"/>
      <c r="JA251" s="223"/>
      <c r="JB251" s="223"/>
      <c r="JC251" s="223"/>
      <c r="JD251" s="223"/>
      <c r="JE251" s="223"/>
      <c r="JF251" s="223"/>
      <c r="JG251" s="223"/>
      <c r="JH251" s="223"/>
      <c r="JI251" s="232"/>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53.25" hidden="false" customHeight="true" outlineLevel="0" collapsed="false">
      <c r="A252" s="119" t="n">
        <v>229</v>
      </c>
      <c r="B252" s="119" t="s">
        <v>109</v>
      </c>
      <c r="C252" s="218" t="n">
        <v>14</v>
      </c>
      <c r="D252" s="119" t="s">
        <v>385</v>
      </c>
      <c r="E252" s="119"/>
      <c r="F252" s="119"/>
      <c r="G252" s="218" t="s">
        <v>530</v>
      </c>
      <c r="H252" s="218"/>
      <c r="I252" s="218" t="s">
        <v>71</v>
      </c>
      <c r="J252" s="218"/>
      <c r="K252" s="218" t="s">
        <v>531</v>
      </c>
      <c r="L252" s="164" t="s">
        <v>99</v>
      </c>
      <c r="M252" s="164" t="s">
        <v>945</v>
      </c>
      <c r="N252" s="202" t="n">
        <v>41830</v>
      </c>
      <c r="O252" s="202" t="n">
        <v>41831</v>
      </c>
      <c r="P252" s="119"/>
      <c r="Q252" s="124" t="n">
        <f aca="false">P252-O252</f>
        <v>-41831</v>
      </c>
      <c r="R252" s="119"/>
      <c r="S252" s="119" t="n">
        <v>18001</v>
      </c>
      <c r="T252" s="218"/>
      <c r="U252" s="276" t="s">
        <v>970</v>
      </c>
      <c r="V252" s="164" t="s">
        <v>550</v>
      </c>
      <c r="W252" s="278" t="s">
        <v>971</v>
      </c>
      <c r="X252" s="269"/>
      <c r="Y252" s="119" t="s">
        <v>135</v>
      </c>
      <c r="Z252" s="279" t="s">
        <v>972</v>
      </c>
      <c r="AA252" s="279"/>
      <c r="AB252" s="159" t="n">
        <v>0.9</v>
      </c>
      <c r="AC252" s="119"/>
      <c r="AD252" s="119" t="s">
        <v>121</v>
      </c>
      <c r="AE252" s="132" t="n">
        <f aca="false">AC252-O252</f>
        <v>-41831</v>
      </c>
      <c r="AF252" s="119"/>
      <c r="AG252" s="119"/>
      <c r="AH252" s="0"/>
      <c r="AI252" s="0"/>
      <c r="AJ252" s="0"/>
      <c r="AK252" s="0"/>
      <c r="AL252" s="0"/>
      <c r="AM252" s="0"/>
      <c r="AN252" s="0"/>
      <c r="AO252" s="223"/>
      <c r="AP252" s="223"/>
      <c r="AQ252" s="223"/>
      <c r="AR252" s="223"/>
      <c r="AS252" s="223"/>
      <c r="AT252" s="223"/>
      <c r="AU252" s="223"/>
      <c r="AV252" s="223"/>
      <c r="AW252" s="223"/>
      <c r="AX252" s="223"/>
      <c r="AY252" s="223"/>
      <c r="AZ252" s="223"/>
      <c r="BA252" s="223"/>
      <c r="BB252" s="223"/>
      <c r="BC252" s="223"/>
      <c r="BD252" s="223"/>
      <c r="BE252" s="223"/>
      <c r="BF252" s="223"/>
      <c r="BG252" s="223"/>
      <c r="BH252" s="223"/>
      <c r="BI252" s="223"/>
      <c r="BJ252" s="223"/>
      <c r="BK252" s="223"/>
      <c r="BL252" s="223"/>
      <c r="BM252" s="223"/>
      <c r="BN252" s="223"/>
      <c r="BO252" s="223"/>
      <c r="BP252" s="223"/>
      <c r="BQ252" s="223"/>
      <c r="BR252" s="223"/>
      <c r="BS252" s="223"/>
      <c r="BT252" s="223"/>
      <c r="BU252" s="223"/>
      <c r="BV252" s="223"/>
      <c r="BW252" s="223"/>
      <c r="BX252" s="223"/>
      <c r="BY252" s="223"/>
      <c r="BZ252" s="223"/>
      <c r="CA252" s="223"/>
      <c r="CB252" s="223"/>
      <c r="CC252" s="223"/>
      <c r="CD252" s="223"/>
      <c r="CE252" s="223"/>
      <c r="CF252" s="223"/>
      <c r="CG252" s="223"/>
      <c r="CH252" s="223"/>
      <c r="CI252" s="223"/>
      <c r="CJ252" s="223"/>
      <c r="CK252" s="223"/>
      <c r="CL252" s="223"/>
      <c r="CM252" s="223"/>
      <c r="CN252" s="223"/>
      <c r="CO252" s="223"/>
      <c r="CP252" s="223"/>
      <c r="CQ252" s="223"/>
      <c r="CR252" s="223"/>
      <c r="CS252" s="223"/>
      <c r="CT252" s="223"/>
      <c r="CU252" s="223"/>
      <c r="CV252" s="223"/>
      <c r="CW252" s="223"/>
      <c r="CX252" s="223"/>
      <c r="CY252" s="223"/>
      <c r="CZ252" s="223"/>
      <c r="DA252" s="223"/>
      <c r="DB252" s="223"/>
      <c r="DC252" s="223"/>
      <c r="DD252" s="223"/>
      <c r="DE252" s="223"/>
      <c r="DF252" s="223"/>
      <c r="DG252" s="223"/>
      <c r="DH252" s="223"/>
      <c r="DI252" s="223"/>
      <c r="DJ252" s="223"/>
      <c r="DK252" s="223"/>
      <c r="DL252" s="223"/>
      <c r="DM252" s="223"/>
      <c r="DN252" s="223"/>
      <c r="DO252" s="223"/>
      <c r="DP252" s="223"/>
      <c r="DQ252" s="223"/>
      <c r="DR252" s="223"/>
      <c r="DS252" s="223"/>
      <c r="DT252" s="223"/>
      <c r="DU252" s="223"/>
      <c r="DV252" s="223"/>
      <c r="DW252" s="223"/>
      <c r="DX252" s="223"/>
      <c r="DY252" s="223"/>
      <c r="DZ252" s="223"/>
      <c r="EA252" s="223"/>
      <c r="EB252" s="223"/>
      <c r="EC252" s="223"/>
      <c r="ED252" s="223"/>
      <c r="EE252" s="223"/>
      <c r="EF252" s="223"/>
      <c r="EG252" s="223"/>
      <c r="EH252" s="223"/>
      <c r="EI252" s="223"/>
      <c r="EJ252" s="223"/>
      <c r="EK252" s="223"/>
      <c r="EL252" s="223"/>
      <c r="EM252" s="223"/>
      <c r="EN252" s="223"/>
      <c r="EO252" s="223"/>
      <c r="EP252" s="223"/>
      <c r="EQ252" s="223"/>
      <c r="ER252" s="223"/>
      <c r="ES252" s="223"/>
      <c r="ET252" s="223"/>
      <c r="EU252" s="223"/>
      <c r="EV252" s="223"/>
      <c r="EW252" s="223"/>
      <c r="EX252" s="223"/>
      <c r="EY252" s="223"/>
      <c r="EZ252" s="223"/>
      <c r="FA252" s="223"/>
      <c r="FB252" s="223"/>
      <c r="FC252" s="223"/>
      <c r="FD252" s="223"/>
      <c r="FE252" s="223"/>
      <c r="FF252" s="223"/>
      <c r="FG252" s="223"/>
      <c r="FH252" s="223"/>
      <c r="FI252" s="223"/>
      <c r="FJ252" s="223"/>
      <c r="FK252" s="223"/>
      <c r="FL252" s="223"/>
      <c r="FM252" s="223"/>
      <c r="FN252" s="223"/>
      <c r="FO252" s="223"/>
      <c r="FP252" s="223"/>
      <c r="FQ252" s="223"/>
      <c r="FR252" s="223"/>
      <c r="FS252" s="223"/>
      <c r="FT252" s="223"/>
      <c r="FU252" s="223"/>
      <c r="FV252" s="223"/>
      <c r="FW252" s="223"/>
      <c r="FX252" s="223"/>
      <c r="FY252" s="223"/>
      <c r="FZ252" s="223"/>
      <c r="GA252" s="223"/>
      <c r="GB252" s="223"/>
      <c r="GC252" s="223"/>
      <c r="GD252" s="223"/>
      <c r="GE252" s="223"/>
      <c r="GF252" s="223"/>
      <c r="GG252" s="223"/>
      <c r="GH252" s="223"/>
      <c r="GI252" s="223"/>
      <c r="GJ252" s="223"/>
      <c r="GK252" s="223"/>
      <c r="GL252" s="223"/>
      <c r="GM252" s="223"/>
      <c r="GN252" s="223"/>
      <c r="GO252" s="223"/>
      <c r="GP252" s="223"/>
      <c r="GQ252" s="223"/>
      <c r="GR252" s="223"/>
      <c r="GS252" s="223"/>
      <c r="GT252" s="223"/>
      <c r="GU252" s="223"/>
      <c r="GV252" s="223"/>
      <c r="GW252" s="223"/>
      <c r="GX252" s="223"/>
      <c r="GY252" s="223"/>
      <c r="GZ252" s="223"/>
      <c r="HA252" s="223"/>
      <c r="HB252" s="223"/>
      <c r="HC252" s="223"/>
      <c r="HD252" s="223"/>
      <c r="HE252" s="223"/>
      <c r="HF252" s="223"/>
      <c r="HG252" s="223"/>
      <c r="HH252" s="223"/>
      <c r="HI252" s="223"/>
      <c r="HJ252" s="223"/>
      <c r="HK252" s="223"/>
      <c r="HL252" s="223"/>
      <c r="HM252" s="223"/>
      <c r="HN252" s="223"/>
      <c r="HO252" s="223"/>
      <c r="HP252" s="223"/>
      <c r="HQ252" s="223"/>
      <c r="HR252" s="223"/>
      <c r="HS252" s="223"/>
      <c r="HT252" s="223"/>
      <c r="HU252" s="223"/>
      <c r="HV252" s="223"/>
      <c r="HW252" s="223"/>
      <c r="HX252" s="223"/>
      <c r="HY252" s="223"/>
      <c r="HZ252" s="223"/>
      <c r="IA252" s="223"/>
      <c r="IB252" s="223"/>
      <c r="IC252" s="223"/>
      <c r="ID252" s="223"/>
      <c r="IE252" s="223"/>
      <c r="IF252" s="223"/>
      <c r="IG252" s="223"/>
      <c r="IH252" s="223"/>
      <c r="II252" s="223"/>
      <c r="IJ252" s="223"/>
      <c r="IK252" s="223"/>
      <c r="IL252" s="223"/>
      <c r="IM252" s="223"/>
      <c r="IN252" s="223"/>
      <c r="IO252" s="223"/>
      <c r="IP252" s="223"/>
      <c r="IQ252" s="223"/>
      <c r="IR252" s="223"/>
      <c r="IS252" s="223"/>
      <c r="IT252" s="223"/>
      <c r="IU252" s="223"/>
      <c r="IV252" s="223"/>
      <c r="IW252" s="223"/>
      <c r="IX252" s="223"/>
      <c r="IY252" s="223"/>
      <c r="IZ252" s="223"/>
      <c r="JA252" s="223"/>
      <c r="JB252" s="223"/>
      <c r="JC252" s="223"/>
      <c r="JD252" s="223"/>
      <c r="JE252" s="223"/>
      <c r="JF252" s="223"/>
      <c r="JG252" s="223"/>
      <c r="JH252" s="223"/>
      <c r="JI252" s="232"/>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60" hidden="false" customHeight="true" outlineLevel="0" collapsed="false">
      <c r="A253" s="119" t="n">
        <v>230</v>
      </c>
      <c r="B253" s="119" t="s">
        <v>109</v>
      </c>
      <c r="C253" s="119" t="n">
        <v>14</v>
      </c>
      <c r="D253" s="119" t="s">
        <v>385</v>
      </c>
      <c r="E253" s="119"/>
      <c r="F253" s="119"/>
      <c r="G253" s="119" t="s">
        <v>530</v>
      </c>
      <c r="H253" s="119"/>
      <c r="I253" s="119" t="s">
        <v>71</v>
      </c>
      <c r="J253" s="119"/>
      <c r="K253" s="119" t="s">
        <v>531</v>
      </c>
      <c r="L253" s="164" t="s">
        <v>99</v>
      </c>
      <c r="M253" s="164" t="s">
        <v>945</v>
      </c>
      <c r="N253" s="202" t="n">
        <v>41830</v>
      </c>
      <c r="O253" s="202" t="n">
        <v>41831</v>
      </c>
      <c r="P253" s="119"/>
      <c r="Q253" s="124" t="n">
        <f aca="false">P253-O253</f>
        <v>-41831</v>
      </c>
      <c r="R253" s="119"/>
      <c r="S253" s="119" t="n">
        <v>14001</v>
      </c>
      <c r="T253" s="119"/>
      <c r="U253" s="276" t="s">
        <v>973</v>
      </c>
      <c r="V253" s="164" t="s">
        <v>550</v>
      </c>
      <c r="W253" s="278" t="s">
        <v>974</v>
      </c>
      <c r="X253" s="269"/>
      <c r="Y253" s="119" t="s">
        <v>135</v>
      </c>
      <c r="Z253" s="279" t="s">
        <v>975</v>
      </c>
      <c r="AA253" s="279"/>
      <c r="AB253" s="159" t="n">
        <v>0.9</v>
      </c>
      <c r="AC253" s="119"/>
      <c r="AD253" s="119" t="s">
        <v>121</v>
      </c>
      <c r="AE253" s="132" t="n">
        <f aca="false">AC253-O253</f>
        <v>-41831</v>
      </c>
      <c r="AF253" s="119"/>
      <c r="AG253" s="119"/>
      <c r="AH253" s="0"/>
      <c r="AI253" s="0"/>
      <c r="AJ253" s="0"/>
      <c r="AK253" s="0"/>
      <c r="AL253" s="0"/>
      <c r="AM253" s="0"/>
      <c r="AN253" s="0"/>
      <c r="AO253" s="223"/>
      <c r="AP253" s="223"/>
      <c r="AQ253" s="223"/>
      <c r="AR253" s="223"/>
      <c r="AS253" s="223"/>
      <c r="AT253" s="223"/>
      <c r="AU253" s="223"/>
      <c r="AV253" s="223"/>
      <c r="AW253" s="223"/>
      <c r="AX253" s="223"/>
      <c r="AY253" s="223"/>
      <c r="AZ253" s="223"/>
      <c r="BA253" s="223"/>
      <c r="BB253" s="223"/>
      <c r="BC253" s="223"/>
      <c r="BD253" s="223"/>
      <c r="BE253" s="223"/>
      <c r="BF253" s="223"/>
      <c r="BG253" s="223"/>
      <c r="BH253" s="223"/>
      <c r="BI253" s="223"/>
      <c r="BJ253" s="223"/>
      <c r="BK253" s="223"/>
      <c r="BL253" s="223"/>
      <c r="BM253" s="223"/>
      <c r="BN253" s="223"/>
      <c r="BO253" s="223"/>
      <c r="BP253" s="223"/>
      <c r="BQ253" s="223"/>
      <c r="BR253" s="223"/>
      <c r="BS253" s="223"/>
      <c r="BT253" s="223"/>
      <c r="BU253" s="223"/>
      <c r="BV253" s="223"/>
      <c r="BW253" s="223"/>
      <c r="BX253" s="223"/>
      <c r="BY253" s="223"/>
      <c r="BZ253" s="223"/>
      <c r="CA253" s="223"/>
      <c r="CB253" s="223"/>
      <c r="CC253" s="223"/>
      <c r="CD253" s="223"/>
      <c r="CE253" s="223"/>
      <c r="CF253" s="223"/>
      <c r="CG253" s="223"/>
      <c r="CH253" s="223"/>
      <c r="CI253" s="223"/>
      <c r="CJ253" s="223"/>
      <c r="CK253" s="223"/>
      <c r="CL253" s="223"/>
      <c r="CM253" s="223"/>
      <c r="CN253" s="223"/>
      <c r="CO253" s="223"/>
      <c r="CP253" s="223"/>
      <c r="CQ253" s="223"/>
      <c r="CR253" s="223"/>
      <c r="CS253" s="223"/>
      <c r="CT253" s="223"/>
      <c r="CU253" s="223"/>
      <c r="CV253" s="223"/>
      <c r="CW253" s="223"/>
      <c r="CX253" s="223"/>
      <c r="CY253" s="223"/>
      <c r="CZ253" s="223"/>
      <c r="DA253" s="223"/>
      <c r="DB253" s="223"/>
      <c r="DC253" s="223"/>
      <c r="DD253" s="223"/>
      <c r="DE253" s="223"/>
      <c r="DF253" s="223"/>
      <c r="DG253" s="223"/>
      <c r="DH253" s="223"/>
      <c r="DI253" s="223"/>
      <c r="DJ253" s="223"/>
      <c r="DK253" s="223"/>
      <c r="DL253" s="223"/>
      <c r="DM253" s="223"/>
      <c r="DN253" s="223"/>
      <c r="DO253" s="223"/>
      <c r="DP253" s="223"/>
      <c r="DQ253" s="223"/>
      <c r="DR253" s="223"/>
      <c r="DS253" s="223"/>
      <c r="DT253" s="223"/>
      <c r="DU253" s="223"/>
      <c r="DV253" s="223"/>
      <c r="DW253" s="223"/>
      <c r="DX253" s="223"/>
      <c r="DY253" s="223"/>
      <c r="DZ253" s="223"/>
      <c r="EA253" s="223"/>
      <c r="EB253" s="223"/>
      <c r="EC253" s="223"/>
      <c r="ED253" s="223"/>
      <c r="EE253" s="223"/>
      <c r="EF253" s="223"/>
      <c r="EG253" s="223"/>
      <c r="EH253" s="223"/>
      <c r="EI253" s="223"/>
      <c r="EJ253" s="223"/>
      <c r="EK253" s="223"/>
      <c r="EL253" s="223"/>
      <c r="EM253" s="223"/>
      <c r="EN253" s="223"/>
      <c r="EO253" s="223"/>
      <c r="EP253" s="223"/>
      <c r="EQ253" s="223"/>
      <c r="ER253" s="223"/>
      <c r="ES253" s="223"/>
      <c r="ET253" s="223"/>
      <c r="EU253" s="223"/>
      <c r="EV253" s="223"/>
      <c r="EW253" s="223"/>
      <c r="EX253" s="223"/>
      <c r="EY253" s="223"/>
      <c r="EZ253" s="223"/>
      <c r="FA253" s="223"/>
      <c r="FB253" s="223"/>
      <c r="FC253" s="223"/>
      <c r="FD253" s="223"/>
      <c r="FE253" s="223"/>
      <c r="FF253" s="223"/>
      <c r="FG253" s="223"/>
      <c r="FH253" s="223"/>
      <c r="FI253" s="223"/>
      <c r="FJ253" s="223"/>
      <c r="FK253" s="223"/>
      <c r="FL253" s="223"/>
      <c r="FM253" s="223"/>
      <c r="FN253" s="223"/>
      <c r="FO253" s="223"/>
      <c r="FP253" s="223"/>
      <c r="FQ253" s="223"/>
      <c r="FR253" s="223"/>
      <c r="FS253" s="223"/>
      <c r="FT253" s="223"/>
      <c r="FU253" s="223"/>
      <c r="FV253" s="223"/>
      <c r="FW253" s="223"/>
      <c r="FX253" s="223"/>
      <c r="FY253" s="223"/>
      <c r="FZ253" s="223"/>
      <c r="GA253" s="223"/>
      <c r="GB253" s="223"/>
      <c r="GC253" s="223"/>
      <c r="GD253" s="223"/>
      <c r="GE253" s="223"/>
      <c r="GF253" s="223"/>
      <c r="GG253" s="223"/>
      <c r="GH253" s="223"/>
      <c r="GI253" s="223"/>
      <c r="GJ253" s="223"/>
      <c r="GK253" s="223"/>
      <c r="GL253" s="223"/>
      <c r="GM253" s="223"/>
      <c r="GN253" s="223"/>
      <c r="GO253" s="223"/>
      <c r="GP253" s="223"/>
      <c r="GQ253" s="223"/>
      <c r="GR253" s="223"/>
      <c r="GS253" s="223"/>
      <c r="GT253" s="223"/>
      <c r="GU253" s="223"/>
      <c r="GV253" s="223"/>
      <c r="GW253" s="223"/>
      <c r="GX253" s="223"/>
      <c r="GY253" s="223"/>
      <c r="GZ253" s="223"/>
      <c r="HA253" s="223"/>
      <c r="HB253" s="223"/>
      <c r="HC253" s="223"/>
      <c r="HD253" s="223"/>
      <c r="HE253" s="223"/>
      <c r="HF253" s="223"/>
      <c r="HG253" s="223"/>
      <c r="HH253" s="223"/>
      <c r="HI253" s="223"/>
      <c r="HJ253" s="223"/>
      <c r="HK253" s="223"/>
      <c r="HL253" s="223"/>
      <c r="HM253" s="223"/>
      <c r="HN253" s="223"/>
      <c r="HO253" s="223"/>
      <c r="HP253" s="223"/>
      <c r="HQ253" s="223"/>
      <c r="HR253" s="223"/>
      <c r="HS253" s="223"/>
      <c r="HT253" s="223"/>
      <c r="HU253" s="223"/>
      <c r="HV253" s="223"/>
      <c r="HW253" s="223"/>
      <c r="HX253" s="223"/>
      <c r="HY253" s="223"/>
      <c r="HZ253" s="223"/>
      <c r="IA253" s="223"/>
      <c r="IB253" s="223"/>
      <c r="IC253" s="223"/>
      <c r="ID253" s="223"/>
      <c r="IE253" s="223"/>
      <c r="IF253" s="223"/>
      <c r="IG253" s="223"/>
      <c r="IH253" s="223"/>
      <c r="II253" s="223"/>
      <c r="IJ253" s="223"/>
      <c r="IK253" s="223"/>
      <c r="IL253" s="223"/>
      <c r="IM253" s="223"/>
      <c r="IN253" s="223"/>
      <c r="IO253" s="223"/>
      <c r="IP253" s="223"/>
      <c r="IQ253" s="223"/>
      <c r="IR253" s="223"/>
      <c r="IS253" s="223"/>
      <c r="IT253" s="223"/>
      <c r="IU253" s="223"/>
      <c r="IV253" s="223"/>
      <c r="IW253" s="223"/>
      <c r="IX253" s="223"/>
      <c r="IY253" s="223"/>
      <c r="IZ253" s="223"/>
      <c r="JA253" s="223"/>
      <c r="JB253" s="223"/>
      <c r="JC253" s="223"/>
      <c r="JD253" s="223"/>
      <c r="JE253" s="223"/>
      <c r="JF253" s="223"/>
      <c r="JG253" s="223"/>
      <c r="JH253" s="223"/>
      <c r="JI253" s="232"/>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69" hidden="false" customHeight="true" outlineLevel="0" collapsed="false">
      <c r="A254" s="119" t="n">
        <v>231</v>
      </c>
      <c r="B254" s="119" t="s">
        <v>109</v>
      </c>
      <c r="C254" s="218" t="n">
        <v>14</v>
      </c>
      <c r="D254" s="119" t="s">
        <v>385</v>
      </c>
      <c r="E254" s="280"/>
      <c r="F254" s="280"/>
      <c r="G254" s="218" t="s">
        <v>530</v>
      </c>
      <c r="H254" s="218"/>
      <c r="I254" s="218" t="s">
        <v>71</v>
      </c>
      <c r="J254" s="218"/>
      <c r="K254" s="218" t="s">
        <v>531</v>
      </c>
      <c r="L254" s="164" t="s">
        <v>99</v>
      </c>
      <c r="M254" s="164" t="s">
        <v>945</v>
      </c>
      <c r="N254" s="202" t="n">
        <v>41830</v>
      </c>
      <c r="O254" s="202" t="n">
        <v>41831</v>
      </c>
      <c r="P254" s="119"/>
      <c r="Q254" s="124" t="n">
        <f aca="false">P254-O254</f>
        <v>-41831</v>
      </c>
      <c r="R254" s="119"/>
      <c r="S254" s="280" t="n">
        <v>14001</v>
      </c>
      <c r="T254" s="281"/>
      <c r="U254" s="276" t="s">
        <v>976</v>
      </c>
      <c r="V254" s="164" t="s">
        <v>550</v>
      </c>
      <c r="W254" s="278" t="s">
        <v>977</v>
      </c>
      <c r="X254" s="269"/>
      <c r="Y254" s="119" t="s">
        <v>135</v>
      </c>
      <c r="Z254" s="279" t="s">
        <v>978</v>
      </c>
      <c r="AA254" s="279"/>
      <c r="AB254" s="159" t="n">
        <v>0.9</v>
      </c>
      <c r="AC254" s="119"/>
      <c r="AD254" s="119" t="s">
        <v>121</v>
      </c>
      <c r="AE254" s="132" t="n">
        <f aca="false">AC254-O254</f>
        <v>-41831</v>
      </c>
      <c r="AF254" s="119"/>
      <c r="AG254" s="119"/>
      <c r="AH254" s="0"/>
      <c r="AI254" s="0"/>
      <c r="AJ254" s="0"/>
      <c r="AK254" s="0"/>
      <c r="AL254" s="0"/>
      <c r="AM254" s="0"/>
      <c r="AN254" s="0"/>
      <c r="AO254" s="223"/>
      <c r="AP254" s="223"/>
      <c r="AQ254" s="223"/>
      <c r="AR254" s="223"/>
      <c r="AS254" s="223"/>
      <c r="AT254" s="223"/>
      <c r="AU254" s="223"/>
      <c r="AV254" s="223"/>
      <c r="AW254" s="223"/>
      <c r="AX254" s="223"/>
      <c r="AY254" s="223"/>
      <c r="AZ254" s="223"/>
      <c r="BA254" s="223"/>
      <c r="BB254" s="223"/>
      <c r="BC254" s="223"/>
      <c r="BD254" s="223"/>
      <c r="BE254" s="223"/>
      <c r="BF254" s="223"/>
      <c r="BG254" s="223"/>
      <c r="BH254" s="223"/>
      <c r="BI254" s="223"/>
      <c r="BJ254" s="223"/>
      <c r="BK254" s="223"/>
      <c r="BL254" s="223"/>
      <c r="BM254" s="223"/>
      <c r="BN254" s="223"/>
      <c r="BO254" s="223"/>
      <c r="BP254" s="223"/>
      <c r="BQ254" s="223"/>
      <c r="BR254" s="223"/>
      <c r="BS254" s="223"/>
      <c r="BT254" s="223"/>
      <c r="BU254" s="223"/>
      <c r="BV254" s="223"/>
      <c r="BW254" s="223"/>
      <c r="BX254" s="223"/>
      <c r="BY254" s="223"/>
      <c r="BZ254" s="223"/>
      <c r="CA254" s="223"/>
      <c r="CB254" s="223"/>
      <c r="CC254" s="223"/>
      <c r="CD254" s="223"/>
      <c r="CE254" s="223"/>
      <c r="CF254" s="223"/>
      <c r="CG254" s="223"/>
      <c r="CH254" s="223"/>
      <c r="CI254" s="223"/>
      <c r="CJ254" s="223"/>
      <c r="CK254" s="223"/>
      <c r="CL254" s="223"/>
      <c r="CM254" s="223"/>
      <c r="CN254" s="223"/>
      <c r="CO254" s="223"/>
      <c r="CP254" s="223"/>
      <c r="CQ254" s="223"/>
      <c r="CR254" s="223"/>
      <c r="CS254" s="223"/>
      <c r="CT254" s="223"/>
      <c r="CU254" s="223"/>
      <c r="CV254" s="223"/>
      <c r="CW254" s="223"/>
      <c r="CX254" s="223"/>
      <c r="CY254" s="223"/>
      <c r="CZ254" s="223"/>
      <c r="DA254" s="223"/>
      <c r="DB254" s="223"/>
      <c r="DC254" s="223"/>
      <c r="DD254" s="223"/>
      <c r="DE254" s="223"/>
      <c r="DF254" s="223"/>
      <c r="DG254" s="223"/>
      <c r="DH254" s="223"/>
      <c r="DI254" s="223"/>
      <c r="DJ254" s="223"/>
      <c r="DK254" s="223"/>
      <c r="DL254" s="223"/>
      <c r="DM254" s="223"/>
      <c r="DN254" s="223"/>
      <c r="DO254" s="223"/>
      <c r="DP254" s="223"/>
      <c r="DQ254" s="223"/>
      <c r="DR254" s="223"/>
      <c r="DS254" s="223"/>
      <c r="DT254" s="223"/>
      <c r="DU254" s="223"/>
      <c r="DV254" s="223"/>
      <c r="DW254" s="223"/>
      <c r="DX254" s="223"/>
      <c r="DY254" s="223"/>
      <c r="DZ254" s="223"/>
      <c r="EA254" s="223"/>
      <c r="EB254" s="223"/>
      <c r="EC254" s="223"/>
      <c r="ED254" s="223"/>
      <c r="EE254" s="223"/>
      <c r="EF254" s="223"/>
      <c r="EG254" s="223"/>
      <c r="EH254" s="223"/>
      <c r="EI254" s="223"/>
      <c r="EJ254" s="223"/>
      <c r="EK254" s="223"/>
      <c r="EL254" s="223"/>
      <c r="EM254" s="223"/>
      <c r="EN254" s="223"/>
      <c r="EO254" s="223"/>
      <c r="EP254" s="223"/>
      <c r="EQ254" s="223"/>
      <c r="ER254" s="223"/>
      <c r="ES254" s="223"/>
      <c r="ET254" s="223"/>
      <c r="EU254" s="223"/>
      <c r="EV254" s="223"/>
      <c r="EW254" s="223"/>
      <c r="EX254" s="223"/>
      <c r="EY254" s="223"/>
      <c r="EZ254" s="223"/>
      <c r="FA254" s="223"/>
      <c r="FB254" s="223"/>
      <c r="FC254" s="223"/>
      <c r="FD254" s="223"/>
      <c r="FE254" s="223"/>
      <c r="FF254" s="223"/>
      <c r="FG254" s="223"/>
      <c r="FH254" s="223"/>
      <c r="FI254" s="223"/>
      <c r="FJ254" s="223"/>
      <c r="FK254" s="223"/>
      <c r="FL254" s="223"/>
      <c r="FM254" s="223"/>
      <c r="FN254" s="223"/>
      <c r="FO254" s="223"/>
      <c r="FP254" s="223"/>
      <c r="FQ254" s="223"/>
      <c r="FR254" s="223"/>
      <c r="FS254" s="223"/>
      <c r="FT254" s="223"/>
      <c r="FU254" s="223"/>
      <c r="FV254" s="223"/>
      <c r="FW254" s="223"/>
      <c r="FX254" s="223"/>
      <c r="FY254" s="223"/>
      <c r="FZ254" s="223"/>
      <c r="GA254" s="223"/>
      <c r="GB254" s="223"/>
      <c r="GC254" s="223"/>
      <c r="GD254" s="223"/>
      <c r="GE254" s="223"/>
      <c r="GF254" s="223"/>
      <c r="GG254" s="223"/>
      <c r="GH254" s="223"/>
      <c r="GI254" s="223"/>
      <c r="GJ254" s="223"/>
      <c r="GK254" s="223"/>
      <c r="GL254" s="223"/>
      <c r="GM254" s="223"/>
      <c r="GN254" s="223"/>
      <c r="GO254" s="223"/>
      <c r="GP254" s="223"/>
      <c r="GQ254" s="223"/>
      <c r="GR254" s="223"/>
      <c r="GS254" s="223"/>
      <c r="GT254" s="223"/>
      <c r="GU254" s="223"/>
      <c r="GV254" s="223"/>
      <c r="GW254" s="223"/>
      <c r="GX254" s="223"/>
      <c r="GY254" s="223"/>
      <c r="GZ254" s="223"/>
      <c r="HA254" s="223"/>
      <c r="HB254" s="223"/>
      <c r="HC254" s="223"/>
      <c r="HD254" s="223"/>
      <c r="HE254" s="223"/>
      <c r="HF254" s="223"/>
      <c r="HG254" s="223"/>
      <c r="HH254" s="223"/>
      <c r="HI254" s="223"/>
      <c r="HJ254" s="223"/>
      <c r="HK254" s="223"/>
      <c r="HL254" s="223"/>
      <c r="HM254" s="223"/>
      <c r="HN254" s="223"/>
      <c r="HO254" s="223"/>
      <c r="HP254" s="223"/>
      <c r="HQ254" s="223"/>
      <c r="HR254" s="223"/>
      <c r="HS254" s="223"/>
      <c r="HT254" s="223"/>
      <c r="HU254" s="223"/>
      <c r="HV254" s="223"/>
      <c r="HW254" s="223"/>
      <c r="HX254" s="223"/>
      <c r="HY254" s="223"/>
      <c r="HZ254" s="223"/>
      <c r="IA254" s="223"/>
      <c r="IB254" s="223"/>
      <c r="IC254" s="223"/>
      <c r="ID254" s="223"/>
      <c r="IE254" s="223"/>
      <c r="IF254" s="223"/>
      <c r="IG254" s="223"/>
      <c r="IH254" s="223"/>
      <c r="II254" s="223"/>
      <c r="IJ254" s="223"/>
      <c r="IK254" s="223"/>
      <c r="IL254" s="223"/>
      <c r="IM254" s="223"/>
      <c r="IN254" s="223"/>
      <c r="IO254" s="223"/>
      <c r="IP254" s="223"/>
      <c r="IQ254" s="223"/>
      <c r="IR254" s="223"/>
      <c r="IS254" s="223"/>
      <c r="IT254" s="223"/>
      <c r="IU254" s="223"/>
      <c r="IV254" s="223"/>
      <c r="IW254" s="223"/>
      <c r="IX254" s="223"/>
      <c r="IY254" s="223"/>
      <c r="IZ254" s="223"/>
      <c r="JA254" s="223"/>
      <c r="JB254" s="223"/>
      <c r="JC254" s="223"/>
      <c r="JD254" s="223"/>
      <c r="JE254" s="223"/>
      <c r="JF254" s="223"/>
      <c r="JG254" s="223"/>
      <c r="JH254" s="223"/>
      <c r="JI254" s="232"/>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76.5" hidden="false" customHeight="false" outlineLevel="0" collapsed="false">
      <c r="A255" s="119" t="n">
        <v>232</v>
      </c>
      <c r="B255" s="119" t="s">
        <v>109</v>
      </c>
      <c r="C255" s="119" t="n">
        <v>14</v>
      </c>
      <c r="D255" s="119" t="s">
        <v>385</v>
      </c>
      <c r="E255" s="280"/>
      <c r="F255" s="280"/>
      <c r="G255" s="119" t="s">
        <v>530</v>
      </c>
      <c r="H255" s="119"/>
      <c r="I255" s="119" t="s">
        <v>71</v>
      </c>
      <c r="J255" s="119"/>
      <c r="K255" s="119" t="s">
        <v>531</v>
      </c>
      <c r="L255" s="164" t="s">
        <v>99</v>
      </c>
      <c r="M255" s="164" t="s">
        <v>945</v>
      </c>
      <c r="N255" s="202" t="n">
        <v>41830</v>
      </c>
      <c r="O255" s="202" t="n">
        <v>41831</v>
      </c>
      <c r="P255" s="119"/>
      <c r="Q255" s="124" t="n">
        <f aca="false">P255-O255</f>
        <v>-41831</v>
      </c>
      <c r="R255" s="119"/>
      <c r="S255" s="280" t="n">
        <v>14001</v>
      </c>
      <c r="T255" s="280"/>
      <c r="U255" s="276" t="s">
        <v>979</v>
      </c>
      <c r="V255" s="164" t="s">
        <v>550</v>
      </c>
      <c r="W255" s="278" t="s">
        <v>980</v>
      </c>
      <c r="X255" s="269"/>
      <c r="Y255" s="119" t="s">
        <v>135</v>
      </c>
      <c r="Z255" s="279" t="s">
        <v>981</v>
      </c>
      <c r="AA255" s="279"/>
      <c r="AB255" s="159" t="n">
        <v>0.9</v>
      </c>
      <c r="AC255" s="119"/>
      <c r="AD255" s="119" t="s">
        <v>121</v>
      </c>
      <c r="AE255" s="132" t="n">
        <f aca="false">AC255-O255</f>
        <v>-41831</v>
      </c>
      <c r="AF255" s="119"/>
      <c r="AG255" s="119"/>
      <c r="AH255" s="0"/>
      <c r="AI255" s="0"/>
      <c r="AJ255" s="0"/>
      <c r="AK255" s="0"/>
      <c r="AL255" s="0"/>
      <c r="AM255" s="0"/>
      <c r="AN255" s="0"/>
      <c r="AO255" s="223"/>
      <c r="AP255" s="223"/>
      <c r="AQ255" s="223"/>
      <c r="AR255" s="223"/>
      <c r="AS255" s="223"/>
      <c r="AT255" s="223"/>
      <c r="AU255" s="223"/>
      <c r="AV255" s="223"/>
      <c r="AW255" s="223"/>
      <c r="AX255" s="223"/>
      <c r="AY255" s="223"/>
      <c r="AZ255" s="223"/>
      <c r="BA255" s="223"/>
      <c r="BB255" s="223"/>
      <c r="BC255" s="223"/>
      <c r="BD255" s="223"/>
      <c r="BE255" s="223"/>
      <c r="BF255" s="223"/>
      <c r="BG255" s="223"/>
      <c r="BH255" s="223"/>
      <c r="BI255" s="223"/>
      <c r="BJ255" s="223"/>
      <c r="BK255" s="223"/>
      <c r="BL255" s="223"/>
      <c r="BM255" s="223"/>
      <c r="BN255" s="223"/>
      <c r="BO255" s="223"/>
      <c r="BP255" s="223"/>
      <c r="BQ255" s="223"/>
      <c r="BR255" s="223"/>
      <c r="BS255" s="223"/>
      <c r="BT255" s="223"/>
      <c r="BU255" s="223"/>
      <c r="BV255" s="223"/>
      <c r="BW255" s="223"/>
      <c r="BX255" s="223"/>
      <c r="BY255" s="223"/>
      <c r="BZ255" s="223"/>
      <c r="CA255" s="223"/>
      <c r="CB255" s="223"/>
      <c r="CC255" s="223"/>
      <c r="CD255" s="223"/>
      <c r="CE255" s="223"/>
      <c r="CF255" s="223"/>
      <c r="CG255" s="223"/>
      <c r="CH255" s="223"/>
      <c r="CI255" s="223"/>
      <c r="CJ255" s="223"/>
      <c r="CK255" s="223"/>
      <c r="CL255" s="223"/>
      <c r="CM255" s="223"/>
      <c r="CN255" s="223"/>
      <c r="CO255" s="223"/>
      <c r="CP255" s="223"/>
      <c r="CQ255" s="223"/>
      <c r="CR255" s="223"/>
      <c r="CS255" s="223"/>
      <c r="CT255" s="223"/>
      <c r="CU255" s="223"/>
      <c r="CV255" s="223"/>
      <c r="CW255" s="223"/>
      <c r="CX255" s="223"/>
      <c r="CY255" s="223"/>
      <c r="CZ255" s="223"/>
      <c r="DA255" s="223"/>
      <c r="DB255" s="223"/>
      <c r="DC255" s="223"/>
      <c r="DD255" s="223"/>
      <c r="DE255" s="223"/>
      <c r="DF255" s="223"/>
      <c r="DG255" s="223"/>
      <c r="DH255" s="223"/>
      <c r="DI255" s="223"/>
      <c r="DJ255" s="223"/>
      <c r="DK255" s="223"/>
      <c r="DL255" s="223"/>
      <c r="DM255" s="223"/>
      <c r="DN255" s="223"/>
      <c r="DO255" s="223"/>
      <c r="DP255" s="223"/>
      <c r="DQ255" s="223"/>
      <c r="DR255" s="223"/>
      <c r="DS255" s="223"/>
      <c r="DT255" s="223"/>
      <c r="DU255" s="223"/>
      <c r="DV255" s="223"/>
      <c r="DW255" s="223"/>
      <c r="DX255" s="223"/>
      <c r="DY255" s="223"/>
      <c r="DZ255" s="223"/>
      <c r="EA255" s="223"/>
      <c r="EB255" s="223"/>
      <c r="EC255" s="223"/>
      <c r="ED255" s="223"/>
      <c r="EE255" s="223"/>
      <c r="EF255" s="223"/>
      <c r="EG255" s="223"/>
      <c r="EH255" s="223"/>
      <c r="EI255" s="223"/>
      <c r="EJ255" s="223"/>
      <c r="EK255" s="223"/>
      <c r="EL255" s="223"/>
      <c r="EM255" s="223"/>
      <c r="EN255" s="223"/>
      <c r="EO255" s="223"/>
      <c r="EP255" s="223"/>
      <c r="EQ255" s="223"/>
      <c r="ER255" s="223"/>
      <c r="ES255" s="223"/>
      <c r="ET255" s="223"/>
      <c r="EU255" s="223"/>
      <c r="EV255" s="223"/>
      <c r="EW255" s="223"/>
      <c r="EX255" s="223"/>
      <c r="EY255" s="223"/>
      <c r="EZ255" s="223"/>
      <c r="FA255" s="223"/>
      <c r="FB255" s="223"/>
      <c r="FC255" s="223"/>
      <c r="FD255" s="223"/>
      <c r="FE255" s="223"/>
      <c r="FF255" s="223"/>
      <c r="FG255" s="223"/>
      <c r="FH255" s="223"/>
      <c r="FI255" s="223"/>
      <c r="FJ255" s="223"/>
      <c r="FK255" s="223"/>
      <c r="FL255" s="223"/>
      <c r="FM255" s="223"/>
      <c r="FN255" s="223"/>
      <c r="FO255" s="223"/>
      <c r="FP255" s="223"/>
      <c r="FQ255" s="223"/>
      <c r="FR255" s="223"/>
      <c r="FS255" s="223"/>
      <c r="FT255" s="223"/>
      <c r="FU255" s="223"/>
      <c r="FV255" s="223"/>
      <c r="FW255" s="223"/>
      <c r="FX255" s="223"/>
      <c r="FY255" s="223"/>
      <c r="FZ255" s="223"/>
      <c r="GA255" s="223"/>
      <c r="GB255" s="223"/>
      <c r="GC255" s="223"/>
      <c r="GD255" s="223"/>
      <c r="GE255" s="223"/>
      <c r="GF255" s="223"/>
      <c r="GG255" s="223"/>
      <c r="GH255" s="223"/>
      <c r="GI255" s="223"/>
      <c r="GJ255" s="223"/>
      <c r="GK255" s="223"/>
      <c r="GL255" s="223"/>
      <c r="GM255" s="223"/>
      <c r="GN255" s="223"/>
      <c r="GO255" s="223"/>
      <c r="GP255" s="223"/>
      <c r="GQ255" s="223"/>
      <c r="GR255" s="223"/>
      <c r="GS255" s="223"/>
      <c r="GT255" s="223"/>
      <c r="GU255" s="223"/>
      <c r="GV255" s="223"/>
      <c r="GW255" s="223"/>
      <c r="GX255" s="223"/>
      <c r="GY255" s="223"/>
      <c r="GZ255" s="223"/>
      <c r="HA255" s="223"/>
      <c r="HB255" s="223"/>
      <c r="HC255" s="223"/>
      <c r="HD255" s="223"/>
      <c r="HE255" s="223"/>
      <c r="HF255" s="223"/>
      <c r="HG255" s="223"/>
      <c r="HH255" s="223"/>
      <c r="HI255" s="223"/>
      <c r="HJ255" s="223"/>
      <c r="HK255" s="223"/>
      <c r="HL255" s="223"/>
      <c r="HM255" s="223"/>
      <c r="HN255" s="223"/>
      <c r="HO255" s="223"/>
      <c r="HP255" s="223"/>
      <c r="HQ255" s="223"/>
      <c r="HR255" s="223"/>
      <c r="HS255" s="223"/>
      <c r="HT255" s="223"/>
      <c r="HU255" s="223"/>
      <c r="HV255" s="223"/>
      <c r="HW255" s="223"/>
      <c r="HX255" s="223"/>
      <c r="HY255" s="223"/>
      <c r="HZ255" s="223"/>
      <c r="IA255" s="223"/>
      <c r="IB255" s="223"/>
      <c r="IC255" s="223"/>
      <c r="ID255" s="223"/>
      <c r="IE255" s="223"/>
      <c r="IF255" s="223"/>
      <c r="IG255" s="223"/>
      <c r="IH255" s="223"/>
      <c r="II255" s="223"/>
      <c r="IJ255" s="223"/>
      <c r="IK255" s="223"/>
      <c r="IL255" s="223"/>
      <c r="IM255" s="223"/>
      <c r="IN255" s="223"/>
      <c r="IO255" s="223"/>
      <c r="IP255" s="223"/>
      <c r="IQ255" s="223"/>
      <c r="IR255" s="223"/>
      <c r="IS255" s="223"/>
      <c r="IT255" s="223"/>
      <c r="IU255" s="223"/>
      <c r="IV255" s="223"/>
      <c r="IW255" s="223"/>
      <c r="IX255" s="223"/>
      <c r="IY255" s="223"/>
      <c r="IZ255" s="223"/>
      <c r="JA255" s="223"/>
      <c r="JB255" s="223"/>
      <c r="JC255" s="223"/>
      <c r="JD255" s="223"/>
      <c r="JE255" s="223"/>
      <c r="JF255" s="223"/>
      <c r="JG255" s="223"/>
      <c r="JH255" s="223"/>
      <c r="JI255" s="232"/>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89.25" hidden="false" customHeight="false" outlineLevel="0" collapsed="false">
      <c r="A256" s="119" t="n">
        <v>233</v>
      </c>
      <c r="B256" s="119" t="s">
        <v>109</v>
      </c>
      <c r="C256" s="218" t="n">
        <v>14</v>
      </c>
      <c r="D256" s="119" t="s">
        <v>385</v>
      </c>
      <c r="E256" s="280"/>
      <c r="F256" s="280"/>
      <c r="G256" s="218" t="s">
        <v>530</v>
      </c>
      <c r="H256" s="218"/>
      <c r="I256" s="218" t="s">
        <v>71</v>
      </c>
      <c r="J256" s="218"/>
      <c r="K256" s="218" t="s">
        <v>531</v>
      </c>
      <c r="L256" s="164" t="s">
        <v>99</v>
      </c>
      <c r="M256" s="164" t="s">
        <v>945</v>
      </c>
      <c r="N256" s="202" t="n">
        <v>41830</v>
      </c>
      <c r="O256" s="202" t="n">
        <v>41831</v>
      </c>
      <c r="P256" s="119"/>
      <c r="Q256" s="124" t="n">
        <f aca="false">P256-O256</f>
        <v>-41831</v>
      </c>
      <c r="R256" s="119"/>
      <c r="S256" s="280" t="n">
        <v>14001</v>
      </c>
      <c r="T256" s="281"/>
      <c r="U256" s="276" t="s">
        <v>982</v>
      </c>
      <c r="V256" s="164" t="s">
        <v>550</v>
      </c>
      <c r="W256" s="174" t="s">
        <v>983</v>
      </c>
      <c r="X256" s="269"/>
      <c r="Y256" s="119" t="s">
        <v>135</v>
      </c>
      <c r="Z256" s="208" t="s">
        <v>984</v>
      </c>
      <c r="AA256" s="208"/>
      <c r="AB256" s="159" t="n">
        <v>0.9</v>
      </c>
      <c r="AC256" s="119"/>
      <c r="AD256" s="119" t="s">
        <v>121</v>
      </c>
      <c r="AE256" s="132" t="n">
        <f aca="false">AC256-O256</f>
        <v>-41831</v>
      </c>
      <c r="AF256" s="119"/>
      <c r="AG256" s="119"/>
      <c r="AH256" s="0"/>
      <c r="AI256" s="0"/>
      <c r="AJ256" s="0"/>
      <c r="AK256" s="0"/>
      <c r="AL256" s="0"/>
      <c r="AM256" s="0"/>
      <c r="AN256" s="0"/>
      <c r="AO256" s="223"/>
      <c r="AP256" s="223"/>
      <c r="AQ256" s="223"/>
      <c r="AR256" s="223"/>
      <c r="AS256" s="223"/>
      <c r="AT256" s="223"/>
      <c r="AU256" s="223"/>
      <c r="AV256" s="223"/>
      <c r="AW256" s="223"/>
      <c r="AX256" s="223"/>
      <c r="AY256" s="223"/>
      <c r="AZ256" s="223"/>
      <c r="BA256" s="223"/>
      <c r="BB256" s="223"/>
      <c r="BC256" s="223"/>
      <c r="BD256" s="223"/>
      <c r="BE256" s="223"/>
      <c r="BF256" s="223"/>
      <c r="BG256" s="223"/>
      <c r="BH256" s="223"/>
      <c r="BI256" s="223"/>
      <c r="BJ256" s="223"/>
      <c r="BK256" s="223"/>
      <c r="BL256" s="223"/>
      <c r="BM256" s="223"/>
      <c r="BN256" s="223"/>
      <c r="BO256" s="223"/>
      <c r="BP256" s="223"/>
      <c r="BQ256" s="223"/>
      <c r="BR256" s="223"/>
      <c r="BS256" s="223"/>
      <c r="BT256" s="223"/>
      <c r="BU256" s="223"/>
      <c r="BV256" s="223"/>
      <c r="BW256" s="223"/>
      <c r="BX256" s="223"/>
      <c r="BY256" s="223"/>
      <c r="BZ256" s="223"/>
      <c r="CA256" s="223"/>
      <c r="CB256" s="223"/>
      <c r="CC256" s="223"/>
      <c r="CD256" s="223"/>
      <c r="CE256" s="223"/>
      <c r="CF256" s="223"/>
      <c r="CG256" s="223"/>
      <c r="CH256" s="223"/>
      <c r="CI256" s="223"/>
      <c r="CJ256" s="223"/>
      <c r="CK256" s="223"/>
      <c r="CL256" s="223"/>
      <c r="CM256" s="223"/>
      <c r="CN256" s="223"/>
      <c r="CO256" s="223"/>
      <c r="CP256" s="223"/>
      <c r="CQ256" s="223"/>
      <c r="CR256" s="223"/>
      <c r="CS256" s="223"/>
      <c r="CT256" s="223"/>
      <c r="CU256" s="223"/>
      <c r="CV256" s="223"/>
      <c r="CW256" s="223"/>
      <c r="CX256" s="223"/>
      <c r="CY256" s="223"/>
      <c r="CZ256" s="223"/>
      <c r="DA256" s="223"/>
      <c r="DB256" s="223"/>
      <c r="DC256" s="223"/>
      <c r="DD256" s="223"/>
      <c r="DE256" s="223"/>
      <c r="DF256" s="223"/>
      <c r="DG256" s="223"/>
      <c r="DH256" s="223"/>
      <c r="DI256" s="223"/>
      <c r="DJ256" s="223"/>
      <c r="DK256" s="223"/>
      <c r="DL256" s="223"/>
      <c r="DM256" s="223"/>
      <c r="DN256" s="223"/>
      <c r="DO256" s="223"/>
      <c r="DP256" s="223"/>
      <c r="DQ256" s="223"/>
      <c r="DR256" s="223"/>
      <c r="DS256" s="223"/>
      <c r="DT256" s="223"/>
      <c r="DU256" s="223"/>
      <c r="DV256" s="223"/>
      <c r="DW256" s="223"/>
      <c r="DX256" s="223"/>
      <c r="DY256" s="223"/>
      <c r="DZ256" s="223"/>
      <c r="EA256" s="223"/>
      <c r="EB256" s="223"/>
      <c r="EC256" s="223"/>
      <c r="ED256" s="223"/>
      <c r="EE256" s="223"/>
      <c r="EF256" s="223"/>
      <c r="EG256" s="223"/>
      <c r="EH256" s="223"/>
      <c r="EI256" s="223"/>
      <c r="EJ256" s="223"/>
      <c r="EK256" s="223"/>
      <c r="EL256" s="223"/>
      <c r="EM256" s="223"/>
      <c r="EN256" s="223"/>
      <c r="EO256" s="223"/>
      <c r="EP256" s="223"/>
      <c r="EQ256" s="223"/>
      <c r="ER256" s="223"/>
      <c r="ES256" s="223"/>
      <c r="ET256" s="223"/>
      <c r="EU256" s="223"/>
      <c r="EV256" s="223"/>
      <c r="EW256" s="223"/>
      <c r="EX256" s="223"/>
      <c r="EY256" s="223"/>
      <c r="EZ256" s="223"/>
      <c r="FA256" s="223"/>
      <c r="FB256" s="223"/>
      <c r="FC256" s="223"/>
      <c r="FD256" s="223"/>
      <c r="FE256" s="223"/>
      <c r="FF256" s="223"/>
      <c r="FG256" s="223"/>
      <c r="FH256" s="223"/>
      <c r="FI256" s="223"/>
      <c r="FJ256" s="223"/>
      <c r="FK256" s="223"/>
      <c r="FL256" s="223"/>
      <c r="FM256" s="223"/>
      <c r="FN256" s="223"/>
      <c r="FO256" s="223"/>
      <c r="FP256" s="223"/>
      <c r="FQ256" s="223"/>
      <c r="FR256" s="223"/>
      <c r="FS256" s="223"/>
      <c r="FT256" s="223"/>
      <c r="FU256" s="223"/>
      <c r="FV256" s="223"/>
      <c r="FW256" s="223"/>
      <c r="FX256" s="223"/>
      <c r="FY256" s="223"/>
      <c r="FZ256" s="223"/>
      <c r="GA256" s="223"/>
      <c r="GB256" s="223"/>
      <c r="GC256" s="223"/>
      <c r="GD256" s="223"/>
      <c r="GE256" s="223"/>
      <c r="GF256" s="223"/>
      <c r="GG256" s="223"/>
      <c r="GH256" s="223"/>
      <c r="GI256" s="223"/>
      <c r="GJ256" s="223"/>
      <c r="GK256" s="223"/>
      <c r="GL256" s="223"/>
      <c r="GM256" s="223"/>
      <c r="GN256" s="223"/>
      <c r="GO256" s="223"/>
      <c r="GP256" s="223"/>
      <c r="GQ256" s="223"/>
      <c r="GR256" s="223"/>
      <c r="GS256" s="223"/>
      <c r="GT256" s="223"/>
      <c r="GU256" s="223"/>
      <c r="GV256" s="223"/>
      <c r="GW256" s="223"/>
      <c r="GX256" s="223"/>
      <c r="GY256" s="223"/>
      <c r="GZ256" s="223"/>
      <c r="HA256" s="223"/>
      <c r="HB256" s="223"/>
      <c r="HC256" s="223"/>
      <c r="HD256" s="223"/>
      <c r="HE256" s="223"/>
      <c r="HF256" s="223"/>
      <c r="HG256" s="223"/>
      <c r="HH256" s="223"/>
      <c r="HI256" s="223"/>
      <c r="HJ256" s="223"/>
      <c r="HK256" s="223"/>
      <c r="HL256" s="223"/>
      <c r="HM256" s="223"/>
      <c r="HN256" s="223"/>
      <c r="HO256" s="223"/>
      <c r="HP256" s="223"/>
      <c r="HQ256" s="223"/>
      <c r="HR256" s="223"/>
      <c r="HS256" s="223"/>
      <c r="HT256" s="223"/>
      <c r="HU256" s="223"/>
      <c r="HV256" s="223"/>
      <c r="HW256" s="223"/>
      <c r="HX256" s="223"/>
      <c r="HY256" s="223"/>
      <c r="HZ256" s="223"/>
      <c r="IA256" s="223"/>
      <c r="IB256" s="223"/>
      <c r="IC256" s="223"/>
      <c r="ID256" s="223"/>
      <c r="IE256" s="223"/>
      <c r="IF256" s="223"/>
      <c r="IG256" s="223"/>
      <c r="IH256" s="223"/>
      <c r="II256" s="223"/>
      <c r="IJ256" s="223"/>
      <c r="IK256" s="223"/>
      <c r="IL256" s="223"/>
      <c r="IM256" s="223"/>
      <c r="IN256" s="223"/>
      <c r="IO256" s="223"/>
      <c r="IP256" s="223"/>
      <c r="IQ256" s="223"/>
      <c r="IR256" s="223"/>
      <c r="IS256" s="223"/>
      <c r="IT256" s="223"/>
      <c r="IU256" s="223"/>
      <c r="IV256" s="223"/>
      <c r="IW256" s="223"/>
      <c r="IX256" s="223"/>
      <c r="IY256" s="223"/>
      <c r="IZ256" s="223"/>
      <c r="JA256" s="223"/>
      <c r="JB256" s="223"/>
      <c r="JC256" s="223"/>
      <c r="JD256" s="223"/>
      <c r="JE256" s="223"/>
      <c r="JF256" s="223"/>
      <c r="JG256" s="223"/>
      <c r="JH256" s="223"/>
      <c r="JI256" s="232"/>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76.5" hidden="false" customHeight="false" outlineLevel="0" collapsed="false">
      <c r="A257" s="119" t="n">
        <v>234</v>
      </c>
      <c r="B257" s="119" t="s">
        <v>109</v>
      </c>
      <c r="C257" s="119" t="n">
        <v>14</v>
      </c>
      <c r="D257" s="119" t="s">
        <v>385</v>
      </c>
      <c r="E257" s="280"/>
      <c r="F257" s="280"/>
      <c r="G257" s="119" t="s">
        <v>530</v>
      </c>
      <c r="H257" s="119"/>
      <c r="I257" s="119" t="s">
        <v>71</v>
      </c>
      <c r="J257" s="119"/>
      <c r="K257" s="119" t="s">
        <v>531</v>
      </c>
      <c r="L257" s="164" t="s">
        <v>99</v>
      </c>
      <c r="M257" s="164" t="s">
        <v>945</v>
      </c>
      <c r="N257" s="202" t="n">
        <v>41830</v>
      </c>
      <c r="O257" s="202" t="n">
        <v>41831</v>
      </c>
      <c r="P257" s="119"/>
      <c r="Q257" s="124" t="n">
        <f aca="false">P257-O257</f>
        <v>-41831</v>
      </c>
      <c r="R257" s="119"/>
      <c r="S257" s="280" t="n">
        <v>14001</v>
      </c>
      <c r="T257" s="280"/>
      <c r="U257" s="276" t="s">
        <v>985</v>
      </c>
      <c r="V257" s="164" t="s">
        <v>550</v>
      </c>
      <c r="W257" s="174" t="s">
        <v>986</v>
      </c>
      <c r="X257" s="269"/>
      <c r="Y257" s="119" t="s">
        <v>135</v>
      </c>
      <c r="Z257" s="208" t="s">
        <v>987</v>
      </c>
      <c r="AA257" s="208"/>
      <c r="AB257" s="159" t="n">
        <v>0.9</v>
      </c>
      <c r="AC257" s="119"/>
      <c r="AD257" s="119" t="s">
        <v>121</v>
      </c>
      <c r="AE257" s="132" t="n">
        <f aca="false">AC257-O257</f>
        <v>-41831</v>
      </c>
      <c r="AF257" s="119"/>
      <c r="AG257" s="119"/>
      <c r="AH257" s="0"/>
      <c r="AI257" s="0"/>
      <c r="AJ257" s="0"/>
      <c r="AK257" s="0"/>
      <c r="AL257" s="0"/>
      <c r="AM257" s="0"/>
      <c r="AN257" s="0"/>
      <c r="AO257" s="223"/>
      <c r="AP257" s="223"/>
      <c r="AQ257" s="223"/>
      <c r="AR257" s="223"/>
      <c r="AS257" s="223"/>
      <c r="AT257" s="223"/>
      <c r="AU257" s="223"/>
      <c r="AV257" s="223"/>
      <c r="AW257" s="223"/>
      <c r="AX257" s="223"/>
      <c r="AY257" s="223"/>
      <c r="AZ257" s="223"/>
      <c r="BA257" s="223"/>
      <c r="BB257" s="223"/>
      <c r="BC257" s="223"/>
      <c r="BD257" s="223"/>
      <c r="BE257" s="223"/>
      <c r="BF257" s="223"/>
      <c r="BG257" s="223"/>
      <c r="BH257" s="223"/>
      <c r="BI257" s="223"/>
      <c r="BJ257" s="223"/>
      <c r="BK257" s="223"/>
      <c r="BL257" s="223"/>
      <c r="BM257" s="223"/>
      <c r="BN257" s="223"/>
      <c r="BO257" s="223"/>
      <c r="BP257" s="223"/>
      <c r="BQ257" s="223"/>
      <c r="BR257" s="223"/>
      <c r="BS257" s="223"/>
      <c r="BT257" s="223"/>
      <c r="BU257" s="223"/>
      <c r="BV257" s="223"/>
      <c r="BW257" s="223"/>
      <c r="BX257" s="223"/>
      <c r="BY257" s="223"/>
      <c r="BZ257" s="223"/>
      <c r="CA257" s="223"/>
      <c r="CB257" s="223"/>
      <c r="CC257" s="223"/>
      <c r="CD257" s="223"/>
      <c r="CE257" s="223"/>
      <c r="CF257" s="223"/>
      <c r="CG257" s="223"/>
      <c r="CH257" s="223"/>
      <c r="CI257" s="223"/>
      <c r="CJ257" s="223"/>
      <c r="CK257" s="223"/>
      <c r="CL257" s="223"/>
      <c r="CM257" s="223"/>
      <c r="CN257" s="223"/>
      <c r="CO257" s="223"/>
      <c r="CP257" s="223"/>
      <c r="CQ257" s="223"/>
      <c r="CR257" s="223"/>
      <c r="CS257" s="223"/>
      <c r="CT257" s="223"/>
      <c r="CU257" s="223"/>
      <c r="CV257" s="223"/>
      <c r="CW257" s="223"/>
      <c r="CX257" s="223"/>
      <c r="CY257" s="223"/>
      <c r="CZ257" s="223"/>
      <c r="DA257" s="223"/>
      <c r="DB257" s="223"/>
      <c r="DC257" s="223"/>
      <c r="DD257" s="223"/>
      <c r="DE257" s="223"/>
      <c r="DF257" s="223"/>
      <c r="DG257" s="223"/>
      <c r="DH257" s="223"/>
      <c r="DI257" s="223"/>
      <c r="DJ257" s="223"/>
      <c r="DK257" s="223"/>
      <c r="DL257" s="223"/>
      <c r="DM257" s="223"/>
      <c r="DN257" s="223"/>
      <c r="DO257" s="223"/>
      <c r="DP257" s="223"/>
      <c r="DQ257" s="223"/>
      <c r="DR257" s="223"/>
      <c r="DS257" s="223"/>
      <c r="DT257" s="223"/>
      <c r="DU257" s="223"/>
      <c r="DV257" s="223"/>
      <c r="DW257" s="223"/>
      <c r="DX257" s="223"/>
      <c r="DY257" s="223"/>
      <c r="DZ257" s="223"/>
      <c r="EA257" s="223"/>
      <c r="EB257" s="223"/>
      <c r="EC257" s="223"/>
      <c r="ED257" s="223"/>
      <c r="EE257" s="223"/>
      <c r="EF257" s="223"/>
      <c r="EG257" s="223"/>
      <c r="EH257" s="223"/>
      <c r="EI257" s="223"/>
      <c r="EJ257" s="223"/>
      <c r="EK257" s="223"/>
      <c r="EL257" s="223"/>
      <c r="EM257" s="223"/>
      <c r="EN257" s="223"/>
      <c r="EO257" s="223"/>
      <c r="EP257" s="223"/>
      <c r="EQ257" s="223"/>
      <c r="ER257" s="223"/>
      <c r="ES257" s="223"/>
      <c r="ET257" s="223"/>
      <c r="EU257" s="223"/>
      <c r="EV257" s="223"/>
      <c r="EW257" s="223"/>
      <c r="EX257" s="223"/>
      <c r="EY257" s="223"/>
      <c r="EZ257" s="223"/>
      <c r="FA257" s="223"/>
      <c r="FB257" s="223"/>
      <c r="FC257" s="223"/>
      <c r="FD257" s="223"/>
      <c r="FE257" s="223"/>
      <c r="FF257" s="223"/>
      <c r="FG257" s="223"/>
      <c r="FH257" s="223"/>
      <c r="FI257" s="223"/>
      <c r="FJ257" s="223"/>
      <c r="FK257" s="223"/>
      <c r="FL257" s="223"/>
      <c r="FM257" s="223"/>
      <c r="FN257" s="223"/>
      <c r="FO257" s="223"/>
      <c r="FP257" s="223"/>
      <c r="FQ257" s="223"/>
      <c r="FR257" s="223"/>
      <c r="FS257" s="223"/>
      <c r="FT257" s="223"/>
      <c r="FU257" s="223"/>
      <c r="FV257" s="223"/>
      <c r="FW257" s="223"/>
      <c r="FX257" s="223"/>
      <c r="FY257" s="223"/>
      <c r="FZ257" s="223"/>
      <c r="GA257" s="223"/>
      <c r="GB257" s="223"/>
      <c r="GC257" s="223"/>
      <c r="GD257" s="223"/>
      <c r="GE257" s="223"/>
      <c r="GF257" s="223"/>
      <c r="GG257" s="223"/>
      <c r="GH257" s="223"/>
      <c r="GI257" s="223"/>
      <c r="GJ257" s="223"/>
      <c r="GK257" s="223"/>
      <c r="GL257" s="223"/>
      <c r="GM257" s="223"/>
      <c r="GN257" s="223"/>
      <c r="GO257" s="223"/>
      <c r="GP257" s="223"/>
      <c r="GQ257" s="223"/>
      <c r="GR257" s="223"/>
      <c r="GS257" s="223"/>
      <c r="GT257" s="223"/>
      <c r="GU257" s="223"/>
      <c r="GV257" s="223"/>
      <c r="GW257" s="223"/>
      <c r="GX257" s="223"/>
      <c r="GY257" s="223"/>
      <c r="GZ257" s="223"/>
      <c r="HA257" s="223"/>
      <c r="HB257" s="223"/>
      <c r="HC257" s="223"/>
      <c r="HD257" s="223"/>
      <c r="HE257" s="223"/>
      <c r="HF257" s="223"/>
      <c r="HG257" s="223"/>
      <c r="HH257" s="223"/>
      <c r="HI257" s="223"/>
      <c r="HJ257" s="223"/>
      <c r="HK257" s="223"/>
      <c r="HL257" s="223"/>
      <c r="HM257" s="223"/>
      <c r="HN257" s="223"/>
      <c r="HO257" s="223"/>
      <c r="HP257" s="223"/>
      <c r="HQ257" s="223"/>
      <c r="HR257" s="223"/>
      <c r="HS257" s="223"/>
      <c r="HT257" s="223"/>
      <c r="HU257" s="223"/>
      <c r="HV257" s="223"/>
      <c r="HW257" s="223"/>
      <c r="HX257" s="223"/>
      <c r="HY257" s="223"/>
      <c r="HZ257" s="223"/>
      <c r="IA257" s="223"/>
      <c r="IB257" s="223"/>
      <c r="IC257" s="223"/>
      <c r="ID257" s="223"/>
      <c r="IE257" s="223"/>
      <c r="IF257" s="223"/>
      <c r="IG257" s="223"/>
      <c r="IH257" s="223"/>
      <c r="II257" s="223"/>
      <c r="IJ257" s="223"/>
      <c r="IK257" s="223"/>
      <c r="IL257" s="223"/>
      <c r="IM257" s="223"/>
      <c r="IN257" s="223"/>
      <c r="IO257" s="223"/>
      <c r="IP257" s="223"/>
      <c r="IQ257" s="223"/>
      <c r="IR257" s="223"/>
      <c r="IS257" s="223"/>
      <c r="IT257" s="223"/>
      <c r="IU257" s="223"/>
      <c r="IV257" s="223"/>
      <c r="IW257" s="223"/>
      <c r="IX257" s="223"/>
      <c r="IY257" s="223"/>
      <c r="IZ257" s="223"/>
      <c r="JA257" s="223"/>
      <c r="JB257" s="223"/>
      <c r="JC257" s="223"/>
      <c r="JD257" s="223"/>
      <c r="JE257" s="223"/>
      <c r="JF257" s="223"/>
      <c r="JG257" s="223"/>
      <c r="JH257" s="223"/>
      <c r="JI257" s="232"/>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51" hidden="false" customHeight="false" outlineLevel="0" collapsed="false">
      <c r="A258" s="119" t="n">
        <v>235</v>
      </c>
      <c r="B258" s="119" t="s">
        <v>109</v>
      </c>
      <c r="C258" s="218" t="n">
        <v>14</v>
      </c>
      <c r="D258" s="119" t="s">
        <v>385</v>
      </c>
      <c r="E258" s="280"/>
      <c r="F258" s="280"/>
      <c r="G258" s="218" t="s">
        <v>530</v>
      </c>
      <c r="H258" s="218"/>
      <c r="I258" s="218" t="s">
        <v>71</v>
      </c>
      <c r="J258" s="218"/>
      <c r="K258" s="218" t="s">
        <v>531</v>
      </c>
      <c r="L258" s="164" t="s">
        <v>99</v>
      </c>
      <c r="M258" s="164" t="s">
        <v>945</v>
      </c>
      <c r="N258" s="202" t="n">
        <v>41830</v>
      </c>
      <c r="O258" s="202" t="n">
        <v>41831</v>
      </c>
      <c r="P258" s="119"/>
      <c r="Q258" s="124" t="n">
        <f aca="false">P258-O258</f>
        <v>-41831</v>
      </c>
      <c r="R258" s="119"/>
      <c r="S258" s="280" t="n">
        <v>14001</v>
      </c>
      <c r="T258" s="281"/>
      <c r="U258" s="276" t="s">
        <v>988</v>
      </c>
      <c r="V258" s="164" t="s">
        <v>550</v>
      </c>
      <c r="W258" s="282" t="s">
        <v>989</v>
      </c>
      <c r="X258" s="269"/>
      <c r="Y258" s="119" t="s">
        <v>135</v>
      </c>
      <c r="Z258" s="208" t="s">
        <v>990</v>
      </c>
      <c r="AA258" s="208"/>
      <c r="AB258" s="159" t="n">
        <v>0.9</v>
      </c>
      <c r="AC258" s="119"/>
      <c r="AD258" s="119" t="s">
        <v>121</v>
      </c>
      <c r="AE258" s="132" t="n">
        <f aca="false">AC258-O258</f>
        <v>-41831</v>
      </c>
      <c r="AF258" s="119"/>
      <c r="AG258" s="119"/>
      <c r="AH258" s="0"/>
      <c r="AI258" s="0"/>
      <c r="AJ258" s="0"/>
      <c r="AK258" s="0"/>
      <c r="AL258" s="0"/>
      <c r="AM258" s="0"/>
      <c r="AN258" s="0"/>
      <c r="AO258" s="223"/>
      <c r="AP258" s="223"/>
      <c r="AQ258" s="223"/>
      <c r="AR258" s="223"/>
      <c r="AS258" s="223"/>
      <c r="AT258" s="223"/>
      <c r="AU258" s="223"/>
      <c r="AV258" s="223"/>
      <c r="AW258" s="223"/>
      <c r="AX258" s="223"/>
      <c r="AY258" s="223"/>
      <c r="AZ258" s="223"/>
      <c r="BA258" s="223"/>
      <c r="BB258" s="223"/>
      <c r="BC258" s="223"/>
      <c r="BD258" s="223"/>
      <c r="BE258" s="223"/>
      <c r="BF258" s="223"/>
      <c r="BG258" s="223"/>
      <c r="BH258" s="223"/>
      <c r="BI258" s="223"/>
      <c r="BJ258" s="223"/>
      <c r="BK258" s="223"/>
      <c r="BL258" s="223"/>
      <c r="BM258" s="223"/>
      <c r="BN258" s="223"/>
      <c r="BO258" s="223"/>
      <c r="BP258" s="223"/>
      <c r="BQ258" s="223"/>
      <c r="BR258" s="223"/>
      <c r="BS258" s="223"/>
      <c r="BT258" s="223"/>
      <c r="BU258" s="223"/>
      <c r="BV258" s="223"/>
      <c r="BW258" s="223"/>
      <c r="BX258" s="223"/>
      <c r="BY258" s="223"/>
      <c r="BZ258" s="223"/>
      <c r="CA258" s="223"/>
      <c r="CB258" s="223"/>
      <c r="CC258" s="223"/>
      <c r="CD258" s="223"/>
      <c r="CE258" s="223"/>
      <c r="CF258" s="223"/>
      <c r="CG258" s="223"/>
      <c r="CH258" s="223"/>
      <c r="CI258" s="223"/>
      <c r="CJ258" s="223"/>
      <c r="CK258" s="223"/>
      <c r="CL258" s="223"/>
      <c r="CM258" s="223"/>
      <c r="CN258" s="223"/>
      <c r="CO258" s="223"/>
      <c r="CP258" s="223"/>
      <c r="CQ258" s="223"/>
      <c r="CR258" s="223"/>
      <c r="CS258" s="223"/>
      <c r="CT258" s="223"/>
      <c r="CU258" s="223"/>
      <c r="CV258" s="223"/>
      <c r="CW258" s="223"/>
      <c r="CX258" s="223"/>
      <c r="CY258" s="223"/>
      <c r="CZ258" s="223"/>
      <c r="DA258" s="223"/>
      <c r="DB258" s="223"/>
      <c r="DC258" s="223"/>
      <c r="DD258" s="223"/>
      <c r="DE258" s="223"/>
      <c r="DF258" s="223"/>
      <c r="DG258" s="223"/>
      <c r="DH258" s="223"/>
      <c r="DI258" s="223"/>
      <c r="DJ258" s="223"/>
      <c r="DK258" s="223"/>
      <c r="DL258" s="223"/>
      <c r="DM258" s="223"/>
      <c r="DN258" s="223"/>
      <c r="DO258" s="223"/>
      <c r="DP258" s="223"/>
      <c r="DQ258" s="223"/>
      <c r="DR258" s="223"/>
      <c r="DS258" s="223"/>
      <c r="DT258" s="223"/>
      <c r="DU258" s="223"/>
      <c r="DV258" s="223"/>
      <c r="DW258" s="223"/>
      <c r="DX258" s="223"/>
      <c r="DY258" s="223"/>
      <c r="DZ258" s="223"/>
      <c r="EA258" s="223"/>
      <c r="EB258" s="223"/>
      <c r="EC258" s="223"/>
      <c r="ED258" s="223"/>
      <c r="EE258" s="223"/>
      <c r="EF258" s="223"/>
      <c r="EG258" s="223"/>
      <c r="EH258" s="223"/>
      <c r="EI258" s="223"/>
      <c r="EJ258" s="223"/>
      <c r="EK258" s="223"/>
      <c r="EL258" s="223"/>
      <c r="EM258" s="223"/>
      <c r="EN258" s="223"/>
      <c r="EO258" s="223"/>
      <c r="EP258" s="223"/>
      <c r="EQ258" s="223"/>
      <c r="ER258" s="223"/>
      <c r="ES258" s="223"/>
      <c r="ET258" s="223"/>
      <c r="EU258" s="223"/>
      <c r="EV258" s="223"/>
      <c r="EW258" s="223"/>
      <c r="EX258" s="223"/>
      <c r="EY258" s="223"/>
      <c r="EZ258" s="223"/>
      <c r="FA258" s="223"/>
      <c r="FB258" s="223"/>
      <c r="FC258" s="223"/>
      <c r="FD258" s="223"/>
      <c r="FE258" s="223"/>
      <c r="FF258" s="223"/>
      <c r="FG258" s="223"/>
      <c r="FH258" s="223"/>
      <c r="FI258" s="223"/>
      <c r="FJ258" s="223"/>
      <c r="FK258" s="223"/>
      <c r="FL258" s="223"/>
      <c r="FM258" s="223"/>
      <c r="FN258" s="223"/>
      <c r="FO258" s="223"/>
      <c r="FP258" s="223"/>
      <c r="FQ258" s="223"/>
      <c r="FR258" s="223"/>
      <c r="FS258" s="223"/>
      <c r="FT258" s="223"/>
      <c r="FU258" s="223"/>
      <c r="FV258" s="223"/>
      <c r="FW258" s="223"/>
      <c r="FX258" s="223"/>
      <c r="FY258" s="223"/>
      <c r="FZ258" s="223"/>
      <c r="GA258" s="223"/>
      <c r="GB258" s="223"/>
      <c r="GC258" s="223"/>
      <c r="GD258" s="223"/>
      <c r="GE258" s="223"/>
      <c r="GF258" s="223"/>
      <c r="GG258" s="223"/>
      <c r="GH258" s="223"/>
      <c r="GI258" s="223"/>
      <c r="GJ258" s="223"/>
      <c r="GK258" s="223"/>
      <c r="GL258" s="223"/>
      <c r="GM258" s="223"/>
      <c r="GN258" s="223"/>
      <c r="GO258" s="223"/>
      <c r="GP258" s="223"/>
      <c r="GQ258" s="223"/>
      <c r="GR258" s="223"/>
      <c r="GS258" s="223"/>
      <c r="GT258" s="223"/>
      <c r="GU258" s="223"/>
      <c r="GV258" s="223"/>
      <c r="GW258" s="223"/>
      <c r="GX258" s="223"/>
      <c r="GY258" s="223"/>
      <c r="GZ258" s="223"/>
      <c r="HA258" s="223"/>
      <c r="HB258" s="223"/>
      <c r="HC258" s="223"/>
      <c r="HD258" s="223"/>
      <c r="HE258" s="223"/>
      <c r="HF258" s="223"/>
      <c r="HG258" s="223"/>
      <c r="HH258" s="223"/>
      <c r="HI258" s="223"/>
      <c r="HJ258" s="223"/>
      <c r="HK258" s="223"/>
      <c r="HL258" s="223"/>
      <c r="HM258" s="223"/>
      <c r="HN258" s="223"/>
      <c r="HO258" s="223"/>
      <c r="HP258" s="223"/>
      <c r="HQ258" s="223"/>
      <c r="HR258" s="223"/>
      <c r="HS258" s="223"/>
      <c r="HT258" s="223"/>
      <c r="HU258" s="223"/>
      <c r="HV258" s="223"/>
      <c r="HW258" s="223"/>
      <c r="HX258" s="223"/>
      <c r="HY258" s="223"/>
      <c r="HZ258" s="223"/>
      <c r="IA258" s="223"/>
      <c r="IB258" s="223"/>
      <c r="IC258" s="223"/>
      <c r="ID258" s="223"/>
      <c r="IE258" s="223"/>
      <c r="IF258" s="223"/>
      <c r="IG258" s="223"/>
      <c r="IH258" s="223"/>
      <c r="II258" s="223"/>
      <c r="IJ258" s="223"/>
      <c r="IK258" s="223"/>
      <c r="IL258" s="223"/>
      <c r="IM258" s="223"/>
      <c r="IN258" s="223"/>
      <c r="IO258" s="223"/>
      <c r="IP258" s="223"/>
      <c r="IQ258" s="223"/>
      <c r="IR258" s="223"/>
      <c r="IS258" s="223"/>
      <c r="IT258" s="223"/>
      <c r="IU258" s="223"/>
      <c r="IV258" s="223"/>
      <c r="IW258" s="223"/>
      <c r="IX258" s="223"/>
      <c r="IY258" s="223"/>
      <c r="IZ258" s="223"/>
      <c r="JA258" s="223"/>
      <c r="JB258" s="223"/>
      <c r="JC258" s="223"/>
      <c r="JD258" s="223"/>
      <c r="JE258" s="223"/>
      <c r="JF258" s="223"/>
      <c r="JG258" s="223"/>
      <c r="JH258" s="223"/>
      <c r="JI258" s="232"/>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39.95" hidden="false" customHeight="true" outlineLevel="0" collapsed="false">
      <c r="A259" s="119" t="n">
        <v>236</v>
      </c>
      <c r="B259" s="119" t="s">
        <v>109</v>
      </c>
      <c r="C259" s="119" t="n">
        <v>14</v>
      </c>
      <c r="D259" s="119" t="s">
        <v>385</v>
      </c>
      <c r="E259" s="119"/>
      <c r="F259" s="119"/>
      <c r="G259" s="119" t="s">
        <v>530</v>
      </c>
      <c r="H259" s="119"/>
      <c r="I259" s="119" t="s">
        <v>71</v>
      </c>
      <c r="J259" s="119"/>
      <c r="K259" s="119" t="s">
        <v>531</v>
      </c>
      <c r="L259" s="164" t="s">
        <v>99</v>
      </c>
      <c r="M259" s="164" t="s">
        <v>945</v>
      </c>
      <c r="N259" s="202" t="n">
        <v>41830</v>
      </c>
      <c r="O259" s="202" t="n">
        <v>41831</v>
      </c>
      <c r="P259" s="119"/>
      <c r="Q259" s="124" t="n">
        <f aca="false">P259-O259</f>
        <v>-41831</v>
      </c>
      <c r="R259" s="119"/>
      <c r="S259" s="119" t="n">
        <v>18001</v>
      </c>
      <c r="T259" s="119"/>
      <c r="U259" s="276" t="s">
        <v>991</v>
      </c>
      <c r="V259" s="164" t="s">
        <v>550</v>
      </c>
      <c r="W259" s="174" t="s">
        <v>992</v>
      </c>
      <c r="X259" s="277"/>
      <c r="Y259" s="119" t="s">
        <v>135</v>
      </c>
      <c r="Z259" s="174" t="s">
        <v>993</v>
      </c>
      <c r="AA259" s="174"/>
      <c r="AB259" s="159" t="n">
        <v>0.9</v>
      </c>
      <c r="AC259" s="119"/>
      <c r="AD259" s="119" t="s">
        <v>121</v>
      </c>
      <c r="AE259" s="132" t="n">
        <f aca="false">AC259-O259</f>
        <v>-41831</v>
      </c>
      <c r="AF259" s="119"/>
      <c r="AG259" s="119"/>
      <c r="AH259" s="0"/>
      <c r="AI259" s="0"/>
      <c r="AJ259" s="0"/>
      <c r="AK259" s="0"/>
      <c r="AL259" s="0"/>
      <c r="AM259" s="0"/>
      <c r="AN259" s="0"/>
      <c r="AO259" s="223"/>
      <c r="AP259" s="223"/>
      <c r="AQ259" s="223"/>
      <c r="AR259" s="223"/>
      <c r="AS259" s="223"/>
      <c r="AT259" s="223"/>
      <c r="AU259" s="223"/>
      <c r="AV259" s="223"/>
      <c r="AW259" s="223"/>
      <c r="AX259" s="223"/>
      <c r="AY259" s="223"/>
      <c r="AZ259" s="223"/>
      <c r="BA259" s="223"/>
      <c r="BB259" s="223"/>
      <c r="BC259" s="223"/>
      <c r="BD259" s="223"/>
      <c r="BE259" s="223"/>
      <c r="BF259" s="223"/>
      <c r="BG259" s="223"/>
      <c r="BH259" s="223"/>
      <c r="BI259" s="223"/>
      <c r="BJ259" s="223"/>
      <c r="BK259" s="223"/>
      <c r="BL259" s="223"/>
      <c r="BM259" s="223"/>
      <c r="BN259" s="223"/>
      <c r="BO259" s="223"/>
      <c r="BP259" s="223"/>
      <c r="BQ259" s="223"/>
      <c r="BR259" s="223"/>
      <c r="BS259" s="223"/>
      <c r="BT259" s="223"/>
      <c r="BU259" s="223"/>
      <c r="BV259" s="223"/>
      <c r="BW259" s="223"/>
      <c r="BX259" s="223"/>
      <c r="BY259" s="223"/>
      <c r="BZ259" s="223"/>
      <c r="CA259" s="223"/>
      <c r="CB259" s="223"/>
      <c r="CC259" s="223"/>
      <c r="CD259" s="223"/>
      <c r="CE259" s="223"/>
      <c r="CF259" s="223"/>
      <c r="CG259" s="223"/>
      <c r="CH259" s="223"/>
      <c r="CI259" s="223"/>
      <c r="CJ259" s="223"/>
      <c r="CK259" s="223"/>
      <c r="CL259" s="223"/>
      <c r="CM259" s="223"/>
      <c r="CN259" s="223"/>
      <c r="CO259" s="223"/>
      <c r="CP259" s="223"/>
      <c r="CQ259" s="223"/>
      <c r="CR259" s="223"/>
      <c r="CS259" s="223"/>
      <c r="CT259" s="223"/>
      <c r="CU259" s="223"/>
      <c r="CV259" s="223"/>
      <c r="CW259" s="223"/>
      <c r="CX259" s="223"/>
      <c r="CY259" s="223"/>
      <c r="CZ259" s="223"/>
      <c r="DA259" s="223"/>
      <c r="DB259" s="223"/>
      <c r="DC259" s="223"/>
      <c r="DD259" s="223"/>
      <c r="DE259" s="223"/>
      <c r="DF259" s="223"/>
      <c r="DG259" s="223"/>
      <c r="DH259" s="223"/>
      <c r="DI259" s="223"/>
      <c r="DJ259" s="223"/>
      <c r="DK259" s="223"/>
      <c r="DL259" s="223"/>
      <c r="DM259" s="223"/>
      <c r="DN259" s="223"/>
      <c r="DO259" s="223"/>
      <c r="DP259" s="223"/>
      <c r="DQ259" s="223"/>
      <c r="DR259" s="223"/>
      <c r="DS259" s="223"/>
      <c r="DT259" s="223"/>
      <c r="DU259" s="223"/>
      <c r="DV259" s="223"/>
      <c r="DW259" s="223"/>
      <c r="DX259" s="223"/>
      <c r="DY259" s="223"/>
      <c r="DZ259" s="223"/>
      <c r="EA259" s="223"/>
      <c r="EB259" s="223"/>
      <c r="EC259" s="223"/>
      <c r="ED259" s="223"/>
      <c r="EE259" s="223"/>
      <c r="EF259" s="223"/>
      <c r="EG259" s="223"/>
      <c r="EH259" s="223"/>
      <c r="EI259" s="223"/>
      <c r="EJ259" s="223"/>
      <c r="EK259" s="223"/>
      <c r="EL259" s="223"/>
      <c r="EM259" s="223"/>
      <c r="EN259" s="223"/>
      <c r="EO259" s="223"/>
      <c r="EP259" s="223"/>
      <c r="EQ259" s="223"/>
      <c r="ER259" s="223"/>
      <c r="ES259" s="223"/>
      <c r="ET259" s="223"/>
      <c r="EU259" s="223"/>
      <c r="EV259" s="223"/>
      <c r="EW259" s="223"/>
      <c r="EX259" s="223"/>
      <c r="EY259" s="223"/>
      <c r="EZ259" s="223"/>
      <c r="FA259" s="223"/>
      <c r="FB259" s="223"/>
      <c r="FC259" s="223"/>
      <c r="FD259" s="223"/>
      <c r="FE259" s="223"/>
      <c r="FF259" s="223"/>
      <c r="FG259" s="223"/>
      <c r="FH259" s="223"/>
      <c r="FI259" s="223"/>
      <c r="FJ259" s="223"/>
      <c r="FK259" s="223"/>
      <c r="FL259" s="223"/>
      <c r="FM259" s="223"/>
      <c r="FN259" s="223"/>
      <c r="FO259" s="223"/>
      <c r="FP259" s="223"/>
      <c r="FQ259" s="223"/>
      <c r="FR259" s="223"/>
      <c r="FS259" s="223"/>
      <c r="FT259" s="223"/>
      <c r="FU259" s="223"/>
      <c r="FV259" s="223"/>
      <c r="FW259" s="223"/>
      <c r="FX259" s="223"/>
      <c r="FY259" s="223"/>
      <c r="FZ259" s="223"/>
      <c r="GA259" s="223"/>
      <c r="GB259" s="223"/>
      <c r="GC259" s="223"/>
      <c r="GD259" s="223"/>
      <c r="GE259" s="223"/>
      <c r="GF259" s="223"/>
      <c r="GG259" s="223"/>
      <c r="GH259" s="223"/>
      <c r="GI259" s="223"/>
      <c r="GJ259" s="223"/>
      <c r="GK259" s="223"/>
      <c r="GL259" s="223"/>
      <c r="GM259" s="223"/>
      <c r="GN259" s="223"/>
      <c r="GO259" s="223"/>
      <c r="GP259" s="223"/>
      <c r="GQ259" s="223"/>
      <c r="GR259" s="223"/>
      <c r="GS259" s="223"/>
      <c r="GT259" s="223"/>
      <c r="GU259" s="223"/>
      <c r="GV259" s="223"/>
      <c r="GW259" s="223"/>
      <c r="GX259" s="223"/>
      <c r="GY259" s="223"/>
      <c r="GZ259" s="223"/>
      <c r="HA259" s="223"/>
      <c r="HB259" s="223"/>
      <c r="HC259" s="223"/>
      <c r="HD259" s="223"/>
      <c r="HE259" s="223"/>
      <c r="HF259" s="223"/>
      <c r="HG259" s="223"/>
      <c r="HH259" s="223"/>
      <c r="HI259" s="223"/>
      <c r="HJ259" s="223"/>
      <c r="HK259" s="223"/>
      <c r="HL259" s="223"/>
      <c r="HM259" s="223"/>
      <c r="HN259" s="223"/>
      <c r="HO259" s="223"/>
      <c r="HP259" s="223"/>
      <c r="HQ259" s="223"/>
      <c r="HR259" s="223"/>
      <c r="HS259" s="223"/>
      <c r="HT259" s="223"/>
      <c r="HU259" s="223"/>
      <c r="HV259" s="223"/>
      <c r="HW259" s="223"/>
      <c r="HX259" s="223"/>
      <c r="HY259" s="223"/>
      <c r="HZ259" s="223"/>
      <c r="IA259" s="223"/>
      <c r="IB259" s="223"/>
      <c r="IC259" s="223"/>
      <c r="ID259" s="223"/>
      <c r="IE259" s="223"/>
      <c r="IF259" s="223"/>
      <c r="IG259" s="223"/>
      <c r="IH259" s="223"/>
      <c r="II259" s="223"/>
      <c r="IJ259" s="223"/>
      <c r="IK259" s="223"/>
      <c r="IL259" s="223"/>
      <c r="IM259" s="223"/>
      <c r="IN259" s="223"/>
      <c r="IO259" s="223"/>
      <c r="IP259" s="223"/>
      <c r="IQ259" s="223"/>
      <c r="IR259" s="223"/>
      <c r="IS259" s="223"/>
      <c r="IT259" s="223"/>
      <c r="IU259" s="223"/>
      <c r="IV259" s="223"/>
      <c r="IW259" s="223"/>
      <c r="IX259" s="223"/>
      <c r="IY259" s="223"/>
      <c r="IZ259" s="223"/>
      <c r="JA259" s="223"/>
      <c r="JB259" s="223"/>
      <c r="JC259" s="223"/>
      <c r="JD259" s="223"/>
      <c r="JE259" s="223"/>
      <c r="JF259" s="223"/>
      <c r="JG259" s="223"/>
      <c r="JH259" s="223"/>
      <c r="JI259" s="232"/>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39.95" hidden="false" customHeight="true" outlineLevel="0" collapsed="false">
      <c r="A260" s="119" t="n">
        <v>237</v>
      </c>
      <c r="B260" s="119" t="s">
        <v>109</v>
      </c>
      <c r="C260" s="218" t="n">
        <v>14</v>
      </c>
      <c r="D260" s="119" t="s">
        <v>385</v>
      </c>
      <c r="E260" s="119"/>
      <c r="F260" s="119"/>
      <c r="G260" s="218" t="s">
        <v>530</v>
      </c>
      <c r="H260" s="218"/>
      <c r="I260" s="218" t="s">
        <v>71</v>
      </c>
      <c r="J260" s="218"/>
      <c r="K260" s="218" t="s">
        <v>531</v>
      </c>
      <c r="L260" s="283" t="s">
        <v>99</v>
      </c>
      <c r="M260" s="283" t="s">
        <v>945</v>
      </c>
      <c r="N260" s="215" t="n">
        <v>41830</v>
      </c>
      <c r="O260" s="202" t="n">
        <v>41831</v>
      </c>
      <c r="P260" s="218"/>
      <c r="Q260" s="124" t="n">
        <f aca="false">P260-O260</f>
        <v>-41831</v>
      </c>
      <c r="R260" s="218"/>
      <c r="S260" s="119" t="n">
        <v>18001</v>
      </c>
      <c r="T260" s="218"/>
      <c r="U260" s="284" t="s">
        <v>994</v>
      </c>
      <c r="V260" s="283" t="s">
        <v>550</v>
      </c>
      <c r="W260" s="174" t="s">
        <v>995</v>
      </c>
      <c r="X260" s="277"/>
      <c r="Y260" s="119" t="s">
        <v>135</v>
      </c>
      <c r="Z260" s="174" t="s">
        <v>995</v>
      </c>
      <c r="AA260" s="174"/>
      <c r="AB260" s="159" t="n">
        <v>0.9</v>
      </c>
      <c r="AC260" s="218"/>
      <c r="AD260" s="218" t="s">
        <v>121</v>
      </c>
      <c r="AE260" s="132" t="n">
        <f aca="false">AC260-O260</f>
        <v>-41831</v>
      </c>
      <c r="AF260" s="218"/>
      <c r="AG260" s="218"/>
      <c r="AH260" s="0"/>
      <c r="AI260" s="220"/>
      <c r="AJ260" s="220"/>
      <c r="AK260" s="220"/>
      <c r="AL260" s="220"/>
      <c r="AM260" s="220"/>
      <c r="AN260" s="220"/>
      <c r="AO260" s="223"/>
      <c r="AP260" s="223"/>
      <c r="AQ260" s="223"/>
      <c r="AR260" s="223"/>
      <c r="AS260" s="223"/>
      <c r="AT260" s="223"/>
      <c r="AU260" s="223"/>
      <c r="AV260" s="223"/>
      <c r="AW260" s="223"/>
      <c r="AX260" s="223"/>
      <c r="AY260" s="223"/>
      <c r="AZ260" s="223"/>
      <c r="BA260" s="223"/>
      <c r="BB260" s="223"/>
      <c r="BC260" s="223"/>
      <c r="BD260" s="223"/>
      <c r="BE260" s="223"/>
      <c r="BF260" s="223"/>
      <c r="BG260" s="223"/>
      <c r="BH260" s="223"/>
      <c r="BI260" s="223"/>
      <c r="BJ260" s="223"/>
      <c r="BK260" s="223"/>
      <c r="BL260" s="223"/>
      <c r="BM260" s="223"/>
      <c r="BN260" s="223"/>
      <c r="BO260" s="223"/>
      <c r="BP260" s="223"/>
      <c r="BQ260" s="223"/>
      <c r="BR260" s="223"/>
      <c r="BS260" s="223"/>
      <c r="BT260" s="223"/>
      <c r="BU260" s="223"/>
      <c r="BV260" s="223"/>
      <c r="BW260" s="223"/>
      <c r="BX260" s="223"/>
      <c r="BY260" s="223"/>
      <c r="BZ260" s="223"/>
      <c r="CA260" s="223"/>
      <c r="CB260" s="223"/>
      <c r="CC260" s="223"/>
      <c r="CD260" s="223"/>
      <c r="CE260" s="223"/>
      <c r="CF260" s="223"/>
      <c r="CG260" s="223"/>
      <c r="CH260" s="223"/>
      <c r="CI260" s="223"/>
      <c r="CJ260" s="223"/>
      <c r="CK260" s="223"/>
      <c r="CL260" s="223"/>
      <c r="CM260" s="223"/>
      <c r="CN260" s="223"/>
      <c r="CO260" s="223"/>
      <c r="CP260" s="223"/>
      <c r="CQ260" s="223"/>
      <c r="CR260" s="223"/>
      <c r="CS260" s="223"/>
      <c r="CT260" s="223"/>
      <c r="CU260" s="223"/>
      <c r="CV260" s="223"/>
      <c r="CW260" s="223"/>
      <c r="CX260" s="223"/>
      <c r="CY260" s="223"/>
      <c r="CZ260" s="223"/>
      <c r="DA260" s="223"/>
      <c r="DB260" s="223"/>
      <c r="DC260" s="223"/>
      <c r="DD260" s="223"/>
      <c r="DE260" s="223"/>
      <c r="DF260" s="223"/>
      <c r="DG260" s="223"/>
      <c r="DH260" s="223"/>
      <c r="DI260" s="223"/>
      <c r="DJ260" s="223"/>
      <c r="DK260" s="223"/>
      <c r="DL260" s="223"/>
      <c r="DM260" s="223"/>
      <c r="DN260" s="223"/>
      <c r="DO260" s="223"/>
      <c r="DP260" s="223"/>
      <c r="DQ260" s="223"/>
      <c r="DR260" s="223"/>
      <c r="DS260" s="223"/>
      <c r="DT260" s="223"/>
      <c r="DU260" s="223"/>
      <c r="DV260" s="223"/>
      <c r="DW260" s="223"/>
      <c r="DX260" s="223"/>
      <c r="DY260" s="223"/>
      <c r="DZ260" s="223"/>
      <c r="EA260" s="223"/>
      <c r="EB260" s="223"/>
      <c r="EC260" s="223"/>
      <c r="ED260" s="223"/>
      <c r="EE260" s="223"/>
      <c r="EF260" s="223"/>
      <c r="EG260" s="223"/>
      <c r="EH260" s="223"/>
      <c r="EI260" s="223"/>
      <c r="EJ260" s="223"/>
      <c r="EK260" s="223"/>
      <c r="EL260" s="223"/>
      <c r="EM260" s="223"/>
      <c r="EN260" s="223"/>
      <c r="EO260" s="223"/>
      <c r="EP260" s="223"/>
      <c r="EQ260" s="223"/>
      <c r="ER260" s="223"/>
      <c r="ES260" s="223"/>
      <c r="ET260" s="223"/>
      <c r="EU260" s="223"/>
      <c r="EV260" s="223"/>
      <c r="EW260" s="223"/>
      <c r="EX260" s="223"/>
      <c r="EY260" s="223"/>
      <c r="EZ260" s="223"/>
      <c r="FA260" s="223"/>
      <c r="FB260" s="223"/>
      <c r="FC260" s="223"/>
      <c r="FD260" s="223"/>
      <c r="FE260" s="223"/>
      <c r="FF260" s="223"/>
      <c r="FG260" s="223"/>
      <c r="FH260" s="223"/>
      <c r="FI260" s="223"/>
      <c r="FJ260" s="223"/>
      <c r="FK260" s="223"/>
      <c r="FL260" s="223"/>
      <c r="FM260" s="223"/>
      <c r="FN260" s="223"/>
      <c r="FO260" s="223"/>
      <c r="FP260" s="223"/>
      <c r="FQ260" s="223"/>
      <c r="FR260" s="223"/>
      <c r="FS260" s="223"/>
      <c r="FT260" s="223"/>
      <c r="FU260" s="223"/>
      <c r="FV260" s="223"/>
      <c r="FW260" s="223"/>
      <c r="FX260" s="223"/>
      <c r="FY260" s="223"/>
      <c r="FZ260" s="223"/>
      <c r="GA260" s="223"/>
      <c r="GB260" s="223"/>
      <c r="GC260" s="223"/>
      <c r="GD260" s="223"/>
      <c r="GE260" s="223"/>
      <c r="GF260" s="223"/>
      <c r="GG260" s="223"/>
      <c r="GH260" s="223"/>
      <c r="GI260" s="223"/>
      <c r="GJ260" s="223"/>
      <c r="GK260" s="223"/>
      <c r="GL260" s="223"/>
      <c r="GM260" s="223"/>
      <c r="GN260" s="223"/>
      <c r="GO260" s="223"/>
      <c r="GP260" s="223"/>
      <c r="GQ260" s="223"/>
      <c r="GR260" s="223"/>
      <c r="GS260" s="223"/>
      <c r="GT260" s="223"/>
      <c r="GU260" s="223"/>
      <c r="GV260" s="223"/>
      <c r="GW260" s="223"/>
      <c r="GX260" s="223"/>
      <c r="GY260" s="223"/>
      <c r="GZ260" s="223"/>
      <c r="HA260" s="223"/>
      <c r="HB260" s="223"/>
      <c r="HC260" s="223"/>
      <c r="HD260" s="223"/>
      <c r="HE260" s="223"/>
      <c r="HF260" s="223"/>
      <c r="HG260" s="223"/>
      <c r="HH260" s="223"/>
      <c r="HI260" s="223"/>
      <c r="HJ260" s="223"/>
      <c r="HK260" s="223"/>
      <c r="HL260" s="223"/>
      <c r="HM260" s="223"/>
      <c r="HN260" s="223"/>
      <c r="HO260" s="223"/>
      <c r="HP260" s="223"/>
      <c r="HQ260" s="223"/>
      <c r="HR260" s="223"/>
      <c r="HS260" s="223"/>
      <c r="HT260" s="223"/>
      <c r="HU260" s="223"/>
      <c r="HV260" s="223"/>
      <c r="HW260" s="223"/>
      <c r="HX260" s="223"/>
      <c r="HY260" s="223"/>
      <c r="HZ260" s="223"/>
      <c r="IA260" s="223"/>
      <c r="IB260" s="223"/>
      <c r="IC260" s="223"/>
      <c r="ID260" s="223"/>
      <c r="IE260" s="223"/>
      <c r="IF260" s="223"/>
      <c r="IG260" s="223"/>
      <c r="IH260" s="223"/>
      <c r="II260" s="223"/>
      <c r="IJ260" s="223"/>
      <c r="IK260" s="223"/>
      <c r="IL260" s="223"/>
      <c r="IM260" s="223"/>
      <c r="IN260" s="223"/>
      <c r="IO260" s="223"/>
      <c r="IP260" s="223"/>
      <c r="IQ260" s="223"/>
      <c r="IR260" s="223"/>
      <c r="IS260" s="223"/>
      <c r="IT260" s="223"/>
      <c r="IU260" s="223"/>
      <c r="IV260" s="223"/>
      <c r="IW260" s="223"/>
      <c r="IX260" s="223"/>
      <c r="IY260" s="223"/>
      <c r="IZ260" s="223"/>
      <c r="JA260" s="223"/>
      <c r="JB260" s="223"/>
      <c r="JC260" s="223"/>
      <c r="JD260" s="223"/>
      <c r="JE260" s="223"/>
      <c r="JF260" s="223"/>
      <c r="JG260" s="223"/>
      <c r="JH260" s="223"/>
      <c r="JI260" s="232"/>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07.25" hidden="false" customHeight="true" outlineLevel="0" collapsed="false">
      <c r="A261" s="119" t="n">
        <v>238</v>
      </c>
      <c r="B261" s="218" t="s">
        <v>109</v>
      </c>
      <c r="C261" s="218" t="n">
        <v>14</v>
      </c>
      <c r="D261" s="218" t="s">
        <v>385</v>
      </c>
      <c r="E261" s="218"/>
      <c r="F261" s="218"/>
      <c r="G261" s="218" t="s">
        <v>112</v>
      </c>
      <c r="H261" s="218"/>
      <c r="I261" s="218" t="s">
        <v>70</v>
      </c>
      <c r="J261" s="218"/>
      <c r="K261" s="218" t="s">
        <v>996</v>
      </c>
      <c r="L261" s="283" t="s">
        <v>91</v>
      </c>
      <c r="M261" s="119" t="s">
        <v>114</v>
      </c>
      <c r="N261" s="215" t="n">
        <v>41825</v>
      </c>
      <c r="O261" s="215" t="n">
        <v>41825</v>
      </c>
      <c r="P261" s="257" t="n">
        <v>41840</v>
      </c>
      <c r="Q261" s="124" t="n">
        <f aca="false">P261-O261</f>
        <v>15</v>
      </c>
      <c r="R261" s="218"/>
      <c r="S261" s="218" t="n">
        <v>9001</v>
      </c>
      <c r="T261" s="218"/>
      <c r="U261" s="285" t="s">
        <v>997</v>
      </c>
      <c r="V261" s="283" t="s">
        <v>276</v>
      </c>
      <c r="W261" s="286" t="s">
        <v>998</v>
      </c>
      <c r="X261" s="262" t="s">
        <v>999</v>
      </c>
      <c r="Y261" s="218" t="s">
        <v>135</v>
      </c>
      <c r="Z261" s="287" t="s">
        <v>1000</v>
      </c>
      <c r="AA261" s="287"/>
      <c r="AB261" s="261" t="n">
        <v>0.4</v>
      </c>
      <c r="AC261" s="257" t="n">
        <v>41840</v>
      </c>
      <c r="AD261" s="216" t="s">
        <v>200</v>
      </c>
      <c r="AE261" s="132" t="n">
        <f aca="false">AC261-O261</f>
        <v>15</v>
      </c>
      <c r="AF261" s="218"/>
      <c r="AG261" s="205" t="s">
        <v>1001</v>
      </c>
      <c r="AH261" s="0"/>
      <c r="AI261" s="223"/>
      <c r="AJ261" s="223"/>
      <c r="AK261" s="223"/>
      <c r="AL261" s="223"/>
      <c r="AM261" s="223"/>
      <c r="AN261" s="223"/>
      <c r="AO261" s="223"/>
      <c r="AP261" s="223"/>
      <c r="AQ261" s="223"/>
      <c r="AR261" s="223"/>
      <c r="AS261" s="223"/>
      <c r="AT261" s="223"/>
      <c r="AU261" s="223"/>
      <c r="AV261" s="223"/>
      <c r="AW261" s="223"/>
      <c r="AX261" s="223"/>
      <c r="AY261" s="223"/>
      <c r="AZ261" s="223"/>
      <c r="BA261" s="223"/>
      <c r="BB261" s="223"/>
      <c r="BC261" s="223"/>
      <c r="BD261" s="223"/>
      <c r="BE261" s="223"/>
      <c r="BF261" s="223"/>
      <c r="BG261" s="223"/>
      <c r="BH261" s="223"/>
      <c r="BI261" s="223"/>
      <c r="BJ261" s="223"/>
      <c r="BK261" s="223"/>
      <c r="BL261" s="223"/>
      <c r="BM261" s="223"/>
      <c r="BN261" s="223"/>
      <c r="BO261" s="223"/>
      <c r="BP261" s="223"/>
      <c r="BQ261" s="223"/>
      <c r="BR261" s="223"/>
      <c r="BS261" s="223"/>
      <c r="BT261" s="223"/>
      <c r="BU261" s="223"/>
      <c r="BV261" s="223"/>
      <c r="BW261" s="223"/>
      <c r="BX261" s="223"/>
      <c r="BY261" s="223"/>
      <c r="BZ261" s="223"/>
      <c r="CA261" s="223"/>
      <c r="CB261" s="223"/>
      <c r="CC261" s="223"/>
      <c r="CD261" s="223"/>
      <c r="CE261" s="223"/>
      <c r="CF261" s="223"/>
      <c r="CG261" s="223"/>
      <c r="CH261" s="223"/>
      <c r="CI261" s="223"/>
      <c r="CJ261" s="223"/>
      <c r="CK261" s="223"/>
      <c r="CL261" s="223"/>
      <c r="CM261" s="223"/>
      <c r="CN261" s="223"/>
      <c r="CO261" s="223"/>
      <c r="CP261" s="223"/>
      <c r="CQ261" s="223"/>
      <c r="CR261" s="223"/>
      <c r="CS261" s="223"/>
      <c r="CT261" s="223"/>
      <c r="CU261" s="223"/>
      <c r="CV261" s="223"/>
      <c r="CW261" s="223"/>
      <c r="CX261" s="223"/>
      <c r="CY261" s="223"/>
      <c r="CZ261" s="223"/>
      <c r="DA261" s="223"/>
      <c r="DB261" s="223"/>
      <c r="DC261" s="223"/>
      <c r="DD261" s="223"/>
      <c r="DE261" s="223"/>
      <c r="DF261" s="223"/>
      <c r="DG261" s="223"/>
      <c r="DH261" s="223"/>
      <c r="DI261" s="223"/>
      <c r="DJ261" s="223"/>
      <c r="DK261" s="223"/>
      <c r="DL261" s="223"/>
      <c r="DM261" s="223"/>
      <c r="DN261" s="223"/>
      <c r="DO261" s="223"/>
      <c r="DP261" s="223"/>
      <c r="DQ261" s="223"/>
      <c r="DR261" s="223"/>
      <c r="DS261" s="223"/>
      <c r="DT261" s="223"/>
      <c r="DU261" s="223"/>
      <c r="DV261" s="223"/>
      <c r="DW261" s="223"/>
      <c r="DX261" s="223"/>
      <c r="DY261" s="223"/>
      <c r="DZ261" s="223"/>
      <c r="EA261" s="223"/>
      <c r="EB261" s="223"/>
      <c r="EC261" s="223"/>
      <c r="ED261" s="223"/>
      <c r="EE261" s="223"/>
      <c r="EF261" s="223"/>
      <c r="EG261" s="223"/>
      <c r="EH261" s="223"/>
      <c r="EI261" s="223"/>
      <c r="EJ261" s="223"/>
      <c r="EK261" s="223"/>
      <c r="EL261" s="223"/>
      <c r="EM261" s="223"/>
      <c r="EN261" s="223"/>
      <c r="EO261" s="223"/>
      <c r="EP261" s="223"/>
      <c r="EQ261" s="223"/>
      <c r="ER261" s="223"/>
      <c r="ES261" s="223"/>
      <c r="ET261" s="223"/>
      <c r="EU261" s="223"/>
      <c r="EV261" s="223"/>
      <c r="EW261" s="223"/>
      <c r="EX261" s="223"/>
      <c r="EY261" s="223"/>
      <c r="EZ261" s="223"/>
      <c r="FA261" s="223"/>
      <c r="FB261" s="223"/>
      <c r="FC261" s="223"/>
      <c r="FD261" s="223"/>
      <c r="FE261" s="223"/>
      <c r="FF261" s="223"/>
      <c r="FG261" s="223"/>
      <c r="FH261" s="223"/>
      <c r="FI261" s="223"/>
      <c r="FJ261" s="223"/>
      <c r="FK261" s="223"/>
      <c r="FL261" s="223"/>
      <c r="FM261" s="223"/>
      <c r="FN261" s="223"/>
      <c r="FO261" s="223"/>
      <c r="FP261" s="223"/>
      <c r="FQ261" s="223"/>
      <c r="FR261" s="223"/>
      <c r="FS261" s="223"/>
      <c r="FT261" s="223"/>
      <c r="FU261" s="223"/>
      <c r="FV261" s="223"/>
      <c r="FW261" s="223"/>
      <c r="FX261" s="223"/>
      <c r="FY261" s="223"/>
      <c r="FZ261" s="223"/>
      <c r="GA261" s="223"/>
      <c r="GB261" s="223"/>
      <c r="GC261" s="223"/>
      <c r="GD261" s="223"/>
      <c r="GE261" s="223"/>
      <c r="GF261" s="223"/>
      <c r="GG261" s="223"/>
      <c r="GH261" s="223"/>
      <c r="GI261" s="223"/>
      <c r="GJ261" s="223"/>
      <c r="GK261" s="223"/>
      <c r="GL261" s="223"/>
      <c r="GM261" s="223"/>
      <c r="GN261" s="223"/>
      <c r="GO261" s="223"/>
      <c r="GP261" s="223"/>
      <c r="GQ261" s="223"/>
      <c r="GR261" s="223"/>
      <c r="GS261" s="223"/>
      <c r="GT261" s="223"/>
      <c r="GU261" s="223"/>
      <c r="GV261" s="223"/>
      <c r="GW261" s="223"/>
      <c r="GX261" s="223"/>
      <c r="GY261" s="223"/>
      <c r="GZ261" s="223"/>
      <c r="HA261" s="223"/>
      <c r="HB261" s="223"/>
      <c r="HC261" s="223"/>
      <c r="HD261" s="223"/>
      <c r="HE261" s="223"/>
      <c r="HF261" s="223"/>
      <c r="HG261" s="223"/>
      <c r="HH261" s="223"/>
      <c r="HI261" s="223"/>
      <c r="HJ261" s="223"/>
      <c r="HK261" s="223"/>
      <c r="HL261" s="223"/>
      <c r="HM261" s="223"/>
      <c r="HN261" s="223"/>
      <c r="HO261" s="223"/>
      <c r="HP261" s="223"/>
      <c r="HQ261" s="223"/>
      <c r="HR261" s="223"/>
      <c r="HS261" s="223"/>
      <c r="HT261" s="223"/>
      <c r="HU261" s="223"/>
      <c r="HV261" s="223"/>
      <c r="HW261" s="223"/>
      <c r="HX261" s="223"/>
      <c r="HY261" s="223"/>
      <c r="HZ261" s="223"/>
      <c r="IA261" s="223"/>
      <c r="IB261" s="223"/>
      <c r="IC261" s="223"/>
      <c r="ID261" s="223"/>
      <c r="IE261" s="223"/>
      <c r="IF261" s="223"/>
      <c r="IG261" s="223"/>
      <c r="IH261" s="223"/>
      <c r="II261" s="223"/>
      <c r="IJ261" s="223"/>
      <c r="IK261" s="223"/>
      <c r="IL261" s="223"/>
      <c r="IM261" s="223"/>
      <c r="IN261" s="223"/>
      <c r="IO261" s="223"/>
      <c r="IP261" s="223"/>
      <c r="IQ261" s="223"/>
      <c r="IR261" s="223"/>
      <c r="IS261" s="223"/>
      <c r="IT261" s="223"/>
      <c r="IU261" s="223"/>
      <c r="IV261" s="223"/>
      <c r="IW261" s="223"/>
      <c r="IX261" s="223"/>
      <c r="IY261" s="223"/>
      <c r="IZ261" s="223"/>
      <c r="JA261" s="223"/>
      <c r="JB261" s="223"/>
      <c r="JC261" s="223"/>
      <c r="JD261" s="223"/>
      <c r="JE261" s="223"/>
      <c r="JF261" s="223"/>
      <c r="JG261" s="223"/>
      <c r="JH261" s="223"/>
      <c r="JI261" s="232"/>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73.25" hidden="false" customHeight="true" outlineLevel="0" collapsed="false">
      <c r="A262" s="119" t="n">
        <v>239</v>
      </c>
      <c r="B262" s="218" t="s">
        <v>192</v>
      </c>
      <c r="C262" s="218" t="n">
        <v>14</v>
      </c>
      <c r="D262" s="119" t="s">
        <v>110</v>
      </c>
      <c r="E262" s="218"/>
      <c r="F262" s="218"/>
      <c r="G262" s="218" t="s">
        <v>193</v>
      </c>
      <c r="H262" s="218"/>
      <c r="I262" s="218" t="s">
        <v>69</v>
      </c>
      <c r="J262" s="218"/>
      <c r="K262" s="283" t="s">
        <v>1002</v>
      </c>
      <c r="L262" s="288" t="s">
        <v>100</v>
      </c>
      <c r="M262" s="289" t="s">
        <v>114</v>
      </c>
      <c r="N262" s="215" t="n">
        <v>41745</v>
      </c>
      <c r="O262" s="215" t="n">
        <v>41745</v>
      </c>
      <c r="P262" s="215" t="n">
        <v>41745</v>
      </c>
      <c r="Q262" s="124" t="n">
        <f aca="false">P262-O262</f>
        <v>0</v>
      </c>
      <c r="R262" s="218"/>
      <c r="S262" s="218" t="n">
        <v>9001</v>
      </c>
      <c r="T262" s="218"/>
      <c r="U262" s="284" t="s">
        <v>1003</v>
      </c>
      <c r="V262" s="283" t="s">
        <v>196</v>
      </c>
      <c r="W262" s="290" t="s">
        <v>1004</v>
      </c>
      <c r="X262" s="269" t="s">
        <v>1005</v>
      </c>
      <c r="Y262" s="218" t="s">
        <v>128</v>
      </c>
      <c r="Z262" s="290" t="s">
        <v>1006</v>
      </c>
      <c r="AA262" s="290"/>
      <c r="AB262" s="261" t="n">
        <v>0.4</v>
      </c>
      <c r="AC262" s="257" t="n">
        <f aca="true">TODAY()</f>
        <v>42030</v>
      </c>
      <c r="AD262" s="218" t="s">
        <v>200</v>
      </c>
      <c r="AE262" s="132" t="n">
        <f aca="false">AC262-O262</f>
        <v>285</v>
      </c>
      <c r="AF262" s="218"/>
      <c r="AG262" s="218"/>
      <c r="AH262" s="0"/>
      <c r="AI262" s="223"/>
      <c r="AJ262" s="223"/>
      <c r="AK262" s="223"/>
      <c r="AL262" s="223"/>
      <c r="AM262" s="223"/>
      <c r="AN262" s="223"/>
      <c r="AO262" s="223"/>
      <c r="AP262" s="223"/>
      <c r="AQ262" s="223"/>
      <c r="AR262" s="223"/>
      <c r="AS262" s="223"/>
      <c r="AT262" s="223"/>
      <c r="AU262" s="223"/>
      <c r="AV262" s="223"/>
      <c r="AW262" s="223"/>
      <c r="AX262" s="223"/>
      <c r="AY262" s="223"/>
      <c r="AZ262" s="223"/>
      <c r="BA262" s="223"/>
      <c r="BB262" s="223"/>
      <c r="BC262" s="223"/>
      <c r="BD262" s="223"/>
      <c r="BE262" s="223"/>
      <c r="BF262" s="223"/>
      <c r="BG262" s="223"/>
      <c r="BH262" s="223"/>
      <c r="BI262" s="223"/>
      <c r="BJ262" s="223"/>
      <c r="BK262" s="223"/>
      <c r="BL262" s="223"/>
      <c r="BM262" s="223"/>
      <c r="BN262" s="223"/>
      <c r="BO262" s="223"/>
      <c r="BP262" s="223"/>
      <c r="BQ262" s="223"/>
      <c r="BR262" s="223"/>
      <c r="BS262" s="223"/>
      <c r="BT262" s="223"/>
      <c r="BU262" s="223"/>
      <c r="BV262" s="223"/>
      <c r="BW262" s="223"/>
      <c r="BX262" s="223"/>
      <c r="BY262" s="223"/>
      <c r="BZ262" s="223"/>
      <c r="CA262" s="223"/>
      <c r="CB262" s="223"/>
      <c r="CC262" s="223"/>
      <c r="CD262" s="223"/>
      <c r="CE262" s="223"/>
      <c r="CF262" s="223"/>
      <c r="CG262" s="223"/>
      <c r="CH262" s="223"/>
      <c r="CI262" s="223"/>
      <c r="CJ262" s="223"/>
      <c r="CK262" s="223"/>
      <c r="CL262" s="223"/>
      <c r="CM262" s="223"/>
      <c r="CN262" s="223"/>
      <c r="CO262" s="223"/>
      <c r="CP262" s="223"/>
      <c r="CQ262" s="223"/>
      <c r="CR262" s="223"/>
      <c r="CS262" s="223"/>
      <c r="CT262" s="223"/>
      <c r="CU262" s="223"/>
      <c r="CV262" s="223"/>
      <c r="CW262" s="223"/>
      <c r="CX262" s="223"/>
      <c r="CY262" s="223"/>
      <c r="CZ262" s="223"/>
      <c r="DA262" s="223"/>
      <c r="DB262" s="223"/>
      <c r="DC262" s="223"/>
      <c r="DD262" s="223"/>
      <c r="DE262" s="223"/>
      <c r="DF262" s="223"/>
      <c r="DG262" s="223"/>
      <c r="DH262" s="223"/>
      <c r="DI262" s="223"/>
      <c r="DJ262" s="223"/>
      <c r="DK262" s="223"/>
      <c r="DL262" s="223"/>
      <c r="DM262" s="223"/>
      <c r="DN262" s="223"/>
      <c r="DO262" s="223"/>
      <c r="DP262" s="223"/>
      <c r="DQ262" s="223"/>
      <c r="DR262" s="223"/>
      <c r="DS262" s="223"/>
      <c r="DT262" s="223"/>
      <c r="DU262" s="223"/>
      <c r="DV262" s="223"/>
      <c r="DW262" s="223"/>
      <c r="DX262" s="223"/>
      <c r="DY262" s="223"/>
      <c r="DZ262" s="223"/>
      <c r="EA262" s="223"/>
      <c r="EB262" s="223"/>
      <c r="EC262" s="223"/>
      <c r="ED262" s="223"/>
      <c r="EE262" s="223"/>
      <c r="EF262" s="223"/>
      <c r="EG262" s="223"/>
      <c r="EH262" s="223"/>
      <c r="EI262" s="223"/>
      <c r="EJ262" s="223"/>
      <c r="EK262" s="223"/>
      <c r="EL262" s="223"/>
      <c r="EM262" s="223"/>
      <c r="EN262" s="223"/>
      <c r="EO262" s="223"/>
      <c r="EP262" s="223"/>
      <c r="EQ262" s="223"/>
      <c r="ER262" s="223"/>
      <c r="ES262" s="223"/>
      <c r="ET262" s="223"/>
      <c r="EU262" s="223"/>
      <c r="EV262" s="223"/>
      <c r="EW262" s="223"/>
      <c r="EX262" s="223"/>
      <c r="EY262" s="223"/>
      <c r="EZ262" s="223"/>
      <c r="FA262" s="223"/>
      <c r="FB262" s="223"/>
      <c r="FC262" s="223"/>
      <c r="FD262" s="223"/>
      <c r="FE262" s="223"/>
      <c r="FF262" s="223"/>
      <c r="FG262" s="223"/>
      <c r="FH262" s="223"/>
      <c r="FI262" s="223"/>
      <c r="FJ262" s="223"/>
      <c r="FK262" s="223"/>
      <c r="FL262" s="223"/>
      <c r="FM262" s="223"/>
      <c r="FN262" s="223"/>
      <c r="FO262" s="223"/>
      <c r="FP262" s="223"/>
      <c r="FQ262" s="223"/>
      <c r="FR262" s="223"/>
      <c r="FS262" s="223"/>
      <c r="FT262" s="223"/>
      <c r="FU262" s="223"/>
      <c r="FV262" s="223"/>
      <c r="FW262" s="223"/>
      <c r="FX262" s="223"/>
      <c r="FY262" s="223"/>
      <c r="FZ262" s="223"/>
      <c r="GA262" s="223"/>
      <c r="GB262" s="223"/>
      <c r="GC262" s="223"/>
      <c r="GD262" s="223"/>
      <c r="GE262" s="223"/>
      <c r="GF262" s="223"/>
      <c r="GG262" s="223"/>
      <c r="GH262" s="223"/>
      <c r="GI262" s="223"/>
      <c r="GJ262" s="223"/>
      <c r="GK262" s="223"/>
      <c r="GL262" s="223"/>
      <c r="GM262" s="223"/>
      <c r="GN262" s="223"/>
      <c r="GO262" s="223"/>
      <c r="GP262" s="223"/>
      <c r="GQ262" s="223"/>
      <c r="GR262" s="223"/>
      <c r="GS262" s="223"/>
      <c r="GT262" s="223"/>
      <c r="GU262" s="223"/>
      <c r="GV262" s="223"/>
      <c r="GW262" s="223"/>
      <c r="GX262" s="223"/>
      <c r="GY262" s="223"/>
      <c r="GZ262" s="223"/>
      <c r="HA262" s="223"/>
      <c r="HB262" s="223"/>
      <c r="HC262" s="223"/>
      <c r="HD262" s="223"/>
      <c r="HE262" s="223"/>
      <c r="HF262" s="223"/>
      <c r="HG262" s="223"/>
      <c r="HH262" s="223"/>
      <c r="HI262" s="223"/>
      <c r="HJ262" s="223"/>
      <c r="HK262" s="223"/>
      <c r="HL262" s="223"/>
      <c r="HM262" s="223"/>
      <c r="HN262" s="223"/>
      <c r="HO262" s="223"/>
      <c r="HP262" s="223"/>
      <c r="HQ262" s="223"/>
      <c r="HR262" s="223"/>
      <c r="HS262" s="223"/>
      <c r="HT262" s="223"/>
      <c r="HU262" s="223"/>
      <c r="HV262" s="223"/>
      <c r="HW262" s="223"/>
      <c r="HX262" s="223"/>
      <c r="HY262" s="223"/>
      <c r="HZ262" s="223"/>
      <c r="IA262" s="223"/>
      <c r="IB262" s="223"/>
      <c r="IC262" s="223"/>
      <c r="ID262" s="223"/>
      <c r="IE262" s="223"/>
      <c r="IF262" s="223"/>
      <c r="IG262" s="223"/>
      <c r="IH262" s="223"/>
      <c r="II262" s="223"/>
      <c r="IJ262" s="223"/>
      <c r="IK262" s="223"/>
      <c r="IL262" s="223"/>
      <c r="IM262" s="223"/>
      <c r="IN262" s="223"/>
      <c r="IO262" s="223"/>
      <c r="IP262" s="223"/>
      <c r="IQ262" s="223"/>
      <c r="IR262" s="223"/>
      <c r="IS262" s="223"/>
      <c r="IT262" s="223"/>
      <c r="IU262" s="223"/>
      <c r="IV262" s="223"/>
      <c r="IW262" s="223"/>
      <c r="IX262" s="223"/>
      <c r="IY262" s="223"/>
      <c r="IZ262" s="223"/>
      <c r="JA262" s="223"/>
      <c r="JB262" s="223"/>
      <c r="JC262" s="223"/>
      <c r="JD262" s="223"/>
      <c r="JE262" s="223"/>
      <c r="JF262" s="223"/>
      <c r="JG262" s="223"/>
      <c r="JH262" s="223"/>
      <c r="JI262" s="232"/>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05" hidden="false" customHeight="true" outlineLevel="0" collapsed="false">
      <c r="A263" s="119" t="n">
        <v>240</v>
      </c>
      <c r="B263" s="119" t="s">
        <v>109</v>
      </c>
      <c r="C263" s="119" t="n">
        <v>14</v>
      </c>
      <c r="D263" s="119" t="s">
        <v>110</v>
      </c>
      <c r="E263" s="119"/>
      <c r="F263" s="119"/>
      <c r="G263" s="119" t="s">
        <v>112</v>
      </c>
      <c r="H263" s="119"/>
      <c r="I263" s="119" t="s">
        <v>70</v>
      </c>
      <c r="J263" s="119"/>
      <c r="K263" s="164" t="s">
        <v>1007</v>
      </c>
      <c r="L263" s="119" t="s">
        <v>91</v>
      </c>
      <c r="M263" s="119" t="s">
        <v>114</v>
      </c>
      <c r="N263" s="202" t="n">
        <v>41845</v>
      </c>
      <c r="O263" s="202" t="n">
        <v>41845</v>
      </c>
      <c r="P263" s="202" t="n">
        <v>41845</v>
      </c>
      <c r="Q263" s="124" t="n">
        <f aca="false">P263-O263</f>
        <v>0</v>
      </c>
      <c r="R263" s="119"/>
      <c r="S263" s="119" t="n">
        <v>14001</v>
      </c>
      <c r="T263" s="119"/>
      <c r="U263" s="291" t="s">
        <v>1008</v>
      </c>
      <c r="V263" s="164" t="s">
        <v>1009</v>
      </c>
      <c r="W263" s="173" t="s">
        <v>1010</v>
      </c>
      <c r="X263" s="167" t="s">
        <v>1011</v>
      </c>
      <c r="Y263" s="164" t="s">
        <v>1012</v>
      </c>
      <c r="Z263" s="169" t="s">
        <v>1013</v>
      </c>
      <c r="AA263" s="165"/>
      <c r="AB263" s="159" t="n">
        <v>0.4</v>
      </c>
      <c r="AC263" s="202" t="n">
        <v>41845</v>
      </c>
      <c r="AD263" s="119" t="s">
        <v>200</v>
      </c>
      <c r="AE263" s="132" t="n">
        <f aca="false">AC263-O263</f>
        <v>0</v>
      </c>
      <c r="AF263" s="119"/>
      <c r="AG263" s="205" t="s">
        <v>1014</v>
      </c>
      <c r="AH263" s="0"/>
      <c r="AI263" s="223"/>
      <c r="AJ263" s="223"/>
      <c r="AK263" s="223"/>
      <c r="AL263" s="223"/>
      <c r="AM263" s="223"/>
      <c r="AN263" s="223"/>
      <c r="AO263" s="223"/>
      <c r="AP263" s="223"/>
      <c r="AQ263" s="223"/>
      <c r="AR263" s="223"/>
      <c r="AS263" s="223"/>
      <c r="AT263" s="223"/>
      <c r="AU263" s="223"/>
      <c r="AV263" s="223"/>
      <c r="AW263" s="223"/>
      <c r="AX263" s="223"/>
      <c r="AY263" s="223"/>
      <c r="AZ263" s="223"/>
      <c r="BA263" s="223"/>
      <c r="BB263" s="223"/>
      <c r="BC263" s="223"/>
      <c r="BD263" s="223"/>
      <c r="BE263" s="223"/>
      <c r="BF263" s="223"/>
      <c r="BG263" s="223"/>
      <c r="BH263" s="223"/>
      <c r="BI263" s="223"/>
      <c r="BJ263" s="223"/>
      <c r="BK263" s="223"/>
      <c r="BL263" s="223"/>
      <c r="BM263" s="223"/>
      <c r="BN263" s="223"/>
      <c r="BO263" s="223"/>
      <c r="BP263" s="223"/>
      <c r="BQ263" s="223"/>
      <c r="BR263" s="223"/>
      <c r="BS263" s="223"/>
      <c r="BT263" s="223"/>
      <c r="BU263" s="223"/>
      <c r="BV263" s="223"/>
      <c r="BW263" s="223"/>
      <c r="BX263" s="223"/>
      <c r="BY263" s="223"/>
      <c r="BZ263" s="223"/>
      <c r="CA263" s="223"/>
      <c r="CB263" s="223"/>
      <c r="CC263" s="223"/>
      <c r="CD263" s="223"/>
      <c r="CE263" s="223"/>
      <c r="CF263" s="223"/>
      <c r="CG263" s="223"/>
      <c r="CH263" s="223"/>
      <c r="CI263" s="223"/>
      <c r="CJ263" s="223"/>
      <c r="CK263" s="223"/>
      <c r="CL263" s="223"/>
      <c r="CM263" s="223"/>
      <c r="CN263" s="223"/>
      <c r="CO263" s="223"/>
      <c r="CP263" s="223"/>
      <c r="CQ263" s="223"/>
      <c r="CR263" s="223"/>
      <c r="CS263" s="223"/>
      <c r="CT263" s="223"/>
      <c r="CU263" s="223"/>
      <c r="CV263" s="223"/>
      <c r="CW263" s="223"/>
      <c r="CX263" s="223"/>
      <c r="CY263" s="223"/>
      <c r="CZ263" s="223"/>
      <c r="DA263" s="223"/>
      <c r="DB263" s="223"/>
      <c r="DC263" s="223"/>
      <c r="DD263" s="223"/>
      <c r="DE263" s="223"/>
      <c r="DF263" s="223"/>
      <c r="DG263" s="223"/>
      <c r="DH263" s="223"/>
      <c r="DI263" s="223"/>
      <c r="DJ263" s="223"/>
      <c r="DK263" s="223"/>
      <c r="DL263" s="223"/>
      <c r="DM263" s="223"/>
      <c r="DN263" s="223"/>
      <c r="DO263" s="223"/>
      <c r="DP263" s="223"/>
      <c r="DQ263" s="223"/>
      <c r="DR263" s="223"/>
      <c r="DS263" s="223"/>
      <c r="DT263" s="223"/>
      <c r="DU263" s="223"/>
      <c r="DV263" s="223"/>
      <c r="DW263" s="223"/>
      <c r="DX263" s="223"/>
      <c r="DY263" s="223"/>
      <c r="DZ263" s="223"/>
      <c r="EA263" s="223"/>
      <c r="EB263" s="223"/>
      <c r="EC263" s="223"/>
      <c r="ED263" s="223"/>
      <c r="EE263" s="223"/>
      <c r="EF263" s="223"/>
      <c r="EG263" s="223"/>
      <c r="EH263" s="223"/>
      <c r="EI263" s="223"/>
      <c r="EJ263" s="223"/>
      <c r="EK263" s="223"/>
      <c r="EL263" s="223"/>
      <c r="EM263" s="223"/>
      <c r="EN263" s="223"/>
      <c r="EO263" s="223"/>
      <c r="EP263" s="223"/>
      <c r="EQ263" s="223"/>
      <c r="ER263" s="223"/>
      <c r="ES263" s="223"/>
      <c r="ET263" s="223"/>
      <c r="EU263" s="223"/>
      <c r="EV263" s="223"/>
      <c r="EW263" s="223"/>
      <c r="EX263" s="223"/>
      <c r="EY263" s="223"/>
      <c r="EZ263" s="223"/>
      <c r="FA263" s="223"/>
      <c r="FB263" s="223"/>
      <c r="FC263" s="223"/>
      <c r="FD263" s="223"/>
      <c r="FE263" s="223"/>
      <c r="FF263" s="223"/>
      <c r="FG263" s="223"/>
      <c r="FH263" s="223"/>
      <c r="FI263" s="223"/>
      <c r="FJ263" s="223"/>
      <c r="FK263" s="223"/>
      <c r="FL263" s="223"/>
      <c r="FM263" s="223"/>
      <c r="FN263" s="223"/>
      <c r="FO263" s="223"/>
      <c r="FP263" s="223"/>
      <c r="FQ263" s="223"/>
      <c r="FR263" s="223"/>
      <c r="FS263" s="223"/>
      <c r="FT263" s="223"/>
      <c r="FU263" s="223"/>
      <c r="FV263" s="223"/>
      <c r="FW263" s="223"/>
      <c r="FX263" s="223"/>
      <c r="FY263" s="223"/>
      <c r="FZ263" s="223"/>
      <c r="GA263" s="223"/>
      <c r="GB263" s="223"/>
      <c r="GC263" s="223"/>
      <c r="GD263" s="223"/>
      <c r="GE263" s="223"/>
      <c r="GF263" s="223"/>
      <c r="GG263" s="223"/>
      <c r="GH263" s="223"/>
      <c r="GI263" s="223"/>
      <c r="GJ263" s="223"/>
      <c r="GK263" s="223"/>
      <c r="GL263" s="223"/>
      <c r="GM263" s="223"/>
      <c r="GN263" s="223"/>
      <c r="GO263" s="223"/>
      <c r="GP263" s="223"/>
      <c r="GQ263" s="223"/>
      <c r="GR263" s="223"/>
      <c r="GS263" s="223"/>
      <c r="GT263" s="223"/>
      <c r="GU263" s="223"/>
      <c r="GV263" s="223"/>
      <c r="GW263" s="223"/>
      <c r="GX263" s="223"/>
      <c r="GY263" s="223"/>
      <c r="GZ263" s="223"/>
      <c r="HA263" s="223"/>
      <c r="HB263" s="223"/>
      <c r="HC263" s="223"/>
      <c r="HD263" s="223"/>
      <c r="HE263" s="223"/>
      <c r="HF263" s="223"/>
      <c r="HG263" s="223"/>
      <c r="HH263" s="223"/>
      <c r="HI263" s="223"/>
      <c r="HJ263" s="223"/>
      <c r="HK263" s="223"/>
      <c r="HL263" s="223"/>
      <c r="HM263" s="223"/>
      <c r="HN263" s="223"/>
      <c r="HO263" s="223"/>
      <c r="HP263" s="223"/>
      <c r="HQ263" s="223"/>
      <c r="HR263" s="223"/>
      <c r="HS263" s="223"/>
      <c r="HT263" s="223"/>
      <c r="HU263" s="223"/>
      <c r="HV263" s="223"/>
      <c r="HW263" s="223"/>
      <c r="HX263" s="223"/>
      <c r="HY263" s="223"/>
      <c r="HZ263" s="223"/>
      <c r="IA263" s="223"/>
      <c r="IB263" s="223"/>
      <c r="IC263" s="223"/>
      <c r="ID263" s="223"/>
      <c r="IE263" s="223"/>
      <c r="IF263" s="223"/>
      <c r="IG263" s="223"/>
      <c r="IH263" s="223"/>
      <c r="II263" s="223"/>
      <c r="IJ263" s="223"/>
      <c r="IK263" s="223"/>
      <c r="IL263" s="223"/>
      <c r="IM263" s="223"/>
      <c r="IN263" s="223"/>
      <c r="IO263" s="223"/>
      <c r="IP263" s="223"/>
      <c r="IQ263" s="223"/>
      <c r="IR263" s="223"/>
      <c r="IS263" s="223"/>
      <c r="IT263" s="223"/>
      <c r="IU263" s="223"/>
      <c r="IV263" s="223"/>
      <c r="IW263" s="223"/>
      <c r="IX263" s="223"/>
      <c r="IY263" s="223"/>
      <c r="IZ263" s="223"/>
      <c r="JA263" s="223"/>
      <c r="JB263" s="223"/>
      <c r="JC263" s="223"/>
      <c r="JD263" s="223"/>
      <c r="JE263" s="223"/>
      <c r="JF263" s="223"/>
      <c r="JG263" s="223"/>
      <c r="JH263" s="223"/>
      <c r="JI263" s="232"/>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50" hidden="false" customHeight="true" outlineLevel="0" collapsed="false">
      <c r="A264" s="119" t="n">
        <v>241</v>
      </c>
      <c r="B264" s="119" t="s">
        <v>109</v>
      </c>
      <c r="C264" s="119" t="n">
        <v>14</v>
      </c>
      <c r="D264" s="119" t="s">
        <v>110</v>
      </c>
      <c r="E264" s="119"/>
      <c r="F264" s="119"/>
      <c r="G264" s="119" t="s">
        <v>112</v>
      </c>
      <c r="H264" s="119"/>
      <c r="I264" s="119" t="s">
        <v>70</v>
      </c>
      <c r="J264" s="119"/>
      <c r="K264" s="164" t="s">
        <v>1015</v>
      </c>
      <c r="L264" s="119" t="s">
        <v>99</v>
      </c>
      <c r="M264" s="164" t="s">
        <v>1016</v>
      </c>
      <c r="N264" s="202" t="n">
        <v>41848</v>
      </c>
      <c r="O264" s="202" t="n">
        <v>41849</v>
      </c>
      <c r="P264" s="202" t="n">
        <v>41849</v>
      </c>
      <c r="Q264" s="124" t="n">
        <f aca="false">P264-O264</f>
        <v>0</v>
      </c>
      <c r="R264" s="119"/>
      <c r="S264" s="119" t="n">
        <v>9001</v>
      </c>
      <c r="T264" s="119"/>
      <c r="U264" s="173" t="s">
        <v>1017</v>
      </c>
      <c r="V264" s="164" t="s">
        <v>276</v>
      </c>
      <c r="W264" s="169" t="s">
        <v>1018</v>
      </c>
      <c r="X264" s="167" t="s">
        <v>1019</v>
      </c>
      <c r="Y264" s="190" t="s">
        <v>135</v>
      </c>
      <c r="Z264" s="169" t="s">
        <v>1020</v>
      </c>
      <c r="AA264" s="165"/>
      <c r="AB264" s="159" t="n">
        <v>0.9</v>
      </c>
      <c r="AC264" s="202" t="n">
        <v>41849</v>
      </c>
      <c r="AD264" s="119" t="s">
        <v>121</v>
      </c>
      <c r="AE264" s="132" t="n">
        <f aca="false">AC264-O264</f>
        <v>0</v>
      </c>
      <c r="AF264" s="119"/>
      <c r="AG264" s="180"/>
      <c r="AH264" s="0"/>
      <c r="AI264" s="223"/>
      <c r="AJ264" s="223"/>
      <c r="AK264" s="223"/>
      <c r="AL264" s="223"/>
      <c r="AM264" s="223"/>
      <c r="AN264" s="223"/>
      <c r="AO264" s="223"/>
      <c r="AP264" s="223"/>
      <c r="AQ264" s="223"/>
      <c r="AR264" s="223"/>
      <c r="AS264" s="223"/>
      <c r="AT264" s="223"/>
      <c r="AU264" s="223"/>
      <c r="AV264" s="223"/>
      <c r="AW264" s="223"/>
      <c r="AX264" s="223"/>
      <c r="AY264" s="223"/>
      <c r="AZ264" s="223"/>
      <c r="BA264" s="223"/>
      <c r="BB264" s="223"/>
      <c r="BC264" s="223"/>
      <c r="BD264" s="223"/>
      <c r="BE264" s="223"/>
      <c r="BF264" s="223"/>
      <c r="BG264" s="223"/>
      <c r="BH264" s="223"/>
      <c r="BI264" s="223"/>
      <c r="BJ264" s="223"/>
      <c r="BK264" s="223"/>
      <c r="BL264" s="223"/>
      <c r="BM264" s="223"/>
      <c r="BN264" s="223"/>
      <c r="BO264" s="223"/>
      <c r="BP264" s="223"/>
      <c r="BQ264" s="223"/>
      <c r="BR264" s="223"/>
      <c r="BS264" s="223"/>
      <c r="BT264" s="223"/>
      <c r="BU264" s="223"/>
      <c r="BV264" s="223"/>
      <c r="BW264" s="223"/>
      <c r="BX264" s="223"/>
      <c r="BY264" s="223"/>
      <c r="BZ264" s="223"/>
      <c r="CA264" s="223"/>
      <c r="CB264" s="223"/>
      <c r="CC264" s="223"/>
      <c r="CD264" s="223"/>
      <c r="CE264" s="223"/>
      <c r="CF264" s="223"/>
      <c r="CG264" s="223"/>
      <c r="CH264" s="223"/>
      <c r="CI264" s="223"/>
      <c r="CJ264" s="223"/>
      <c r="CK264" s="223"/>
      <c r="CL264" s="223"/>
      <c r="CM264" s="223"/>
      <c r="CN264" s="223"/>
      <c r="CO264" s="223"/>
      <c r="CP264" s="223"/>
      <c r="CQ264" s="223"/>
      <c r="CR264" s="223"/>
      <c r="CS264" s="223"/>
      <c r="CT264" s="223"/>
      <c r="CU264" s="223"/>
      <c r="CV264" s="223"/>
      <c r="CW264" s="223"/>
      <c r="CX264" s="223"/>
      <c r="CY264" s="223"/>
      <c r="CZ264" s="223"/>
      <c r="DA264" s="223"/>
      <c r="DB264" s="223"/>
      <c r="DC264" s="223"/>
      <c r="DD264" s="223"/>
      <c r="DE264" s="223"/>
      <c r="DF264" s="223"/>
      <c r="DG264" s="223"/>
      <c r="DH264" s="223"/>
      <c r="DI264" s="223"/>
      <c r="DJ264" s="223"/>
      <c r="DK264" s="223"/>
      <c r="DL264" s="223"/>
      <c r="DM264" s="223"/>
      <c r="DN264" s="223"/>
      <c r="DO264" s="223"/>
      <c r="DP264" s="223"/>
      <c r="DQ264" s="223"/>
      <c r="DR264" s="223"/>
      <c r="DS264" s="223"/>
      <c r="DT264" s="223"/>
      <c r="DU264" s="223"/>
      <c r="DV264" s="223"/>
      <c r="DW264" s="223"/>
      <c r="DX264" s="223"/>
      <c r="DY264" s="223"/>
      <c r="DZ264" s="223"/>
      <c r="EA264" s="223"/>
      <c r="EB264" s="223"/>
      <c r="EC264" s="223"/>
      <c r="ED264" s="223"/>
      <c r="EE264" s="223"/>
      <c r="EF264" s="223"/>
      <c r="EG264" s="223"/>
      <c r="EH264" s="223"/>
      <c r="EI264" s="223"/>
      <c r="EJ264" s="223"/>
      <c r="EK264" s="223"/>
      <c r="EL264" s="223"/>
      <c r="EM264" s="223"/>
      <c r="EN264" s="223"/>
      <c r="EO264" s="223"/>
      <c r="EP264" s="223"/>
      <c r="EQ264" s="223"/>
      <c r="ER264" s="223"/>
      <c r="ES264" s="223"/>
      <c r="ET264" s="223"/>
      <c r="EU264" s="223"/>
      <c r="EV264" s="223"/>
      <c r="EW264" s="223"/>
      <c r="EX264" s="223"/>
      <c r="EY264" s="223"/>
      <c r="EZ264" s="223"/>
      <c r="FA264" s="223"/>
      <c r="FB264" s="223"/>
      <c r="FC264" s="223"/>
      <c r="FD264" s="223"/>
      <c r="FE264" s="223"/>
      <c r="FF264" s="223"/>
      <c r="FG264" s="223"/>
      <c r="FH264" s="223"/>
      <c r="FI264" s="223"/>
      <c r="FJ264" s="223"/>
      <c r="FK264" s="223"/>
      <c r="FL264" s="223"/>
      <c r="FM264" s="223"/>
      <c r="FN264" s="223"/>
      <c r="FO264" s="223"/>
      <c r="FP264" s="223"/>
      <c r="FQ264" s="223"/>
      <c r="FR264" s="223"/>
      <c r="FS264" s="223"/>
      <c r="FT264" s="223"/>
      <c r="FU264" s="223"/>
      <c r="FV264" s="223"/>
      <c r="FW264" s="223"/>
      <c r="FX264" s="223"/>
      <c r="FY264" s="223"/>
      <c r="FZ264" s="223"/>
      <c r="GA264" s="223"/>
      <c r="GB264" s="223"/>
      <c r="GC264" s="223"/>
      <c r="GD264" s="223"/>
      <c r="GE264" s="223"/>
      <c r="GF264" s="223"/>
      <c r="GG264" s="223"/>
      <c r="GH264" s="223"/>
      <c r="GI264" s="223"/>
      <c r="GJ264" s="223"/>
      <c r="GK264" s="223"/>
      <c r="GL264" s="223"/>
      <c r="GM264" s="223"/>
      <c r="GN264" s="223"/>
      <c r="GO264" s="223"/>
      <c r="GP264" s="223"/>
      <c r="GQ264" s="223"/>
      <c r="GR264" s="223"/>
      <c r="GS264" s="223"/>
      <c r="GT264" s="223"/>
      <c r="GU264" s="223"/>
      <c r="GV264" s="223"/>
      <c r="GW264" s="223"/>
      <c r="GX264" s="223"/>
      <c r="GY264" s="223"/>
      <c r="GZ264" s="223"/>
      <c r="HA264" s="223"/>
      <c r="HB264" s="223"/>
      <c r="HC264" s="223"/>
      <c r="HD264" s="223"/>
      <c r="HE264" s="223"/>
      <c r="HF264" s="223"/>
      <c r="HG264" s="223"/>
      <c r="HH264" s="223"/>
      <c r="HI264" s="223"/>
      <c r="HJ264" s="223"/>
      <c r="HK264" s="223"/>
      <c r="HL264" s="223"/>
      <c r="HM264" s="223"/>
      <c r="HN264" s="223"/>
      <c r="HO264" s="223"/>
      <c r="HP264" s="223"/>
      <c r="HQ264" s="223"/>
      <c r="HR264" s="223"/>
      <c r="HS264" s="223"/>
      <c r="HT264" s="223"/>
      <c r="HU264" s="223"/>
      <c r="HV264" s="223"/>
      <c r="HW264" s="223"/>
      <c r="HX264" s="223"/>
      <c r="HY264" s="223"/>
      <c r="HZ264" s="223"/>
      <c r="IA264" s="223"/>
      <c r="IB264" s="223"/>
      <c r="IC264" s="223"/>
      <c r="ID264" s="223"/>
      <c r="IE264" s="223"/>
      <c r="IF264" s="223"/>
      <c r="IG264" s="223"/>
      <c r="IH264" s="223"/>
      <c r="II264" s="223"/>
      <c r="IJ264" s="223"/>
      <c r="IK264" s="223"/>
      <c r="IL264" s="223"/>
      <c r="IM264" s="223"/>
      <c r="IN264" s="223"/>
      <c r="IO264" s="223"/>
      <c r="IP264" s="223"/>
      <c r="IQ264" s="223"/>
      <c r="IR264" s="223"/>
      <c r="IS264" s="223"/>
      <c r="IT264" s="223"/>
      <c r="IU264" s="223"/>
      <c r="IV264" s="223"/>
      <c r="IW264" s="223"/>
      <c r="IX264" s="223"/>
      <c r="IY264" s="223"/>
      <c r="IZ264" s="223"/>
      <c r="JA264" s="223"/>
      <c r="JB264" s="223"/>
      <c r="JC264" s="223"/>
      <c r="JD264" s="223"/>
      <c r="JE264" s="223"/>
      <c r="JF264" s="223"/>
      <c r="JG264" s="223"/>
      <c r="JH264" s="223"/>
      <c r="JI264" s="232"/>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50" hidden="false" customHeight="true" outlineLevel="0" collapsed="false">
      <c r="A265" s="119" t="n">
        <v>242</v>
      </c>
      <c r="B265" s="119" t="s">
        <v>109</v>
      </c>
      <c r="C265" s="119" t="n">
        <v>14</v>
      </c>
      <c r="D265" s="119" t="s">
        <v>110</v>
      </c>
      <c r="E265" s="119"/>
      <c r="F265" s="119"/>
      <c r="G265" s="119" t="s">
        <v>112</v>
      </c>
      <c r="H265" s="119"/>
      <c r="I265" s="119" t="s">
        <v>70</v>
      </c>
      <c r="J265" s="119"/>
      <c r="K265" s="164" t="s">
        <v>1021</v>
      </c>
      <c r="L265" s="119" t="s">
        <v>80</v>
      </c>
      <c r="M265" s="164" t="s">
        <v>114</v>
      </c>
      <c r="N265" s="202" t="n">
        <v>41814</v>
      </c>
      <c r="O265" s="202" t="n">
        <v>41814</v>
      </c>
      <c r="P265" s="202" t="n">
        <v>41814</v>
      </c>
      <c r="Q265" s="124" t="n">
        <f aca="false">P265-O265</f>
        <v>0</v>
      </c>
      <c r="R265" s="119"/>
      <c r="S265" s="119" t="n">
        <v>14001</v>
      </c>
      <c r="T265" s="119"/>
      <c r="U265" s="291" t="s">
        <v>1022</v>
      </c>
      <c r="V265" s="164" t="s">
        <v>1023</v>
      </c>
      <c r="W265" s="169" t="s">
        <v>1024</v>
      </c>
      <c r="X265" s="167" t="s">
        <v>1025</v>
      </c>
      <c r="Y265" s="164" t="s">
        <v>1026</v>
      </c>
      <c r="Z265" s="169" t="s">
        <v>1027</v>
      </c>
      <c r="AA265" s="165"/>
      <c r="AB265" s="159" t="n">
        <v>0.9</v>
      </c>
      <c r="AC265" s="202" t="n">
        <v>41832</v>
      </c>
      <c r="AD265" s="119" t="s">
        <v>121</v>
      </c>
      <c r="AE265" s="132" t="n">
        <f aca="false">AC265-O265</f>
        <v>18</v>
      </c>
      <c r="AF265" s="119"/>
      <c r="AG265" s="180"/>
      <c r="AH265" s="0"/>
      <c r="AI265" s="223"/>
      <c r="AJ265" s="223"/>
      <c r="AK265" s="223"/>
      <c r="AL265" s="223"/>
      <c r="AM265" s="223"/>
      <c r="AN265" s="223"/>
      <c r="AO265" s="223"/>
      <c r="AP265" s="223"/>
      <c r="AQ265" s="223"/>
      <c r="AR265" s="223"/>
      <c r="AS265" s="223"/>
      <c r="AT265" s="223"/>
      <c r="AU265" s="223"/>
      <c r="AV265" s="223"/>
      <c r="AW265" s="223"/>
      <c r="AX265" s="223"/>
      <c r="AY265" s="223"/>
      <c r="AZ265" s="223"/>
      <c r="BA265" s="223"/>
      <c r="BB265" s="223"/>
      <c r="BC265" s="223"/>
      <c r="BD265" s="223"/>
      <c r="BE265" s="223"/>
      <c r="BF265" s="223"/>
      <c r="BG265" s="223"/>
      <c r="BH265" s="223"/>
      <c r="BI265" s="223"/>
      <c r="BJ265" s="223"/>
      <c r="BK265" s="223"/>
      <c r="BL265" s="223"/>
      <c r="BM265" s="223"/>
      <c r="BN265" s="223"/>
      <c r="BO265" s="223"/>
      <c r="BP265" s="223"/>
      <c r="BQ265" s="223"/>
      <c r="BR265" s="223"/>
      <c r="BS265" s="223"/>
      <c r="BT265" s="223"/>
      <c r="BU265" s="223"/>
      <c r="BV265" s="223"/>
      <c r="BW265" s="223"/>
      <c r="BX265" s="223"/>
      <c r="BY265" s="223"/>
      <c r="BZ265" s="223"/>
      <c r="CA265" s="223"/>
      <c r="CB265" s="223"/>
      <c r="CC265" s="223"/>
      <c r="CD265" s="223"/>
      <c r="CE265" s="223"/>
      <c r="CF265" s="223"/>
      <c r="CG265" s="223"/>
      <c r="CH265" s="223"/>
      <c r="CI265" s="223"/>
      <c r="CJ265" s="223"/>
      <c r="CK265" s="223"/>
      <c r="CL265" s="223"/>
      <c r="CM265" s="223"/>
      <c r="CN265" s="223"/>
      <c r="CO265" s="223"/>
      <c r="CP265" s="223"/>
      <c r="CQ265" s="223"/>
      <c r="CR265" s="223"/>
      <c r="CS265" s="223"/>
      <c r="CT265" s="223"/>
      <c r="CU265" s="223"/>
      <c r="CV265" s="223"/>
      <c r="CW265" s="223"/>
      <c r="CX265" s="223"/>
      <c r="CY265" s="223"/>
      <c r="CZ265" s="223"/>
      <c r="DA265" s="223"/>
      <c r="DB265" s="223"/>
      <c r="DC265" s="223"/>
      <c r="DD265" s="223"/>
      <c r="DE265" s="223"/>
      <c r="DF265" s="223"/>
      <c r="DG265" s="223"/>
      <c r="DH265" s="223"/>
      <c r="DI265" s="223"/>
      <c r="DJ265" s="223"/>
      <c r="DK265" s="223"/>
      <c r="DL265" s="223"/>
      <c r="DM265" s="223"/>
      <c r="DN265" s="223"/>
      <c r="DO265" s="223"/>
      <c r="DP265" s="223"/>
      <c r="DQ265" s="223"/>
      <c r="DR265" s="223"/>
      <c r="DS265" s="223"/>
      <c r="DT265" s="223"/>
      <c r="DU265" s="223"/>
      <c r="DV265" s="223"/>
      <c r="DW265" s="223"/>
      <c r="DX265" s="223"/>
      <c r="DY265" s="223"/>
      <c r="DZ265" s="223"/>
      <c r="EA265" s="223"/>
      <c r="EB265" s="223"/>
      <c r="EC265" s="223"/>
      <c r="ED265" s="223"/>
      <c r="EE265" s="223"/>
      <c r="EF265" s="223"/>
      <c r="EG265" s="223"/>
      <c r="EH265" s="223"/>
      <c r="EI265" s="223"/>
      <c r="EJ265" s="223"/>
      <c r="EK265" s="223"/>
      <c r="EL265" s="223"/>
      <c r="EM265" s="223"/>
      <c r="EN265" s="223"/>
      <c r="EO265" s="223"/>
      <c r="EP265" s="223"/>
      <c r="EQ265" s="223"/>
      <c r="ER265" s="223"/>
      <c r="ES265" s="223"/>
      <c r="ET265" s="223"/>
      <c r="EU265" s="223"/>
      <c r="EV265" s="223"/>
      <c r="EW265" s="223"/>
      <c r="EX265" s="223"/>
      <c r="EY265" s="223"/>
      <c r="EZ265" s="223"/>
      <c r="FA265" s="223"/>
      <c r="FB265" s="223"/>
      <c r="FC265" s="223"/>
      <c r="FD265" s="223"/>
      <c r="FE265" s="223"/>
      <c r="FF265" s="223"/>
      <c r="FG265" s="223"/>
      <c r="FH265" s="223"/>
      <c r="FI265" s="223"/>
      <c r="FJ265" s="223"/>
      <c r="FK265" s="223"/>
      <c r="FL265" s="223"/>
      <c r="FM265" s="223"/>
      <c r="FN265" s="223"/>
      <c r="FO265" s="223"/>
      <c r="FP265" s="223"/>
      <c r="FQ265" s="223"/>
      <c r="FR265" s="223"/>
      <c r="FS265" s="223"/>
      <c r="FT265" s="223"/>
      <c r="FU265" s="223"/>
      <c r="FV265" s="223"/>
      <c r="FW265" s="223"/>
      <c r="FX265" s="223"/>
      <c r="FY265" s="223"/>
      <c r="FZ265" s="223"/>
      <c r="GA265" s="223"/>
      <c r="GB265" s="223"/>
      <c r="GC265" s="223"/>
      <c r="GD265" s="223"/>
      <c r="GE265" s="223"/>
      <c r="GF265" s="223"/>
      <c r="GG265" s="223"/>
      <c r="GH265" s="223"/>
      <c r="GI265" s="223"/>
      <c r="GJ265" s="223"/>
      <c r="GK265" s="223"/>
      <c r="GL265" s="223"/>
      <c r="GM265" s="223"/>
      <c r="GN265" s="223"/>
      <c r="GO265" s="223"/>
      <c r="GP265" s="223"/>
      <c r="GQ265" s="223"/>
      <c r="GR265" s="223"/>
      <c r="GS265" s="223"/>
      <c r="GT265" s="223"/>
      <c r="GU265" s="223"/>
      <c r="GV265" s="223"/>
      <c r="GW265" s="223"/>
      <c r="GX265" s="223"/>
      <c r="GY265" s="223"/>
      <c r="GZ265" s="223"/>
      <c r="HA265" s="223"/>
      <c r="HB265" s="223"/>
      <c r="HC265" s="223"/>
      <c r="HD265" s="223"/>
      <c r="HE265" s="223"/>
      <c r="HF265" s="223"/>
      <c r="HG265" s="223"/>
      <c r="HH265" s="223"/>
      <c r="HI265" s="223"/>
      <c r="HJ265" s="223"/>
      <c r="HK265" s="223"/>
      <c r="HL265" s="223"/>
      <c r="HM265" s="223"/>
      <c r="HN265" s="223"/>
      <c r="HO265" s="223"/>
      <c r="HP265" s="223"/>
      <c r="HQ265" s="223"/>
      <c r="HR265" s="223"/>
      <c r="HS265" s="223"/>
      <c r="HT265" s="223"/>
      <c r="HU265" s="223"/>
      <c r="HV265" s="223"/>
      <c r="HW265" s="223"/>
      <c r="HX265" s="223"/>
      <c r="HY265" s="223"/>
      <c r="HZ265" s="223"/>
      <c r="IA265" s="223"/>
      <c r="IB265" s="223"/>
      <c r="IC265" s="223"/>
      <c r="ID265" s="223"/>
      <c r="IE265" s="223"/>
      <c r="IF265" s="223"/>
      <c r="IG265" s="223"/>
      <c r="IH265" s="223"/>
      <c r="II265" s="223"/>
      <c r="IJ265" s="223"/>
      <c r="IK265" s="223"/>
      <c r="IL265" s="223"/>
      <c r="IM265" s="223"/>
      <c r="IN265" s="223"/>
      <c r="IO265" s="223"/>
      <c r="IP265" s="223"/>
      <c r="IQ265" s="223"/>
      <c r="IR265" s="223"/>
      <c r="IS265" s="223"/>
      <c r="IT265" s="223"/>
      <c r="IU265" s="223"/>
      <c r="IV265" s="223"/>
      <c r="IW265" s="223"/>
      <c r="IX265" s="223"/>
      <c r="IY265" s="223"/>
      <c r="IZ265" s="223"/>
      <c r="JA265" s="223"/>
      <c r="JB265" s="223"/>
      <c r="JC265" s="223"/>
      <c r="JD265" s="223"/>
      <c r="JE265" s="223"/>
      <c r="JF265" s="223"/>
      <c r="JG265" s="223"/>
      <c r="JH265" s="223"/>
      <c r="JI265" s="232"/>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50" hidden="false" customHeight="true" outlineLevel="0" collapsed="false">
      <c r="A266" s="119" t="n">
        <v>243</v>
      </c>
      <c r="B266" s="119" t="s">
        <v>109</v>
      </c>
      <c r="C266" s="119" t="n">
        <v>14</v>
      </c>
      <c r="D266" s="119" t="s">
        <v>110</v>
      </c>
      <c r="E266" s="119"/>
      <c r="F266" s="119"/>
      <c r="G266" s="119" t="s">
        <v>112</v>
      </c>
      <c r="H266" s="119"/>
      <c r="I266" s="119" t="s">
        <v>69</v>
      </c>
      <c r="J266" s="119"/>
      <c r="K266" s="164" t="s">
        <v>1028</v>
      </c>
      <c r="L266" s="119" t="s">
        <v>76</v>
      </c>
      <c r="M266" s="164" t="s">
        <v>114</v>
      </c>
      <c r="N266" s="202" t="n">
        <v>41851</v>
      </c>
      <c r="O266" s="202" t="n">
        <v>41853</v>
      </c>
      <c r="P266" s="202" t="n">
        <v>41868</v>
      </c>
      <c r="Q266" s="124" t="n">
        <f aca="false">P266-O266</f>
        <v>15</v>
      </c>
      <c r="R266" s="119"/>
      <c r="S266" s="119" t="n">
        <v>9001</v>
      </c>
      <c r="T266" s="119"/>
      <c r="U266" s="169" t="s">
        <v>1029</v>
      </c>
      <c r="V266" s="164" t="s">
        <v>1030</v>
      </c>
      <c r="W266" s="169" t="s">
        <v>1031</v>
      </c>
      <c r="X266" s="167" t="s">
        <v>1032</v>
      </c>
      <c r="Y266" s="164" t="s">
        <v>1026</v>
      </c>
      <c r="Z266" s="169" t="s">
        <v>1033</v>
      </c>
      <c r="AA266" s="165"/>
      <c r="AB266" s="159" t="n">
        <v>1</v>
      </c>
      <c r="AC266" s="202" t="n">
        <v>41868</v>
      </c>
      <c r="AD266" s="119" t="s">
        <v>121</v>
      </c>
      <c r="AE266" s="132" t="n">
        <f aca="false">AC266-O266</f>
        <v>15</v>
      </c>
      <c r="AF266" s="193" t="n">
        <v>41857</v>
      </c>
      <c r="AG266" s="164" t="s">
        <v>1034</v>
      </c>
      <c r="AH266" s="0"/>
      <c r="AI266" s="220"/>
      <c r="AJ266" s="220"/>
      <c r="AK266" s="220"/>
      <c r="AL266" s="220"/>
      <c r="AM266" s="220"/>
      <c r="AN266" s="220"/>
      <c r="AO266" s="223"/>
      <c r="AP266" s="223"/>
      <c r="AQ266" s="223"/>
      <c r="AR266" s="223"/>
      <c r="AS266" s="223"/>
      <c r="AT266" s="223"/>
      <c r="AU266" s="223"/>
      <c r="AV266" s="223"/>
      <c r="AW266" s="223"/>
      <c r="AX266" s="223"/>
      <c r="AY266" s="223"/>
      <c r="AZ266" s="223"/>
      <c r="BA266" s="223"/>
      <c r="BB266" s="223"/>
      <c r="BC266" s="223"/>
      <c r="BD266" s="223"/>
      <c r="BE266" s="223"/>
      <c r="BF266" s="223"/>
      <c r="BG266" s="223"/>
      <c r="BH266" s="223"/>
      <c r="BI266" s="223"/>
      <c r="BJ266" s="223"/>
      <c r="BK266" s="223"/>
      <c r="BL266" s="223"/>
      <c r="BM266" s="223"/>
      <c r="BN266" s="223"/>
      <c r="BO266" s="223"/>
      <c r="BP266" s="223"/>
      <c r="BQ266" s="223"/>
      <c r="BR266" s="223"/>
      <c r="BS266" s="223"/>
      <c r="BT266" s="223"/>
      <c r="BU266" s="223"/>
      <c r="BV266" s="223"/>
      <c r="BW266" s="223"/>
      <c r="BX266" s="223"/>
      <c r="BY266" s="223"/>
      <c r="BZ266" s="223"/>
      <c r="CA266" s="223"/>
      <c r="CB266" s="223"/>
      <c r="CC266" s="223"/>
      <c r="CD266" s="223"/>
      <c r="CE266" s="223"/>
      <c r="CF266" s="223"/>
      <c r="CG266" s="223"/>
      <c r="CH266" s="223"/>
      <c r="CI266" s="223"/>
      <c r="CJ266" s="223"/>
      <c r="CK266" s="223"/>
      <c r="CL266" s="223"/>
      <c r="CM266" s="223"/>
      <c r="CN266" s="223"/>
      <c r="CO266" s="223"/>
      <c r="CP266" s="223"/>
      <c r="CQ266" s="223"/>
      <c r="CR266" s="223"/>
      <c r="CS266" s="223"/>
      <c r="CT266" s="223"/>
      <c r="CU266" s="223"/>
      <c r="CV266" s="223"/>
      <c r="CW266" s="223"/>
      <c r="CX266" s="223"/>
      <c r="CY266" s="223"/>
      <c r="CZ266" s="223"/>
      <c r="DA266" s="223"/>
      <c r="DB266" s="223"/>
      <c r="DC266" s="223"/>
      <c r="DD266" s="223"/>
      <c r="DE266" s="223"/>
      <c r="DF266" s="223"/>
      <c r="DG266" s="223"/>
      <c r="DH266" s="223"/>
      <c r="DI266" s="223"/>
      <c r="DJ266" s="223"/>
      <c r="DK266" s="223"/>
      <c r="DL266" s="223"/>
      <c r="DM266" s="223"/>
      <c r="DN266" s="223"/>
      <c r="DO266" s="223"/>
      <c r="DP266" s="223"/>
      <c r="DQ266" s="223"/>
      <c r="DR266" s="223"/>
      <c r="DS266" s="223"/>
      <c r="DT266" s="223"/>
      <c r="DU266" s="223"/>
      <c r="DV266" s="223"/>
      <c r="DW266" s="223"/>
      <c r="DX266" s="223"/>
      <c r="DY266" s="223"/>
      <c r="DZ266" s="223"/>
      <c r="EA266" s="223"/>
      <c r="EB266" s="223"/>
      <c r="EC266" s="223"/>
      <c r="ED266" s="223"/>
      <c r="EE266" s="223"/>
      <c r="EF266" s="223"/>
      <c r="EG266" s="223"/>
      <c r="EH266" s="223"/>
      <c r="EI266" s="223"/>
      <c r="EJ266" s="223"/>
      <c r="EK266" s="223"/>
      <c r="EL266" s="223"/>
      <c r="EM266" s="223"/>
      <c r="EN266" s="223"/>
      <c r="EO266" s="223"/>
      <c r="EP266" s="223"/>
      <c r="EQ266" s="223"/>
      <c r="ER266" s="223"/>
      <c r="ES266" s="223"/>
      <c r="ET266" s="223"/>
      <c r="EU266" s="223"/>
      <c r="EV266" s="223"/>
      <c r="EW266" s="223"/>
      <c r="EX266" s="223"/>
      <c r="EY266" s="223"/>
      <c r="EZ266" s="223"/>
      <c r="FA266" s="223"/>
      <c r="FB266" s="223"/>
      <c r="FC266" s="223"/>
      <c r="FD266" s="223"/>
      <c r="FE266" s="223"/>
      <c r="FF266" s="223"/>
      <c r="FG266" s="223"/>
      <c r="FH266" s="223"/>
      <c r="FI266" s="223"/>
      <c r="FJ266" s="223"/>
      <c r="FK266" s="223"/>
      <c r="FL266" s="223"/>
      <c r="FM266" s="223"/>
      <c r="FN266" s="223"/>
      <c r="FO266" s="223"/>
      <c r="FP266" s="223"/>
      <c r="FQ266" s="223"/>
      <c r="FR266" s="223"/>
      <c r="FS266" s="223"/>
      <c r="FT266" s="223"/>
      <c r="FU266" s="223"/>
      <c r="FV266" s="223"/>
      <c r="FW266" s="223"/>
      <c r="FX266" s="223"/>
      <c r="FY266" s="223"/>
      <c r="FZ266" s="223"/>
      <c r="GA266" s="223"/>
      <c r="GB266" s="223"/>
      <c r="GC266" s="223"/>
      <c r="GD266" s="223"/>
      <c r="GE266" s="223"/>
      <c r="GF266" s="223"/>
      <c r="GG266" s="223"/>
      <c r="GH266" s="223"/>
      <c r="GI266" s="223"/>
      <c r="GJ266" s="223"/>
      <c r="GK266" s="223"/>
      <c r="GL266" s="223"/>
      <c r="GM266" s="223"/>
      <c r="GN266" s="223"/>
      <c r="GO266" s="223"/>
      <c r="GP266" s="223"/>
      <c r="GQ266" s="223"/>
      <c r="GR266" s="223"/>
      <c r="GS266" s="223"/>
      <c r="GT266" s="223"/>
      <c r="GU266" s="223"/>
      <c r="GV266" s="223"/>
      <c r="GW266" s="223"/>
      <c r="GX266" s="223"/>
      <c r="GY266" s="223"/>
      <c r="GZ266" s="223"/>
      <c r="HA266" s="223"/>
      <c r="HB266" s="223"/>
      <c r="HC266" s="223"/>
      <c r="HD266" s="223"/>
      <c r="HE266" s="223"/>
      <c r="HF266" s="223"/>
      <c r="HG266" s="223"/>
      <c r="HH266" s="223"/>
      <c r="HI266" s="223"/>
      <c r="HJ266" s="223"/>
      <c r="HK266" s="223"/>
      <c r="HL266" s="223"/>
      <c r="HM266" s="223"/>
      <c r="HN266" s="223"/>
      <c r="HO266" s="223"/>
      <c r="HP266" s="223"/>
      <c r="HQ266" s="223"/>
      <c r="HR266" s="223"/>
      <c r="HS266" s="223"/>
      <c r="HT266" s="223"/>
      <c r="HU266" s="223"/>
      <c r="HV266" s="223"/>
      <c r="HW266" s="223"/>
      <c r="HX266" s="223"/>
      <c r="HY266" s="223"/>
      <c r="HZ266" s="223"/>
      <c r="IA266" s="223"/>
      <c r="IB266" s="223"/>
      <c r="IC266" s="223"/>
      <c r="ID266" s="223"/>
      <c r="IE266" s="223"/>
      <c r="IF266" s="223"/>
      <c r="IG266" s="223"/>
      <c r="IH266" s="223"/>
      <c r="II266" s="223"/>
      <c r="IJ266" s="223"/>
      <c r="IK266" s="223"/>
      <c r="IL266" s="223"/>
      <c r="IM266" s="223"/>
      <c r="IN266" s="223"/>
      <c r="IO266" s="223"/>
      <c r="IP266" s="223"/>
      <c r="IQ266" s="223"/>
      <c r="IR266" s="223"/>
      <c r="IS266" s="223"/>
      <c r="IT266" s="223"/>
      <c r="IU266" s="223"/>
      <c r="IV266" s="223"/>
      <c r="IW266" s="223"/>
      <c r="IX266" s="223"/>
      <c r="IY266" s="223"/>
      <c r="IZ266" s="223"/>
      <c r="JA266" s="223"/>
      <c r="JB266" s="223"/>
      <c r="JC266" s="223"/>
      <c r="JD266" s="223"/>
      <c r="JE266" s="223"/>
      <c r="JF266" s="223"/>
      <c r="JG266" s="223"/>
      <c r="JH266" s="223"/>
      <c r="JI266" s="232"/>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63.5" hidden="false" customHeight="true" outlineLevel="0" collapsed="false">
      <c r="A267" s="119" t="n">
        <v>244</v>
      </c>
      <c r="B267" s="119" t="s">
        <v>109</v>
      </c>
      <c r="C267" s="119" t="n">
        <v>14</v>
      </c>
      <c r="D267" s="119" t="s">
        <v>110</v>
      </c>
      <c r="E267" s="119"/>
      <c r="F267" s="119"/>
      <c r="G267" s="119" t="s">
        <v>112</v>
      </c>
      <c r="H267" s="119"/>
      <c r="I267" s="119" t="s">
        <v>70</v>
      </c>
      <c r="J267" s="119"/>
      <c r="K267" s="164" t="s">
        <v>1035</v>
      </c>
      <c r="L267" s="164" t="s">
        <v>893</v>
      </c>
      <c r="M267" s="164" t="s">
        <v>114</v>
      </c>
      <c r="N267" s="202" t="n">
        <v>41853</v>
      </c>
      <c r="O267" s="202" t="n">
        <v>41856</v>
      </c>
      <c r="P267" s="202" t="n">
        <v>41871</v>
      </c>
      <c r="Q267" s="124" t="n">
        <f aca="false">P267-O267</f>
        <v>15</v>
      </c>
      <c r="R267" s="119"/>
      <c r="S267" s="119" t="s">
        <v>241</v>
      </c>
      <c r="T267" s="119"/>
      <c r="U267" s="169" t="s">
        <v>1036</v>
      </c>
      <c r="V267" s="164" t="s">
        <v>1037</v>
      </c>
      <c r="W267" s="169" t="s">
        <v>1038</v>
      </c>
      <c r="X267" s="167" t="s">
        <v>1039</v>
      </c>
      <c r="Y267" s="164" t="s">
        <v>405</v>
      </c>
      <c r="Z267" s="169" t="s">
        <v>1040</v>
      </c>
      <c r="AA267" s="169"/>
      <c r="AB267" s="159" t="n">
        <v>1</v>
      </c>
      <c r="AC267" s="202" t="n">
        <v>41871</v>
      </c>
      <c r="AD267" s="119" t="s">
        <v>121</v>
      </c>
      <c r="AE267" s="132" t="n">
        <f aca="false">AC267-O267</f>
        <v>15</v>
      </c>
      <c r="AF267" s="119"/>
      <c r="AG267" s="180"/>
      <c r="AH267" s="0"/>
      <c r="AI267" s="223"/>
      <c r="AJ267" s="223"/>
      <c r="AK267" s="223"/>
      <c r="AL267" s="223"/>
      <c r="AM267" s="223"/>
      <c r="AN267" s="223"/>
      <c r="AO267" s="223"/>
      <c r="AP267" s="223"/>
      <c r="AQ267" s="223"/>
      <c r="AR267" s="223"/>
      <c r="AS267" s="223"/>
      <c r="AT267" s="223"/>
      <c r="AU267" s="223"/>
      <c r="AV267" s="223"/>
      <c r="AW267" s="223"/>
      <c r="AX267" s="223"/>
      <c r="AY267" s="223"/>
      <c r="AZ267" s="223"/>
      <c r="BA267" s="223"/>
      <c r="BB267" s="223"/>
      <c r="BC267" s="223"/>
      <c r="BD267" s="223"/>
      <c r="BE267" s="223"/>
      <c r="BF267" s="223"/>
      <c r="BG267" s="223"/>
      <c r="BH267" s="223"/>
      <c r="BI267" s="223"/>
      <c r="BJ267" s="223"/>
      <c r="BK267" s="223"/>
      <c r="BL267" s="223"/>
      <c r="BM267" s="223"/>
      <c r="BN267" s="223"/>
      <c r="BO267" s="223"/>
      <c r="BP267" s="223"/>
      <c r="BQ267" s="223"/>
      <c r="BR267" s="223"/>
      <c r="BS267" s="223"/>
      <c r="BT267" s="223"/>
      <c r="BU267" s="223"/>
      <c r="BV267" s="223"/>
      <c r="BW267" s="223"/>
      <c r="BX267" s="223"/>
      <c r="BY267" s="223"/>
      <c r="BZ267" s="223"/>
      <c r="CA267" s="223"/>
      <c r="CB267" s="223"/>
      <c r="CC267" s="223"/>
      <c r="CD267" s="223"/>
      <c r="CE267" s="223"/>
      <c r="CF267" s="223"/>
      <c r="CG267" s="223"/>
      <c r="CH267" s="223"/>
      <c r="CI267" s="223"/>
      <c r="CJ267" s="223"/>
      <c r="CK267" s="223"/>
      <c r="CL267" s="223"/>
      <c r="CM267" s="223"/>
      <c r="CN267" s="223"/>
      <c r="CO267" s="223"/>
      <c r="CP267" s="223"/>
      <c r="CQ267" s="223"/>
      <c r="CR267" s="223"/>
      <c r="CS267" s="223"/>
      <c r="CT267" s="223"/>
      <c r="CU267" s="223"/>
      <c r="CV267" s="223"/>
      <c r="CW267" s="223"/>
      <c r="CX267" s="223"/>
      <c r="CY267" s="223"/>
      <c r="CZ267" s="223"/>
      <c r="DA267" s="223"/>
      <c r="DB267" s="223"/>
      <c r="DC267" s="223"/>
      <c r="DD267" s="223"/>
      <c r="DE267" s="223"/>
      <c r="DF267" s="223"/>
      <c r="DG267" s="223"/>
      <c r="DH267" s="223"/>
      <c r="DI267" s="223"/>
      <c r="DJ267" s="223"/>
      <c r="DK267" s="223"/>
      <c r="DL267" s="223"/>
      <c r="DM267" s="223"/>
      <c r="DN267" s="223"/>
      <c r="DO267" s="223"/>
      <c r="DP267" s="223"/>
      <c r="DQ267" s="223"/>
      <c r="DR267" s="223"/>
      <c r="DS267" s="223"/>
      <c r="DT267" s="223"/>
      <c r="DU267" s="223"/>
      <c r="DV267" s="223"/>
      <c r="DW267" s="223"/>
      <c r="DX267" s="223"/>
      <c r="DY267" s="223"/>
      <c r="DZ267" s="223"/>
      <c r="EA267" s="223"/>
      <c r="EB267" s="223"/>
      <c r="EC267" s="223"/>
      <c r="ED267" s="223"/>
      <c r="EE267" s="223"/>
      <c r="EF267" s="223"/>
      <c r="EG267" s="223"/>
      <c r="EH267" s="223"/>
      <c r="EI267" s="223"/>
      <c r="EJ267" s="223"/>
      <c r="EK267" s="223"/>
      <c r="EL267" s="223"/>
      <c r="EM267" s="223"/>
      <c r="EN267" s="223"/>
      <c r="EO267" s="223"/>
      <c r="EP267" s="223"/>
      <c r="EQ267" s="223"/>
      <c r="ER267" s="223"/>
      <c r="ES267" s="223"/>
      <c r="ET267" s="223"/>
      <c r="EU267" s="223"/>
      <c r="EV267" s="223"/>
      <c r="EW267" s="223"/>
      <c r="EX267" s="223"/>
      <c r="EY267" s="223"/>
      <c r="EZ267" s="223"/>
      <c r="FA267" s="223"/>
      <c r="FB267" s="223"/>
      <c r="FC267" s="223"/>
      <c r="FD267" s="223"/>
      <c r="FE267" s="223"/>
      <c r="FF267" s="223"/>
      <c r="FG267" s="223"/>
      <c r="FH267" s="223"/>
      <c r="FI267" s="223"/>
      <c r="FJ267" s="223"/>
      <c r="FK267" s="223"/>
      <c r="FL267" s="223"/>
      <c r="FM267" s="223"/>
      <c r="FN267" s="223"/>
      <c r="FO267" s="223"/>
      <c r="FP267" s="223"/>
      <c r="FQ267" s="223"/>
      <c r="FR267" s="223"/>
      <c r="FS267" s="223"/>
      <c r="FT267" s="223"/>
      <c r="FU267" s="223"/>
      <c r="FV267" s="223"/>
      <c r="FW267" s="223"/>
      <c r="FX267" s="223"/>
      <c r="FY267" s="223"/>
      <c r="FZ267" s="223"/>
      <c r="GA267" s="223"/>
      <c r="GB267" s="223"/>
      <c r="GC267" s="223"/>
      <c r="GD267" s="223"/>
      <c r="GE267" s="223"/>
      <c r="GF267" s="223"/>
      <c r="GG267" s="223"/>
      <c r="GH267" s="223"/>
      <c r="GI267" s="223"/>
      <c r="GJ267" s="223"/>
      <c r="GK267" s="223"/>
      <c r="GL267" s="223"/>
      <c r="GM267" s="223"/>
      <c r="GN267" s="223"/>
      <c r="GO267" s="223"/>
      <c r="GP267" s="223"/>
      <c r="GQ267" s="223"/>
      <c r="GR267" s="223"/>
      <c r="GS267" s="223"/>
      <c r="GT267" s="223"/>
      <c r="GU267" s="223"/>
      <c r="GV267" s="223"/>
      <c r="GW267" s="223"/>
      <c r="GX267" s="223"/>
      <c r="GY267" s="223"/>
      <c r="GZ267" s="223"/>
      <c r="HA267" s="223"/>
      <c r="HB267" s="223"/>
      <c r="HC267" s="223"/>
      <c r="HD267" s="223"/>
      <c r="HE267" s="223"/>
      <c r="HF267" s="223"/>
      <c r="HG267" s="223"/>
      <c r="HH267" s="223"/>
      <c r="HI267" s="223"/>
      <c r="HJ267" s="223"/>
      <c r="HK267" s="223"/>
      <c r="HL267" s="223"/>
      <c r="HM267" s="223"/>
      <c r="HN267" s="223"/>
      <c r="HO267" s="223"/>
      <c r="HP267" s="223"/>
      <c r="HQ267" s="223"/>
      <c r="HR267" s="223"/>
      <c r="HS267" s="223"/>
      <c r="HT267" s="223"/>
      <c r="HU267" s="223"/>
      <c r="HV267" s="223"/>
      <c r="HW267" s="223"/>
      <c r="HX267" s="223"/>
      <c r="HY267" s="223"/>
      <c r="HZ267" s="223"/>
      <c r="IA267" s="223"/>
      <c r="IB267" s="223"/>
      <c r="IC267" s="223"/>
      <c r="ID267" s="223"/>
      <c r="IE267" s="223"/>
      <c r="IF267" s="223"/>
      <c r="IG267" s="223"/>
      <c r="IH267" s="223"/>
      <c r="II267" s="223"/>
      <c r="IJ267" s="223"/>
      <c r="IK267" s="223"/>
      <c r="IL267" s="223"/>
      <c r="IM267" s="223"/>
      <c r="IN267" s="223"/>
      <c r="IO267" s="223"/>
      <c r="IP267" s="223"/>
      <c r="IQ267" s="223"/>
      <c r="IR267" s="223"/>
      <c r="IS267" s="223"/>
      <c r="IT267" s="223"/>
      <c r="IU267" s="223"/>
      <c r="IV267" s="223"/>
      <c r="IW267" s="223"/>
      <c r="IX267" s="223"/>
      <c r="IY267" s="223"/>
      <c r="IZ267" s="223"/>
      <c r="JA267" s="223"/>
      <c r="JB267" s="223"/>
      <c r="JC267" s="223"/>
      <c r="JD267" s="223"/>
      <c r="JE267" s="223"/>
      <c r="JF267" s="223"/>
      <c r="JG267" s="223"/>
      <c r="JH267" s="223"/>
      <c r="JI267" s="232"/>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65.75" hidden="false" customHeight="false" outlineLevel="0" collapsed="false">
      <c r="A268" s="119" t="n">
        <v>245</v>
      </c>
      <c r="B268" s="218" t="s">
        <v>109</v>
      </c>
      <c r="C268" s="218" t="n">
        <v>14</v>
      </c>
      <c r="D268" s="119" t="s">
        <v>110</v>
      </c>
      <c r="E268" s="218"/>
      <c r="F268" s="218"/>
      <c r="G268" s="218" t="s">
        <v>112</v>
      </c>
      <c r="H268" s="218"/>
      <c r="I268" s="218" t="s">
        <v>70</v>
      </c>
      <c r="J268" s="218"/>
      <c r="K268" s="283" t="s">
        <v>1041</v>
      </c>
      <c r="L268" s="283" t="s">
        <v>91</v>
      </c>
      <c r="M268" s="283" t="s">
        <v>1042</v>
      </c>
      <c r="N268" s="215" t="n">
        <v>41857</v>
      </c>
      <c r="O268" s="215" t="n">
        <v>41857</v>
      </c>
      <c r="P268" s="215" t="n">
        <v>41857</v>
      </c>
      <c r="Q268" s="124" t="n">
        <f aca="false">P268-O268</f>
        <v>0</v>
      </c>
      <c r="R268" s="218"/>
      <c r="S268" s="218" t="n">
        <v>14001</v>
      </c>
      <c r="T268" s="218"/>
      <c r="U268" s="292" t="s">
        <v>1043</v>
      </c>
      <c r="V268" s="283" t="s">
        <v>1044</v>
      </c>
      <c r="W268" s="293" t="s">
        <v>1045</v>
      </c>
      <c r="X268" s="191" t="s">
        <v>1046</v>
      </c>
      <c r="Y268" s="283" t="s">
        <v>1047</v>
      </c>
      <c r="Z268" s="259" t="s">
        <v>1048</v>
      </c>
      <c r="AA268" s="259"/>
      <c r="AB268" s="261" t="n">
        <v>0.4</v>
      </c>
      <c r="AC268" s="215" t="n">
        <v>41871</v>
      </c>
      <c r="AD268" s="218" t="s">
        <v>200</v>
      </c>
      <c r="AE268" s="132" t="n">
        <f aca="false">AC268-O268</f>
        <v>14</v>
      </c>
      <c r="AF268" s="218"/>
      <c r="AG268" s="205" t="s">
        <v>1049</v>
      </c>
      <c r="AH268" s="0"/>
      <c r="AI268" s="223"/>
      <c r="AJ268" s="223"/>
      <c r="AK268" s="223"/>
      <c r="AL268" s="223"/>
      <c r="AM268" s="223"/>
      <c r="AN268" s="223"/>
      <c r="AO268" s="223"/>
      <c r="AP268" s="223"/>
      <c r="AQ268" s="223"/>
      <c r="AR268" s="223"/>
      <c r="AS268" s="223"/>
      <c r="AT268" s="223"/>
      <c r="AU268" s="223"/>
      <c r="AV268" s="223"/>
      <c r="AW268" s="223"/>
      <c r="AX268" s="223"/>
      <c r="AY268" s="223"/>
      <c r="AZ268" s="223"/>
      <c r="BA268" s="223"/>
      <c r="BB268" s="223"/>
      <c r="BC268" s="223"/>
      <c r="BD268" s="223"/>
      <c r="BE268" s="223"/>
      <c r="BF268" s="223"/>
      <c r="BG268" s="223"/>
      <c r="BH268" s="223"/>
      <c r="BI268" s="223"/>
      <c r="BJ268" s="223"/>
      <c r="BK268" s="223"/>
      <c r="BL268" s="223"/>
      <c r="BM268" s="223"/>
      <c r="BN268" s="223"/>
      <c r="BO268" s="223"/>
      <c r="BP268" s="223"/>
      <c r="BQ268" s="223"/>
      <c r="BR268" s="223"/>
      <c r="BS268" s="223"/>
      <c r="BT268" s="223"/>
      <c r="BU268" s="223"/>
      <c r="BV268" s="223"/>
      <c r="BW268" s="223"/>
      <c r="BX268" s="223"/>
      <c r="BY268" s="223"/>
      <c r="BZ268" s="223"/>
      <c r="CA268" s="223"/>
      <c r="CB268" s="223"/>
      <c r="CC268" s="223"/>
      <c r="CD268" s="223"/>
      <c r="CE268" s="223"/>
      <c r="CF268" s="223"/>
      <c r="CG268" s="223"/>
      <c r="CH268" s="223"/>
      <c r="CI268" s="223"/>
      <c r="CJ268" s="223"/>
      <c r="CK268" s="223"/>
      <c r="CL268" s="223"/>
      <c r="CM268" s="223"/>
      <c r="CN268" s="223"/>
      <c r="CO268" s="223"/>
      <c r="CP268" s="223"/>
      <c r="CQ268" s="223"/>
      <c r="CR268" s="223"/>
      <c r="CS268" s="223"/>
      <c r="CT268" s="223"/>
      <c r="CU268" s="223"/>
      <c r="CV268" s="223"/>
      <c r="CW268" s="223"/>
      <c r="CX268" s="223"/>
      <c r="CY268" s="223"/>
      <c r="CZ268" s="223"/>
      <c r="DA268" s="223"/>
      <c r="DB268" s="223"/>
      <c r="DC268" s="223"/>
      <c r="DD268" s="223"/>
      <c r="DE268" s="223"/>
      <c r="DF268" s="223"/>
      <c r="DG268" s="223"/>
      <c r="DH268" s="223"/>
      <c r="DI268" s="223"/>
      <c r="DJ268" s="223"/>
      <c r="DK268" s="223"/>
      <c r="DL268" s="223"/>
      <c r="DM268" s="223"/>
      <c r="DN268" s="223"/>
      <c r="DO268" s="223"/>
      <c r="DP268" s="223"/>
      <c r="DQ268" s="223"/>
      <c r="DR268" s="223"/>
      <c r="DS268" s="223"/>
      <c r="DT268" s="223"/>
      <c r="DU268" s="223"/>
      <c r="DV268" s="223"/>
      <c r="DW268" s="223"/>
      <c r="DX268" s="223"/>
      <c r="DY268" s="223"/>
      <c r="DZ268" s="223"/>
      <c r="EA268" s="223"/>
      <c r="EB268" s="223"/>
      <c r="EC268" s="223"/>
      <c r="ED268" s="223"/>
      <c r="EE268" s="223"/>
      <c r="EF268" s="223"/>
      <c r="EG268" s="223"/>
      <c r="EH268" s="223"/>
      <c r="EI268" s="223"/>
      <c r="EJ268" s="223"/>
      <c r="EK268" s="223"/>
      <c r="EL268" s="223"/>
      <c r="EM268" s="223"/>
      <c r="EN268" s="223"/>
      <c r="EO268" s="223"/>
      <c r="EP268" s="223"/>
      <c r="EQ268" s="223"/>
      <c r="ER268" s="223"/>
      <c r="ES268" s="223"/>
      <c r="ET268" s="223"/>
      <c r="EU268" s="223"/>
      <c r="EV268" s="223"/>
      <c r="EW268" s="223"/>
      <c r="EX268" s="223"/>
      <c r="EY268" s="223"/>
      <c r="EZ268" s="223"/>
      <c r="FA268" s="223"/>
      <c r="FB268" s="223"/>
      <c r="FC268" s="223"/>
      <c r="FD268" s="223"/>
      <c r="FE268" s="223"/>
      <c r="FF268" s="223"/>
      <c r="FG268" s="223"/>
      <c r="FH268" s="223"/>
      <c r="FI268" s="223"/>
      <c r="FJ268" s="223"/>
      <c r="FK268" s="223"/>
      <c r="FL268" s="223"/>
      <c r="FM268" s="223"/>
      <c r="FN268" s="223"/>
      <c r="FO268" s="223"/>
      <c r="FP268" s="223"/>
      <c r="FQ268" s="223"/>
      <c r="FR268" s="223"/>
      <c r="FS268" s="223"/>
      <c r="FT268" s="223"/>
      <c r="FU268" s="223"/>
      <c r="FV268" s="223"/>
      <c r="FW268" s="223"/>
      <c r="FX268" s="223"/>
      <c r="FY268" s="223"/>
      <c r="FZ268" s="223"/>
      <c r="GA268" s="223"/>
      <c r="GB268" s="223"/>
      <c r="GC268" s="223"/>
      <c r="GD268" s="223"/>
      <c r="GE268" s="223"/>
      <c r="GF268" s="223"/>
      <c r="GG268" s="223"/>
      <c r="GH268" s="223"/>
      <c r="GI268" s="223"/>
      <c r="GJ268" s="223"/>
      <c r="GK268" s="223"/>
      <c r="GL268" s="223"/>
      <c r="GM268" s="223"/>
      <c r="GN268" s="223"/>
      <c r="GO268" s="223"/>
      <c r="GP268" s="223"/>
      <c r="GQ268" s="223"/>
      <c r="GR268" s="223"/>
      <c r="GS268" s="223"/>
      <c r="GT268" s="223"/>
      <c r="GU268" s="223"/>
      <c r="GV268" s="223"/>
      <c r="GW268" s="223"/>
      <c r="GX268" s="223"/>
      <c r="GY268" s="223"/>
      <c r="GZ268" s="223"/>
      <c r="HA268" s="223"/>
      <c r="HB268" s="223"/>
      <c r="HC268" s="223"/>
      <c r="HD268" s="223"/>
      <c r="HE268" s="223"/>
      <c r="HF268" s="223"/>
      <c r="HG268" s="223"/>
      <c r="HH268" s="223"/>
      <c r="HI268" s="223"/>
      <c r="HJ268" s="223"/>
      <c r="HK268" s="223"/>
      <c r="HL268" s="223"/>
      <c r="HM268" s="223"/>
      <c r="HN268" s="223"/>
      <c r="HO268" s="223"/>
      <c r="HP268" s="223"/>
      <c r="HQ268" s="223"/>
      <c r="HR268" s="223"/>
      <c r="HS268" s="223"/>
      <c r="HT268" s="223"/>
      <c r="HU268" s="223"/>
      <c r="HV268" s="223"/>
      <c r="HW268" s="223"/>
      <c r="HX268" s="223"/>
      <c r="HY268" s="223"/>
      <c r="HZ268" s="223"/>
      <c r="IA268" s="223"/>
      <c r="IB268" s="223"/>
      <c r="IC268" s="223"/>
      <c r="ID268" s="223"/>
      <c r="IE268" s="223"/>
      <c r="IF268" s="223"/>
      <c r="IG268" s="223"/>
      <c r="IH268" s="223"/>
      <c r="II268" s="223"/>
      <c r="IJ268" s="223"/>
      <c r="IK268" s="223"/>
      <c r="IL268" s="223"/>
      <c r="IM268" s="223"/>
      <c r="IN268" s="223"/>
      <c r="IO268" s="223"/>
      <c r="IP268" s="223"/>
      <c r="IQ268" s="223"/>
      <c r="IR268" s="223"/>
      <c r="IS268" s="223"/>
      <c r="IT268" s="223"/>
      <c r="IU268" s="223"/>
      <c r="IV268" s="223"/>
      <c r="IW268" s="223"/>
      <c r="IX268" s="223"/>
      <c r="IY268" s="223"/>
      <c r="IZ268" s="223"/>
      <c r="JA268" s="223"/>
      <c r="JB268" s="223"/>
      <c r="JC268" s="223"/>
      <c r="JD268" s="223"/>
      <c r="JE268" s="223"/>
      <c r="JF268" s="223"/>
      <c r="JG268" s="223"/>
      <c r="JH268" s="223"/>
      <c r="JI268" s="232"/>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95.25" hidden="false" customHeight="true" outlineLevel="0" collapsed="false">
      <c r="A269" s="119" t="n">
        <v>246</v>
      </c>
      <c r="B269" s="119" t="s">
        <v>109</v>
      </c>
      <c r="C269" s="119" t="n">
        <v>14</v>
      </c>
      <c r="D269" s="119" t="s">
        <v>110</v>
      </c>
      <c r="E269" s="119"/>
      <c r="F269" s="119"/>
      <c r="G269" s="119" t="s">
        <v>112</v>
      </c>
      <c r="H269" s="119"/>
      <c r="I269" s="119" t="s">
        <v>68</v>
      </c>
      <c r="J269" s="119"/>
      <c r="K269" s="119" t="s">
        <v>1050</v>
      </c>
      <c r="L269" s="164" t="s">
        <v>243</v>
      </c>
      <c r="M269" s="119" t="s">
        <v>1042</v>
      </c>
      <c r="N269" s="202" t="n">
        <v>41866</v>
      </c>
      <c r="O269" s="202" t="n">
        <v>41866</v>
      </c>
      <c r="P269" s="215" t="n">
        <v>41858</v>
      </c>
      <c r="Q269" s="124" t="n">
        <f aca="false">P269-O269</f>
        <v>-8</v>
      </c>
      <c r="R269" s="119"/>
      <c r="S269" s="119" t="n">
        <v>9001</v>
      </c>
      <c r="T269" s="119"/>
      <c r="U269" s="294" t="s">
        <v>1051</v>
      </c>
      <c r="V269" s="164" t="s">
        <v>245</v>
      </c>
      <c r="W269" s="198" t="s">
        <v>1052</v>
      </c>
      <c r="X269" s="0"/>
      <c r="Y269" s="164" t="s">
        <v>405</v>
      </c>
      <c r="Z269" s="173" t="s">
        <v>1053</v>
      </c>
      <c r="AA269" s="173"/>
      <c r="AB269" s="159" t="n">
        <v>0.4</v>
      </c>
      <c r="AC269" s="202" t="n">
        <v>41881</v>
      </c>
      <c r="AD269" s="119" t="s">
        <v>200</v>
      </c>
      <c r="AE269" s="132" t="n">
        <f aca="false">AC269-O269</f>
        <v>15</v>
      </c>
      <c r="AF269" s="119"/>
      <c r="AG269" s="205" t="s">
        <v>1054</v>
      </c>
      <c r="AH269" s="0"/>
      <c r="AI269" s="223"/>
      <c r="AJ269" s="223"/>
      <c r="AK269" s="223"/>
      <c r="AL269" s="223"/>
      <c r="AM269" s="223"/>
      <c r="AN269" s="223"/>
      <c r="AO269" s="223"/>
      <c r="AP269" s="223"/>
      <c r="AQ269" s="223"/>
      <c r="AR269" s="223"/>
      <c r="AS269" s="223"/>
      <c r="AT269" s="223"/>
      <c r="AU269" s="223"/>
      <c r="AV269" s="223"/>
      <c r="AW269" s="223"/>
      <c r="AX269" s="223"/>
      <c r="AY269" s="223"/>
      <c r="AZ269" s="223"/>
      <c r="BA269" s="223"/>
      <c r="BB269" s="223"/>
      <c r="BC269" s="223"/>
      <c r="BD269" s="223"/>
      <c r="BE269" s="223"/>
      <c r="BF269" s="223"/>
      <c r="BG269" s="223"/>
      <c r="BH269" s="223"/>
      <c r="BI269" s="223"/>
      <c r="BJ269" s="223"/>
      <c r="BK269" s="223"/>
      <c r="BL269" s="223"/>
      <c r="BM269" s="223"/>
      <c r="BN269" s="223"/>
      <c r="BO269" s="223"/>
      <c r="BP269" s="223"/>
      <c r="BQ269" s="223"/>
      <c r="BR269" s="223"/>
      <c r="BS269" s="223"/>
      <c r="BT269" s="223"/>
      <c r="BU269" s="223"/>
      <c r="BV269" s="223"/>
      <c r="BW269" s="223"/>
      <c r="BX269" s="223"/>
      <c r="BY269" s="223"/>
      <c r="BZ269" s="223"/>
      <c r="CA269" s="223"/>
      <c r="CB269" s="223"/>
      <c r="CC269" s="223"/>
      <c r="CD269" s="223"/>
      <c r="CE269" s="223"/>
      <c r="CF269" s="223"/>
      <c r="CG269" s="223"/>
      <c r="CH269" s="223"/>
      <c r="CI269" s="223"/>
      <c r="CJ269" s="223"/>
      <c r="CK269" s="223"/>
      <c r="CL269" s="223"/>
      <c r="CM269" s="223"/>
      <c r="CN269" s="223"/>
      <c r="CO269" s="223"/>
      <c r="CP269" s="223"/>
      <c r="CQ269" s="223"/>
      <c r="CR269" s="223"/>
      <c r="CS269" s="223"/>
      <c r="CT269" s="223"/>
      <c r="CU269" s="223"/>
      <c r="CV269" s="223"/>
      <c r="CW269" s="223"/>
      <c r="CX269" s="223"/>
      <c r="CY269" s="223"/>
      <c r="CZ269" s="223"/>
      <c r="DA269" s="223"/>
      <c r="DB269" s="223"/>
      <c r="DC269" s="223"/>
      <c r="DD269" s="223"/>
      <c r="DE269" s="223"/>
      <c r="DF269" s="223"/>
      <c r="DG269" s="223"/>
      <c r="DH269" s="223"/>
      <c r="DI269" s="223"/>
      <c r="DJ269" s="223"/>
      <c r="DK269" s="223"/>
      <c r="DL269" s="223"/>
      <c r="DM269" s="223"/>
      <c r="DN269" s="223"/>
      <c r="DO269" s="223"/>
      <c r="DP269" s="223"/>
      <c r="DQ269" s="223"/>
      <c r="DR269" s="223"/>
      <c r="DS269" s="223"/>
      <c r="DT269" s="223"/>
      <c r="DU269" s="223"/>
      <c r="DV269" s="223"/>
      <c r="DW269" s="223"/>
      <c r="DX269" s="223"/>
      <c r="DY269" s="223"/>
      <c r="DZ269" s="223"/>
      <c r="EA269" s="223"/>
      <c r="EB269" s="223"/>
      <c r="EC269" s="223"/>
      <c r="ED269" s="223"/>
      <c r="EE269" s="223"/>
      <c r="EF269" s="223"/>
      <c r="EG269" s="223"/>
      <c r="EH269" s="223"/>
      <c r="EI269" s="223"/>
      <c r="EJ269" s="223"/>
      <c r="EK269" s="223"/>
      <c r="EL269" s="223"/>
      <c r="EM269" s="223"/>
      <c r="EN269" s="223"/>
      <c r="EO269" s="223"/>
      <c r="EP269" s="223"/>
      <c r="EQ269" s="223"/>
      <c r="ER269" s="223"/>
      <c r="ES269" s="223"/>
      <c r="ET269" s="223"/>
      <c r="EU269" s="223"/>
      <c r="EV269" s="223"/>
      <c r="EW269" s="223"/>
      <c r="EX269" s="223"/>
      <c r="EY269" s="223"/>
      <c r="EZ269" s="223"/>
      <c r="FA269" s="223"/>
      <c r="FB269" s="223"/>
      <c r="FC269" s="223"/>
      <c r="FD269" s="223"/>
      <c r="FE269" s="223"/>
      <c r="FF269" s="223"/>
      <c r="FG269" s="223"/>
      <c r="FH269" s="223"/>
      <c r="FI269" s="223"/>
      <c r="FJ269" s="223"/>
      <c r="FK269" s="223"/>
      <c r="FL269" s="223"/>
      <c r="FM269" s="223"/>
      <c r="FN269" s="223"/>
      <c r="FO269" s="223"/>
      <c r="FP269" s="223"/>
      <c r="FQ269" s="223"/>
      <c r="FR269" s="223"/>
      <c r="FS269" s="223"/>
      <c r="FT269" s="223"/>
      <c r="FU269" s="223"/>
      <c r="FV269" s="223"/>
      <c r="FW269" s="223"/>
      <c r="FX269" s="223"/>
      <c r="FY269" s="223"/>
      <c r="FZ269" s="223"/>
      <c r="GA269" s="223"/>
      <c r="GB269" s="223"/>
      <c r="GC269" s="223"/>
      <c r="GD269" s="223"/>
      <c r="GE269" s="223"/>
      <c r="GF269" s="223"/>
      <c r="GG269" s="223"/>
      <c r="GH269" s="223"/>
      <c r="GI269" s="223"/>
      <c r="GJ269" s="223"/>
      <c r="GK269" s="223"/>
      <c r="GL269" s="223"/>
      <c r="GM269" s="223"/>
      <c r="GN269" s="223"/>
      <c r="GO269" s="223"/>
      <c r="GP269" s="223"/>
      <c r="GQ269" s="223"/>
      <c r="GR269" s="223"/>
      <c r="GS269" s="223"/>
      <c r="GT269" s="223"/>
      <c r="GU269" s="223"/>
      <c r="GV269" s="223"/>
      <c r="GW269" s="223"/>
      <c r="GX269" s="223"/>
      <c r="GY269" s="223"/>
      <c r="GZ269" s="223"/>
      <c r="HA269" s="223"/>
      <c r="HB269" s="223"/>
      <c r="HC269" s="223"/>
      <c r="HD269" s="223"/>
      <c r="HE269" s="223"/>
      <c r="HF269" s="223"/>
      <c r="HG269" s="223"/>
      <c r="HH269" s="223"/>
      <c r="HI269" s="223"/>
      <c r="HJ269" s="223"/>
      <c r="HK269" s="223"/>
      <c r="HL269" s="223"/>
      <c r="HM269" s="223"/>
      <c r="HN269" s="223"/>
      <c r="HO269" s="223"/>
      <c r="HP269" s="223"/>
      <c r="HQ269" s="223"/>
      <c r="HR269" s="223"/>
      <c r="HS269" s="223"/>
      <c r="HT269" s="223"/>
      <c r="HU269" s="223"/>
      <c r="HV269" s="223"/>
      <c r="HW269" s="223"/>
      <c r="HX269" s="223"/>
      <c r="HY269" s="223"/>
      <c r="HZ269" s="223"/>
      <c r="IA269" s="223"/>
      <c r="IB269" s="223"/>
      <c r="IC269" s="223"/>
      <c r="ID269" s="223"/>
      <c r="IE269" s="223"/>
      <c r="IF269" s="223"/>
      <c r="IG269" s="223"/>
      <c r="IH269" s="223"/>
      <c r="II269" s="223"/>
      <c r="IJ269" s="223"/>
      <c r="IK269" s="223"/>
      <c r="IL269" s="223"/>
      <c r="IM269" s="223"/>
      <c r="IN269" s="223"/>
      <c r="IO269" s="223"/>
      <c r="IP269" s="223"/>
      <c r="IQ269" s="223"/>
      <c r="IR269" s="223"/>
      <c r="IS269" s="223"/>
      <c r="IT269" s="223"/>
      <c r="IU269" s="223"/>
      <c r="IV269" s="223"/>
      <c r="IW269" s="223"/>
      <c r="IX269" s="223"/>
      <c r="IY269" s="223"/>
      <c r="IZ269" s="223"/>
      <c r="JA269" s="223"/>
      <c r="JB269" s="223"/>
      <c r="JC269" s="223"/>
      <c r="JD269" s="223"/>
      <c r="JE269" s="223"/>
      <c r="JF269" s="223"/>
      <c r="JG269" s="223"/>
      <c r="JH269" s="223"/>
      <c r="JI269" s="232"/>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231" hidden="false" customHeight="true" outlineLevel="0" collapsed="false">
      <c r="A270" s="119" t="n">
        <v>247</v>
      </c>
      <c r="B270" s="119" t="s">
        <v>109</v>
      </c>
      <c r="C270" s="119" t="n">
        <v>14</v>
      </c>
      <c r="D270" s="119" t="s">
        <v>110</v>
      </c>
      <c r="E270" s="119"/>
      <c r="F270" s="119"/>
      <c r="G270" s="119" t="s">
        <v>112</v>
      </c>
      <c r="H270" s="119"/>
      <c r="I270" s="119" t="s">
        <v>68</v>
      </c>
      <c r="J270" s="119"/>
      <c r="K270" s="164" t="s">
        <v>1055</v>
      </c>
      <c r="L270" s="164" t="s">
        <v>893</v>
      </c>
      <c r="M270" s="119" t="s">
        <v>1042</v>
      </c>
      <c r="N270" s="202" t="n">
        <v>41871</v>
      </c>
      <c r="O270" s="202" t="n">
        <v>41871</v>
      </c>
      <c r="P270" s="215" t="n">
        <v>41859</v>
      </c>
      <c r="Q270" s="124" t="n">
        <f aca="false">P270-O270</f>
        <v>-12</v>
      </c>
      <c r="R270" s="119"/>
      <c r="S270" s="119" t="n">
        <v>9001</v>
      </c>
      <c r="T270" s="119"/>
      <c r="U270" s="295" t="s">
        <v>1056</v>
      </c>
      <c r="V270" s="164" t="s">
        <v>245</v>
      </c>
      <c r="W270" s="296" t="s">
        <v>1057</v>
      </c>
      <c r="X270" s="169" t="s">
        <v>1058</v>
      </c>
      <c r="Y270" s="164" t="s">
        <v>1059</v>
      </c>
      <c r="Z270" s="169" t="s">
        <v>1060</v>
      </c>
      <c r="AA270" s="169"/>
      <c r="AB270" s="159" t="n">
        <v>0.4</v>
      </c>
      <c r="AC270" s="202" t="n">
        <v>41881</v>
      </c>
      <c r="AD270" s="119" t="s">
        <v>200</v>
      </c>
      <c r="AE270" s="132" t="n">
        <f aca="false">AC270-O270</f>
        <v>10</v>
      </c>
      <c r="AF270" s="119"/>
      <c r="AG270" s="205" t="s">
        <v>1061</v>
      </c>
      <c r="AH270" s="0"/>
      <c r="AI270" s="223"/>
      <c r="AJ270" s="223"/>
      <c r="AK270" s="223"/>
      <c r="AL270" s="223"/>
      <c r="AM270" s="223"/>
      <c r="AN270" s="223"/>
      <c r="AO270" s="223"/>
      <c r="AP270" s="223"/>
      <c r="AQ270" s="223"/>
      <c r="AR270" s="223"/>
      <c r="AS270" s="223"/>
      <c r="AT270" s="223"/>
      <c r="AU270" s="223"/>
      <c r="AV270" s="223"/>
      <c r="AW270" s="223"/>
      <c r="AX270" s="223"/>
      <c r="AY270" s="223"/>
      <c r="AZ270" s="223"/>
      <c r="BA270" s="223"/>
      <c r="BB270" s="223"/>
      <c r="BC270" s="223"/>
      <c r="BD270" s="223"/>
      <c r="BE270" s="223"/>
      <c r="BF270" s="223"/>
      <c r="BG270" s="223"/>
      <c r="BH270" s="223"/>
      <c r="BI270" s="223"/>
      <c r="BJ270" s="223"/>
      <c r="BK270" s="223"/>
      <c r="BL270" s="223"/>
      <c r="BM270" s="223"/>
      <c r="BN270" s="223"/>
      <c r="BO270" s="223"/>
      <c r="BP270" s="223"/>
      <c r="BQ270" s="223"/>
      <c r="BR270" s="223"/>
      <c r="BS270" s="223"/>
      <c r="BT270" s="223"/>
      <c r="BU270" s="223"/>
      <c r="BV270" s="223"/>
      <c r="BW270" s="223"/>
      <c r="BX270" s="223"/>
      <c r="BY270" s="223"/>
      <c r="BZ270" s="223"/>
      <c r="CA270" s="223"/>
      <c r="CB270" s="223"/>
      <c r="CC270" s="223"/>
      <c r="CD270" s="223"/>
      <c r="CE270" s="223"/>
      <c r="CF270" s="223"/>
      <c r="CG270" s="223"/>
      <c r="CH270" s="223"/>
      <c r="CI270" s="223"/>
      <c r="CJ270" s="223"/>
      <c r="CK270" s="223"/>
      <c r="CL270" s="223"/>
      <c r="CM270" s="223"/>
      <c r="CN270" s="223"/>
      <c r="CO270" s="223"/>
      <c r="CP270" s="223"/>
      <c r="CQ270" s="223"/>
      <c r="CR270" s="223"/>
      <c r="CS270" s="223"/>
      <c r="CT270" s="223"/>
      <c r="CU270" s="223"/>
      <c r="CV270" s="223"/>
      <c r="CW270" s="223"/>
      <c r="CX270" s="223"/>
      <c r="CY270" s="223"/>
      <c r="CZ270" s="223"/>
      <c r="DA270" s="223"/>
      <c r="DB270" s="223"/>
      <c r="DC270" s="223"/>
      <c r="DD270" s="223"/>
      <c r="DE270" s="223"/>
      <c r="DF270" s="223"/>
      <c r="DG270" s="223"/>
      <c r="DH270" s="223"/>
      <c r="DI270" s="223"/>
      <c r="DJ270" s="223"/>
      <c r="DK270" s="223"/>
      <c r="DL270" s="223"/>
      <c r="DM270" s="223"/>
      <c r="DN270" s="223"/>
      <c r="DO270" s="223"/>
      <c r="DP270" s="223"/>
      <c r="DQ270" s="223"/>
      <c r="DR270" s="223"/>
      <c r="DS270" s="223"/>
      <c r="DT270" s="223"/>
      <c r="DU270" s="223"/>
      <c r="DV270" s="223"/>
      <c r="DW270" s="223"/>
      <c r="DX270" s="223"/>
      <c r="DY270" s="223"/>
      <c r="DZ270" s="223"/>
      <c r="EA270" s="223"/>
      <c r="EB270" s="223"/>
      <c r="EC270" s="223"/>
      <c r="ED270" s="223"/>
      <c r="EE270" s="223"/>
      <c r="EF270" s="223"/>
      <c r="EG270" s="223"/>
      <c r="EH270" s="223"/>
      <c r="EI270" s="223"/>
      <c r="EJ270" s="223"/>
      <c r="EK270" s="223"/>
      <c r="EL270" s="223"/>
      <c r="EM270" s="223"/>
      <c r="EN270" s="223"/>
      <c r="EO270" s="223"/>
      <c r="EP270" s="223"/>
      <c r="EQ270" s="223"/>
      <c r="ER270" s="223"/>
      <c r="ES270" s="223"/>
      <c r="ET270" s="223"/>
      <c r="EU270" s="223"/>
      <c r="EV270" s="223"/>
      <c r="EW270" s="223"/>
      <c r="EX270" s="223"/>
      <c r="EY270" s="223"/>
      <c r="EZ270" s="223"/>
      <c r="FA270" s="223"/>
      <c r="FB270" s="223"/>
      <c r="FC270" s="223"/>
      <c r="FD270" s="223"/>
      <c r="FE270" s="223"/>
      <c r="FF270" s="223"/>
      <c r="FG270" s="223"/>
      <c r="FH270" s="223"/>
      <c r="FI270" s="223"/>
      <c r="FJ270" s="223"/>
      <c r="FK270" s="223"/>
      <c r="FL270" s="223"/>
      <c r="FM270" s="223"/>
      <c r="FN270" s="223"/>
      <c r="FO270" s="223"/>
      <c r="FP270" s="223"/>
      <c r="FQ270" s="223"/>
      <c r="FR270" s="223"/>
      <c r="FS270" s="223"/>
      <c r="FT270" s="223"/>
      <c r="FU270" s="223"/>
      <c r="FV270" s="223"/>
      <c r="FW270" s="223"/>
      <c r="FX270" s="223"/>
      <c r="FY270" s="223"/>
      <c r="FZ270" s="223"/>
      <c r="GA270" s="223"/>
      <c r="GB270" s="223"/>
      <c r="GC270" s="223"/>
      <c r="GD270" s="223"/>
      <c r="GE270" s="223"/>
      <c r="GF270" s="223"/>
      <c r="GG270" s="223"/>
      <c r="GH270" s="223"/>
      <c r="GI270" s="223"/>
      <c r="GJ270" s="223"/>
      <c r="GK270" s="223"/>
      <c r="GL270" s="223"/>
      <c r="GM270" s="223"/>
      <c r="GN270" s="223"/>
      <c r="GO270" s="223"/>
      <c r="GP270" s="223"/>
      <c r="GQ270" s="223"/>
      <c r="GR270" s="223"/>
      <c r="GS270" s="223"/>
      <c r="GT270" s="223"/>
      <c r="GU270" s="223"/>
      <c r="GV270" s="223"/>
      <c r="GW270" s="223"/>
      <c r="GX270" s="223"/>
      <c r="GY270" s="223"/>
      <c r="GZ270" s="223"/>
      <c r="HA270" s="223"/>
      <c r="HB270" s="223"/>
      <c r="HC270" s="223"/>
      <c r="HD270" s="223"/>
      <c r="HE270" s="223"/>
      <c r="HF270" s="223"/>
      <c r="HG270" s="223"/>
      <c r="HH270" s="223"/>
      <c r="HI270" s="223"/>
      <c r="HJ270" s="223"/>
      <c r="HK270" s="223"/>
      <c r="HL270" s="223"/>
      <c r="HM270" s="223"/>
      <c r="HN270" s="223"/>
      <c r="HO270" s="223"/>
      <c r="HP270" s="223"/>
      <c r="HQ270" s="223"/>
      <c r="HR270" s="223"/>
      <c r="HS270" s="223"/>
      <c r="HT270" s="223"/>
      <c r="HU270" s="223"/>
      <c r="HV270" s="223"/>
      <c r="HW270" s="223"/>
      <c r="HX270" s="223"/>
      <c r="HY270" s="223"/>
      <c r="HZ270" s="223"/>
      <c r="IA270" s="223"/>
      <c r="IB270" s="223"/>
      <c r="IC270" s="223"/>
      <c r="ID270" s="223"/>
      <c r="IE270" s="223"/>
      <c r="IF270" s="223"/>
      <c r="IG270" s="223"/>
      <c r="IH270" s="223"/>
      <c r="II270" s="223"/>
      <c r="IJ270" s="223"/>
      <c r="IK270" s="223"/>
      <c r="IL270" s="223"/>
      <c r="IM270" s="223"/>
      <c r="IN270" s="223"/>
      <c r="IO270" s="223"/>
      <c r="IP270" s="223"/>
      <c r="IQ270" s="223"/>
      <c r="IR270" s="223"/>
      <c r="IS270" s="223"/>
      <c r="IT270" s="223"/>
      <c r="IU270" s="223"/>
      <c r="IV270" s="223"/>
      <c r="IW270" s="223"/>
      <c r="IX270" s="223"/>
      <c r="IY270" s="223"/>
      <c r="IZ270" s="223"/>
      <c r="JA270" s="223"/>
      <c r="JB270" s="223"/>
      <c r="JC270" s="223"/>
      <c r="JD270" s="223"/>
      <c r="JE270" s="223"/>
      <c r="JF270" s="223"/>
      <c r="JG270" s="223"/>
      <c r="JH270" s="223"/>
      <c r="JI270" s="232"/>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20.75" hidden="false" customHeight="false" outlineLevel="0" collapsed="false">
      <c r="A271" s="119" t="n">
        <v>248</v>
      </c>
      <c r="B271" s="119" t="s">
        <v>109</v>
      </c>
      <c r="C271" s="119" t="n">
        <v>14</v>
      </c>
      <c r="D271" s="119" t="s">
        <v>110</v>
      </c>
      <c r="E271" s="119"/>
      <c r="F271" s="119"/>
      <c r="G271" s="119" t="s">
        <v>386</v>
      </c>
      <c r="H271" s="119"/>
      <c r="I271" s="119" t="s">
        <v>70</v>
      </c>
      <c r="J271" s="119"/>
      <c r="K271" s="164" t="s">
        <v>1062</v>
      </c>
      <c r="L271" s="164" t="s">
        <v>893</v>
      </c>
      <c r="M271" s="119" t="s">
        <v>1042</v>
      </c>
      <c r="N271" s="202" t="n">
        <v>41877</v>
      </c>
      <c r="O271" s="202" t="n">
        <v>41878</v>
      </c>
      <c r="P271" s="215" t="n">
        <v>41889</v>
      </c>
      <c r="Q271" s="124" t="n">
        <f aca="false">P271-O271</f>
        <v>11</v>
      </c>
      <c r="R271" s="119"/>
      <c r="S271" s="119" t="n">
        <v>9001</v>
      </c>
      <c r="T271" s="119"/>
      <c r="U271" s="297" t="s">
        <v>1063</v>
      </c>
      <c r="V271" s="283" t="s">
        <v>1009</v>
      </c>
      <c r="W271" s="169" t="s">
        <v>1064</v>
      </c>
      <c r="X271" s="169" t="s">
        <v>1065</v>
      </c>
      <c r="Y271" s="164" t="s">
        <v>1047</v>
      </c>
      <c r="Z271" s="173" t="s">
        <v>1066</v>
      </c>
      <c r="AA271" s="173"/>
      <c r="AB271" s="159" t="n">
        <v>0.4</v>
      </c>
      <c r="AC271" s="215" t="n">
        <v>41889</v>
      </c>
      <c r="AD271" s="119" t="s">
        <v>200</v>
      </c>
      <c r="AE271" s="132" t="n">
        <f aca="false">AC271-O271</f>
        <v>11</v>
      </c>
      <c r="AF271" s="119"/>
      <c r="AG271" s="205" t="s">
        <v>1067</v>
      </c>
      <c r="AH271" s="0"/>
      <c r="AI271" s="223"/>
      <c r="AJ271" s="223"/>
      <c r="AK271" s="223"/>
      <c r="AL271" s="223"/>
      <c r="AM271" s="223"/>
      <c r="AN271" s="223"/>
      <c r="AO271" s="223"/>
      <c r="AP271" s="223"/>
      <c r="AQ271" s="223"/>
      <c r="AR271" s="223"/>
      <c r="AS271" s="223"/>
      <c r="AT271" s="223"/>
      <c r="AU271" s="223"/>
      <c r="AV271" s="223"/>
      <c r="AW271" s="223"/>
      <c r="AX271" s="223"/>
      <c r="AY271" s="223"/>
      <c r="AZ271" s="223"/>
      <c r="BA271" s="223"/>
      <c r="BB271" s="223"/>
      <c r="BC271" s="223"/>
      <c r="BD271" s="223"/>
      <c r="BE271" s="223"/>
      <c r="BF271" s="223"/>
      <c r="BG271" s="223"/>
      <c r="BH271" s="223"/>
      <c r="BI271" s="223"/>
      <c r="BJ271" s="223"/>
      <c r="BK271" s="223"/>
      <c r="BL271" s="223"/>
      <c r="BM271" s="223"/>
      <c r="BN271" s="223"/>
      <c r="BO271" s="223"/>
      <c r="BP271" s="223"/>
      <c r="BQ271" s="223"/>
      <c r="BR271" s="223"/>
      <c r="BS271" s="223"/>
      <c r="BT271" s="223"/>
      <c r="BU271" s="223"/>
      <c r="BV271" s="223"/>
      <c r="BW271" s="223"/>
      <c r="BX271" s="223"/>
      <c r="BY271" s="223"/>
      <c r="BZ271" s="223"/>
      <c r="CA271" s="223"/>
      <c r="CB271" s="223"/>
      <c r="CC271" s="223"/>
      <c r="CD271" s="223"/>
      <c r="CE271" s="223"/>
      <c r="CF271" s="223"/>
      <c r="CG271" s="223"/>
      <c r="CH271" s="223"/>
      <c r="CI271" s="223"/>
      <c r="CJ271" s="223"/>
      <c r="CK271" s="223"/>
      <c r="CL271" s="223"/>
      <c r="CM271" s="223"/>
      <c r="CN271" s="223"/>
      <c r="CO271" s="223"/>
      <c r="CP271" s="223"/>
      <c r="CQ271" s="223"/>
      <c r="CR271" s="223"/>
      <c r="CS271" s="223"/>
      <c r="CT271" s="223"/>
      <c r="CU271" s="223"/>
      <c r="CV271" s="223"/>
      <c r="CW271" s="223"/>
      <c r="CX271" s="223"/>
      <c r="CY271" s="223"/>
      <c r="CZ271" s="223"/>
      <c r="DA271" s="223"/>
      <c r="DB271" s="223"/>
      <c r="DC271" s="223"/>
      <c r="DD271" s="223"/>
      <c r="DE271" s="223"/>
      <c r="DF271" s="223"/>
      <c r="DG271" s="223"/>
      <c r="DH271" s="223"/>
      <c r="DI271" s="223"/>
      <c r="DJ271" s="223"/>
      <c r="DK271" s="223"/>
      <c r="DL271" s="223"/>
      <c r="DM271" s="223"/>
      <c r="DN271" s="223"/>
      <c r="DO271" s="223"/>
      <c r="DP271" s="223"/>
      <c r="DQ271" s="223"/>
      <c r="DR271" s="223"/>
      <c r="DS271" s="223"/>
      <c r="DT271" s="223"/>
      <c r="DU271" s="223"/>
      <c r="DV271" s="223"/>
      <c r="DW271" s="223"/>
      <c r="DX271" s="223"/>
      <c r="DY271" s="223"/>
      <c r="DZ271" s="223"/>
      <c r="EA271" s="223"/>
      <c r="EB271" s="223"/>
      <c r="EC271" s="223"/>
      <c r="ED271" s="223"/>
      <c r="EE271" s="223"/>
      <c r="EF271" s="223"/>
      <c r="EG271" s="223"/>
      <c r="EH271" s="223"/>
      <c r="EI271" s="223"/>
      <c r="EJ271" s="223"/>
      <c r="EK271" s="223"/>
      <c r="EL271" s="223"/>
      <c r="EM271" s="223"/>
      <c r="EN271" s="223"/>
      <c r="EO271" s="223"/>
      <c r="EP271" s="223"/>
      <c r="EQ271" s="223"/>
      <c r="ER271" s="223"/>
      <c r="ES271" s="223"/>
      <c r="ET271" s="223"/>
      <c r="EU271" s="223"/>
      <c r="EV271" s="223"/>
      <c r="EW271" s="223"/>
      <c r="EX271" s="223"/>
      <c r="EY271" s="223"/>
      <c r="EZ271" s="223"/>
      <c r="FA271" s="223"/>
      <c r="FB271" s="223"/>
      <c r="FC271" s="223"/>
      <c r="FD271" s="223"/>
      <c r="FE271" s="223"/>
      <c r="FF271" s="223"/>
      <c r="FG271" s="223"/>
      <c r="FH271" s="223"/>
      <c r="FI271" s="223"/>
      <c r="FJ271" s="223"/>
      <c r="FK271" s="223"/>
      <c r="FL271" s="223"/>
      <c r="FM271" s="223"/>
      <c r="FN271" s="223"/>
      <c r="FO271" s="223"/>
      <c r="FP271" s="223"/>
      <c r="FQ271" s="223"/>
      <c r="FR271" s="223"/>
      <c r="FS271" s="223"/>
      <c r="FT271" s="223"/>
      <c r="FU271" s="223"/>
      <c r="FV271" s="223"/>
      <c r="FW271" s="223"/>
      <c r="FX271" s="223"/>
      <c r="FY271" s="223"/>
      <c r="FZ271" s="223"/>
      <c r="GA271" s="223"/>
      <c r="GB271" s="223"/>
      <c r="GC271" s="223"/>
      <c r="GD271" s="223"/>
      <c r="GE271" s="223"/>
      <c r="GF271" s="223"/>
      <c r="GG271" s="223"/>
      <c r="GH271" s="223"/>
      <c r="GI271" s="223"/>
      <c r="GJ271" s="223"/>
      <c r="GK271" s="223"/>
      <c r="GL271" s="223"/>
      <c r="GM271" s="223"/>
      <c r="GN271" s="223"/>
      <c r="GO271" s="223"/>
      <c r="GP271" s="223"/>
      <c r="GQ271" s="223"/>
      <c r="GR271" s="223"/>
      <c r="GS271" s="223"/>
      <c r="GT271" s="223"/>
      <c r="GU271" s="223"/>
      <c r="GV271" s="223"/>
      <c r="GW271" s="223"/>
      <c r="GX271" s="223"/>
      <c r="GY271" s="223"/>
      <c r="GZ271" s="223"/>
      <c r="HA271" s="223"/>
      <c r="HB271" s="223"/>
      <c r="HC271" s="223"/>
      <c r="HD271" s="223"/>
      <c r="HE271" s="223"/>
      <c r="HF271" s="223"/>
      <c r="HG271" s="223"/>
      <c r="HH271" s="223"/>
      <c r="HI271" s="223"/>
      <c r="HJ271" s="223"/>
      <c r="HK271" s="223"/>
      <c r="HL271" s="223"/>
      <c r="HM271" s="223"/>
      <c r="HN271" s="223"/>
      <c r="HO271" s="223"/>
      <c r="HP271" s="223"/>
      <c r="HQ271" s="223"/>
      <c r="HR271" s="223"/>
      <c r="HS271" s="223"/>
      <c r="HT271" s="223"/>
      <c r="HU271" s="223"/>
      <c r="HV271" s="223"/>
      <c r="HW271" s="223"/>
      <c r="HX271" s="223"/>
      <c r="HY271" s="223"/>
      <c r="HZ271" s="223"/>
      <c r="IA271" s="223"/>
      <c r="IB271" s="223"/>
      <c r="IC271" s="223"/>
      <c r="ID271" s="223"/>
      <c r="IE271" s="223"/>
      <c r="IF271" s="223"/>
      <c r="IG271" s="223"/>
      <c r="IH271" s="223"/>
      <c r="II271" s="223"/>
      <c r="IJ271" s="223"/>
      <c r="IK271" s="223"/>
      <c r="IL271" s="223"/>
      <c r="IM271" s="223"/>
      <c r="IN271" s="223"/>
      <c r="IO271" s="223"/>
      <c r="IP271" s="223"/>
      <c r="IQ271" s="223"/>
      <c r="IR271" s="223"/>
      <c r="IS271" s="223"/>
      <c r="IT271" s="223"/>
      <c r="IU271" s="223"/>
      <c r="IV271" s="223"/>
      <c r="IW271" s="223"/>
      <c r="IX271" s="223"/>
      <c r="IY271" s="223"/>
      <c r="IZ271" s="223"/>
      <c r="JA271" s="223"/>
      <c r="JB271" s="223"/>
      <c r="JC271" s="223"/>
      <c r="JD271" s="223"/>
      <c r="JE271" s="223"/>
      <c r="JF271" s="223"/>
      <c r="JG271" s="223"/>
      <c r="JH271" s="223"/>
      <c r="JI271" s="232"/>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57.5" hidden="false" customHeight="true" outlineLevel="0" collapsed="false">
      <c r="A272" s="119" t="n">
        <v>249</v>
      </c>
      <c r="B272" s="218" t="s">
        <v>109</v>
      </c>
      <c r="C272" s="218" t="n">
        <v>14</v>
      </c>
      <c r="D272" s="119" t="s">
        <v>110</v>
      </c>
      <c r="E272" s="218"/>
      <c r="F272" s="218"/>
      <c r="G272" s="218" t="s">
        <v>386</v>
      </c>
      <c r="H272" s="218"/>
      <c r="I272" s="218" t="s">
        <v>70</v>
      </c>
      <c r="J272" s="218"/>
      <c r="K272" s="283" t="s">
        <v>1068</v>
      </c>
      <c r="L272" s="283" t="s">
        <v>91</v>
      </c>
      <c r="M272" s="218" t="s">
        <v>1042</v>
      </c>
      <c r="N272" s="215" t="n">
        <v>41881</v>
      </c>
      <c r="O272" s="215" t="n">
        <v>41881</v>
      </c>
      <c r="P272" s="215" t="n">
        <v>41892</v>
      </c>
      <c r="Q272" s="124" t="n">
        <f aca="false">P272-O272</f>
        <v>11</v>
      </c>
      <c r="R272" s="218"/>
      <c r="S272" s="218" t="n">
        <v>9001</v>
      </c>
      <c r="T272" s="218"/>
      <c r="U272" s="298" t="s">
        <v>1069</v>
      </c>
      <c r="V272" s="283" t="s">
        <v>1070</v>
      </c>
      <c r="W272" s="293" t="s">
        <v>1071</v>
      </c>
      <c r="X272" s="293" t="s">
        <v>1072</v>
      </c>
      <c r="Y272" s="283" t="s">
        <v>1047</v>
      </c>
      <c r="Z272" s="293" t="s">
        <v>1073</v>
      </c>
      <c r="AA272" s="293"/>
      <c r="AB272" s="261" t="n">
        <v>0.9</v>
      </c>
      <c r="AC272" s="215" t="n">
        <v>41891</v>
      </c>
      <c r="AD272" s="218" t="s">
        <v>121</v>
      </c>
      <c r="AE272" s="132" t="n">
        <f aca="false">AC272-O272</f>
        <v>10</v>
      </c>
      <c r="AF272" s="218"/>
      <c r="AG272" s="299" t="s">
        <v>1074</v>
      </c>
      <c r="AH272" s="0"/>
      <c r="AI272" s="223"/>
      <c r="AJ272" s="223"/>
      <c r="AK272" s="223"/>
      <c r="AL272" s="223"/>
      <c r="AM272" s="223"/>
      <c r="AN272" s="223"/>
      <c r="AO272" s="223"/>
      <c r="AP272" s="223"/>
      <c r="AQ272" s="223"/>
      <c r="AR272" s="223"/>
      <c r="AS272" s="223"/>
      <c r="AT272" s="223"/>
      <c r="AU272" s="223"/>
      <c r="AV272" s="223"/>
      <c r="AW272" s="223"/>
      <c r="AX272" s="223"/>
      <c r="AY272" s="223"/>
      <c r="AZ272" s="223"/>
      <c r="BA272" s="223"/>
      <c r="BB272" s="223"/>
      <c r="BC272" s="223"/>
      <c r="BD272" s="223"/>
      <c r="BE272" s="223"/>
      <c r="BF272" s="223"/>
      <c r="BG272" s="223"/>
      <c r="BH272" s="223"/>
      <c r="BI272" s="223"/>
      <c r="BJ272" s="223"/>
      <c r="BK272" s="223"/>
      <c r="BL272" s="223"/>
      <c r="BM272" s="223"/>
      <c r="BN272" s="223"/>
      <c r="BO272" s="223"/>
      <c r="BP272" s="223"/>
      <c r="BQ272" s="223"/>
      <c r="BR272" s="223"/>
      <c r="BS272" s="223"/>
      <c r="BT272" s="223"/>
      <c r="BU272" s="223"/>
      <c r="BV272" s="223"/>
      <c r="BW272" s="223"/>
      <c r="BX272" s="223"/>
      <c r="BY272" s="223"/>
      <c r="BZ272" s="223"/>
      <c r="CA272" s="223"/>
      <c r="CB272" s="223"/>
      <c r="CC272" s="223"/>
      <c r="CD272" s="223"/>
      <c r="CE272" s="223"/>
      <c r="CF272" s="223"/>
      <c r="CG272" s="223"/>
      <c r="CH272" s="223"/>
      <c r="CI272" s="223"/>
      <c r="CJ272" s="223"/>
      <c r="CK272" s="223"/>
      <c r="CL272" s="223"/>
      <c r="CM272" s="223"/>
      <c r="CN272" s="223"/>
      <c r="CO272" s="223"/>
      <c r="CP272" s="223"/>
      <c r="CQ272" s="223"/>
      <c r="CR272" s="223"/>
      <c r="CS272" s="223"/>
      <c r="CT272" s="223"/>
      <c r="CU272" s="223"/>
      <c r="CV272" s="223"/>
      <c r="CW272" s="223"/>
      <c r="CX272" s="223"/>
      <c r="CY272" s="223"/>
      <c r="CZ272" s="223"/>
      <c r="DA272" s="223"/>
      <c r="DB272" s="223"/>
      <c r="DC272" s="223"/>
      <c r="DD272" s="223"/>
      <c r="DE272" s="223"/>
      <c r="DF272" s="223"/>
      <c r="DG272" s="223"/>
      <c r="DH272" s="223"/>
      <c r="DI272" s="223"/>
      <c r="DJ272" s="223"/>
      <c r="DK272" s="223"/>
      <c r="DL272" s="223"/>
      <c r="DM272" s="223"/>
      <c r="DN272" s="223"/>
      <c r="DO272" s="223"/>
      <c r="DP272" s="223"/>
      <c r="DQ272" s="223"/>
      <c r="DR272" s="223"/>
      <c r="DS272" s="223"/>
      <c r="DT272" s="223"/>
      <c r="DU272" s="223"/>
      <c r="DV272" s="223"/>
      <c r="DW272" s="223"/>
      <c r="DX272" s="223"/>
      <c r="DY272" s="223"/>
      <c r="DZ272" s="223"/>
      <c r="EA272" s="223"/>
      <c r="EB272" s="223"/>
      <c r="EC272" s="223"/>
      <c r="ED272" s="223"/>
      <c r="EE272" s="223"/>
      <c r="EF272" s="223"/>
      <c r="EG272" s="223"/>
      <c r="EH272" s="223"/>
      <c r="EI272" s="223"/>
      <c r="EJ272" s="223"/>
      <c r="EK272" s="223"/>
      <c r="EL272" s="223"/>
      <c r="EM272" s="223"/>
      <c r="EN272" s="223"/>
      <c r="EO272" s="223"/>
      <c r="EP272" s="223"/>
      <c r="EQ272" s="223"/>
      <c r="ER272" s="223"/>
      <c r="ES272" s="223"/>
      <c r="ET272" s="223"/>
      <c r="EU272" s="223"/>
      <c r="EV272" s="223"/>
      <c r="EW272" s="223"/>
      <c r="EX272" s="223"/>
      <c r="EY272" s="223"/>
      <c r="EZ272" s="223"/>
      <c r="FA272" s="223"/>
      <c r="FB272" s="223"/>
      <c r="FC272" s="223"/>
      <c r="FD272" s="223"/>
      <c r="FE272" s="223"/>
      <c r="FF272" s="223"/>
      <c r="FG272" s="223"/>
      <c r="FH272" s="223"/>
      <c r="FI272" s="223"/>
      <c r="FJ272" s="223"/>
      <c r="FK272" s="223"/>
      <c r="FL272" s="223"/>
      <c r="FM272" s="223"/>
      <c r="FN272" s="223"/>
      <c r="FO272" s="223"/>
      <c r="FP272" s="223"/>
      <c r="FQ272" s="223"/>
      <c r="FR272" s="223"/>
      <c r="FS272" s="223"/>
      <c r="FT272" s="223"/>
      <c r="FU272" s="223"/>
      <c r="FV272" s="223"/>
      <c r="FW272" s="223"/>
      <c r="FX272" s="223"/>
      <c r="FY272" s="223"/>
      <c r="FZ272" s="223"/>
      <c r="GA272" s="223"/>
      <c r="GB272" s="223"/>
      <c r="GC272" s="223"/>
      <c r="GD272" s="223"/>
      <c r="GE272" s="223"/>
      <c r="GF272" s="223"/>
      <c r="GG272" s="223"/>
      <c r="GH272" s="223"/>
      <c r="GI272" s="223"/>
      <c r="GJ272" s="223"/>
      <c r="GK272" s="223"/>
      <c r="GL272" s="223"/>
      <c r="GM272" s="223"/>
      <c r="GN272" s="223"/>
      <c r="GO272" s="223"/>
      <c r="GP272" s="223"/>
      <c r="GQ272" s="223"/>
      <c r="GR272" s="223"/>
      <c r="GS272" s="223"/>
      <c r="GT272" s="223"/>
      <c r="GU272" s="223"/>
      <c r="GV272" s="223"/>
      <c r="GW272" s="223"/>
      <c r="GX272" s="223"/>
      <c r="GY272" s="223"/>
      <c r="GZ272" s="223"/>
      <c r="HA272" s="223"/>
      <c r="HB272" s="223"/>
      <c r="HC272" s="223"/>
      <c r="HD272" s="223"/>
      <c r="HE272" s="223"/>
      <c r="HF272" s="223"/>
      <c r="HG272" s="223"/>
      <c r="HH272" s="223"/>
      <c r="HI272" s="223"/>
      <c r="HJ272" s="223"/>
      <c r="HK272" s="223"/>
      <c r="HL272" s="223"/>
      <c r="HM272" s="223"/>
      <c r="HN272" s="223"/>
      <c r="HO272" s="223"/>
      <c r="HP272" s="223"/>
      <c r="HQ272" s="223"/>
      <c r="HR272" s="223"/>
      <c r="HS272" s="223"/>
      <c r="HT272" s="223"/>
      <c r="HU272" s="223"/>
      <c r="HV272" s="223"/>
      <c r="HW272" s="223"/>
      <c r="HX272" s="223"/>
      <c r="HY272" s="223"/>
      <c r="HZ272" s="223"/>
      <c r="IA272" s="223"/>
      <c r="IB272" s="223"/>
      <c r="IC272" s="223"/>
      <c r="ID272" s="223"/>
      <c r="IE272" s="223"/>
      <c r="IF272" s="223"/>
      <c r="IG272" s="223"/>
      <c r="IH272" s="223"/>
      <c r="II272" s="223"/>
      <c r="IJ272" s="223"/>
      <c r="IK272" s="223"/>
      <c r="IL272" s="223"/>
      <c r="IM272" s="223"/>
      <c r="IN272" s="223"/>
      <c r="IO272" s="223"/>
      <c r="IP272" s="223"/>
      <c r="IQ272" s="223"/>
      <c r="IR272" s="223"/>
      <c r="IS272" s="223"/>
      <c r="IT272" s="223"/>
      <c r="IU272" s="223"/>
      <c r="IV272" s="223"/>
      <c r="IW272" s="223"/>
      <c r="IX272" s="223"/>
      <c r="IY272" s="223"/>
      <c r="IZ272" s="223"/>
      <c r="JA272" s="223"/>
      <c r="JB272" s="223"/>
      <c r="JC272" s="223"/>
      <c r="JD272" s="223"/>
      <c r="JE272" s="223"/>
      <c r="JF272" s="223"/>
      <c r="JG272" s="223"/>
      <c r="JH272" s="223"/>
      <c r="JI272" s="232"/>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65.75" hidden="false" customHeight="true" outlineLevel="0" collapsed="false">
      <c r="A273" s="119" t="n">
        <v>250</v>
      </c>
      <c r="B273" s="218" t="s">
        <v>109</v>
      </c>
      <c r="C273" s="218" t="n">
        <v>14</v>
      </c>
      <c r="D273" s="218" t="s">
        <v>385</v>
      </c>
      <c r="E273" s="218"/>
      <c r="F273" s="218"/>
      <c r="G273" s="218" t="s">
        <v>530</v>
      </c>
      <c r="H273" s="218"/>
      <c r="I273" s="218" t="s">
        <v>71</v>
      </c>
      <c r="J273" s="218"/>
      <c r="K273" s="218" t="s">
        <v>1075</v>
      </c>
      <c r="L273" s="218" t="s">
        <v>1076</v>
      </c>
      <c r="M273" s="218" t="s">
        <v>1042</v>
      </c>
      <c r="N273" s="257" t="n">
        <v>41901</v>
      </c>
      <c r="O273" s="257" t="n">
        <v>41901</v>
      </c>
      <c r="P273" s="257" t="n">
        <v>41911</v>
      </c>
      <c r="Q273" s="124" t="n">
        <f aca="false">P273-O273</f>
        <v>10</v>
      </c>
      <c r="R273" s="218"/>
      <c r="S273" s="218" t="n">
        <v>18001</v>
      </c>
      <c r="T273" s="218"/>
      <c r="U273" s="300" t="s">
        <v>1077</v>
      </c>
      <c r="V273" s="283" t="s">
        <v>1078</v>
      </c>
      <c r="W273" s="293" t="s">
        <v>1079</v>
      </c>
      <c r="X273" s="293" t="s">
        <v>1080</v>
      </c>
      <c r="Y273" s="218" t="s">
        <v>1059</v>
      </c>
      <c r="Z273" s="293" t="s">
        <v>1081</v>
      </c>
      <c r="AA273" s="293"/>
      <c r="AB273" s="261" t="n">
        <v>0.4</v>
      </c>
      <c r="AC273" s="257" t="n">
        <v>41911</v>
      </c>
      <c r="AD273" s="218" t="s">
        <v>200</v>
      </c>
      <c r="AE273" s="132" t="n">
        <f aca="false">AC273-O273</f>
        <v>10</v>
      </c>
      <c r="AF273" s="218"/>
      <c r="AG273" s="299" t="s">
        <v>1067</v>
      </c>
      <c r="AH273" s="0"/>
      <c r="AI273" s="223"/>
      <c r="AJ273" s="223"/>
      <c r="AK273" s="223"/>
      <c r="AL273" s="223"/>
      <c r="AM273" s="223"/>
      <c r="AN273" s="223"/>
      <c r="AO273" s="223"/>
      <c r="AP273" s="223"/>
      <c r="AQ273" s="223"/>
      <c r="AR273" s="223"/>
      <c r="AS273" s="223"/>
      <c r="AT273" s="223"/>
      <c r="AU273" s="223"/>
      <c r="AV273" s="223"/>
      <c r="AW273" s="223"/>
      <c r="AX273" s="223"/>
      <c r="AY273" s="223"/>
      <c r="AZ273" s="223"/>
      <c r="BA273" s="223"/>
      <c r="BB273" s="223"/>
      <c r="BC273" s="223"/>
      <c r="BD273" s="223"/>
      <c r="BE273" s="223"/>
      <c r="BF273" s="223"/>
      <c r="BG273" s="223"/>
      <c r="BH273" s="223"/>
      <c r="BI273" s="223"/>
      <c r="BJ273" s="223"/>
      <c r="BK273" s="223"/>
      <c r="BL273" s="223"/>
      <c r="BM273" s="223"/>
      <c r="BN273" s="223"/>
      <c r="BO273" s="223"/>
      <c r="BP273" s="223"/>
      <c r="BQ273" s="223"/>
      <c r="BR273" s="223"/>
      <c r="BS273" s="223"/>
      <c r="BT273" s="223"/>
      <c r="BU273" s="223"/>
      <c r="BV273" s="223"/>
      <c r="BW273" s="223"/>
      <c r="BX273" s="223"/>
      <c r="BY273" s="223"/>
      <c r="BZ273" s="223"/>
      <c r="CA273" s="223"/>
      <c r="CB273" s="223"/>
      <c r="CC273" s="223"/>
      <c r="CD273" s="223"/>
      <c r="CE273" s="223"/>
      <c r="CF273" s="223"/>
      <c r="CG273" s="223"/>
      <c r="CH273" s="223"/>
      <c r="CI273" s="223"/>
      <c r="CJ273" s="223"/>
      <c r="CK273" s="223"/>
      <c r="CL273" s="223"/>
      <c r="CM273" s="223"/>
      <c r="CN273" s="223"/>
      <c r="CO273" s="223"/>
      <c r="CP273" s="223"/>
      <c r="CQ273" s="223"/>
      <c r="CR273" s="223"/>
      <c r="CS273" s="223"/>
      <c r="CT273" s="223"/>
      <c r="CU273" s="223"/>
      <c r="CV273" s="223"/>
      <c r="CW273" s="223"/>
      <c r="CX273" s="223"/>
      <c r="CY273" s="223"/>
      <c r="CZ273" s="223"/>
      <c r="DA273" s="223"/>
      <c r="DB273" s="223"/>
      <c r="DC273" s="223"/>
      <c r="DD273" s="223"/>
      <c r="DE273" s="223"/>
      <c r="DF273" s="223"/>
      <c r="DG273" s="223"/>
      <c r="DH273" s="223"/>
      <c r="DI273" s="223"/>
      <c r="DJ273" s="223"/>
      <c r="DK273" s="223"/>
      <c r="DL273" s="223"/>
      <c r="DM273" s="223"/>
      <c r="DN273" s="223"/>
      <c r="DO273" s="223"/>
      <c r="DP273" s="223"/>
      <c r="DQ273" s="223"/>
      <c r="DR273" s="223"/>
      <c r="DS273" s="223"/>
      <c r="DT273" s="223"/>
      <c r="DU273" s="223"/>
      <c r="DV273" s="223"/>
      <c r="DW273" s="223"/>
      <c r="DX273" s="223"/>
      <c r="DY273" s="223"/>
      <c r="DZ273" s="223"/>
      <c r="EA273" s="223"/>
      <c r="EB273" s="223"/>
      <c r="EC273" s="223"/>
      <c r="ED273" s="223"/>
      <c r="EE273" s="223"/>
      <c r="EF273" s="223"/>
      <c r="EG273" s="223"/>
      <c r="EH273" s="223"/>
      <c r="EI273" s="223"/>
      <c r="EJ273" s="223"/>
      <c r="EK273" s="223"/>
      <c r="EL273" s="223"/>
      <c r="EM273" s="223"/>
      <c r="EN273" s="223"/>
      <c r="EO273" s="223"/>
      <c r="EP273" s="223"/>
      <c r="EQ273" s="223"/>
      <c r="ER273" s="223"/>
      <c r="ES273" s="223"/>
      <c r="ET273" s="223"/>
      <c r="EU273" s="223"/>
      <c r="EV273" s="223"/>
      <c r="EW273" s="223"/>
      <c r="EX273" s="223"/>
      <c r="EY273" s="223"/>
      <c r="EZ273" s="223"/>
      <c r="FA273" s="223"/>
      <c r="FB273" s="223"/>
      <c r="FC273" s="223"/>
      <c r="FD273" s="223"/>
      <c r="FE273" s="223"/>
      <c r="FF273" s="223"/>
      <c r="FG273" s="223"/>
      <c r="FH273" s="223"/>
      <c r="FI273" s="223"/>
      <c r="FJ273" s="223"/>
      <c r="FK273" s="223"/>
      <c r="FL273" s="223"/>
      <c r="FM273" s="223"/>
      <c r="FN273" s="223"/>
      <c r="FO273" s="223"/>
      <c r="FP273" s="223"/>
      <c r="FQ273" s="223"/>
      <c r="FR273" s="223"/>
      <c r="FS273" s="223"/>
      <c r="FT273" s="223"/>
      <c r="FU273" s="223"/>
      <c r="FV273" s="223"/>
      <c r="FW273" s="223"/>
      <c r="FX273" s="223"/>
      <c r="FY273" s="223"/>
      <c r="FZ273" s="223"/>
      <c r="GA273" s="223"/>
      <c r="GB273" s="223"/>
      <c r="GC273" s="223"/>
      <c r="GD273" s="223"/>
      <c r="GE273" s="223"/>
      <c r="GF273" s="223"/>
      <c r="GG273" s="223"/>
      <c r="GH273" s="223"/>
      <c r="GI273" s="223"/>
      <c r="GJ273" s="223"/>
      <c r="GK273" s="223"/>
      <c r="GL273" s="223"/>
      <c r="GM273" s="223"/>
      <c r="GN273" s="223"/>
      <c r="GO273" s="223"/>
      <c r="GP273" s="223"/>
      <c r="GQ273" s="223"/>
      <c r="GR273" s="223"/>
      <c r="GS273" s="223"/>
      <c r="GT273" s="223"/>
      <c r="GU273" s="223"/>
      <c r="GV273" s="223"/>
      <c r="GW273" s="223"/>
      <c r="GX273" s="223"/>
      <c r="GY273" s="223"/>
      <c r="GZ273" s="223"/>
      <c r="HA273" s="223"/>
      <c r="HB273" s="223"/>
      <c r="HC273" s="223"/>
      <c r="HD273" s="223"/>
      <c r="HE273" s="223"/>
      <c r="HF273" s="223"/>
      <c r="HG273" s="223"/>
      <c r="HH273" s="223"/>
      <c r="HI273" s="223"/>
      <c r="HJ273" s="223"/>
      <c r="HK273" s="223"/>
      <c r="HL273" s="223"/>
      <c r="HM273" s="223"/>
      <c r="HN273" s="223"/>
      <c r="HO273" s="223"/>
      <c r="HP273" s="223"/>
      <c r="HQ273" s="223"/>
      <c r="HR273" s="223"/>
      <c r="HS273" s="223"/>
      <c r="HT273" s="223"/>
      <c r="HU273" s="223"/>
      <c r="HV273" s="223"/>
      <c r="HW273" s="223"/>
      <c r="HX273" s="223"/>
      <c r="HY273" s="223"/>
      <c r="HZ273" s="223"/>
      <c r="IA273" s="223"/>
      <c r="IB273" s="223"/>
      <c r="IC273" s="223"/>
      <c r="ID273" s="223"/>
      <c r="IE273" s="223"/>
      <c r="IF273" s="223"/>
      <c r="IG273" s="223"/>
      <c r="IH273" s="223"/>
      <c r="II273" s="223"/>
      <c r="IJ273" s="223"/>
      <c r="IK273" s="223"/>
      <c r="IL273" s="223"/>
      <c r="IM273" s="223"/>
      <c r="IN273" s="223"/>
      <c r="IO273" s="223"/>
      <c r="IP273" s="223"/>
      <c r="IQ273" s="223"/>
      <c r="IR273" s="223"/>
      <c r="IS273" s="223"/>
      <c r="IT273" s="223"/>
      <c r="IU273" s="223"/>
      <c r="IV273" s="223"/>
      <c r="IW273" s="223"/>
      <c r="IX273" s="223"/>
      <c r="IY273" s="223"/>
      <c r="IZ273" s="223"/>
      <c r="JA273" s="223"/>
      <c r="JB273" s="223"/>
      <c r="JC273" s="223"/>
      <c r="JD273" s="223"/>
      <c r="JE273" s="223"/>
      <c r="JF273" s="223"/>
      <c r="JG273" s="223"/>
      <c r="JH273" s="223"/>
      <c r="JI273" s="232"/>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65.75" hidden="false" customHeight="true" outlineLevel="0" collapsed="false">
      <c r="A274" s="119" t="n">
        <v>251</v>
      </c>
      <c r="B274" s="119" t="s">
        <v>109</v>
      </c>
      <c r="C274" s="119" t="n">
        <v>14</v>
      </c>
      <c r="D274" s="119" t="s">
        <v>110</v>
      </c>
      <c r="E274" s="119"/>
      <c r="F274" s="119"/>
      <c r="G274" s="119" t="s">
        <v>112</v>
      </c>
      <c r="H274" s="119"/>
      <c r="I274" s="119" t="s">
        <v>69</v>
      </c>
      <c r="J274" s="119"/>
      <c r="K274" s="119" t="s">
        <v>1082</v>
      </c>
      <c r="L274" s="119" t="s">
        <v>91</v>
      </c>
      <c r="M274" s="119" t="s">
        <v>1042</v>
      </c>
      <c r="N274" s="193" t="n">
        <v>41903</v>
      </c>
      <c r="O274" s="193" t="n">
        <v>41903</v>
      </c>
      <c r="P274" s="193" t="n">
        <v>41903</v>
      </c>
      <c r="Q274" s="124" t="n">
        <f aca="false">P274-O274</f>
        <v>0</v>
      </c>
      <c r="R274" s="119"/>
      <c r="S274" s="119" t="n">
        <v>9001</v>
      </c>
      <c r="T274" s="119"/>
      <c r="U274" s="301" t="s">
        <v>1083</v>
      </c>
      <c r="V274" s="283" t="s">
        <v>245</v>
      </c>
      <c r="W274" s="302" t="s">
        <v>1084</v>
      </c>
      <c r="X274" s="0"/>
      <c r="Y274" s="164" t="s">
        <v>1026</v>
      </c>
      <c r="Z274" s="293" t="s">
        <v>1085</v>
      </c>
      <c r="AA274" s="293"/>
      <c r="AB274" s="261" t="n">
        <v>0.4</v>
      </c>
      <c r="AC274" s="193" t="n">
        <v>41964</v>
      </c>
      <c r="AD274" s="119" t="s">
        <v>200</v>
      </c>
      <c r="AE274" s="132" t="n">
        <f aca="false">AC274-O274</f>
        <v>61</v>
      </c>
      <c r="AF274" s="119"/>
      <c r="AG274" s="164" t="s">
        <v>1086</v>
      </c>
      <c r="AH274" s="0"/>
      <c r="AI274" s="223"/>
      <c r="AJ274" s="223"/>
      <c r="AK274" s="223"/>
      <c r="AL274" s="223"/>
      <c r="AM274" s="223"/>
      <c r="AN274" s="223"/>
      <c r="AO274" s="223"/>
      <c r="AP274" s="223"/>
      <c r="AQ274" s="223"/>
      <c r="AR274" s="223"/>
      <c r="AS274" s="223"/>
      <c r="AT274" s="223"/>
      <c r="AU274" s="223"/>
      <c r="AV274" s="223"/>
      <c r="AW274" s="223"/>
      <c r="AX274" s="223"/>
      <c r="AY274" s="223"/>
      <c r="AZ274" s="223"/>
      <c r="BA274" s="223"/>
      <c r="BB274" s="223"/>
      <c r="BC274" s="223"/>
      <c r="BD274" s="223"/>
      <c r="BE274" s="223"/>
      <c r="BF274" s="223"/>
      <c r="BG274" s="223"/>
      <c r="BH274" s="223"/>
      <c r="BI274" s="223"/>
      <c r="BJ274" s="223"/>
      <c r="BK274" s="223"/>
      <c r="BL274" s="223"/>
      <c r="BM274" s="223"/>
      <c r="BN274" s="223"/>
      <c r="BO274" s="223"/>
      <c r="BP274" s="223"/>
      <c r="BQ274" s="223"/>
      <c r="BR274" s="223"/>
      <c r="BS274" s="223"/>
      <c r="BT274" s="223"/>
      <c r="BU274" s="223"/>
      <c r="BV274" s="223"/>
      <c r="BW274" s="223"/>
      <c r="BX274" s="223"/>
      <c r="BY274" s="223"/>
      <c r="BZ274" s="223"/>
      <c r="CA274" s="223"/>
      <c r="CB274" s="223"/>
      <c r="CC274" s="223"/>
      <c r="CD274" s="223"/>
      <c r="CE274" s="223"/>
      <c r="CF274" s="223"/>
      <c r="CG274" s="223"/>
      <c r="CH274" s="223"/>
      <c r="CI274" s="223"/>
      <c r="CJ274" s="223"/>
      <c r="CK274" s="223"/>
      <c r="CL274" s="223"/>
      <c r="CM274" s="223"/>
      <c r="CN274" s="223"/>
      <c r="CO274" s="223"/>
      <c r="CP274" s="223"/>
      <c r="CQ274" s="223"/>
      <c r="CR274" s="223"/>
      <c r="CS274" s="223"/>
      <c r="CT274" s="223"/>
      <c r="CU274" s="223"/>
      <c r="CV274" s="223"/>
      <c r="CW274" s="223"/>
      <c r="CX274" s="223"/>
      <c r="CY274" s="223"/>
      <c r="CZ274" s="223"/>
      <c r="DA274" s="223"/>
      <c r="DB274" s="223"/>
      <c r="DC274" s="223"/>
      <c r="DD274" s="223"/>
      <c r="DE274" s="223"/>
      <c r="DF274" s="223"/>
      <c r="DG274" s="223"/>
      <c r="DH274" s="223"/>
      <c r="DI274" s="223"/>
      <c r="DJ274" s="223"/>
      <c r="DK274" s="223"/>
      <c r="DL274" s="223"/>
      <c r="DM274" s="223"/>
      <c r="DN274" s="223"/>
      <c r="DO274" s="223"/>
      <c r="DP274" s="223"/>
      <c r="DQ274" s="223"/>
      <c r="DR274" s="223"/>
      <c r="DS274" s="223"/>
      <c r="DT274" s="223"/>
      <c r="DU274" s="223"/>
      <c r="DV274" s="223"/>
      <c r="DW274" s="223"/>
      <c r="DX274" s="223"/>
      <c r="DY274" s="223"/>
      <c r="DZ274" s="223"/>
      <c r="EA274" s="223"/>
      <c r="EB274" s="223"/>
      <c r="EC274" s="223"/>
      <c r="ED274" s="223"/>
      <c r="EE274" s="223"/>
      <c r="EF274" s="223"/>
      <c r="EG274" s="223"/>
      <c r="EH274" s="223"/>
      <c r="EI274" s="223"/>
      <c r="EJ274" s="223"/>
      <c r="EK274" s="223"/>
      <c r="EL274" s="223"/>
      <c r="EM274" s="223"/>
      <c r="EN274" s="223"/>
      <c r="EO274" s="223"/>
      <c r="EP274" s="223"/>
      <c r="EQ274" s="223"/>
      <c r="ER274" s="223"/>
      <c r="ES274" s="223"/>
      <c r="ET274" s="223"/>
      <c r="EU274" s="223"/>
      <c r="EV274" s="223"/>
      <c r="EW274" s="223"/>
      <c r="EX274" s="223"/>
      <c r="EY274" s="223"/>
      <c r="EZ274" s="223"/>
      <c r="FA274" s="223"/>
      <c r="FB274" s="223"/>
      <c r="FC274" s="223"/>
      <c r="FD274" s="223"/>
      <c r="FE274" s="223"/>
      <c r="FF274" s="223"/>
      <c r="FG274" s="223"/>
      <c r="FH274" s="223"/>
      <c r="FI274" s="223"/>
      <c r="FJ274" s="223"/>
      <c r="FK274" s="223"/>
      <c r="FL274" s="223"/>
      <c r="FM274" s="223"/>
      <c r="FN274" s="223"/>
      <c r="FO274" s="223"/>
      <c r="FP274" s="223"/>
      <c r="FQ274" s="223"/>
      <c r="FR274" s="223"/>
      <c r="FS274" s="223"/>
      <c r="FT274" s="223"/>
      <c r="FU274" s="223"/>
      <c r="FV274" s="223"/>
      <c r="FW274" s="223"/>
      <c r="FX274" s="223"/>
      <c r="FY274" s="223"/>
      <c r="FZ274" s="223"/>
      <c r="GA274" s="223"/>
      <c r="GB274" s="223"/>
      <c r="GC274" s="223"/>
      <c r="GD274" s="223"/>
      <c r="GE274" s="223"/>
      <c r="GF274" s="223"/>
      <c r="GG274" s="223"/>
      <c r="GH274" s="223"/>
      <c r="GI274" s="223"/>
      <c r="GJ274" s="223"/>
      <c r="GK274" s="223"/>
      <c r="GL274" s="223"/>
      <c r="GM274" s="223"/>
      <c r="GN274" s="223"/>
      <c r="GO274" s="223"/>
      <c r="GP274" s="223"/>
      <c r="GQ274" s="223"/>
      <c r="GR274" s="223"/>
      <c r="GS274" s="223"/>
      <c r="GT274" s="223"/>
      <c r="GU274" s="223"/>
      <c r="GV274" s="223"/>
      <c r="GW274" s="223"/>
      <c r="GX274" s="223"/>
      <c r="GY274" s="223"/>
      <c r="GZ274" s="223"/>
      <c r="HA274" s="223"/>
      <c r="HB274" s="223"/>
      <c r="HC274" s="223"/>
      <c r="HD274" s="223"/>
      <c r="HE274" s="223"/>
      <c r="HF274" s="223"/>
      <c r="HG274" s="223"/>
      <c r="HH274" s="223"/>
      <c r="HI274" s="223"/>
      <c r="HJ274" s="223"/>
      <c r="HK274" s="223"/>
      <c r="HL274" s="223"/>
      <c r="HM274" s="223"/>
      <c r="HN274" s="223"/>
      <c r="HO274" s="223"/>
      <c r="HP274" s="223"/>
      <c r="HQ274" s="223"/>
      <c r="HR274" s="223"/>
      <c r="HS274" s="223"/>
      <c r="HT274" s="223"/>
      <c r="HU274" s="223"/>
      <c r="HV274" s="223"/>
      <c r="HW274" s="223"/>
      <c r="HX274" s="223"/>
      <c r="HY274" s="223"/>
      <c r="HZ274" s="223"/>
      <c r="IA274" s="223"/>
      <c r="IB274" s="223"/>
      <c r="IC274" s="223"/>
      <c r="ID274" s="223"/>
      <c r="IE274" s="223"/>
      <c r="IF274" s="223"/>
      <c r="IG274" s="223"/>
      <c r="IH274" s="223"/>
      <c r="II274" s="223"/>
      <c r="IJ274" s="223"/>
      <c r="IK274" s="223"/>
      <c r="IL274" s="223"/>
      <c r="IM274" s="223"/>
      <c r="IN274" s="223"/>
      <c r="IO274" s="223"/>
      <c r="IP274" s="223"/>
      <c r="IQ274" s="223"/>
      <c r="IR274" s="223"/>
      <c r="IS274" s="223"/>
      <c r="IT274" s="223"/>
      <c r="IU274" s="223"/>
      <c r="IV274" s="223"/>
      <c r="IW274" s="223"/>
      <c r="IX274" s="223"/>
      <c r="IY274" s="223"/>
      <c r="IZ274" s="223"/>
      <c r="JA274" s="223"/>
      <c r="JB274" s="223"/>
      <c r="JC274" s="223"/>
      <c r="JD274" s="223"/>
      <c r="JE274" s="223"/>
      <c r="JF274" s="223"/>
      <c r="JG274" s="223"/>
      <c r="JH274" s="223"/>
      <c r="JI274" s="232"/>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75.5" hidden="false" customHeight="true" outlineLevel="0" collapsed="false">
      <c r="A275" s="119" t="n">
        <v>252</v>
      </c>
      <c r="B275" s="119" t="s">
        <v>109</v>
      </c>
      <c r="C275" s="119" t="n">
        <v>14</v>
      </c>
      <c r="D275" s="119" t="s">
        <v>110</v>
      </c>
      <c r="E275" s="119"/>
      <c r="F275" s="119"/>
      <c r="G275" s="164" t="s">
        <v>1087</v>
      </c>
      <c r="H275" s="164"/>
      <c r="I275" s="119" t="s">
        <v>68</v>
      </c>
      <c r="J275" s="119"/>
      <c r="K275" s="164" t="s">
        <v>1088</v>
      </c>
      <c r="L275" s="218" t="s">
        <v>80</v>
      </c>
      <c r="M275" s="218" t="s">
        <v>1042</v>
      </c>
      <c r="N275" s="257" t="n">
        <v>41901</v>
      </c>
      <c r="O275" s="257" t="n">
        <v>41901</v>
      </c>
      <c r="P275" s="257" t="n">
        <v>41904</v>
      </c>
      <c r="Q275" s="124" t="n">
        <f aca="false">P275-O275</f>
        <v>3</v>
      </c>
      <c r="R275" s="218"/>
      <c r="S275" s="119" t="n">
        <v>14001</v>
      </c>
      <c r="T275" s="119"/>
      <c r="U275" s="303" t="s">
        <v>1089</v>
      </c>
      <c r="V275" s="283" t="s">
        <v>245</v>
      </c>
      <c r="W275" s="304" t="s">
        <v>1090</v>
      </c>
      <c r="X275" s="293" t="s">
        <v>1091</v>
      </c>
      <c r="Y275" s="218" t="s">
        <v>1047</v>
      </c>
      <c r="Z275" s="293" t="s">
        <v>1092</v>
      </c>
      <c r="AA275" s="293"/>
      <c r="AB275" s="261" t="n">
        <v>0.4</v>
      </c>
      <c r="AC275" s="218"/>
      <c r="AD275" s="218" t="s">
        <v>200</v>
      </c>
      <c r="AE275" s="132" t="n">
        <f aca="false">AC275-O275</f>
        <v>-41901</v>
      </c>
      <c r="AF275" s="218"/>
      <c r="AG275" s="218"/>
      <c r="AH275" s="0"/>
      <c r="AI275" s="223"/>
      <c r="AJ275" s="223"/>
      <c r="AK275" s="223"/>
      <c r="AL275" s="223"/>
      <c r="AM275" s="223"/>
      <c r="AN275" s="223"/>
      <c r="AO275" s="223"/>
      <c r="AP275" s="223"/>
      <c r="AQ275" s="223"/>
      <c r="AR275" s="223"/>
      <c r="AS275" s="223"/>
      <c r="AT275" s="223"/>
      <c r="AU275" s="223"/>
      <c r="AV275" s="223"/>
      <c r="AW275" s="223"/>
      <c r="AX275" s="223"/>
      <c r="AY275" s="223"/>
      <c r="AZ275" s="223"/>
      <c r="BA275" s="223"/>
      <c r="BB275" s="223"/>
      <c r="BC275" s="223"/>
      <c r="BD275" s="223"/>
      <c r="BE275" s="223"/>
      <c r="BF275" s="223"/>
      <c r="BG275" s="223"/>
      <c r="BH275" s="223"/>
      <c r="BI275" s="223"/>
      <c r="BJ275" s="223"/>
      <c r="BK275" s="223"/>
      <c r="BL275" s="223"/>
      <c r="BM275" s="223"/>
      <c r="BN275" s="223"/>
      <c r="BO275" s="223"/>
      <c r="BP275" s="223"/>
      <c r="BQ275" s="223"/>
      <c r="BR275" s="223"/>
      <c r="BS275" s="223"/>
      <c r="BT275" s="223"/>
      <c r="BU275" s="223"/>
      <c r="BV275" s="223"/>
      <c r="BW275" s="223"/>
      <c r="BX275" s="223"/>
      <c r="BY275" s="223"/>
      <c r="BZ275" s="223"/>
      <c r="CA275" s="223"/>
      <c r="CB275" s="223"/>
      <c r="CC275" s="223"/>
      <c r="CD275" s="223"/>
      <c r="CE275" s="223"/>
      <c r="CF275" s="223"/>
      <c r="CG275" s="223"/>
      <c r="CH275" s="223"/>
      <c r="CI275" s="223"/>
      <c r="CJ275" s="223"/>
      <c r="CK275" s="223"/>
      <c r="CL275" s="223"/>
      <c r="CM275" s="223"/>
      <c r="CN275" s="223"/>
      <c r="CO275" s="223"/>
      <c r="CP275" s="223"/>
      <c r="CQ275" s="223"/>
      <c r="CR275" s="223"/>
      <c r="CS275" s="223"/>
      <c r="CT275" s="223"/>
      <c r="CU275" s="223"/>
      <c r="CV275" s="223"/>
      <c r="CW275" s="223"/>
      <c r="CX275" s="223"/>
      <c r="CY275" s="223"/>
      <c r="CZ275" s="223"/>
      <c r="DA275" s="223"/>
      <c r="DB275" s="223"/>
      <c r="DC275" s="223"/>
      <c r="DD275" s="223"/>
      <c r="DE275" s="223"/>
      <c r="DF275" s="223"/>
      <c r="DG275" s="223"/>
      <c r="DH275" s="223"/>
      <c r="DI275" s="223"/>
      <c r="DJ275" s="223"/>
      <c r="DK275" s="223"/>
      <c r="DL275" s="223"/>
      <c r="DM275" s="223"/>
      <c r="DN275" s="223"/>
      <c r="DO275" s="223"/>
      <c r="DP275" s="223"/>
      <c r="DQ275" s="223"/>
      <c r="DR275" s="223"/>
      <c r="DS275" s="223"/>
      <c r="DT275" s="223"/>
      <c r="DU275" s="223"/>
      <c r="DV275" s="223"/>
      <c r="DW275" s="223"/>
      <c r="DX275" s="223"/>
      <c r="DY275" s="223"/>
      <c r="DZ275" s="223"/>
      <c r="EA275" s="223"/>
      <c r="EB275" s="223"/>
      <c r="EC275" s="223"/>
      <c r="ED275" s="223"/>
      <c r="EE275" s="223"/>
      <c r="EF275" s="223"/>
      <c r="EG275" s="223"/>
      <c r="EH275" s="223"/>
      <c r="EI275" s="223"/>
      <c r="EJ275" s="223"/>
      <c r="EK275" s="223"/>
      <c r="EL275" s="223"/>
      <c r="EM275" s="223"/>
      <c r="EN275" s="223"/>
      <c r="EO275" s="223"/>
      <c r="EP275" s="223"/>
      <c r="EQ275" s="223"/>
      <c r="ER275" s="223"/>
      <c r="ES275" s="223"/>
      <c r="ET275" s="223"/>
      <c r="EU275" s="223"/>
      <c r="EV275" s="223"/>
      <c r="EW275" s="223"/>
      <c r="EX275" s="223"/>
      <c r="EY275" s="223"/>
      <c r="EZ275" s="223"/>
      <c r="FA275" s="223"/>
      <c r="FB275" s="223"/>
      <c r="FC275" s="223"/>
      <c r="FD275" s="223"/>
      <c r="FE275" s="223"/>
      <c r="FF275" s="223"/>
      <c r="FG275" s="223"/>
      <c r="FH275" s="223"/>
      <c r="FI275" s="223"/>
      <c r="FJ275" s="223"/>
      <c r="FK275" s="223"/>
      <c r="FL275" s="223"/>
      <c r="FM275" s="223"/>
      <c r="FN275" s="223"/>
      <c r="FO275" s="223"/>
      <c r="FP275" s="223"/>
      <c r="FQ275" s="223"/>
      <c r="FR275" s="223"/>
      <c r="FS275" s="223"/>
      <c r="FT275" s="223"/>
      <c r="FU275" s="223"/>
      <c r="FV275" s="223"/>
      <c r="FW275" s="223"/>
      <c r="FX275" s="223"/>
      <c r="FY275" s="223"/>
      <c r="FZ275" s="223"/>
      <c r="GA275" s="223"/>
      <c r="GB275" s="223"/>
      <c r="GC275" s="223"/>
      <c r="GD275" s="223"/>
      <c r="GE275" s="223"/>
      <c r="GF275" s="223"/>
      <c r="GG275" s="223"/>
      <c r="GH275" s="223"/>
      <c r="GI275" s="223"/>
      <c r="GJ275" s="223"/>
      <c r="GK275" s="223"/>
      <c r="GL275" s="223"/>
      <c r="GM275" s="223"/>
      <c r="GN275" s="223"/>
      <c r="GO275" s="223"/>
      <c r="GP275" s="223"/>
      <c r="GQ275" s="223"/>
      <c r="GR275" s="223"/>
      <c r="GS275" s="223"/>
      <c r="GT275" s="223"/>
      <c r="GU275" s="223"/>
      <c r="GV275" s="223"/>
      <c r="GW275" s="223"/>
      <c r="GX275" s="223"/>
      <c r="GY275" s="223"/>
      <c r="GZ275" s="223"/>
      <c r="HA275" s="223"/>
      <c r="HB275" s="223"/>
      <c r="HC275" s="223"/>
      <c r="HD275" s="223"/>
      <c r="HE275" s="223"/>
      <c r="HF275" s="223"/>
      <c r="HG275" s="223"/>
      <c r="HH275" s="223"/>
      <c r="HI275" s="223"/>
      <c r="HJ275" s="223"/>
      <c r="HK275" s="223"/>
      <c r="HL275" s="223"/>
      <c r="HM275" s="223"/>
      <c r="HN275" s="223"/>
      <c r="HO275" s="223"/>
      <c r="HP275" s="223"/>
      <c r="HQ275" s="223"/>
      <c r="HR275" s="223"/>
      <c r="HS275" s="223"/>
      <c r="HT275" s="223"/>
      <c r="HU275" s="223"/>
      <c r="HV275" s="223"/>
      <c r="HW275" s="223"/>
      <c r="HX275" s="223"/>
      <c r="HY275" s="223"/>
      <c r="HZ275" s="223"/>
      <c r="IA275" s="223"/>
      <c r="IB275" s="223"/>
      <c r="IC275" s="223"/>
      <c r="ID275" s="223"/>
      <c r="IE275" s="223"/>
      <c r="IF275" s="223"/>
      <c r="IG275" s="223"/>
      <c r="IH275" s="223"/>
      <c r="II275" s="223"/>
      <c r="IJ275" s="223"/>
      <c r="IK275" s="223"/>
      <c r="IL275" s="223"/>
      <c r="IM275" s="223"/>
      <c r="IN275" s="223"/>
      <c r="IO275" s="223"/>
      <c r="IP275" s="223"/>
      <c r="IQ275" s="223"/>
      <c r="IR275" s="223"/>
      <c r="IS275" s="223"/>
      <c r="IT275" s="223"/>
      <c r="IU275" s="223"/>
      <c r="IV275" s="223"/>
      <c r="IW275" s="223"/>
      <c r="IX275" s="223"/>
      <c r="IY275" s="223"/>
      <c r="IZ275" s="223"/>
      <c r="JA275" s="223"/>
      <c r="JB275" s="223"/>
      <c r="JC275" s="223"/>
      <c r="JD275" s="223"/>
      <c r="JE275" s="223"/>
      <c r="JF275" s="223"/>
      <c r="JG275" s="223"/>
      <c r="JH275" s="223"/>
      <c r="JI275" s="232"/>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51" hidden="false" customHeight="false" outlineLevel="0" collapsed="false">
      <c r="A276" s="119" t="n">
        <v>253</v>
      </c>
      <c r="B276" s="119" t="s">
        <v>109</v>
      </c>
      <c r="C276" s="119" t="n">
        <v>14</v>
      </c>
      <c r="D276" s="119" t="s">
        <v>110</v>
      </c>
      <c r="E276" s="119"/>
      <c r="F276" s="119"/>
      <c r="G276" s="119" t="s">
        <v>530</v>
      </c>
      <c r="H276" s="119"/>
      <c r="I276" s="119" t="s">
        <v>71</v>
      </c>
      <c r="J276" s="119"/>
      <c r="K276" s="119" t="s">
        <v>531</v>
      </c>
      <c r="L276" s="164" t="s">
        <v>72</v>
      </c>
      <c r="M276" s="218" t="s">
        <v>1042</v>
      </c>
      <c r="N276" s="193" t="n">
        <v>41900</v>
      </c>
      <c r="O276" s="193" t="n">
        <v>41907</v>
      </c>
      <c r="P276" s="0"/>
      <c r="Q276" s="124" t="n">
        <f aca="false">P276-O276</f>
        <v>-41907</v>
      </c>
      <c r="R276" s="119"/>
      <c r="S276" s="119" t="n">
        <v>9001</v>
      </c>
      <c r="T276" s="119"/>
      <c r="U276" s="305" t="s">
        <v>1093</v>
      </c>
      <c r="V276" s="164" t="s">
        <v>429</v>
      </c>
      <c r="W276" s="302" t="s">
        <v>1094</v>
      </c>
      <c r="X276" s="0"/>
      <c r="Y276" s="119" t="s">
        <v>119</v>
      </c>
      <c r="Z276" s="190" t="s">
        <v>1095</v>
      </c>
      <c r="AA276" s="220"/>
      <c r="AB276" s="261" t="n">
        <v>0.9</v>
      </c>
      <c r="AC276" s="193" t="n">
        <v>41917</v>
      </c>
      <c r="AD276" s="119" t="s">
        <v>121</v>
      </c>
      <c r="AE276" s="132" t="n">
        <f aca="false">AC276-O276</f>
        <v>10</v>
      </c>
      <c r="AF276" s="119"/>
      <c r="AG276" s="164" t="s">
        <v>1096</v>
      </c>
      <c r="AH276" s="0"/>
      <c r="AI276" s="223"/>
      <c r="AJ276" s="223"/>
      <c r="AK276" s="223"/>
      <c r="AL276" s="223"/>
      <c r="AM276" s="223"/>
      <c r="AN276" s="223"/>
      <c r="AO276" s="223"/>
      <c r="AP276" s="223"/>
      <c r="AQ276" s="223"/>
      <c r="AR276" s="223"/>
      <c r="AS276" s="223"/>
      <c r="AT276" s="223"/>
      <c r="AU276" s="223"/>
      <c r="AV276" s="223"/>
      <c r="AW276" s="223"/>
      <c r="AX276" s="223"/>
      <c r="AY276" s="223"/>
      <c r="AZ276" s="223"/>
      <c r="BA276" s="223"/>
      <c r="BB276" s="223"/>
      <c r="BC276" s="223"/>
      <c r="BD276" s="223"/>
      <c r="BE276" s="223"/>
      <c r="BF276" s="223"/>
      <c r="BG276" s="223"/>
      <c r="BH276" s="223"/>
      <c r="BI276" s="223"/>
      <c r="BJ276" s="223"/>
      <c r="BK276" s="223"/>
      <c r="BL276" s="223"/>
      <c r="BM276" s="223"/>
      <c r="BN276" s="223"/>
      <c r="BO276" s="223"/>
      <c r="BP276" s="223"/>
      <c r="BQ276" s="223"/>
      <c r="BR276" s="223"/>
      <c r="BS276" s="223"/>
      <c r="BT276" s="223"/>
      <c r="BU276" s="223"/>
      <c r="BV276" s="223"/>
      <c r="BW276" s="223"/>
      <c r="BX276" s="223"/>
      <c r="BY276" s="223"/>
      <c r="BZ276" s="223"/>
      <c r="CA276" s="223"/>
      <c r="CB276" s="223"/>
      <c r="CC276" s="223"/>
      <c r="CD276" s="223"/>
      <c r="CE276" s="223"/>
      <c r="CF276" s="223"/>
      <c r="CG276" s="223"/>
      <c r="CH276" s="223"/>
      <c r="CI276" s="223"/>
      <c r="CJ276" s="223"/>
      <c r="CK276" s="223"/>
      <c r="CL276" s="223"/>
      <c r="CM276" s="223"/>
      <c r="CN276" s="223"/>
      <c r="CO276" s="223"/>
      <c r="CP276" s="223"/>
      <c r="CQ276" s="223"/>
      <c r="CR276" s="223"/>
      <c r="CS276" s="223"/>
      <c r="CT276" s="223"/>
      <c r="CU276" s="223"/>
      <c r="CV276" s="223"/>
      <c r="CW276" s="223"/>
      <c r="CX276" s="223"/>
      <c r="CY276" s="223"/>
      <c r="CZ276" s="223"/>
      <c r="DA276" s="223"/>
      <c r="DB276" s="223"/>
      <c r="DC276" s="223"/>
      <c r="DD276" s="223"/>
      <c r="DE276" s="223"/>
      <c r="DF276" s="223"/>
      <c r="DG276" s="223"/>
      <c r="DH276" s="223"/>
      <c r="DI276" s="223"/>
      <c r="DJ276" s="223"/>
      <c r="DK276" s="223"/>
      <c r="DL276" s="223"/>
      <c r="DM276" s="223"/>
      <c r="DN276" s="223"/>
      <c r="DO276" s="223"/>
      <c r="DP276" s="223"/>
      <c r="DQ276" s="223"/>
      <c r="DR276" s="223"/>
      <c r="DS276" s="223"/>
      <c r="DT276" s="223"/>
      <c r="DU276" s="223"/>
      <c r="DV276" s="223"/>
      <c r="DW276" s="223"/>
      <c r="DX276" s="223"/>
      <c r="DY276" s="223"/>
      <c r="DZ276" s="223"/>
      <c r="EA276" s="223"/>
      <c r="EB276" s="223"/>
      <c r="EC276" s="223"/>
      <c r="ED276" s="223"/>
      <c r="EE276" s="223"/>
      <c r="EF276" s="223"/>
      <c r="EG276" s="223"/>
      <c r="EH276" s="223"/>
      <c r="EI276" s="223"/>
      <c r="EJ276" s="223"/>
      <c r="EK276" s="223"/>
      <c r="EL276" s="223"/>
      <c r="EM276" s="223"/>
      <c r="EN276" s="223"/>
      <c r="EO276" s="223"/>
      <c r="EP276" s="223"/>
      <c r="EQ276" s="223"/>
      <c r="ER276" s="223"/>
      <c r="ES276" s="223"/>
      <c r="ET276" s="223"/>
      <c r="EU276" s="223"/>
      <c r="EV276" s="223"/>
      <c r="EW276" s="223"/>
      <c r="EX276" s="223"/>
      <c r="EY276" s="223"/>
      <c r="EZ276" s="223"/>
      <c r="FA276" s="223"/>
      <c r="FB276" s="223"/>
      <c r="FC276" s="223"/>
      <c r="FD276" s="223"/>
      <c r="FE276" s="223"/>
      <c r="FF276" s="223"/>
      <c r="FG276" s="223"/>
      <c r="FH276" s="223"/>
      <c r="FI276" s="223"/>
      <c r="FJ276" s="223"/>
      <c r="FK276" s="223"/>
      <c r="FL276" s="223"/>
      <c r="FM276" s="223"/>
      <c r="FN276" s="223"/>
      <c r="FO276" s="223"/>
      <c r="FP276" s="223"/>
      <c r="FQ276" s="223"/>
      <c r="FR276" s="223"/>
      <c r="FS276" s="223"/>
      <c r="FT276" s="223"/>
      <c r="FU276" s="223"/>
      <c r="FV276" s="223"/>
      <c r="FW276" s="223"/>
      <c r="FX276" s="223"/>
      <c r="FY276" s="223"/>
      <c r="FZ276" s="223"/>
      <c r="GA276" s="223"/>
      <c r="GB276" s="223"/>
      <c r="GC276" s="223"/>
      <c r="GD276" s="223"/>
      <c r="GE276" s="223"/>
      <c r="GF276" s="223"/>
      <c r="GG276" s="223"/>
      <c r="GH276" s="223"/>
      <c r="GI276" s="223"/>
      <c r="GJ276" s="223"/>
      <c r="GK276" s="223"/>
      <c r="GL276" s="223"/>
      <c r="GM276" s="223"/>
      <c r="GN276" s="223"/>
      <c r="GO276" s="223"/>
      <c r="GP276" s="223"/>
      <c r="GQ276" s="223"/>
      <c r="GR276" s="223"/>
      <c r="GS276" s="223"/>
      <c r="GT276" s="223"/>
      <c r="GU276" s="223"/>
      <c r="GV276" s="223"/>
      <c r="GW276" s="223"/>
      <c r="GX276" s="223"/>
      <c r="GY276" s="223"/>
      <c r="GZ276" s="223"/>
      <c r="HA276" s="223"/>
      <c r="HB276" s="223"/>
      <c r="HC276" s="223"/>
      <c r="HD276" s="223"/>
      <c r="HE276" s="223"/>
      <c r="HF276" s="223"/>
      <c r="HG276" s="223"/>
      <c r="HH276" s="223"/>
      <c r="HI276" s="223"/>
      <c r="HJ276" s="223"/>
      <c r="HK276" s="223"/>
      <c r="HL276" s="223"/>
      <c r="HM276" s="223"/>
      <c r="HN276" s="223"/>
      <c r="HO276" s="223"/>
      <c r="HP276" s="223"/>
      <c r="HQ276" s="223"/>
      <c r="HR276" s="223"/>
      <c r="HS276" s="223"/>
      <c r="HT276" s="223"/>
      <c r="HU276" s="223"/>
      <c r="HV276" s="223"/>
      <c r="HW276" s="223"/>
      <c r="HX276" s="223"/>
      <c r="HY276" s="223"/>
      <c r="HZ276" s="223"/>
      <c r="IA276" s="223"/>
      <c r="IB276" s="223"/>
      <c r="IC276" s="223"/>
      <c r="ID276" s="223"/>
      <c r="IE276" s="223"/>
      <c r="IF276" s="223"/>
      <c r="IG276" s="223"/>
      <c r="IH276" s="223"/>
      <c r="II276" s="223"/>
      <c r="IJ276" s="223"/>
      <c r="IK276" s="223"/>
      <c r="IL276" s="223"/>
      <c r="IM276" s="223"/>
      <c r="IN276" s="223"/>
      <c r="IO276" s="223"/>
      <c r="IP276" s="223"/>
      <c r="IQ276" s="223"/>
      <c r="IR276" s="223"/>
      <c r="IS276" s="223"/>
      <c r="IT276" s="223"/>
      <c r="IU276" s="223"/>
      <c r="IV276" s="223"/>
      <c r="IW276" s="223"/>
      <c r="IX276" s="223"/>
      <c r="IY276" s="223"/>
      <c r="IZ276" s="223"/>
      <c r="JA276" s="223"/>
      <c r="JB276" s="223"/>
      <c r="JC276" s="223"/>
      <c r="JD276" s="223"/>
      <c r="JE276" s="223"/>
      <c r="JF276" s="223"/>
      <c r="JG276" s="223"/>
      <c r="JH276" s="223"/>
      <c r="JI276" s="232"/>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51" hidden="false" customHeight="false" outlineLevel="0" collapsed="false">
      <c r="A277" s="119" t="n">
        <v>254</v>
      </c>
      <c r="B277" s="119" t="s">
        <v>109</v>
      </c>
      <c r="C277" s="119" t="n">
        <v>14</v>
      </c>
      <c r="D277" s="119" t="s">
        <v>110</v>
      </c>
      <c r="E277" s="119"/>
      <c r="F277" s="119"/>
      <c r="G277" s="119" t="s">
        <v>530</v>
      </c>
      <c r="H277" s="119"/>
      <c r="I277" s="119" t="s">
        <v>71</v>
      </c>
      <c r="J277" s="119"/>
      <c r="K277" s="119" t="s">
        <v>531</v>
      </c>
      <c r="L277" s="164" t="s">
        <v>91</v>
      </c>
      <c r="M277" s="218" t="s">
        <v>1042</v>
      </c>
      <c r="N277" s="193" t="n">
        <v>41900</v>
      </c>
      <c r="O277" s="193" t="n">
        <v>41907</v>
      </c>
      <c r="P277" s="0"/>
      <c r="Q277" s="124" t="n">
        <f aca="false">P277-O277</f>
        <v>-41907</v>
      </c>
      <c r="R277" s="119"/>
      <c r="S277" s="119" t="n">
        <v>9001</v>
      </c>
      <c r="T277" s="119"/>
      <c r="U277" s="305" t="s">
        <v>1097</v>
      </c>
      <c r="V277" s="164" t="s">
        <v>429</v>
      </c>
      <c r="W277" s="302" t="s">
        <v>1094</v>
      </c>
      <c r="X277" s="0"/>
      <c r="Y277" s="119" t="s">
        <v>119</v>
      </c>
      <c r="Z277" s="190" t="s">
        <v>1098</v>
      </c>
      <c r="AA277" s="220"/>
      <c r="AB277" s="261" t="n">
        <v>0.9</v>
      </c>
      <c r="AC277" s="193" t="n">
        <v>41917</v>
      </c>
      <c r="AD277" s="119" t="s">
        <v>121</v>
      </c>
      <c r="AE277" s="132" t="n">
        <f aca="false">AC277-O277</f>
        <v>10</v>
      </c>
      <c r="AF277" s="119"/>
      <c r="AG277" s="164" t="s">
        <v>1099</v>
      </c>
      <c r="AH277" s="0"/>
      <c r="AI277" s="223"/>
      <c r="AJ277" s="223"/>
      <c r="AK277" s="223"/>
      <c r="AL277" s="223"/>
      <c r="AM277" s="223"/>
      <c r="AN277" s="223"/>
      <c r="AO277" s="223"/>
      <c r="AP277" s="223"/>
      <c r="AQ277" s="223"/>
      <c r="AR277" s="223"/>
      <c r="AS277" s="223"/>
      <c r="AT277" s="223"/>
      <c r="AU277" s="223"/>
      <c r="AV277" s="223"/>
      <c r="AW277" s="223"/>
      <c r="AX277" s="223"/>
      <c r="AY277" s="223"/>
      <c r="AZ277" s="223"/>
      <c r="BA277" s="223"/>
      <c r="BB277" s="223"/>
      <c r="BC277" s="223"/>
      <c r="BD277" s="223"/>
      <c r="BE277" s="223"/>
      <c r="BF277" s="223"/>
      <c r="BG277" s="223"/>
      <c r="BH277" s="223"/>
      <c r="BI277" s="223"/>
      <c r="BJ277" s="223"/>
      <c r="BK277" s="223"/>
      <c r="BL277" s="223"/>
      <c r="BM277" s="223"/>
      <c r="BN277" s="223"/>
      <c r="BO277" s="223"/>
      <c r="BP277" s="223"/>
      <c r="BQ277" s="223"/>
      <c r="BR277" s="223"/>
      <c r="BS277" s="223"/>
      <c r="BT277" s="223"/>
      <c r="BU277" s="223"/>
      <c r="BV277" s="223"/>
      <c r="BW277" s="223"/>
      <c r="BX277" s="223"/>
      <c r="BY277" s="223"/>
      <c r="BZ277" s="223"/>
      <c r="CA277" s="223"/>
      <c r="CB277" s="223"/>
      <c r="CC277" s="223"/>
      <c r="CD277" s="223"/>
      <c r="CE277" s="223"/>
      <c r="CF277" s="223"/>
      <c r="CG277" s="223"/>
      <c r="CH277" s="223"/>
      <c r="CI277" s="223"/>
      <c r="CJ277" s="223"/>
      <c r="CK277" s="223"/>
      <c r="CL277" s="223"/>
      <c r="CM277" s="223"/>
      <c r="CN277" s="223"/>
      <c r="CO277" s="223"/>
      <c r="CP277" s="223"/>
      <c r="CQ277" s="223"/>
      <c r="CR277" s="223"/>
      <c r="CS277" s="223"/>
      <c r="CT277" s="223"/>
      <c r="CU277" s="223"/>
      <c r="CV277" s="223"/>
      <c r="CW277" s="223"/>
      <c r="CX277" s="223"/>
      <c r="CY277" s="223"/>
      <c r="CZ277" s="223"/>
      <c r="DA277" s="223"/>
      <c r="DB277" s="223"/>
      <c r="DC277" s="223"/>
      <c r="DD277" s="223"/>
      <c r="DE277" s="223"/>
      <c r="DF277" s="223"/>
      <c r="DG277" s="223"/>
      <c r="DH277" s="223"/>
      <c r="DI277" s="223"/>
      <c r="DJ277" s="223"/>
      <c r="DK277" s="223"/>
      <c r="DL277" s="223"/>
      <c r="DM277" s="223"/>
      <c r="DN277" s="223"/>
      <c r="DO277" s="223"/>
      <c r="DP277" s="223"/>
      <c r="DQ277" s="223"/>
      <c r="DR277" s="223"/>
      <c r="DS277" s="223"/>
      <c r="DT277" s="223"/>
      <c r="DU277" s="223"/>
      <c r="DV277" s="223"/>
      <c r="DW277" s="223"/>
      <c r="DX277" s="223"/>
      <c r="DY277" s="223"/>
      <c r="DZ277" s="223"/>
      <c r="EA277" s="223"/>
      <c r="EB277" s="223"/>
      <c r="EC277" s="223"/>
      <c r="ED277" s="223"/>
      <c r="EE277" s="223"/>
      <c r="EF277" s="223"/>
      <c r="EG277" s="223"/>
      <c r="EH277" s="223"/>
      <c r="EI277" s="223"/>
      <c r="EJ277" s="223"/>
      <c r="EK277" s="223"/>
      <c r="EL277" s="223"/>
      <c r="EM277" s="223"/>
      <c r="EN277" s="223"/>
      <c r="EO277" s="223"/>
      <c r="EP277" s="223"/>
      <c r="EQ277" s="223"/>
      <c r="ER277" s="223"/>
      <c r="ES277" s="223"/>
      <c r="ET277" s="223"/>
      <c r="EU277" s="223"/>
      <c r="EV277" s="223"/>
      <c r="EW277" s="223"/>
      <c r="EX277" s="223"/>
      <c r="EY277" s="223"/>
      <c r="EZ277" s="223"/>
      <c r="FA277" s="223"/>
      <c r="FB277" s="223"/>
      <c r="FC277" s="223"/>
      <c r="FD277" s="223"/>
      <c r="FE277" s="223"/>
      <c r="FF277" s="223"/>
      <c r="FG277" s="223"/>
      <c r="FH277" s="223"/>
      <c r="FI277" s="223"/>
      <c r="FJ277" s="223"/>
      <c r="FK277" s="223"/>
      <c r="FL277" s="223"/>
      <c r="FM277" s="223"/>
      <c r="FN277" s="223"/>
      <c r="FO277" s="223"/>
      <c r="FP277" s="223"/>
      <c r="FQ277" s="223"/>
      <c r="FR277" s="223"/>
      <c r="FS277" s="223"/>
      <c r="FT277" s="223"/>
      <c r="FU277" s="223"/>
      <c r="FV277" s="223"/>
      <c r="FW277" s="223"/>
      <c r="FX277" s="223"/>
      <c r="FY277" s="223"/>
      <c r="FZ277" s="223"/>
      <c r="GA277" s="223"/>
      <c r="GB277" s="223"/>
      <c r="GC277" s="223"/>
      <c r="GD277" s="223"/>
      <c r="GE277" s="223"/>
      <c r="GF277" s="223"/>
      <c r="GG277" s="223"/>
      <c r="GH277" s="223"/>
      <c r="GI277" s="223"/>
      <c r="GJ277" s="223"/>
      <c r="GK277" s="223"/>
      <c r="GL277" s="223"/>
      <c r="GM277" s="223"/>
      <c r="GN277" s="223"/>
      <c r="GO277" s="223"/>
      <c r="GP277" s="223"/>
      <c r="GQ277" s="223"/>
      <c r="GR277" s="223"/>
      <c r="GS277" s="223"/>
      <c r="GT277" s="223"/>
      <c r="GU277" s="223"/>
      <c r="GV277" s="223"/>
      <c r="GW277" s="223"/>
      <c r="GX277" s="223"/>
      <c r="GY277" s="223"/>
      <c r="GZ277" s="223"/>
      <c r="HA277" s="223"/>
      <c r="HB277" s="223"/>
      <c r="HC277" s="223"/>
      <c r="HD277" s="223"/>
      <c r="HE277" s="223"/>
      <c r="HF277" s="223"/>
      <c r="HG277" s="223"/>
      <c r="HH277" s="223"/>
      <c r="HI277" s="223"/>
      <c r="HJ277" s="223"/>
      <c r="HK277" s="223"/>
      <c r="HL277" s="223"/>
      <c r="HM277" s="223"/>
      <c r="HN277" s="223"/>
      <c r="HO277" s="223"/>
      <c r="HP277" s="223"/>
      <c r="HQ277" s="223"/>
      <c r="HR277" s="223"/>
      <c r="HS277" s="223"/>
      <c r="HT277" s="223"/>
      <c r="HU277" s="223"/>
      <c r="HV277" s="223"/>
      <c r="HW277" s="223"/>
      <c r="HX277" s="223"/>
      <c r="HY277" s="223"/>
      <c r="HZ277" s="223"/>
      <c r="IA277" s="223"/>
      <c r="IB277" s="223"/>
      <c r="IC277" s="223"/>
      <c r="ID277" s="223"/>
      <c r="IE277" s="223"/>
      <c r="IF277" s="223"/>
      <c r="IG277" s="223"/>
      <c r="IH277" s="223"/>
      <c r="II277" s="223"/>
      <c r="IJ277" s="223"/>
      <c r="IK277" s="223"/>
      <c r="IL277" s="223"/>
      <c r="IM277" s="223"/>
      <c r="IN277" s="223"/>
      <c r="IO277" s="223"/>
      <c r="IP277" s="223"/>
      <c r="IQ277" s="223"/>
      <c r="IR277" s="223"/>
      <c r="IS277" s="223"/>
      <c r="IT277" s="223"/>
      <c r="IU277" s="223"/>
      <c r="IV277" s="223"/>
      <c r="IW277" s="223"/>
      <c r="IX277" s="223"/>
      <c r="IY277" s="223"/>
      <c r="IZ277" s="223"/>
      <c r="JA277" s="223"/>
      <c r="JB277" s="223"/>
      <c r="JC277" s="223"/>
      <c r="JD277" s="223"/>
      <c r="JE277" s="223"/>
      <c r="JF277" s="223"/>
      <c r="JG277" s="223"/>
      <c r="JH277" s="223"/>
      <c r="JI277" s="232"/>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51" hidden="false" customHeight="false" outlineLevel="0" collapsed="false">
      <c r="A278" s="119" t="n">
        <v>255</v>
      </c>
      <c r="B278" s="119" t="s">
        <v>109</v>
      </c>
      <c r="C278" s="119" t="n">
        <v>14</v>
      </c>
      <c r="D278" s="119" t="s">
        <v>110</v>
      </c>
      <c r="E278" s="119"/>
      <c r="F278" s="119"/>
      <c r="G278" s="119" t="s">
        <v>530</v>
      </c>
      <c r="H278" s="119"/>
      <c r="I278" s="119" t="s">
        <v>71</v>
      </c>
      <c r="J278" s="119"/>
      <c r="K278" s="119" t="s">
        <v>531</v>
      </c>
      <c r="L278" s="164" t="s">
        <v>91</v>
      </c>
      <c r="M278" s="218" t="s">
        <v>1042</v>
      </c>
      <c r="N278" s="193" t="n">
        <v>41900</v>
      </c>
      <c r="O278" s="193" t="n">
        <v>41907</v>
      </c>
      <c r="P278" s="0"/>
      <c r="Q278" s="124" t="n">
        <f aca="false">P278-O278</f>
        <v>-41907</v>
      </c>
      <c r="R278" s="119"/>
      <c r="S278" s="119" t="n">
        <v>9001</v>
      </c>
      <c r="T278" s="119"/>
      <c r="U278" s="305" t="s">
        <v>1100</v>
      </c>
      <c r="V278" s="164" t="s">
        <v>429</v>
      </c>
      <c r="W278" s="302" t="s">
        <v>1094</v>
      </c>
      <c r="X278" s="0"/>
      <c r="Y278" s="119" t="s">
        <v>119</v>
      </c>
      <c r="Z278" s="0"/>
      <c r="AA278" s="220"/>
      <c r="AB278" s="261" t="n">
        <v>0</v>
      </c>
      <c r="AC278" s="193" t="n">
        <v>41917</v>
      </c>
      <c r="AD278" s="119" t="s">
        <v>200</v>
      </c>
      <c r="AE278" s="132" t="n">
        <f aca="false">AC278-O278</f>
        <v>10</v>
      </c>
      <c r="AF278" s="119"/>
      <c r="AG278" s="119"/>
      <c r="AH278" s="0"/>
      <c r="AI278" s="223"/>
      <c r="AJ278" s="223"/>
      <c r="AK278" s="223"/>
      <c r="AL278" s="223"/>
      <c r="AM278" s="223"/>
      <c r="AN278" s="223"/>
      <c r="AO278" s="223"/>
      <c r="AP278" s="223"/>
      <c r="AQ278" s="223"/>
      <c r="AR278" s="223"/>
      <c r="AS278" s="223"/>
      <c r="AT278" s="223"/>
      <c r="AU278" s="223"/>
      <c r="AV278" s="223"/>
      <c r="AW278" s="223"/>
      <c r="AX278" s="223"/>
      <c r="AY278" s="223"/>
      <c r="AZ278" s="223"/>
      <c r="BA278" s="223"/>
      <c r="BB278" s="223"/>
      <c r="BC278" s="223"/>
      <c r="BD278" s="223"/>
      <c r="BE278" s="223"/>
      <c r="BF278" s="223"/>
      <c r="BG278" s="223"/>
      <c r="BH278" s="223"/>
      <c r="BI278" s="223"/>
      <c r="BJ278" s="223"/>
      <c r="BK278" s="223"/>
      <c r="BL278" s="223"/>
      <c r="BM278" s="223"/>
      <c r="BN278" s="223"/>
      <c r="BO278" s="223"/>
      <c r="BP278" s="223"/>
      <c r="BQ278" s="223"/>
      <c r="BR278" s="223"/>
      <c r="BS278" s="223"/>
      <c r="BT278" s="223"/>
      <c r="BU278" s="223"/>
      <c r="BV278" s="223"/>
      <c r="BW278" s="223"/>
      <c r="BX278" s="223"/>
      <c r="BY278" s="223"/>
      <c r="BZ278" s="223"/>
      <c r="CA278" s="223"/>
      <c r="CB278" s="223"/>
      <c r="CC278" s="223"/>
      <c r="CD278" s="223"/>
      <c r="CE278" s="223"/>
      <c r="CF278" s="223"/>
      <c r="CG278" s="223"/>
      <c r="CH278" s="223"/>
      <c r="CI278" s="223"/>
      <c r="CJ278" s="223"/>
      <c r="CK278" s="223"/>
      <c r="CL278" s="223"/>
      <c r="CM278" s="223"/>
      <c r="CN278" s="223"/>
      <c r="CO278" s="223"/>
      <c r="CP278" s="223"/>
      <c r="CQ278" s="223"/>
      <c r="CR278" s="223"/>
      <c r="CS278" s="223"/>
      <c r="CT278" s="223"/>
      <c r="CU278" s="223"/>
      <c r="CV278" s="223"/>
      <c r="CW278" s="223"/>
      <c r="CX278" s="223"/>
      <c r="CY278" s="223"/>
      <c r="CZ278" s="223"/>
      <c r="DA278" s="223"/>
      <c r="DB278" s="223"/>
      <c r="DC278" s="223"/>
      <c r="DD278" s="223"/>
      <c r="DE278" s="223"/>
      <c r="DF278" s="223"/>
      <c r="DG278" s="223"/>
      <c r="DH278" s="223"/>
      <c r="DI278" s="223"/>
      <c r="DJ278" s="223"/>
      <c r="DK278" s="223"/>
      <c r="DL278" s="223"/>
      <c r="DM278" s="223"/>
      <c r="DN278" s="223"/>
      <c r="DO278" s="223"/>
      <c r="DP278" s="223"/>
      <c r="DQ278" s="223"/>
      <c r="DR278" s="223"/>
      <c r="DS278" s="223"/>
      <c r="DT278" s="223"/>
      <c r="DU278" s="223"/>
      <c r="DV278" s="223"/>
      <c r="DW278" s="223"/>
      <c r="DX278" s="223"/>
      <c r="DY278" s="223"/>
      <c r="DZ278" s="223"/>
      <c r="EA278" s="223"/>
      <c r="EB278" s="223"/>
      <c r="EC278" s="223"/>
      <c r="ED278" s="223"/>
      <c r="EE278" s="223"/>
      <c r="EF278" s="223"/>
      <c r="EG278" s="223"/>
      <c r="EH278" s="223"/>
      <c r="EI278" s="223"/>
      <c r="EJ278" s="223"/>
      <c r="EK278" s="223"/>
      <c r="EL278" s="223"/>
      <c r="EM278" s="223"/>
      <c r="EN278" s="223"/>
      <c r="EO278" s="223"/>
      <c r="EP278" s="223"/>
      <c r="EQ278" s="223"/>
      <c r="ER278" s="223"/>
      <c r="ES278" s="223"/>
      <c r="ET278" s="223"/>
      <c r="EU278" s="223"/>
      <c r="EV278" s="223"/>
      <c r="EW278" s="223"/>
      <c r="EX278" s="223"/>
      <c r="EY278" s="223"/>
      <c r="EZ278" s="223"/>
      <c r="FA278" s="223"/>
      <c r="FB278" s="223"/>
      <c r="FC278" s="223"/>
      <c r="FD278" s="223"/>
      <c r="FE278" s="223"/>
      <c r="FF278" s="223"/>
      <c r="FG278" s="223"/>
      <c r="FH278" s="223"/>
      <c r="FI278" s="223"/>
      <c r="FJ278" s="223"/>
      <c r="FK278" s="223"/>
      <c r="FL278" s="223"/>
      <c r="FM278" s="223"/>
      <c r="FN278" s="223"/>
      <c r="FO278" s="223"/>
      <c r="FP278" s="223"/>
      <c r="FQ278" s="223"/>
      <c r="FR278" s="223"/>
      <c r="FS278" s="223"/>
      <c r="FT278" s="223"/>
      <c r="FU278" s="223"/>
      <c r="FV278" s="223"/>
      <c r="FW278" s="223"/>
      <c r="FX278" s="223"/>
      <c r="FY278" s="223"/>
      <c r="FZ278" s="223"/>
      <c r="GA278" s="223"/>
      <c r="GB278" s="223"/>
      <c r="GC278" s="223"/>
      <c r="GD278" s="223"/>
      <c r="GE278" s="223"/>
      <c r="GF278" s="223"/>
      <c r="GG278" s="223"/>
      <c r="GH278" s="223"/>
      <c r="GI278" s="223"/>
      <c r="GJ278" s="223"/>
      <c r="GK278" s="223"/>
      <c r="GL278" s="223"/>
      <c r="GM278" s="223"/>
      <c r="GN278" s="223"/>
      <c r="GO278" s="223"/>
      <c r="GP278" s="223"/>
      <c r="GQ278" s="223"/>
      <c r="GR278" s="223"/>
      <c r="GS278" s="223"/>
      <c r="GT278" s="223"/>
      <c r="GU278" s="223"/>
      <c r="GV278" s="223"/>
      <c r="GW278" s="223"/>
      <c r="GX278" s="223"/>
      <c r="GY278" s="223"/>
      <c r="GZ278" s="223"/>
      <c r="HA278" s="223"/>
      <c r="HB278" s="223"/>
      <c r="HC278" s="223"/>
      <c r="HD278" s="223"/>
      <c r="HE278" s="223"/>
      <c r="HF278" s="223"/>
      <c r="HG278" s="223"/>
      <c r="HH278" s="223"/>
      <c r="HI278" s="223"/>
      <c r="HJ278" s="223"/>
      <c r="HK278" s="223"/>
      <c r="HL278" s="223"/>
      <c r="HM278" s="223"/>
      <c r="HN278" s="223"/>
      <c r="HO278" s="223"/>
      <c r="HP278" s="223"/>
      <c r="HQ278" s="223"/>
      <c r="HR278" s="223"/>
      <c r="HS278" s="223"/>
      <c r="HT278" s="223"/>
      <c r="HU278" s="223"/>
      <c r="HV278" s="223"/>
      <c r="HW278" s="223"/>
      <c r="HX278" s="223"/>
      <c r="HY278" s="223"/>
      <c r="HZ278" s="223"/>
      <c r="IA278" s="223"/>
      <c r="IB278" s="223"/>
      <c r="IC278" s="223"/>
      <c r="ID278" s="223"/>
      <c r="IE278" s="223"/>
      <c r="IF278" s="223"/>
      <c r="IG278" s="223"/>
      <c r="IH278" s="223"/>
      <c r="II278" s="223"/>
      <c r="IJ278" s="223"/>
      <c r="IK278" s="223"/>
      <c r="IL278" s="223"/>
      <c r="IM278" s="223"/>
      <c r="IN278" s="223"/>
      <c r="IO278" s="223"/>
      <c r="IP278" s="223"/>
      <c r="IQ278" s="223"/>
      <c r="IR278" s="223"/>
      <c r="IS278" s="223"/>
      <c r="IT278" s="223"/>
      <c r="IU278" s="223"/>
      <c r="IV278" s="223"/>
      <c r="IW278" s="223"/>
      <c r="IX278" s="223"/>
      <c r="IY278" s="223"/>
      <c r="IZ278" s="223"/>
      <c r="JA278" s="223"/>
      <c r="JB278" s="223"/>
      <c r="JC278" s="223"/>
      <c r="JD278" s="223"/>
      <c r="JE278" s="223"/>
      <c r="JF278" s="223"/>
      <c r="JG278" s="223"/>
      <c r="JH278" s="223"/>
      <c r="JI278" s="232"/>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51" hidden="false" customHeight="false" outlineLevel="0" collapsed="false">
      <c r="A279" s="119" t="n">
        <v>256</v>
      </c>
      <c r="B279" s="119" t="s">
        <v>109</v>
      </c>
      <c r="C279" s="119" t="n">
        <v>14</v>
      </c>
      <c r="D279" s="119" t="s">
        <v>110</v>
      </c>
      <c r="E279" s="119"/>
      <c r="F279" s="119"/>
      <c r="G279" s="119" t="s">
        <v>530</v>
      </c>
      <c r="H279" s="119"/>
      <c r="I279" s="119" t="s">
        <v>71</v>
      </c>
      <c r="J279" s="119"/>
      <c r="K279" s="119" t="s">
        <v>531</v>
      </c>
      <c r="L279" s="164" t="s">
        <v>91</v>
      </c>
      <c r="M279" s="218" t="s">
        <v>1042</v>
      </c>
      <c r="N279" s="193" t="n">
        <v>41900</v>
      </c>
      <c r="O279" s="193" t="n">
        <v>41907</v>
      </c>
      <c r="P279" s="0"/>
      <c r="Q279" s="124" t="n">
        <f aca="false">P279-O279</f>
        <v>-41907</v>
      </c>
      <c r="R279" s="119"/>
      <c r="S279" s="119" t="n">
        <v>9001</v>
      </c>
      <c r="T279" s="119"/>
      <c r="U279" s="306" t="s">
        <v>1101</v>
      </c>
      <c r="V279" s="164" t="s">
        <v>429</v>
      </c>
      <c r="W279" s="302" t="s">
        <v>1094</v>
      </c>
      <c r="X279" s="0"/>
      <c r="Y279" s="119" t="s">
        <v>119</v>
      </c>
      <c r="Z279" s="0"/>
      <c r="AA279" s="220"/>
      <c r="AB279" s="261" t="n">
        <v>0</v>
      </c>
      <c r="AC279" s="193" t="n">
        <v>41917</v>
      </c>
      <c r="AD279" s="119" t="s">
        <v>200</v>
      </c>
      <c r="AE279" s="132" t="n">
        <f aca="false">AC279-O279</f>
        <v>10</v>
      </c>
      <c r="AF279" s="119"/>
      <c r="AG279" s="119"/>
      <c r="AH279" s="0"/>
      <c r="AI279" s="223"/>
      <c r="AJ279" s="223"/>
      <c r="AK279" s="223"/>
      <c r="AL279" s="223"/>
      <c r="AM279" s="223"/>
      <c r="AN279" s="223"/>
      <c r="AO279" s="223"/>
      <c r="AP279" s="223"/>
      <c r="AQ279" s="223"/>
      <c r="AR279" s="223"/>
      <c r="AS279" s="223"/>
      <c r="AT279" s="223"/>
      <c r="AU279" s="223"/>
      <c r="AV279" s="223"/>
      <c r="AW279" s="223"/>
      <c r="AX279" s="223"/>
      <c r="AY279" s="223"/>
      <c r="AZ279" s="223"/>
      <c r="BA279" s="223"/>
      <c r="BB279" s="223"/>
      <c r="BC279" s="223"/>
      <c r="BD279" s="223"/>
      <c r="BE279" s="223"/>
      <c r="BF279" s="223"/>
      <c r="BG279" s="223"/>
      <c r="BH279" s="223"/>
      <c r="BI279" s="223"/>
      <c r="BJ279" s="223"/>
      <c r="BK279" s="223"/>
      <c r="BL279" s="223"/>
      <c r="BM279" s="223"/>
      <c r="BN279" s="223"/>
      <c r="BO279" s="223"/>
      <c r="BP279" s="223"/>
      <c r="BQ279" s="223"/>
      <c r="BR279" s="223"/>
      <c r="BS279" s="223"/>
      <c r="BT279" s="223"/>
      <c r="BU279" s="223"/>
      <c r="BV279" s="223"/>
      <c r="BW279" s="223"/>
      <c r="BX279" s="223"/>
      <c r="BY279" s="223"/>
      <c r="BZ279" s="223"/>
      <c r="CA279" s="223"/>
      <c r="CB279" s="223"/>
      <c r="CC279" s="223"/>
      <c r="CD279" s="223"/>
      <c r="CE279" s="223"/>
      <c r="CF279" s="223"/>
      <c r="CG279" s="223"/>
      <c r="CH279" s="223"/>
      <c r="CI279" s="223"/>
      <c r="CJ279" s="223"/>
      <c r="CK279" s="223"/>
      <c r="CL279" s="223"/>
      <c r="CM279" s="223"/>
      <c r="CN279" s="223"/>
      <c r="CO279" s="223"/>
      <c r="CP279" s="223"/>
      <c r="CQ279" s="223"/>
      <c r="CR279" s="223"/>
      <c r="CS279" s="223"/>
      <c r="CT279" s="223"/>
      <c r="CU279" s="223"/>
      <c r="CV279" s="223"/>
      <c r="CW279" s="223"/>
      <c r="CX279" s="223"/>
      <c r="CY279" s="223"/>
      <c r="CZ279" s="223"/>
      <c r="DA279" s="223"/>
      <c r="DB279" s="223"/>
      <c r="DC279" s="223"/>
      <c r="DD279" s="223"/>
      <c r="DE279" s="223"/>
      <c r="DF279" s="223"/>
      <c r="DG279" s="223"/>
      <c r="DH279" s="223"/>
      <c r="DI279" s="223"/>
      <c r="DJ279" s="223"/>
      <c r="DK279" s="223"/>
      <c r="DL279" s="223"/>
      <c r="DM279" s="223"/>
      <c r="DN279" s="223"/>
      <c r="DO279" s="223"/>
      <c r="DP279" s="223"/>
      <c r="DQ279" s="223"/>
      <c r="DR279" s="223"/>
      <c r="DS279" s="223"/>
      <c r="DT279" s="223"/>
      <c r="DU279" s="223"/>
      <c r="DV279" s="223"/>
      <c r="DW279" s="223"/>
      <c r="DX279" s="223"/>
      <c r="DY279" s="223"/>
      <c r="DZ279" s="223"/>
      <c r="EA279" s="223"/>
      <c r="EB279" s="223"/>
      <c r="EC279" s="223"/>
      <c r="ED279" s="223"/>
      <c r="EE279" s="223"/>
      <c r="EF279" s="223"/>
      <c r="EG279" s="223"/>
      <c r="EH279" s="223"/>
      <c r="EI279" s="223"/>
      <c r="EJ279" s="223"/>
      <c r="EK279" s="223"/>
      <c r="EL279" s="223"/>
      <c r="EM279" s="223"/>
      <c r="EN279" s="223"/>
      <c r="EO279" s="223"/>
      <c r="EP279" s="223"/>
      <c r="EQ279" s="223"/>
      <c r="ER279" s="223"/>
      <c r="ES279" s="223"/>
      <c r="ET279" s="223"/>
      <c r="EU279" s="223"/>
      <c r="EV279" s="223"/>
      <c r="EW279" s="223"/>
      <c r="EX279" s="223"/>
      <c r="EY279" s="223"/>
      <c r="EZ279" s="223"/>
      <c r="FA279" s="223"/>
      <c r="FB279" s="223"/>
      <c r="FC279" s="223"/>
      <c r="FD279" s="223"/>
      <c r="FE279" s="223"/>
      <c r="FF279" s="223"/>
      <c r="FG279" s="223"/>
      <c r="FH279" s="223"/>
      <c r="FI279" s="223"/>
      <c r="FJ279" s="223"/>
      <c r="FK279" s="223"/>
      <c r="FL279" s="223"/>
      <c r="FM279" s="223"/>
      <c r="FN279" s="223"/>
      <c r="FO279" s="223"/>
      <c r="FP279" s="223"/>
      <c r="FQ279" s="223"/>
      <c r="FR279" s="223"/>
      <c r="FS279" s="223"/>
      <c r="FT279" s="223"/>
      <c r="FU279" s="223"/>
      <c r="FV279" s="223"/>
      <c r="FW279" s="223"/>
      <c r="FX279" s="223"/>
      <c r="FY279" s="223"/>
      <c r="FZ279" s="223"/>
      <c r="GA279" s="223"/>
      <c r="GB279" s="223"/>
      <c r="GC279" s="223"/>
      <c r="GD279" s="223"/>
      <c r="GE279" s="223"/>
      <c r="GF279" s="223"/>
      <c r="GG279" s="223"/>
      <c r="GH279" s="223"/>
      <c r="GI279" s="223"/>
      <c r="GJ279" s="223"/>
      <c r="GK279" s="223"/>
      <c r="GL279" s="223"/>
      <c r="GM279" s="223"/>
      <c r="GN279" s="223"/>
      <c r="GO279" s="223"/>
      <c r="GP279" s="223"/>
      <c r="GQ279" s="223"/>
      <c r="GR279" s="223"/>
      <c r="GS279" s="223"/>
      <c r="GT279" s="223"/>
      <c r="GU279" s="223"/>
      <c r="GV279" s="223"/>
      <c r="GW279" s="223"/>
      <c r="GX279" s="223"/>
      <c r="GY279" s="223"/>
      <c r="GZ279" s="223"/>
      <c r="HA279" s="223"/>
      <c r="HB279" s="223"/>
      <c r="HC279" s="223"/>
      <c r="HD279" s="223"/>
      <c r="HE279" s="223"/>
      <c r="HF279" s="223"/>
      <c r="HG279" s="223"/>
      <c r="HH279" s="223"/>
      <c r="HI279" s="223"/>
      <c r="HJ279" s="223"/>
      <c r="HK279" s="223"/>
      <c r="HL279" s="223"/>
      <c r="HM279" s="223"/>
      <c r="HN279" s="223"/>
      <c r="HO279" s="223"/>
      <c r="HP279" s="223"/>
      <c r="HQ279" s="223"/>
      <c r="HR279" s="223"/>
      <c r="HS279" s="223"/>
      <c r="HT279" s="223"/>
      <c r="HU279" s="223"/>
      <c r="HV279" s="223"/>
      <c r="HW279" s="223"/>
      <c r="HX279" s="223"/>
      <c r="HY279" s="223"/>
      <c r="HZ279" s="223"/>
      <c r="IA279" s="223"/>
      <c r="IB279" s="223"/>
      <c r="IC279" s="223"/>
      <c r="ID279" s="223"/>
      <c r="IE279" s="223"/>
      <c r="IF279" s="223"/>
      <c r="IG279" s="223"/>
      <c r="IH279" s="223"/>
      <c r="II279" s="223"/>
      <c r="IJ279" s="223"/>
      <c r="IK279" s="223"/>
      <c r="IL279" s="223"/>
      <c r="IM279" s="223"/>
      <c r="IN279" s="223"/>
      <c r="IO279" s="223"/>
      <c r="IP279" s="223"/>
      <c r="IQ279" s="223"/>
      <c r="IR279" s="223"/>
      <c r="IS279" s="223"/>
      <c r="IT279" s="223"/>
      <c r="IU279" s="223"/>
      <c r="IV279" s="223"/>
      <c r="IW279" s="223"/>
      <c r="IX279" s="223"/>
      <c r="IY279" s="223"/>
      <c r="IZ279" s="223"/>
      <c r="JA279" s="223"/>
      <c r="JB279" s="223"/>
      <c r="JC279" s="223"/>
      <c r="JD279" s="223"/>
      <c r="JE279" s="223"/>
      <c r="JF279" s="223"/>
      <c r="JG279" s="223"/>
      <c r="JH279" s="223"/>
      <c r="JI279" s="232"/>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51" hidden="false" customHeight="false" outlineLevel="0" collapsed="false">
      <c r="A280" s="119" t="n">
        <v>257</v>
      </c>
      <c r="B280" s="119" t="s">
        <v>109</v>
      </c>
      <c r="C280" s="119" t="n">
        <v>14</v>
      </c>
      <c r="D280" s="119" t="s">
        <v>110</v>
      </c>
      <c r="E280" s="119"/>
      <c r="F280" s="119"/>
      <c r="G280" s="119" t="s">
        <v>530</v>
      </c>
      <c r="H280" s="119"/>
      <c r="I280" s="119" t="s">
        <v>71</v>
      </c>
      <c r="J280" s="119"/>
      <c r="K280" s="119" t="s">
        <v>531</v>
      </c>
      <c r="L280" s="164" t="s">
        <v>91</v>
      </c>
      <c r="M280" s="218" t="s">
        <v>1042</v>
      </c>
      <c r="N280" s="193" t="n">
        <v>41900</v>
      </c>
      <c r="O280" s="193" t="n">
        <v>41907</v>
      </c>
      <c r="P280" s="0"/>
      <c r="Q280" s="124" t="n">
        <f aca="false">P280-O280</f>
        <v>-41907</v>
      </c>
      <c r="R280" s="119"/>
      <c r="S280" s="119" t="n">
        <v>9001</v>
      </c>
      <c r="T280" s="119"/>
      <c r="U280" s="305" t="s">
        <v>1102</v>
      </c>
      <c r="V280" s="164" t="s">
        <v>429</v>
      </c>
      <c r="W280" s="302" t="s">
        <v>1094</v>
      </c>
      <c r="X280" s="0"/>
      <c r="Y280" s="119" t="s">
        <v>119</v>
      </c>
      <c r="Z280" s="0"/>
      <c r="AA280" s="220"/>
      <c r="AB280" s="261" t="n">
        <v>0</v>
      </c>
      <c r="AC280" s="193" t="n">
        <v>41917</v>
      </c>
      <c r="AD280" s="119" t="s">
        <v>200</v>
      </c>
      <c r="AE280" s="132" t="n">
        <f aca="false">AC280-O280</f>
        <v>10</v>
      </c>
      <c r="AF280" s="119"/>
      <c r="AG280" s="119"/>
      <c r="AH280" s="0"/>
      <c r="AI280" s="223"/>
      <c r="AJ280" s="223"/>
      <c r="AK280" s="223"/>
      <c r="AL280" s="223"/>
      <c r="AM280" s="223"/>
      <c r="AN280" s="223"/>
      <c r="AO280" s="223"/>
      <c r="AP280" s="223"/>
      <c r="AQ280" s="223"/>
      <c r="AR280" s="223"/>
      <c r="AS280" s="223"/>
      <c r="AT280" s="223"/>
      <c r="AU280" s="223"/>
      <c r="AV280" s="223"/>
      <c r="AW280" s="223"/>
      <c r="AX280" s="223"/>
      <c r="AY280" s="223"/>
      <c r="AZ280" s="223"/>
      <c r="BA280" s="223"/>
      <c r="BB280" s="223"/>
      <c r="BC280" s="223"/>
      <c r="BD280" s="223"/>
      <c r="BE280" s="223"/>
      <c r="BF280" s="223"/>
      <c r="BG280" s="223"/>
      <c r="BH280" s="223"/>
      <c r="BI280" s="223"/>
      <c r="BJ280" s="223"/>
      <c r="BK280" s="223"/>
      <c r="BL280" s="223"/>
      <c r="BM280" s="223"/>
      <c r="BN280" s="223"/>
      <c r="BO280" s="223"/>
      <c r="BP280" s="223"/>
      <c r="BQ280" s="223"/>
      <c r="BR280" s="223"/>
      <c r="BS280" s="223"/>
      <c r="BT280" s="223"/>
      <c r="BU280" s="223"/>
      <c r="BV280" s="223"/>
      <c r="BW280" s="223"/>
      <c r="BX280" s="223"/>
      <c r="BY280" s="223"/>
      <c r="BZ280" s="223"/>
      <c r="CA280" s="223"/>
      <c r="CB280" s="223"/>
      <c r="CC280" s="223"/>
      <c r="CD280" s="223"/>
      <c r="CE280" s="223"/>
      <c r="CF280" s="223"/>
      <c r="CG280" s="223"/>
      <c r="CH280" s="223"/>
      <c r="CI280" s="223"/>
      <c r="CJ280" s="223"/>
      <c r="CK280" s="223"/>
      <c r="CL280" s="223"/>
      <c r="CM280" s="223"/>
      <c r="CN280" s="223"/>
      <c r="CO280" s="223"/>
      <c r="CP280" s="223"/>
      <c r="CQ280" s="223"/>
      <c r="CR280" s="223"/>
      <c r="CS280" s="223"/>
      <c r="CT280" s="223"/>
      <c r="CU280" s="223"/>
      <c r="CV280" s="223"/>
      <c r="CW280" s="223"/>
      <c r="CX280" s="223"/>
      <c r="CY280" s="223"/>
      <c r="CZ280" s="223"/>
      <c r="DA280" s="223"/>
      <c r="DB280" s="223"/>
      <c r="DC280" s="223"/>
      <c r="DD280" s="223"/>
      <c r="DE280" s="223"/>
      <c r="DF280" s="223"/>
      <c r="DG280" s="223"/>
      <c r="DH280" s="223"/>
      <c r="DI280" s="223"/>
      <c r="DJ280" s="223"/>
      <c r="DK280" s="223"/>
      <c r="DL280" s="223"/>
      <c r="DM280" s="223"/>
      <c r="DN280" s="223"/>
      <c r="DO280" s="223"/>
      <c r="DP280" s="223"/>
      <c r="DQ280" s="223"/>
      <c r="DR280" s="223"/>
      <c r="DS280" s="223"/>
      <c r="DT280" s="223"/>
      <c r="DU280" s="223"/>
      <c r="DV280" s="223"/>
      <c r="DW280" s="223"/>
      <c r="DX280" s="223"/>
      <c r="DY280" s="223"/>
      <c r="DZ280" s="223"/>
      <c r="EA280" s="223"/>
      <c r="EB280" s="223"/>
      <c r="EC280" s="223"/>
      <c r="ED280" s="223"/>
      <c r="EE280" s="223"/>
      <c r="EF280" s="223"/>
      <c r="EG280" s="223"/>
      <c r="EH280" s="223"/>
      <c r="EI280" s="223"/>
      <c r="EJ280" s="223"/>
      <c r="EK280" s="223"/>
      <c r="EL280" s="223"/>
      <c r="EM280" s="223"/>
      <c r="EN280" s="223"/>
      <c r="EO280" s="223"/>
      <c r="EP280" s="223"/>
      <c r="EQ280" s="223"/>
      <c r="ER280" s="223"/>
      <c r="ES280" s="223"/>
      <c r="ET280" s="223"/>
      <c r="EU280" s="223"/>
      <c r="EV280" s="223"/>
      <c r="EW280" s="223"/>
      <c r="EX280" s="223"/>
      <c r="EY280" s="223"/>
      <c r="EZ280" s="223"/>
      <c r="FA280" s="223"/>
      <c r="FB280" s="223"/>
      <c r="FC280" s="223"/>
      <c r="FD280" s="223"/>
      <c r="FE280" s="223"/>
      <c r="FF280" s="223"/>
      <c r="FG280" s="223"/>
      <c r="FH280" s="223"/>
      <c r="FI280" s="223"/>
      <c r="FJ280" s="223"/>
      <c r="FK280" s="223"/>
      <c r="FL280" s="223"/>
      <c r="FM280" s="223"/>
      <c r="FN280" s="223"/>
      <c r="FO280" s="223"/>
      <c r="FP280" s="223"/>
      <c r="FQ280" s="223"/>
      <c r="FR280" s="223"/>
      <c r="FS280" s="223"/>
      <c r="FT280" s="223"/>
      <c r="FU280" s="223"/>
      <c r="FV280" s="223"/>
      <c r="FW280" s="223"/>
      <c r="FX280" s="223"/>
      <c r="FY280" s="223"/>
      <c r="FZ280" s="223"/>
      <c r="GA280" s="223"/>
      <c r="GB280" s="223"/>
      <c r="GC280" s="223"/>
      <c r="GD280" s="223"/>
      <c r="GE280" s="223"/>
      <c r="GF280" s="223"/>
      <c r="GG280" s="223"/>
      <c r="GH280" s="223"/>
      <c r="GI280" s="223"/>
      <c r="GJ280" s="223"/>
      <c r="GK280" s="223"/>
      <c r="GL280" s="223"/>
      <c r="GM280" s="223"/>
      <c r="GN280" s="223"/>
      <c r="GO280" s="223"/>
      <c r="GP280" s="223"/>
      <c r="GQ280" s="223"/>
      <c r="GR280" s="223"/>
      <c r="GS280" s="223"/>
      <c r="GT280" s="223"/>
      <c r="GU280" s="223"/>
      <c r="GV280" s="223"/>
      <c r="GW280" s="223"/>
      <c r="GX280" s="223"/>
      <c r="GY280" s="223"/>
      <c r="GZ280" s="223"/>
      <c r="HA280" s="223"/>
      <c r="HB280" s="223"/>
      <c r="HC280" s="223"/>
      <c r="HD280" s="223"/>
      <c r="HE280" s="223"/>
      <c r="HF280" s="223"/>
      <c r="HG280" s="223"/>
      <c r="HH280" s="223"/>
      <c r="HI280" s="223"/>
      <c r="HJ280" s="223"/>
      <c r="HK280" s="223"/>
      <c r="HL280" s="223"/>
      <c r="HM280" s="223"/>
      <c r="HN280" s="223"/>
      <c r="HO280" s="223"/>
      <c r="HP280" s="223"/>
      <c r="HQ280" s="223"/>
      <c r="HR280" s="223"/>
      <c r="HS280" s="223"/>
      <c r="HT280" s="223"/>
      <c r="HU280" s="223"/>
      <c r="HV280" s="223"/>
      <c r="HW280" s="223"/>
      <c r="HX280" s="223"/>
      <c r="HY280" s="223"/>
      <c r="HZ280" s="223"/>
      <c r="IA280" s="223"/>
      <c r="IB280" s="223"/>
      <c r="IC280" s="223"/>
      <c r="ID280" s="223"/>
      <c r="IE280" s="223"/>
      <c r="IF280" s="223"/>
      <c r="IG280" s="223"/>
      <c r="IH280" s="223"/>
      <c r="II280" s="223"/>
      <c r="IJ280" s="223"/>
      <c r="IK280" s="223"/>
      <c r="IL280" s="223"/>
      <c r="IM280" s="223"/>
      <c r="IN280" s="223"/>
      <c r="IO280" s="223"/>
      <c r="IP280" s="223"/>
      <c r="IQ280" s="223"/>
      <c r="IR280" s="223"/>
      <c r="IS280" s="223"/>
      <c r="IT280" s="223"/>
      <c r="IU280" s="223"/>
      <c r="IV280" s="223"/>
      <c r="IW280" s="223"/>
      <c r="IX280" s="223"/>
      <c r="IY280" s="223"/>
      <c r="IZ280" s="223"/>
      <c r="JA280" s="223"/>
      <c r="JB280" s="223"/>
      <c r="JC280" s="223"/>
      <c r="JD280" s="223"/>
      <c r="JE280" s="223"/>
      <c r="JF280" s="223"/>
      <c r="JG280" s="223"/>
      <c r="JH280" s="223"/>
      <c r="JI280" s="232"/>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51" hidden="false" customHeight="false" outlineLevel="0" collapsed="false">
      <c r="A281" s="119" t="n">
        <v>258</v>
      </c>
      <c r="B281" s="119" t="s">
        <v>109</v>
      </c>
      <c r="C281" s="119" t="n">
        <v>14</v>
      </c>
      <c r="D281" s="119" t="s">
        <v>110</v>
      </c>
      <c r="E281" s="119"/>
      <c r="F281" s="119"/>
      <c r="G281" s="119" t="s">
        <v>530</v>
      </c>
      <c r="H281" s="119"/>
      <c r="I281" s="119" t="s">
        <v>71</v>
      </c>
      <c r="J281" s="119"/>
      <c r="K281" s="119" t="s">
        <v>531</v>
      </c>
      <c r="L281" s="164" t="s">
        <v>91</v>
      </c>
      <c r="M281" s="218" t="s">
        <v>1042</v>
      </c>
      <c r="N281" s="193" t="n">
        <v>41900</v>
      </c>
      <c r="O281" s="193" t="n">
        <v>41907</v>
      </c>
      <c r="P281" s="0"/>
      <c r="Q281" s="124" t="n">
        <f aca="false">P281-O281</f>
        <v>-41907</v>
      </c>
      <c r="R281" s="119"/>
      <c r="S281" s="119" t="n">
        <v>9001</v>
      </c>
      <c r="T281" s="119"/>
      <c r="U281" s="307" t="s">
        <v>1103</v>
      </c>
      <c r="V281" s="164" t="s">
        <v>429</v>
      </c>
      <c r="W281" s="302" t="s">
        <v>1094</v>
      </c>
      <c r="X281" s="0"/>
      <c r="Y281" s="119" t="s">
        <v>119</v>
      </c>
      <c r="Z281" s="190" t="s">
        <v>1104</v>
      </c>
      <c r="AA281" s="220"/>
      <c r="AB281" s="261" t="n">
        <v>0.9</v>
      </c>
      <c r="AC281" s="193" t="n">
        <v>41917</v>
      </c>
      <c r="AD281" s="119" t="s">
        <v>121</v>
      </c>
      <c r="AE281" s="132" t="n">
        <f aca="false">AC281-O281</f>
        <v>10</v>
      </c>
      <c r="AF281" s="119"/>
      <c r="AG281" s="164" t="s">
        <v>1105</v>
      </c>
      <c r="AH281" s="0"/>
      <c r="AI281" s="223"/>
      <c r="AJ281" s="223"/>
      <c r="AK281" s="223"/>
      <c r="AL281" s="223"/>
      <c r="AM281" s="223"/>
      <c r="AN281" s="223"/>
      <c r="AO281" s="223"/>
      <c r="AP281" s="223"/>
      <c r="AQ281" s="223"/>
      <c r="AR281" s="223"/>
      <c r="AS281" s="223"/>
      <c r="AT281" s="223"/>
      <c r="AU281" s="223"/>
      <c r="AV281" s="223"/>
      <c r="AW281" s="223"/>
      <c r="AX281" s="223"/>
      <c r="AY281" s="223"/>
      <c r="AZ281" s="223"/>
      <c r="BA281" s="223"/>
      <c r="BB281" s="223"/>
      <c r="BC281" s="223"/>
      <c r="BD281" s="223"/>
      <c r="BE281" s="223"/>
      <c r="BF281" s="223"/>
      <c r="BG281" s="223"/>
      <c r="BH281" s="223"/>
      <c r="BI281" s="223"/>
      <c r="BJ281" s="223"/>
      <c r="BK281" s="223"/>
      <c r="BL281" s="223"/>
      <c r="BM281" s="223"/>
      <c r="BN281" s="223"/>
      <c r="BO281" s="223"/>
      <c r="BP281" s="223"/>
      <c r="BQ281" s="223"/>
      <c r="BR281" s="223"/>
      <c r="BS281" s="223"/>
      <c r="BT281" s="223"/>
      <c r="BU281" s="223"/>
      <c r="BV281" s="223"/>
      <c r="BW281" s="223"/>
      <c r="BX281" s="223"/>
      <c r="BY281" s="223"/>
      <c r="BZ281" s="223"/>
      <c r="CA281" s="223"/>
      <c r="CB281" s="223"/>
      <c r="CC281" s="223"/>
      <c r="CD281" s="223"/>
      <c r="CE281" s="223"/>
      <c r="CF281" s="223"/>
      <c r="CG281" s="223"/>
      <c r="CH281" s="223"/>
      <c r="CI281" s="223"/>
      <c r="CJ281" s="223"/>
      <c r="CK281" s="223"/>
      <c r="CL281" s="223"/>
      <c r="CM281" s="223"/>
      <c r="CN281" s="223"/>
      <c r="CO281" s="223"/>
      <c r="CP281" s="223"/>
      <c r="CQ281" s="223"/>
      <c r="CR281" s="223"/>
      <c r="CS281" s="223"/>
      <c r="CT281" s="223"/>
      <c r="CU281" s="223"/>
      <c r="CV281" s="223"/>
      <c r="CW281" s="223"/>
      <c r="CX281" s="223"/>
      <c r="CY281" s="223"/>
      <c r="CZ281" s="223"/>
      <c r="DA281" s="223"/>
      <c r="DB281" s="223"/>
      <c r="DC281" s="223"/>
      <c r="DD281" s="223"/>
      <c r="DE281" s="223"/>
      <c r="DF281" s="223"/>
      <c r="DG281" s="223"/>
      <c r="DH281" s="223"/>
      <c r="DI281" s="223"/>
      <c r="DJ281" s="223"/>
      <c r="DK281" s="223"/>
      <c r="DL281" s="223"/>
      <c r="DM281" s="223"/>
      <c r="DN281" s="223"/>
      <c r="DO281" s="223"/>
      <c r="DP281" s="223"/>
      <c r="DQ281" s="223"/>
      <c r="DR281" s="223"/>
      <c r="DS281" s="223"/>
      <c r="DT281" s="223"/>
      <c r="DU281" s="223"/>
      <c r="DV281" s="223"/>
      <c r="DW281" s="223"/>
      <c r="DX281" s="223"/>
      <c r="DY281" s="223"/>
      <c r="DZ281" s="223"/>
      <c r="EA281" s="223"/>
      <c r="EB281" s="223"/>
      <c r="EC281" s="223"/>
      <c r="ED281" s="223"/>
      <c r="EE281" s="223"/>
      <c r="EF281" s="223"/>
      <c r="EG281" s="223"/>
      <c r="EH281" s="223"/>
      <c r="EI281" s="223"/>
      <c r="EJ281" s="223"/>
      <c r="EK281" s="223"/>
      <c r="EL281" s="223"/>
      <c r="EM281" s="223"/>
      <c r="EN281" s="223"/>
      <c r="EO281" s="223"/>
      <c r="EP281" s="223"/>
      <c r="EQ281" s="223"/>
      <c r="ER281" s="223"/>
      <c r="ES281" s="223"/>
      <c r="ET281" s="223"/>
      <c r="EU281" s="223"/>
      <c r="EV281" s="223"/>
      <c r="EW281" s="223"/>
      <c r="EX281" s="223"/>
      <c r="EY281" s="223"/>
      <c r="EZ281" s="223"/>
      <c r="FA281" s="223"/>
      <c r="FB281" s="223"/>
      <c r="FC281" s="223"/>
      <c r="FD281" s="223"/>
      <c r="FE281" s="223"/>
      <c r="FF281" s="223"/>
      <c r="FG281" s="223"/>
      <c r="FH281" s="223"/>
      <c r="FI281" s="223"/>
      <c r="FJ281" s="223"/>
      <c r="FK281" s="223"/>
      <c r="FL281" s="223"/>
      <c r="FM281" s="223"/>
      <c r="FN281" s="223"/>
      <c r="FO281" s="223"/>
      <c r="FP281" s="223"/>
      <c r="FQ281" s="223"/>
      <c r="FR281" s="223"/>
      <c r="FS281" s="223"/>
      <c r="FT281" s="223"/>
      <c r="FU281" s="223"/>
      <c r="FV281" s="223"/>
      <c r="FW281" s="223"/>
      <c r="FX281" s="223"/>
      <c r="FY281" s="223"/>
      <c r="FZ281" s="223"/>
      <c r="GA281" s="223"/>
      <c r="GB281" s="223"/>
      <c r="GC281" s="223"/>
      <c r="GD281" s="223"/>
      <c r="GE281" s="223"/>
      <c r="GF281" s="223"/>
      <c r="GG281" s="223"/>
      <c r="GH281" s="223"/>
      <c r="GI281" s="223"/>
      <c r="GJ281" s="223"/>
      <c r="GK281" s="223"/>
      <c r="GL281" s="223"/>
      <c r="GM281" s="223"/>
      <c r="GN281" s="223"/>
      <c r="GO281" s="223"/>
      <c r="GP281" s="223"/>
      <c r="GQ281" s="223"/>
      <c r="GR281" s="223"/>
      <c r="GS281" s="223"/>
      <c r="GT281" s="223"/>
      <c r="GU281" s="223"/>
      <c r="GV281" s="223"/>
      <c r="GW281" s="223"/>
      <c r="GX281" s="223"/>
      <c r="GY281" s="223"/>
      <c r="GZ281" s="223"/>
      <c r="HA281" s="223"/>
      <c r="HB281" s="223"/>
      <c r="HC281" s="223"/>
      <c r="HD281" s="223"/>
      <c r="HE281" s="223"/>
      <c r="HF281" s="223"/>
      <c r="HG281" s="223"/>
      <c r="HH281" s="223"/>
      <c r="HI281" s="223"/>
      <c r="HJ281" s="223"/>
      <c r="HK281" s="223"/>
      <c r="HL281" s="223"/>
      <c r="HM281" s="223"/>
      <c r="HN281" s="223"/>
      <c r="HO281" s="223"/>
      <c r="HP281" s="223"/>
      <c r="HQ281" s="223"/>
      <c r="HR281" s="223"/>
      <c r="HS281" s="223"/>
      <c r="HT281" s="223"/>
      <c r="HU281" s="223"/>
      <c r="HV281" s="223"/>
      <c r="HW281" s="223"/>
      <c r="HX281" s="223"/>
      <c r="HY281" s="223"/>
      <c r="HZ281" s="223"/>
      <c r="IA281" s="223"/>
      <c r="IB281" s="223"/>
      <c r="IC281" s="223"/>
      <c r="ID281" s="223"/>
      <c r="IE281" s="223"/>
      <c r="IF281" s="223"/>
      <c r="IG281" s="223"/>
      <c r="IH281" s="223"/>
      <c r="II281" s="223"/>
      <c r="IJ281" s="223"/>
      <c r="IK281" s="223"/>
      <c r="IL281" s="223"/>
      <c r="IM281" s="223"/>
      <c r="IN281" s="223"/>
      <c r="IO281" s="223"/>
      <c r="IP281" s="223"/>
      <c r="IQ281" s="223"/>
      <c r="IR281" s="223"/>
      <c r="IS281" s="223"/>
      <c r="IT281" s="223"/>
      <c r="IU281" s="223"/>
      <c r="IV281" s="223"/>
      <c r="IW281" s="223"/>
      <c r="IX281" s="223"/>
      <c r="IY281" s="223"/>
      <c r="IZ281" s="223"/>
      <c r="JA281" s="223"/>
      <c r="JB281" s="223"/>
      <c r="JC281" s="223"/>
      <c r="JD281" s="223"/>
      <c r="JE281" s="223"/>
      <c r="JF281" s="223"/>
      <c r="JG281" s="223"/>
      <c r="JH281" s="223"/>
      <c r="JI281" s="232"/>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39.95" hidden="false" customHeight="true" outlineLevel="0" collapsed="false">
      <c r="A282" s="119" t="n">
        <v>259</v>
      </c>
      <c r="B282" s="119" t="s">
        <v>109</v>
      </c>
      <c r="C282" s="119" t="n">
        <v>14</v>
      </c>
      <c r="D282" s="119" t="s">
        <v>110</v>
      </c>
      <c r="E282" s="119"/>
      <c r="F282" s="119"/>
      <c r="G282" s="119" t="s">
        <v>530</v>
      </c>
      <c r="H282" s="119"/>
      <c r="I282" s="119" t="s">
        <v>71</v>
      </c>
      <c r="J282" s="119"/>
      <c r="K282" s="119" t="s">
        <v>531</v>
      </c>
      <c r="L282" s="164" t="s">
        <v>91</v>
      </c>
      <c r="M282" s="218" t="s">
        <v>1042</v>
      </c>
      <c r="N282" s="193" t="n">
        <v>41900</v>
      </c>
      <c r="O282" s="193" t="n">
        <v>41907</v>
      </c>
      <c r="P282" s="0"/>
      <c r="Q282" s="124" t="n">
        <f aca="false">P282-O282</f>
        <v>-41907</v>
      </c>
      <c r="R282" s="119"/>
      <c r="S282" s="119" t="n">
        <v>9001</v>
      </c>
      <c r="T282" s="119"/>
      <c r="U282" s="308" t="s">
        <v>1106</v>
      </c>
      <c r="V282" s="164" t="s">
        <v>429</v>
      </c>
      <c r="W282" s="302" t="s">
        <v>1094</v>
      </c>
      <c r="X282" s="0"/>
      <c r="Y282" s="119" t="s">
        <v>119</v>
      </c>
      <c r="Z282" s="190" t="s">
        <v>1107</v>
      </c>
      <c r="AA282" s="220"/>
      <c r="AB282" s="261" t="n">
        <v>0.4</v>
      </c>
      <c r="AC282" s="193" t="n">
        <v>41917</v>
      </c>
      <c r="AD282" s="119" t="s">
        <v>200</v>
      </c>
      <c r="AE282" s="132" t="n">
        <f aca="false">AC282-O282</f>
        <v>10</v>
      </c>
      <c r="AF282" s="119"/>
      <c r="AG282" s="119" t="s">
        <v>1108</v>
      </c>
      <c r="AH282" s="0"/>
      <c r="AI282" s="223"/>
      <c r="AJ282" s="223"/>
      <c r="AK282" s="223"/>
      <c r="AL282" s="223"/>
      <c r="AM282" s="223"/>
      <c r="AN282" s="223"/>
      <c r="AO282" s="223"/>
      <c r="AP282" s="223"/>
      <c r="AQ282" s="223"/>
      <c r="AR282" s="223"/>
      <c r="AS282" s="223"/>
      <c r="AT282" s="223"/>
      <c r="AU282" s="223"/>
      <c r="AV282" s="223"/>
      <c r="AW282" s="223"/>
      <c r="AX282" s="223"/>
      <c r="AY282" s="223"/>
      <c r="AZ282" s="223"/>
      <c r="BA282" s="223"/>
      <c r="BB282" s="223"/>
      <c r="BC282" s="223"/>
      <c r="BD282" s="223"/>
      <c r="BE282" s="223"/>
      <c r="BF282" s="223"/>
      <c r="BG282" s="223"/>
      <c r="BH282" s="223"/>
      <c r="BI282" s="223"/>
      <c r="BJ282" s="223"/>
      <c r="BK282" s="223"/>
      <c r="BL282" s="223"/>
      <c r="BM282" s="223"/>
      <c r="BN282" s="223"/>
      <c r="BO282" s="223"/>
      <c r="BP282" s="223"/>
      <c r="BQ282" s="223"/>
      <c r="BR282" s="223"/>
      <c r="BS282" s="223"/>
      <c r="BT282" s="223"/>
      <c r="BU282" s="223"/>
      <c r="BV282" s="223"/>
      <c r="BW282" s="223"/>
      <c r="BX282" s="223"/>
      <c r="BY282" s="223"/>
      <c r="BZ282" s="223"/>
      <c r="CA282" s="223"/>
      <c r="CB282" s="223"/>
      <c r="CC282" s="223"/>
      <c r="CD282" s="223"/>
      <c r="CE282" s="223"/>
      <c r="CF282" s="223"/>
      <c r="CG282" s="223"/>
      <c r="CH282" s="223"/>
      <c r="CI282" s="223"/>
      <c r="CJ282" s="223"/>
      <c r="CK282" s="223"/>
      <c r="CL282" s="223"/>
      <c r="CM282" s="223"/>
      <c r="CN282" s="223"/>
      <c r="CO282" s="223"/>
      <c r="CP282" s="223"/>
      <c r="CQ282" s="223"/>
      <c r="CR282" s="223"/>
      <c r="CS282" s="223"/>
      <c r="CT282" s="223"/>
      <c r="CU282" s="223"/>
      <c r="CV282" s="223"/>
      <c r="CW282" s="223"/>
      <c r="CX282" s="223"/>
      <c r="CY282" s="223"/>
      <c r="CZ282" s="223"/>
      <c r="DA282" s="223"/>
      <c r="DB282" s="223"/>
      <c r="DC282" s="223"/>
      <c r="DD282" s="223"/>
      <c r="DE282" s="223"/>
      <c r="DF282" s="223"/>
      <c r="DG282" s="223"/>
      <c r="DH282" s="223"/>
      <c r="DI282" s="223"/>
      <c r="DJ282" s="223"/>
      <c r="DK282" s="223"/>
      <c r="DL282" s="223"/>
      <c r="DM282" s="223"/>
      <c r="DN282" s="223"/>
      <c r="DO282" s="223"/>
      <c r="DP282" s="223"/>
      <c r="DQ282" s="223"/>
      <c r="DR282" s="223"/>
      <c r="DS282" s="223"/>
      <c r="DT282" s="223"/>
      <c r="DU282" s="223"/>
      <c r="DV282" s="223"/>
      <c r="DW282" s="223"/>
      <c r="DX282" s="223"/>
      <c r="DY282" s="223"/>
      <c r="DZ282" s="223"/>
      <c r="EA282" s="223"/>
      <c r="EB282" s="223"/>
      <c r="EC282" s="223"/>
      <c r="ED282" s="223"/>
      <c r="EE282" s="223"/>
      <c r="EF282" s="223"/>
      <c r="EG282" s="223"/>
      <c r="EH282" s="223"/>
      <c r="EI282" s="223"/>
      <c r="EJ282" s="223"/>
      <c r="EK282" s="223"/>
      <c r="EL282" s="223"/>
      <c r="EM282" s="223"/>
      <c r="EN282" s="223"/>
      <c r="EO282" s="223"/>
      <c r="EP282" s="223"/>
      <c r="EQ282" s="223"/>
      <c r="ER282" s="223"/>
      <c r="ES282" s="223"/>
      <c r="ET282" s="223"/>
      <c r="EU282" s="223"/>
      <c r="EV282" s="223"/>
      <c r="EW282" s="223"/>
      <c r="EX282" s="223"/>
      <c r="EY282" s="223"/>
      <c r="EZ282" s="223"/>
      <c r="FA282" s="223"/>
      <c r="FB282" s="223"/>
      <c r="FC282" s="223"/>
      <c r="FD282" s="223"/>
      <c r="FE282" s="223"/>
      <c r="FF282" s="223"/>
      <c r="FG282" s="223"/>
      <c r="FH282" s="223"/>
      <c r="FI282" s="223"/>
      <c r="FJ282" s="223"/>
      <c r="FK282" s="223"/>
      <c r="FL282" s="223"/>
      <c r="FM282" s="223"/>
      <c r="FN282" s="223"/>
      <c r="FO282" s="223"/>
      <c r="FP282" s="223"/>
      <c r="FQ282" s="223"/>
      <c r="FR282" s="223"/>
      <c r="FS282" s="223"/>
      <c r="FT282" s="223"/>
      <c r="FU282" s="223"/>
      <c r="FV282" s="223"/>
      <c r="FW282" s="223"/>
      <c r="FX282" s="223"/>
      <c r="FY282" s="223"/>
      <c r="FZ282" s="223"/>
      <c r="GA282" s="223"/>
      <c r="GB282" s="223"/>
      <c r="GC282" s="223"/>
      <c r="GD282" s="223"/>
      <c r="GE282" s="223"/>
      <c r="GF282" s="223"/>
      <c r="GG282" s="223"/>
      <c r="GH282" s="223"/>
      <c r="GI282" s="223"/>
      <c r="GJ282" s="223"/>
      <c r="GK282" s="223"/>
      <c r="GL282" s="223"/>
      <c r="GM282" s="223"/>
      <c r="GN282" s="223"/>
      <c r="GO282" s="223"/>
      <c r="GP282" s="223"/>
      <c r="GQ282" s="223"/>
      <c r="GR282" s="223"/>
      <c r="GS282" s="223"/>
      <c r="GT282" s="223"/>
      <c r="GU282" s="223"/>
      <c r="GV282" s="223"/>
      <c r="GW282" s="223"/>
      <c r="GX282" s="223"/>
      <c r="GY282" s="223"/>
      <c r="GZ282" s="223"/>
      <c r="HA282" s="223"/>
      <c r="HB282" s="223"/>
      <c r="HC282" s="223"/>
      <c r="HD282" s="223"/>
      <c r="HE282" s="223"/>
      <c r="HF282" s="223"/>
      <c r="HG282" s="223"/>
      <c r="HH282" s="223"/>
      <c r="HI282" s="223"/>
      <c r="HJ282" s="223"/>
      <c r="HK282" s="223"/>
      <c r="HL282" s="223"/>
      <c r="HM282" s="223"/>
      <c r="HN282" s="223"/>
      <c r="HO282" s="223"/>
      <c r="HP282" s="223"/>
      <c r="HQ282" s="223"/>
      <c r="HR282" s="223"/>
      <c r="HS282" s="223"/>
      <c r="HT282" s="223"/>
      <c r="HU282" s="223"/>
      <c r="HV282" s="223"/>
      <c r="HW282" s="223"/>
      <c r="HX282" s="223"/>
      <c r="HY282" s="223"/>
      <c r="HZ282" s="223"/>
      <c r="IA282" s="223"/>
      <c r="IB282" s="223"/>
      <c r="IC282" s="223"/>
      <c r="ID282" s="223"/>
      <c r="IE282" s="223"/>
      <c r="IF282" s="223"/>
      <c r="IG282" s="223"/>
      <c r="IH282" s="223"/>
      <c r="II282" s="223"/>
      <c r="IJ282" s="223"/>
      <c r="IK282" s="223"/>
      <c r="IL282" s="223"/>
      <c r="IM282" s="223"/>
      <c r="IN282" s="223"/>
      <c r="IO282" s="223"/>
      <c r="IP282" s="223"/>
      <c r="IQ282" s="223"/>
      <c r="IR282" s="223"/>
      <c r="IS282" s="223"/>
      <c r="IT282" s="223"/>
      <c r="IU282" s="223"/>
      <c r="IV282" s="223"/>
      <c r="IW282" s="223"/>
      <c r="IX282" s="223"/>
      <c r="IY282" s="223"/>
      <c r="IZ282" s="223"/>
      <c r="JA282" s="223"/>
      <c r="JB282" s="223"/>
      <c r="JC282" s="223"/>
      <c r="JD282" s="223"/>
      <c r="JE282" s="223"/>
      <c r="JF282" s="223"/>
      <c r="JG282" s="223"/>
      <c r="JH282" s="223"/>
      <c r="JI282" s="232"/>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39.95" hidden="false" customHeight="true" outlineLevel="0" collapsed="false">
      <c r="A283" s="119" t="n">
        <v>260</v>
      </c>
      <c r="B283" s="119" t="s">
        <v>109</v>
      </c>
      <c r="C283" s="119" t="n">
        <v>14</v>
      </c>
      <c r="D283" s="119" t="s">
        <v>110</v>
      </c>
      <c r="E283" s="119"/>
      <c r="F283" s="119"/>
      <c r="G283" s="119" t="s">
        <v>530</v>
      </c>
      <c r="H283" s="119"/>
      <c r="I283" s="119" t="s">
        <v>71</v>
      </c>
      <c r="J283" s="119"/>
      <c r="K283" s="164" t="s">
        <v>1109</v>
      </c>
      <c r="L283" s="164" t="s">
        <v>91</v>
      </c>
      <c r="M283" s="218" t="s">
        <v>1042</v>
      </c>
      <c r="N283" s="193" t="n">
        <v>41900</v>
      </c>
      <c r="O283" s="193" t="n">
        <v>41907</v>
      </c>
      <c r="P283" s="0"/>
      <c r="Q283" s="124" t="n">
        <f aca="false">P283-O283</f>
        <v>-41907</v>
      </c>
      <c r="R283" s="119"/>
      <c r="S283" s="119" t="n">
        <v>9001</v>
      </c>
      <c r="T283" s="119"/>
      <c r="U283" s="309" t="s">
        <v>1110</v>
      </c>
      <c r="V283" s="164" t="s">
        <v>429</v>
      </c>
      <c r="W283" s="302" t="s">
        <v>1094</v>
      </c>
      <c r="X283" s="0"/>
      <c r="Y283" s="119" t="s">
        <v>119</v>
      </c>
      <c r="Z283" s="0"/>
      <c r="AA283" s="220"/>
      <c r="AB283" s="261" t="n">
        <v>0</v>
      </c>
      <c r="AC283" s="193" t="n">
        <v>41917</v>
      </c>
      <c r="AD283" s="119" t="s">
        <v>200</v>
      </c>
      <c r="AE283" s="132" t="n">
        <f aca="false">AC283-O283</f>
        <v>10</v>
      </c>
      <c r="AF283" s="119"/>
      <c r="AG283" s="119"/>
      <c r="AH283" s="0"/>
      <c r="AI283" s="223"/>
      <c r="AJ283" s="223"/>
      <c r="AK283" s="223"/>
      <c r="AL283" s="223"/>
      <c r="AM283" s="223"/>
      <c r="AN283" s="223"/>
      <c r="AO283" s="223"/>
      <c r="AP283" s="223"/>
      <c r="AQ283" s="223"/>
      <c r="AR283" s="223"/>
      <c r="AS283" s="223"/>
      <c r="AT283" s="223"/>
      <c r="AU283" s="223"/>
      <c r="AV283" s="223"/>
      <c r="AW283" s="223"/>
      <c r="AX283" s="223"/>
      <c r="AY283" s="223"/>
      <c r="AZ283" s="223"/>
      <c r="BA283" s="223"/>
      <c r="BB283" s="223"/>
      <c r="BC283" s="223"/>
      <c r="BD283" s="223"/>
      <c r="BE283" s="223"/>
      <c r="BF283" s="223"/>
      <c r="BG283" s="223"/>
      <c r="BH283" s="223"/>
      <c r="BI283" s="223"/>
      <c r="BJ283" s="223"/>
      <c r="BK283" s="223"/>
      <c r="BL283" s="223"/>
      <c r="BM283" s="223"/>
      <c r="BN283" s="223"/>
      <c r="BO283" s="223"/>
      <c r="BP283" s="223"/>
      <c r="BQ283" s="223"/>
      <c r="BR283" s="223"/>
      <c r="BS283" s="223"/>
      <c r="BT283" s="223"/>
      <c r="BU283" s="223"/>
      <c r="BV283" s="223"/>
      <c r="BW283" s="223"/>
      <c r="BX283" s="223"/>
      <c r="BY283" s="223"/>
      <c r="BZ283" s="223"/>
      <c r="CA283" s="223"/>
      <c r="CB283" s="223"/>
      <c r="CC283" s="223"/>
      <c r="CD283" s="223"/>
      <c r="CE283" s="223"/>
      <c r="CF283" s="223"/>
      <c r="CG283" s="223"/>
      <c r="CH283" s="223"/>
      <c r="CI283" s="223"/>
      <c r="CJ283" s="223"/>
      <c r="CK283" s="223"/>
      <c r="CL283" s="223"/>
      <c r="CM283" s="223"/>
      <c r="CN283" s="223"/>
      <c r="CO283" s="223"/>
      <c r="CP283" s="223"/>
      <c r="CQ283" s="223"/>
      <c r="CR283" s="223"/>
      <c r="CS283" s="223"/>
      <c r="CT283" s="223"/>
      <c r="CU283" s="223"/>
      <c r="CV283" s="223"/>
      <c r="CW283" s="223"/>
      <c r="CX283" s="223"/>
      <c r="CY283" s="223"/>
      <c r="CZ283" s="223"/>
      <c r="DA283" s="223"/>
      <c r="DB283" s="223"/>
      <c r="DC283" s="223"/>
      <c r="DD283" s="223"/>
      <c r="DE283" s="223"/>
      <c r="DF283" s="223"/>
      <c r="DG283" s="223"/>
      <c r="DH283" s="223"/>
      <c r="DI283" s="223"/>
      <c r="DJ283" s="223"/>
      <c r="DK283" s="223"/>
      <c r="DL283" s="223"/>
      <c r="DM283" s="223"/>
      <c r="DN283" s="223"/>
      <c r="DO283" s="223"/>
      <c r="DP283" s="223"/>
      <c r="DQ283" s="223"/>
      <c r="DR283" s="223"/>
      <c r="DS283" s="223"/>
      <c r="DT283" s="223"/>
      <c r="DU283" s="223"/>
      <c r="DV283" s="223"/>
      <c r="DW283" s="223"/>
      <c r="DX283" s="223"/>
      <c r="DY283" s="223"/>
      <c r="DZ283" s="223"/>
      <c r="EA283" s="223"/>
      <c r="EB283" s="223"/>
      <c r="EC283" s="223"/>
      <c r="ED283" s="223"/>
      <c r="EE283" s="223"/>
      <c r="EF283" s="223"/>
      <c r="EG283" s="223"/>
      <c r="EH283" s="223"/>
      <c r="EI283" s="223"/>
      <c r="EJ283" s="223"/>
      <c r="EK283" s="223"/>
      <c r="EL283" s="223"/>
      <c r="EM283" s="223"/>
      <c r="EN283" s="223"/>
      <c r="EO283" s="223"/>
      <c r="EP283" s="223"/>
      <c r="EQ283" s="223"/>
      <c r="ER283" s="223"/>
      <c r="ES283" s="223"/>
      <c r="ET283" s="223"/>
      <c r="EU283" s="223"/>
      <c r="EV283" s="223"/>
      <c r="EW283" s="223"/>
      <c r="EX283" s="223"/>
      <c r="EY283" s="223"/>
      <c r="EZ283" s="223"/>
      <c r="FA283" s="223"/>
      <c r="FB283" s="223"/>
      <c r="FC283" s="223"/>
      <c r="FD283" s="223"/>
      <c r="FE283" s="223"/>
      <c r="FF283" s="223"/>
      <c r="FG283" s="223"/>
      <c r="FH283" s="223"/>
      <c r="FI283" s="223"/>
      <c r="FJ283" s="223"/>
      <c r="FK283" s="223"/>
      <c r="FL283" s="223"/>
      <c r="FM283" s="223"/>
      <c r="FN283" s="223"/>
      <c r="FO283" s="223"/>
      <c r="FP283" s="223"/>
      <c r="FQ283" s="223"/>
      <c r="FR283" s="223"/>
      <c r="FS283" s="223"/>
      <c r="FT283" s="223"/>
      <c r="FU283" s="223"/>
      <c r="FV283" s="223"/>
      <c r="FW283" s="223"/>
      <c r="FX283" s="223"/>
      <c r="FY283" s="223"/>
      <c r="FZ283" s="223"/>
      <c r="GA283" s="223"/>
      <c r="GB283" s="223"/>
      <c r="GC283" s="223"/>
      <c r="GD283" s="223"/>
      <c r="GE283" s="223"/>
      <c r="GF283" s="223"/>
      <c r="GG283" s="223"/>
      <c r="GH283" s="223"/>
      <c r="GI283" s="223"/>
      <c r="GJ283" s="223"/>
      <c r="GK283" s="223"/>
      <c r="GL283" s="223"/>
      <c r="GM283" s="223"/>
      <c r="GN283" s="223"/>
      <c r="GO283" s="223"/>
      <c r="GP283" s="223"/>
      <c r="GQ283" s="223"/>
      <c r="GR283" s="223"/>
      <c r="GS283" s="223"/>
      <c r="GT283" s="223"/>
      <c r="GU283" s="223"/>
      <c r="GV283" s="223"/>
      <c r="GW283" s="223"/>
      <c r="GX283" s="223"/>
      <c r="GY283" s="223"/>
      <c r="GZ283" s="223"/>
      <c r="HA283" s="223"/>
      <c r="HB283" s="223"/>
      <c r="HC283" s="223"/>
      <c r="HD283" s="223"/>
      <c r="HE283" s="223"/>
      <c r="HF283" s="223"/>
      <c r="HG283" s="223"/>
      <c r="HH283" s="223"/>
      <c r="HI283" s="223"/>
      <c r="HJ283" s="223"/>
      <c r="HK283" s="223"/>
      <c r="HL283" s="223"/>
      <c r="HM283" s="223"/>
      <c r="HN283" s="223"/>
      <c r="HO283" s="223"/>
      <c r="HP283" s="223"/>
      <c r="HQ283" s="223"/>
      <c r="HR283" s="223"/>
      <c r="HS283" s="223"/>
      <c r="HT283" s="223"/>
      <c r="HU283" s="223"/>
      <c r="HV283" s="223"/>
      <c r="HW283" s="223"/>
      <c r="HX283" s="223"/>
      <c r="HY283" s="223"/>
      <c r="HZ283" s="223"/>
      <c r="IA283" s="223"/>
      <c r="IB283" s="223"/>
      <c r="IC283" s="223"/>
      <c r="ID283" s="223"/>
      <c r="IE283" s="223"/>
      <c r="IF283" s="223"/>
      <c r="IG283" s="223"/>
      <c r="IH283" s="223"/>
      <c r="II283" s="223"/>
      <c r="IJ283" s="223"/>
      <c r="IK283" s="223"/>
      <c r="IL283" s="223"/>
      <c r="IM283" s="223"/>
      <c r="IN283" s="223"/>
      <c r="IO283" s="223"/>
      <c r="IP283" s="223"/>
      <c r="IQ283" s="223"/>
      <c r="IR283" s="223"/>
      <c r="IS283" s="223"/>
      <c r="IT283" s="223"/>
      <c r="IU283" s="223"/>
      <c r="IV283" s="223"/>
      <c r="IW283" s="223"/>
      <c r="IX283" s="223"/>
      <c r="IY283" s="223"/>
      <c r="IZ283" s="223"/>
      <c r="JA283" s="223"/>
      <c r="JB283" s="223"/>
      <c r="JC283" s="223"/>
      <c r="JD283" s="223"/>
      <c r="JE283" s="223"/>
      <c r="JF283" s="223"/>
      <c r="JG283" s="223"/>
      <c r="JH283" s="223"/>
      <c r="JI283" s="232"/>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39.95" hidden="false" customHeight="true" outlineLevel="0" collapsed="false">
      <c r="A284" s="119" t="n">
        <v>261</v>
      </c>
      <c r="B284" s="119" t="s">
        <v>109</v>
      </c>
      <c r="C284" s="119" t="n">
        <v>14</v>
      </c>
      <c r="D284" s="119" t="s">
        <v>110</v>
      </c>
      <c r="E284" s="119"/>
      <c r="F284" s="119"/>
      <c r="G284" s="119" t="s">
        <v>530</v>
      </c>
      <c r="H284" s="119"/>
      <c r="I284" s="119" t="s">
        <v>71</v>
      </c>
      <c r="J284" s="119"/>
      <c r="K284" s="164" t="s">
        <v>1109</v>
      </c>
      <c r="L284" s="164" t="s">
        <v>893</v>
      </c>
      <c r="M284" s="218" t="s">
        <v>1042</v>
      </c>
      <c r="N284" s="193" t="n">
        <v>41900</v>
      </c>
      <c r="O284" s="193" t="n">
        <v>41907</v>
      </c>
      <c r="P284" s="0"/>
      <c r="Q284" s="124" t="n">
        <f aca="false">P284-O284</f>
        <v>-41907</v>
      </c>
      <c r="R284" s="119"/>
      <c r="S284" s="119" t="n">
        <v>9001</v>
      </c>
      <c r="T284" s="119"/>
      <c r="U284" s="310" t="s">
        <v>1111</v>
      </c>
      <c r="V284" s="164" t="s">
        <v>429</v>
      </c>
      <c r="W284" s="302" t="s">
        <v>1094</v>
      </c>
      <c r="X284" s="0"/>
      <c r="Y284" s="119" t="s">
        <v>119</v>
      </c>
      <c r="Z284" s="169" t="s">
        <v>1112</v>
      </c>
      <c r="AA284" s="293"/>
      <c r="AB284" s="261" t="n">
        <v>0.4</v>
      </c>
      <c r="AC284" s="193" t="n">
        <v>41917</v>
      </c>
      <c r="AD284" s="119" t="s">
        <v>200</v>
      </c>
      <c r="AE284" s="132" t="n">
        <f aca="false">AC284-O284</f>
        <v>10</v>
      </c>
      <c r="AF284" s="119"/>
      <c r="AG284" s="119"/>
      <c r="AH284" s="0"/>
      <c r="AI284" s="223"/>
      <c r="AJ284" s="223"/>
      <c r="AK284" s="223"/>
      <c r="AL284" s="223"/>
      <c r="AM284" s="223"/>
      <c r="AN284" s="223"/>
      <c r="AO284" s="223"/>
      <c r="AP284" s="223"/>
      <c r="AQ284" s="223"/>
      <c r="AR284" s="223"/>
      <c r="AS284" s="223"/>
      <c r="AT284" s="223"/>
      <c r="AU284" s="223"/>
      <c r="AV284" s="223"/>
      <c r="AW284" s="223"/>
      <c r="AX284" s="223"/>
      <c r="AY284" s="223"/>
      <c r="AZ284" s="223"/>
      <c r="BA284" s="223"/>
      <c r="BB284" s="223"/>
      <c r="BC284" s="223"/>
      <c r="BD284" s="223"/>
      <c r="BE284" s="223"/>
      <c r="BF284" s="223"/>
      <c r="BG284" s="223"/>
      <c r="BH284" s="223"/>
      <c r="BI284" s="223"/>
      <c r="BJ284" s="223"/>
      <c r="BK284" s="223"/>
      <c r="BL284" s="223"/>
      <c r="BM284" s="223"/>
      <c r="BN284" s="223"/>
      <c r="BO284" s="223"/>
      <c r="BP284" s="223"/>
      <c r="BQ284" s="223"/>
      <c r="BR284" s="223"/>
      <c r="BS284" s="223"/>
      <c r="BT284" s="223"/>
      <c r="BU284" s="223"/>
      <c r="BV284" s="223"/>
      <c r="BW284" s="223"/>
      <c r="BX284" s="223"/>
      <c r="BY284" s="223"/>
      <c r="BZ284" s="223"/>
      <c r="CA284" s="223"/>
      <c r="CB284" s="223"/>
      <c r="CC284" s="223"/>
      <c r="CD284" s="223"/>
      <c r="CE284" s="223"/>
      <c r="CF284" s="223"/>
      <c r="CG284" s="223"/>
      <c r="CH284" s="223"/>
      <c r="CI284" s="223"/>
      <c r="CJ284" s="223"/>
      <c r="CK284" s="223"/>
      <c r="CL284" s="223"/>
      <c r="CM284" s="223"/>
      <c r="CN284" s="223"/>
      <c r="CO284" s="223"/>
      <c r="CP284" s="223"/>
      <c r="CQ284" s="223"/>
      <c r="CR284" s="223"/>
      <c r="CS284" s="223"/>
      <c r="CT284" s="223"/>
      <c r="CU284" s="223"/>
      <c r="CV284" s="223"/>
      <c r="CW284" s="223"/>
      <c r="CX284" s="223"/>
      <c r="CY284" s="223"/>
      <c r="CZ284" s="223"/>
      <c r="DA284" s="223"/>
      <c r="DB284" s="223"/>
      <c r="DC284" s="223"/>
      <c r="DD284" s="223"/>
      <c r="DE284" s="223"/>
      <c r="DF284" s="223"/>
      <c r="DG284" s="223"/>
      <c r="DH284" s="223"/>
      <c r="DI284" s="223"/>
      <c r="DJ284" s="223"/>
      <c r="DK284" s="223"/>
      <c r="DL284" s="223"/>
      <c r="DM284" s="223"/>
      <c r="DN284" s="223"/>
      <c r="DO284" s="223"/>
      <c r="DP284" s="223"/>
      <c r="DQ284" s="223"/>
      <c r="DR284" s="223"/>
      <c r="DS284" s="223"/>
      <c r="DT284" s="223"/>
      <c r="DU284" s="223"/>
      <c r="DV284" s="223"/>
      <c r="DW284" s="223"/>
      <c r="DX284" s="223"/>
      <c r="DY284" s="223"/>
      <c r="DZ284" s="223"/>
      <c r="EA284" s="223"/>
      <c r="EB284" s="223"/>
      <c r="EC284" s="223"/>
      <c r="ED284" s="223"/>
      <c r="EE284" s="223"/>
      <c r="EF284" s="223"/>
      <c r="EG284" s="223"/>
      <c r="EH284" s="223"/>
      <c r="EI284" s="223"/>
      <c r="EJ284" s="223"/>
      <c r="EK284" s="223"/>
      <c r="EL284" s="223"/>
      <c r="EM284" s="223"/>
      <c r="EN284" s="223"/>
      <c r="EO284" s="223"/>
      <c r="EP284" s="223"/>
      <c r="EQ284" s="223"/>
      <c r="ER284" s="223"/>
      <c r="ES284" s="223"/>
      <c r="ET284" s="223"/>
      <c r="EU284" s="223"/>
      <c r="EV284" s="223"/>
      <c r="EW284" s="223"/>
      <c r="EX284" s="223"/>
      <c r="EY284" s="223"/>
      <c r="EZ284" s="223"/>
      <c r="FA284" s="223"/>
      <c r="FB284" s="223"/>
      <c r="FC284" s="223"/>
      <c r="FD284" s="223"/>
      <c r="FE284" s="223"/>
      <c r="FF284" s="223"/>
      <c r="FG284" s="223"/>
      <c r="FH284" s="223"/>
      <c r="FI284" s="223"/>
      <c r="FJ284" s="223"/>
      <c r="FK284" s="223"/>
      <c r="FL284" s="223"/>
      <c r="FM284" s="223"/>
      <c r="FN284" s="223"/>
      <c r="FO284" s="223"/>
      <c r="FP284" s="223"/>
      <c r="FQ284" s="223"/>
      <c r="FR284" s="223"/>
      <c r="FS284" s="223"/>
      <c r="FT284" s="223"/>
      <c r="FU284" s="223"/>
      <c r="FV284" s="223"/>
      <c r="FW284" s="223"/>
      <c r="FX284" s="223"/>
      <c r="FY284" s="223"/>
      <c r="FZ284" s="223"/>
      <c r="GA284" s="223"/>
      <c r="GB284" s="223"/>
      <c r="GC284" s="223"/>
      <c r="GD284" s="223"/>
      <c r="GE284" s="223"/>
      <c r="GF284" s="223"/>
      <c r="GG284" s="223"/>
      <c r="GH284" s="223"/>
      <c r="GI284" s="223"/>
      <c r="GJ284" s="223"/>
      <c r="GK284" s="223"/>
      <c r="GL284" s="223"/>
      <c r="GM284" s="223"/>
      <c r="GN284" s="223"/>
      <c r="GO284" s="223"/>
      <c r="GP284" s="223"/>
      <c r="GQ284" s="223"/>
      <c r="GR284" s="223"/>
      <c r="GS284" s="223"/>
      <c r="GT284" s="223"/>
      <c r="GU284" s="223"/>
      <c r="GV284" s="223"/>
      <c r="GW284" s="223"/>
      <c r="GX284" s="223"/>
      <c r="GY284" s="223"/>
      <c r="GZ284" s="223"/>
      <c r="HA284" s="223"/>
      <c r="HB284" s="223"/>
      <c r="HC284" s="223"/>
      <c r="HD284" s="223"/>
      <c r="HE284" s="223"/>
      <c r="HF284" s="223"/>
      <c r="HG284" s="223"/>
      <c r="HH284" s="223"/>
      <c r="HI284" s="223"/>
      <c r="HJ284" s="223"/>
      <c r="HK284" s="223"/>
      <c r="HL284" s="223"/>
      <c r="HM284" s="223"/>
      <c r="HN284" s="223"/>
      <c r="HO284" s="223"/>
      <c r="HP284" s="223"/>
      <c r="HQ284" s="223"/>
      <c r="HR284" s="223"/>
      <c r="HS284" s="223"/>
      <c r="HT284" s="223"/>
      <c r="HU284" s="223"/>
      <c r="HV284" s="223"/>
      <c r="HW284" s="223"/>
      <c r="HX284" s="223"/>
      <c r="HY284" s="223"/>
      <c r="HZ284" s="223"/>
      <c r="IA284" s="223"/>
      <c r="IB284" s="223"/>
      <c r="IC284" s="223"/>
      <c r="ID284" s="223"/>
      <c r="IE284" s="223"/>
      <c r="IF284" s="223"/>
      <c r="IG284" s="223"/>
      <c r="IH284" s="223"/>
      <c r="II284" s="223"/>
      <c r="IJ284" s="223"/>
      <c r="IK284" s="223"/>
      <c r="IL284" s="223"/>
      <c r="IM284" s="223"/>
      <c r="IN284" s="223"/>
      <c r="IO284" s="223"/>
      <c r="IP284" s="223"/>
      <c r="IQ284" s="223"/>
      <c r="IR284" s="223"/>
      <c r="IS284" s="223"/>
      <c r="IT284" s="223"/>
      <c r="IU284" s="223"/>
      <c r="IV284" s="223"/>
      <c r="IW284" s="223"/>
      <c r="IX284" s="223"/>
      <c r="IY284" s="223"/>
      <c r="IZ284" s="223"/>
      <c r="JA284" s="223"/>
      <c r="JB284" s="223"/>
      <c r="JC284" s="223"/>
      <c r="JD284" s="223"/>
      <c r="JE284" s="223"/>
      <c r="JF284" s="223"/>
      <c r="JG284" s="223"/>
      <c r="JH284" s="223"/>
      <c r="JI284" s="232"/>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39.95" hidden="false" customHeight="true" outlineLevel="0" collapsed="false">
      <c r="A285" s="119" t="n">
        <v>262</v>
      </c>
      <c r="B285" s="119" t="s">
        <v>109</v>
      </c>
      <c r="C285" s="119" t="n">
        <v>14</v>
      </c>
      <c r="D285" s="119" t="s">
        <v>110</v>
      </c>
      <c r="E285" s="119"/>
      <c r="F285" s="119"/>
      <c r="G285" s="119" t="s">
        <v>530</v>
      </c>
      <c r="H285" s="119"/>
      <c r="I285" s="119" t="s">
        <v>71</v>
      </c>
      <c r="J285" s="119"/>
      <c r="K285" s="164" t="s">
        <v>1109</v>
      </c>
      <c r="L285" s="164" t="s">
        <v>91</v>
      </c>
      <c r="M285" s="218" t="s">
        <v>1042</v>
      </c>
      <c r="N285" s="193" t="n">
        <v>41900</v>
      </c>
      <c r="O285" s="193" t="n">
        <v>41907</v>
      </c>
      <c r="P285" s="0"/>
      <c r="Q285" s="124" t="n">
        <f aca="false">P285-O285</f>
        <v>-41907</v>
      </c>
      <c r="R285" s="119"/>
      <c r="S285" s="119" t="n">
        <v>9001</v>
      </c>
      <c r="T285" s="119"/>
      <c r="U285" s="311" t="s">
        <v>1113</v>
      </c>
      <c r="V285" s="164" t="s">
        <v>429</v>
      </c>
      <c r="W285" s="302" t="s">
        <v>1094</v>
      </c>
      <c r="X285" s="0"/>
      <c r="Y285" s="119" t="s">
        <v>119</v>
      </c>
      <c r="Z285" s="0"/>
      <c r="AA285" s="220"/>
      <c r="AB285" s="261" t="n">
        <v>0</v>
      </c>
      <c r="AC285" s="193" t="n">
        <v>41917</v>
      </c>
      <c r="AD285" s="119" t="s">
        <v>200</v>
      </c>
      <c r="AE285" s="132" t="n">
        <f aca="false">AC285-O285</f>
        <v>10</v>
      </c>
      <c r="AF285" s="119"/>
      <c r="AG285" s="119"/>
      <c r="AH285" s="0"/>
      <c r="AI285" s="223"/>
      <c r="AJ285" s="223"/>
      <c r="AK285" s="223"/>
      <c r="AL285" s="223"/>
      <c r="AM285" s="223"/>
      <c r="AN285" s="223"/>
      <c r="AO285" s="223"/>
      <c r="AP285" s="223"/>
      <c r="AQ285" s="223"/>
      <c r="AR285" s="223"/>
      <c r="AS285" s="223"/>
      <c r="AT285" s="223"/>
      <c r="AU285" s="223"/>
      <c r="AV285" s="223"/>
      <c r="AW285" s="223"/>
      <c r="AX285" s="223"/>
      <c r="AY285" s="223"/>
      <c r="AZ285" s="223"/>
      <c r="BA285" s="223"/>
      <c r="BB285" s="223"/>
      <c r="BC285" s="223"/>
      <c r="BD285" s="223"/>
      <c r="BE285" s="223"/>
      <c r="BF285" s="223"/>
      <c r="BG285" s="223"/>
      <c r="BH285" s="223"/>
      <c r="BI285" s="223"/>
      <c r="BJ285" s="223"/>
      <c r="BK285" s="223"/>
      <c r="BL285" s="223"/>
      <c r="BM285" s="223"/>
      <c r="BN285" s="223"/>
      <c r="BO285" s="223"/>
      <c r="BP285" s="223"/>
      <c r="BQ285" s="223"/>
      <c r="BR285" s="223"/>
      <c r="BS285" s="223"/>
      <c r="BT285" s="223"/>
      <c r="BU285" s="223"/>
      <c r="BV285" s="223"/>
      <c r="BW285" s="223"/>
      <c r="BX285" s="223"/>
      <c r="BY285" s="223"/>
      <c r="BZ285" s="223"/>
      <c r="CA285" s="223"/>
      <c r="CB285" s="223"/>
      <c r="CC285" s="223"/>
      <c r="CD285" s="223"/>
      <c r="CE285" s="223"/>
      <c r="CF285" s="223"/>
      <c r="CG285" s="223"/>
      <c r="CH285" s="223"/>
      <c r="CI285" s="223"/>
      <c r="CJ285" s="223"/>
      <c r="CK285" s="223"/>
      <c r="CL285" s="223"/>
      <c r="CM285" s="223"/>
      <c r="CN285" s="223"/>
      <c r="CO285" s="223"/>
      <c r="CP285" s="223"/>
      <c r="CQ285" s="223"/>
      <c r="CR285" s="223"/>
      <c r="CS285" s="223"/>
      <c r="CT285" s="223"/>
      <c r="CU285" s="223"/>
      <c r="CV285" s="223"/>
      <c r="CW285" s="223"/>
      <c r="CX285" s="223"/>
      <c r="CY285" s="223"/>
      <c r="CZ285" s="223"/>
      <c r="DA285" s="223"/>
      <c r="DB285" s="223"/>
      <c r="DC285" s="223"/>
      <c r="DD285" s="223"/>
      <c r="DE285" s="223"/>
      <c r="DF285" s="223"/>
      <c r="DG285" s="223"/>
      <c r="DH285" s="223"/>
      <c r="DI285" s="223"/>
      <c r="DJ285" s="223"/>
      <c r="DK285" s="223"/>
      <c r="DL285" s="223"/>
      <c r="DM285" s="223"/>
      <c r="DN285" s="223"/>
      <c r="DO285" s="223"/>
      <c r="DP285" s="223"/>
      <c r="DQ285" s="223"/>
      <c r="DR285" s="223"/>
      <c r="DS285" s="223"/>
      <c r="DT285" s="223"/>
      <c r="DU285" s="223"/>
      <c r="DV285" s="223"/>
      <c r="DW285" s="223"/>
      <c r="DX285" s="223"/>
      <c r="DY285" s="223"/>
      <c r="DZ285" s="223"/>
      <c r="EA285" s="223"/>
      <c r="EB285" s="223"/>
      <c r="EC285" s="223"/>
      <c r="ED285" s="223"/>
      <c r="EE285" s="223"/>
      <c r="EF285" s="223"/>
      <c r="EG285" s="223"/>
      <c r="EH285" s="223"/>
      <c r="EI285" s="223"/>
      <c r="EJ285" s="223"/>
      <c r="EK285" s="223"/>
      <c r="EL285" s="223"/>
      <c r="EM285" s="223"/>
      <c r="EN285" s="223"/>
      <c r="EO285" s="223"/>
      <c r="EP285" s="223"/>
      <c r="EQ285" s="223"/>
      <c r="ER285" s="223"/>
      <c r="ES285" s="223"/>
      <c r="ET285" s="223"/>
      <c r="EU285" s="223"/>
      <c r="EV285" s="223"/>
      <c r="EW285" s="223"/>
      <c r="EX285" s="223"/>
      <c r="EY285" s="223"/>
      <c r="EZ285" s="223"/>
      <c r="FA285" s="223"/>
      <c r="FB285" s="223"/>
      <c r="FC285" s="223"/>
      <c r="FD285" s="223"/>
      <c r="FE285" s="223"/>
      <c r="FF285" s="223"/>
      <c r="FG285" s="223"/>
      <c r="FH285" s="223"/>
      <c r="FI285" s="223"/>
      <c r="FJ285" s="223"/>
      <c r="FK285" s="223"/>
      <c r="FL285" s="223"/>
      <c r="FM285" s="223"/>
      <c r="FN285" s="223"/>
      <c r="FO285" s="223"/>
      <c r="FP285" s="223"/>
      <c r="FQ285" s="223"/>
      <c r="FR285" s="223"/>
      <c r="FS285" s="223"/>
      <c r="FT285" s="223"/>
      <c r="FU285" s="223"/>
      <c r="FV285" s="223"/>
      <c r="FW285" s="223"/>
      <c r="FX285" s="223"/>
      <c r="FY285" s="223"/>
      <c r="FZ285" s="223"/>
      <c r="GA285" s="223"/>
      <c r="GB285" s="223"/>
      <c r="GC285" s="223"/>
      <c r="GD285" s="223"/>
      <c r="GE285" s="223"/>
      <c r="GF285" s="223"/>
      <c r="GG285" s="223"/>
      <c r="GH285" s="223"/>
      <c r="GI285" s="223"/>
      <c r="GJ285" s="223"/>
      <c r="GK285" s="223"/>
      <c r="GL285" s="223"/>
      <c r="GM285" s="223"/>
      <c r="GN285" s="223"/>
      <c r="GO285" s="223"/>
      <c r="GP285" s="223"/>
      <c r="GQ285" s="223"/>
      <c r="GR285" s="223"/>
      <c r="GS285" s="223"/>
      <c r="GT285" s="223"/>
      <c r="GU285" s="223"/>
      <c r="GV285" s="223"/>
      <c r="GW285" s="223"/>
      <c r="GX285" s="223"/>
      <c r="GY285" s="223"/>
      <c r="GZ285" s="223"/>
      <c r="HA285" s="223"/>
      <c r="HB285" s="223"/>
      <c r="HC285" s="223"/>
      <c r="HD285" s="223"/>
      <c r="HE285" s="223"/>
      <c r="HF285" s="223"/>
      <c r="HG285" s="223"/>
      <c r="HH285" s="223"/>
      <c r="HI285" s="223"/>
      <c r="HJ285" s="223"/>
      <c r="HK285" s="223"/>
      <c r="HL285" s="223"/>
      <c r="HM285" s="223"/>
      <c r="HN285" s="223"/>
      <c r="HO285" s="223"/>
      <c r="HP285" s="223"/>
      <c r="HQ285" s="223"/>
      <c r="HR285" s="223"/>
      <c r="HS285" s="223"/>
      <c r="HT285" s="223"/>
      <c r="HU285" s="223"/>
      <c r="HV285" s="223"/>
      <c r="HW285" s="223"/>
      <c r="HX285" s="223"/>
      <c r="HY285" s="223"/>
      <c r="HZ285" s="223"/>
      <c r="IA285" s="223"/>
      <c r="IB285" s="223"/>
      <c r="IC285" s="223"/>
      <c r="ID285" s="223"/>
      <c r="IE285" s="223"/>
      <c r="IF285" s="223"/>
      <c r="IG285" s="223"/>
      <c r="IH285" s="223"/>
      <c r="II285" s="223"/>
      <c r="IJ285" s="223"/>
      <c r="IK285" s="223"/>
      <c r="IL285" s="223"/>
      <c r="IM285" s="223"/>
      <c r="IN285" s="223"/>
      <c r="IO285" s="223"/>
      <c r="IP285" s="223"/>
      <c r="IQ285" s="223"/>
      <c r="IR285" s="223"/>
      <c r="IS285" s="223"/>
      <c r="IT285" s="223"/>
      <c r="IU285" s="223"/>
      <c r="IV285" s="223"/>
      <c r="IW285" s="223"/>
      <c r="IX285" s="223"/>
      <c r="IY285" s="223"/>
      <c r="IZ285" s="223"/>
      <c r="JA285" s="223"/>
      <c r="JB285" s="223"/>
      <c r="JC285" s="223"/>
      <c r="JD285" s="223"/>
      <c r="JE285" s="223"/>
      <c r="JF285" s="223"/>
      <c r="JG285" s="223"/>
      <c r="JH285" s="223"/>
      <c r="JI285" s="232"/>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39.95" hidden="false" customHeight="true" outlineLevel="0" collapsed="false">
      <c r="A286" s="119" t="n">
        <v>263</v>
      </c>
      <c r="B286" s="119" t="s">
        <v>109</v>
      </c>
      <c r="C286" s="119" t="n">
        <v>14</v>
      </c>
      <c r="D286" s="119" t="s">
        <v>110</v>
      </c>
      <c r="E286" s="119"/>
      <c r="F286" s="119"/>
      <c r="G286" s="119" t="s">
        <v>530</v>
      </c>
      <c r="H286" s="119"/>
      <c r="I286" s="119" t="s">
        <v>71</v>
      </c>
      <c r="J286" s="119"/>
      <c r="K286" s="164" t="s">
        <v>1109</v>
      </c>
      <c r="L286" s="164" t="s">
        <v>91</v>
      </c>
      <c r="M286" s="218" t="s">
        <v>1042</v>
      </c>
      <c r="N286" s="193" t="n">
        <v>41900</v>
      </c>
      <c r="O286" s="193" t="n">
        <v>41907</v>
      </c>
      <c r="P286" s="0"/>
      <c r="Q286" s="124" t="n">
        <f aca="false">P286-O286</f>
        <v>-41907</v>
      </c>
      <c r="R286" s="119"/>
      <c r="S286" s="119" t="n">
        <v>9001</v>
      </c>
      <c r="T286" s="119"/>
      <c r="U286" s="312" t="s">
        <v>1114</v>
      </c>
      <c r="V286" s="164" t="s">
        <v>429</v>
      </c>
      <c r="W286" s="302" t="s">
        <v>1094</v>
      </c>
      <c r="X286" s="0"/>
      <c r="Y286" s="119" t="s">
        <v>135</v>
      </c>
      <c r="Z286" s="0"/>
      <c r="AA286" s="220"/>
      <c r="AB286" s="261" t="n">
        <v>0</v>
      </c>
      <c r="AC286" s="193" t="n">
        <v>41917</v>
      </c>
      <c r="AD286" s="119" t="s">
        <v>200</v>
      </c>
      <c r="AE286" s="132" t="n">
        <f aca="false">AC286-O286</f>
        <v>10</v>
      </c>
      <c r="AF286" s="119"/>
      <c r="AG286" s="119"/>
      <c r="AH286" s="0"/>
      <c r="AI286" s="223"/>
      <c r="AJ286" s="223"/>
      <c r="AK286" s="223"/>
      <c r="AL286" s="223"/>
      <c r="AM286" s="223"/>
      <c r="AN286" s="223"/>
      <c r="AO286" s="223"/>
      <c r="AP286" s="223"/>
      <c r="AQ286" s="223"/>
      <c r="AR286" s="223"/>
      <c r="AS286" s="223"/>
      <c r="AT286" s="223"/>
      <c r="AU286" s="223"/>
      <c r="AV286" s="223"/>
      <c r="AW286" s="223"/>
      <c r="AX286" s="223"/>
      <c r="AY286" s="223"/>
      <c r="AZ286" s="223"/>
      <c r="BA286" s="223"/>
      <c r="BB286" s="223"/>
      <c r="BC286" s="223"/>
      <c r="BD286" s="223"/>
      <c r="BE286" s="223"/>
      <c r="BF286" s="223"/>
      <c r="BG286" s="223"/>
      <c r="BH286" s="223"/>
      <c r="BI286" s="223"/>
      <c r="BJ286" s="223"/>
      <c r="BK286" s="223"/>
      <c r="BL286" s="223"/>
      <c r="BM286" s="223"/>
      <c r="BN286" s="223"/>
      <c r="BO286" s="223"/>
      <c r="BP286" s="223"/>
      <c r="BQ286" s="223"/>
      <c r="BR286" s="223"/>
      <c r="BS286" s="223"/>
      <c r="BT286" s="223"/>
      <c r="BU286" s="223"/>
      <c r="BV286" s="223"/>
      <c r="BW286" s="223"/>
      <c r="BX286" s="223"/>
      <c r="BY286" s="223"/>
      <c r="BZ286" s="223"/>
      <c r="CA286" s="223"/>
      <c r="CB286" s="223"/>
      <c r="CC286" s="223"/>
      <c r="CD286" s="223"/>
      <c r="CE286" s="223"/>
      <c r="CF286" s="223"/>
      <c r="CG286" s="223"/>
      <c r="CH286" s="223"/>
      <c r="CI286" s="223"/>
      <c r="CJ286" s="223"/>
      <c r="CK286" s="223"/>
      <c r="CL286" s="223"/>
      <c r="CM286" s="223"/>
      <c r="CN286" s="223"/>
      <c r="CO286" s="223"/>
      <c r="CP286" s="223"/>
      <c r="CQ286" s="223"/>
      <c r="CR286" s="223"/>
      <c r="CS286" s="223"/>
      <c r="CT286" s="223"/>
      <c r="CU286" s="223"/>
      <c r="CV286" s="223"/>
      <c r="CW286" s="223"/>
      <c r="CX286" s="223"/>
      <c r="CY286" s="223"/>
      <c r="CZ286" s="223"/>
      <c r="DA286" s="223"/>
      <c r="DB286" s="223"/>
      <c r="DC286" s="223"/>
      <c r="DD286" s="223"/>
      <c r="DE286" s="223"/>
      <c r="DF286" s="223"/>
      <c r="DG286" s="223"/>
      <c r="DH286" s="223"/>
      <c r="DI286" s="223"/>
      <c r="DJ286" s="223"/>
      <c r="DK286" s="223"/>
      <c r="DL286" s="223"/>
      <c r="DM286" s="223"/>
      <c r="DN286" s="223"/>
      <c r="DO286" s="223"/>
      <c r="DP286" s="223"/>
      <c r="DQ286" s="223"/>
      <c r="DR286" s="223"/>
      <c r="DS286" s="223"/>
      <c r="DT286" s="223"/>
      <c r="DU286" s="223"/>
      <c r="DV286" s="223"/>
      <c r="DW286" s="223"/>
      <c r="DX286" s="223"/>
      <c r="DY286" s="223"/>
      <c r="DZ286" s="223"/>
      <c r="EA286" s="223"/>
      <c r="EB286" s="223"/>
      <c r="EC286" s="223"/>
      <c r="ED286" s="223"/>
      <c r="EE286" s="223"/>
      <c r="EF286" s="223"/>
      <c r="EG286" s="223"/>
      <c r="EH286" s="223"/>
      <c r="EI286" s="223"/>
      <c r="EJ286" s="223"/>
      <c r="EK286" s="223"/>
      <c r="EL286" s="223"/>
      <c r="EM286" s="223"/>
      <c r="EN286" s="223"/>
      <c r="EO286" s="223"/>
      <c r="EP286" s="223"/>
      <c r="EQ286" s="223"/>
      <c r="ER286" s="223"/>
      <c r="ES286" s="223"/>
      <c r="ET286" s="223"/>
      <c r="EU286" s="223"/>
      <c r="EV286" s="223"/>
      <c r="EW286" s="223"/>
      <c r="EX286" s="223"/>
      <c r="EY286" s="223"/>
      <c r="EZ286" s="223"/>
      <c r="FA286" s="223"/>
      <c r="FB286" s="223"/>
      <c r="FC286" s="223"/>
      <c r="FD286" s="223"/>
      <c r="FE286" s="223"/>
      <c r="FF286" s="223"/>
      <c r="FG286" s="223"/>
      <c r="FH286" s="223"/>
      <c r="FI286" s="223"/>
      <c r="FJ286" s="223"/>
      <c r="FK286" s="223"/>
      <c r="FL286" s="223"/>
      <c r="FM286" s="223"/>
      <c r="FN286" s="223"/>
      <c r="FO286" s="223"/>
      <c r="FP286" s="223"/>
      <c r="FQ286" s="223"/>
      <c r="FR286" s="223"/>
      <c r="FS286" s="223"/>
      <c r="FT286" s="223"/>
      <c r="FU286" s="223"/>
      <c r="FV286" s="223"/>
      <c r="FW286" s="223"/>
      <c r="FX286" s="223"/>
      <c r="FY286" s="223"/>
      <c r="FZ286" s="223"/>
      <c r="GA286" s="223"/>
      <c r="GB286" s="223"/>
      <c r="GC286" s="223"/>
      <c r="GD286" s="223"/>
      <c r="GE286" s="223"/>
      <c r="GF286" s="223"/>
      <c r="GG286" s="223"/>
      <c r="GH286" s="223"/>
      <c r="GI286" s="223"/>
      <c r="GJ286" s="223"/>
      <c r="GK286" s="223"/>
      <c r="GL286" s="223"/>
      <c r="GM286" s="223"/>
      <c r="GN286" s="223"/>
      <c r="GO286" s="223"/>
      <c r="GP286" s="223"/>
      <c r="GQ286" s="223"/>
      <c r="GR286" s="223"/>
      <c r="GS286" s="223"/>
      <c r="GT286" s="223"/>
      <c r="GU286" s="223"/>
      <c r="GV286" s="223"/>
      <c r="GW286" s="223"/>
      <c r="GX286" s="223"/>
      <c r="GY286" s="223"/>
      <c r="GZ286" s="223"/>
      <c r="HA286" s="223"/>
      <c r="HB286" s="223"/>
      <c r="HC286" s="223"/>
      <c r="HD286" s="223"/>
      <c r="HE286" s="223"/>
      <c r="HF286" s="223"/>
      <c r="HG286" s="223"/>
      <c r="HH286" s="223"/>
      <c r="HI286" s="223"/>
      <c r="HJ286" s="223"/>
      <c r="HK286" s="223"/>
      <c r="HL286" s="223"/>
      <c r="HM286" s="223"/>
      <c r="HN286" s="223"/>
      <c r="HO286" s="223"/>
      <c r="HP286" s="223"/>
      <c r="HQ286" s="223"/>
      <c r="HR286" s="223"/>
      <c r="HS286" s="223"/>
      <c r="HT286" s="223"/>
      <c r="HU286" s="223"/>
      <c r="HV286" s="223"/>
      <c r="HW286" s="223"/>
      <c r="HX286" s="223"/>
      <c r="HY286" s="223"/>
      <c r="HZ286" s="223"/>
      <c r="IA286" s="223"/>
      <c r="IB286" s="223"/>
      <c r="IC286" s="223"/>
      <c r="ID286" s="223"/>
      <c r="IE286" s="223"/>
      <c r="IF286" s="223"/>
      <c r="IG286" s="223"/>
      <c r="IH286" s="223"/>
      <c r="II286" s="223"/>
      <c r="IJ286" s="223"/>
      <c r="IK286" s="223"/>
      <c r="IL286" s="223"/>
      <c r="IM286" s="223"/>
      <c r="IN286" s="223"/>
      <c r="IO286" s="223"/>
      <c r="IP286" s="223"/>
      <c r="IQ286" s="223"/>
      <c r="IR286" s="223"/>
      <c r="IS286" s="223"/>
      <c r="IT286" s="223"/>
      <c r="IU286" s="223"/>
      <c r="IV286" s="223"/>
      <c r="IW286" s="223"/>
      <c r="IX286" s="223"/>
      <c r="IY286" s="223"/>
      <c r="IZ286" s="223"/>
      <c r="JA286" s="223"/>
      <c r="JB286" s="223"/>
      <c r="JC286" s="223"/>
      <c r="JD286" s="223"/>
      <c r="JE286" s="223"/>
      <c r="JF286" s="223"/>
      <c r="JG286" s="223"/>
      <c r="JH286" s="223"/>
      <c r="JI286" s="232"/>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39.95" hidden="false" customHeight="true" outlineLevel="0" collapsed="false">
      <c r="A287" s="119" t="n">
        <v>264</v>
      </c>
      <c r="B287" s="119" t="s">
        <v>109</v>
      </c>
      <c r="C287" s="119" t="n">
        <v>14</v>
      </c>
      <c r="D287" s="119" t="s">
        <v>110</v>
      </c>
      <c r="E287" s="119"/>
      <c r="F287" s="119"/>
      <c r="G287" s="119" t="s">
        <v>530</v>
      </c>
      <c r="H287" s="119"/>
      <c r="I287" s="119" t="s">
        <v>71</v>
      </c>
      <c r="J287" s="119"/>
      <c r="K287" s="164" t="s">
        <v>1109</v>
      </c>
      <c r="L287" s="164" t="s">
        <v>91</v>
      </c>
      <c r="M287" s="218" t="s">
        <v>1042</v>
      </c>
      <c r="N287" s="193" t="n">
        <v>41900</v>
      </c>
      <c r="O287" s="193" t="n">
        <v>41907</v>
      </c>
      <c r="P287" s="0"/>
      <c r="Q287" s="124" t="n">
        <f aca="false">P287-O287</f>
        <v>-41907</v>
      </c>
      <c r="R287" s="119"/>
      <c r="S287" s="119" t="n">
        <v>9001</v>
      </c>
      <c r="T287" s="119"/>
      <c r="U287" s="313" t="s">
        <v>1115</v>
      </c>
      <c r="V287" s="164" t="s">
        <v>429</v>
      </c>
      <c r="W287" s="302" t="s">
        <v>1094</v>
      </c>
      <c r="X287" s="0"/>
      <c r="Y287" s="119" t="s">
        <v>119</v>
      </c>
      <c r="Z287" s="0"/>
      <c r="AA287" s="220"/>
      <c r="AB287" s="261" t="n">
        <v>0</v>
      </c>
      <c r="AC287" s="193" t="n">
        <v>41917</v>
      </c>
      <c r="AD287" s="119" t="s">
        <v>200</v>
      </c>
      <c r="AE287" s="132" t="n">
        <f aca="false">AC287-O287</f>
        <v>10</v>
      </c>
      <c r="AF287" s="119"/>
      <c r="AG287" s="119"/>
      <c r="AH287" s="0"/>
      <c r="AI287" s="223"/>
      <c r="AJ287" s="223"/>
      <c r="AK287" s="223"/>
      <c r="AL287" s="223"/>
      <c r="AM287" s="223"/>
      <c r="AN287" s="223"/>
      <c r="AO287" s="223"/>
      <c r="AP287" s="223"/>
      <c r="AQ287" s="223"/>
      <c r="AR287" s="223"/>
      <c r="AS287" s="223"/>
      <c r="AT287" s="223"/>
      <c r="AU287" s="223"/>
      <c r="AV287" s="223"/>
      <c r="AW287" s="223"/>
      <c r="AX287" s="223"/>
      <c r="AY287" s="223"/>
      <c r="AZ287" s="223"/>
      <c r="BA287" s="223"/>
      <c r="BB287" s="223"/>
      <c r="BC287" s="223"/>
      <c r="BD287" s="223"/>
      <c r="BE287" s="223"/>
      <c r="BF287" s="223"/>
      <c r="BG287" s="223"/>
      <c r="BH287" s="223"/>
      <c r="BI287" s="223"/>
      <c r="BJ287" s="223"/>
      <c r="BK287" s="223"/>
      <c r="BL287" s="223"/>
      <c r="BM287" s="223"/>
      <c r="BN287" s="223"/>
      <c r="BO287" s="223"/>
      <c r="BP287" s="223"/>
      <c r="BQ287" s="223"/>
      <c r="BR287" s="223"/>
      <c r="BS287" s="223"/>
      <c r="BT287" s="223"/>
      <c r="BU287" s="223"/>
      <c r="BV287" s="223"/>
      <c r="BW287" s="223"/>
      <c r="BX287" s="223"/>
      <c r="BY287" s="223"/>
      <c r="BZ287" s="223"/>
      <c r="CA287" s="223"/>
      <c r="CB287" s="223"/>
      <c r="CC287" s="223"/>
      <c r="CD287" s="223"/>
      <c r="CE287" s="223"/>
      <c r="CF287" s="223"/>
      <c r="CG287" s="223"/>
      <c r="CH287" s="223"/>
      <c r="CI287" s="223"/>
      <c r="CJ287" s="223"/>
      <c r="CK287" s="223"/>
      <c r="CL287" s="223"/>
      <c r="CM287" s="223"/>
      <c r="CN287" s="223"/>
      <c r="CO287" s="223"/>
      <c r="CP287" s="223"/>
      <c r="CQ287" s="223"/>
      <c r="CR287" s="223"/>
      <c r="CS287" s="223"/>
      <c r="CT287" s="223"/>
      <c r="CU287" s="223"/>
      <c r="CV287" s="223"/>
      <c r="CW287" s="223"/>
      <c r="CX287" s="223"/>
      <c r="CY287" s="223"/>
      <c r="CZ287" s="223"/>
      <c r="DA287" s="223"/>
      <c r="DB287" s="223"/>
      <c r="DC287" s="223"/>
      <c r="DD287" s="223"/>
      <c r="DE287" s="223"/>
      <c r="DF287" s="223"/>
      <c r="DG287" s="223"/>
      <c r="DH287" s="223"/>
      <c r="DI287" s="223"/>
      <c r="DJ287" s="223"/>
      <c r="DK287" s="223"/>
      <c r="DL287" s="223"/>
      <c r="DM287" s="223"/>
      <c r="DN287" s="223"/>
      <c r="DO287" s="223"/>
      <c r="DP287" s="223"/>
      <c r="DQ287" s="223"/>
      <c r="DR287" s="223"/>
      <c r="DS287" s="223"/>
      <c r="DT287" s="223"/>
      <c r="DU287" s="223"/>
      <c r="DV287" s="223"/>
      <c r="DW287" s="223"/>
      <c r="DX287" s="223"/>
      <c r="DY287" s="223"/>
      <c r="DZ287" s="223"/>
      <c r="EA287" s="223"/>
      <c r="EB287" s="223"/>
      <c r="EC287" s="223"/>
      <c r="ED287" s="223"/>
      <c r="EE287" s="223"/>
      <c r="EF287" s="223"/>
      <c r="EG287" s="223"/>
      <c r="EH287" s="223"/>
      <c r="EI287" s="223"/>
      <c r="EJ287" s="223"/>
      <c r="EK287" s="223"/>
      <c r="EL287" s="223"/>
      <c r="EM287" s="223"/>
      <c r="EN287" s="223"/>
      <c r="EO287" s="223"/>
      <c r="EP287" s="223"/>
      <c r="EQ287" s="223"/>
      <c r="ER287" s="223"/>
      <c r="ES287" s="223"/>
      <c r="ET287" s="223"/>
      <c r="EU287" s="223"/>
      <c r="EV287" s="223"/>
      <c r="EW287" s="223"/>
      <c r="EX287" s="223"/>
      <c r="EY287" s="223"/>
      <c r="EZ287" s="223"/>
      <c r="FA287" s="223"/>
      <c r="FB287" s="223"/>
      <c r="FC287" s="223"/>
      <c r="FD287" s="223"/>
      <c r="FE287" s="223"/>
      <c r="FF287" s="223"/>
      <c r="FG287" s="223"/>
      <c r="FH287" s="223"/>
      <c r="FI287" s="223"/>
      <c r="FJ287" s="223"/>
      <c r="FK287" s="223"/>
      <c r="FL287" s="223"/>
      <c r="FM287" s="223"/>
      <c r="FN287" s="223"/>
      <c r="FO287" s="223"/>
      <c r="FP287" s="223"/>
      <c r="FQ287" s="223"/>
      <c r="FR287" s="223"/>
      <c r="FS287" s="223"/>
      <c r="FT287" s="223"/>
      <c r="FU287" s="223"/>
      <c r="FV287" s="223"/>
      <c r="FW287" s="223"/>
      <c r="FX287" s="223"/>
      <c r="FY287" s="223"/>
      <c r="FZ287" s="223"/>
      <c r="GA287" s="223"/>
      <c r="GB287" s="223"/>
      <c r="GC287" s="223"/>
      <c r="GD287" s="223"/>
      <c r="GE287" s="223"/>
      <c r="GF287" s="223"/>
      <c r="GG287" s="223"/>
      <c r="GH287" s="223"/>
      <c r="GI287" s="223"/>
      <c r="GJ287" s="223"/>
      <c r="GK287" s="223"/>
      <c r="GL287" s="223"/>
      <c r="GM287" s="223"/>
      <c r="GN287" s="223"/>
      <c r="GO287" s="223"/>
      <c r="GP287" s="223"/>
      <c r="GQ287" s="223"/>
      <c r="GR287" s="223"/>
      <c r="GS287" s="223"/>
      <c r="GT287" s="223"/>
      <c r="GU287" s="223"/>
      <c r="GV287" s="223"/>
      <c r="GW287" s="223"/>
      <c r="GX287" s="223"/>
      <c r="GY287" s="223"/>
      <c r="GZ287" s="223"/>
      <c r="HA287" s="223"/>
      <c r="HB287" s="223"/>
      <c r="HC287" s="223"/>
      <c r="HD287" s="223"/>
      <c r="HE287" s="223"/>
      <c r="HF287" s="223"/>
      <c r="HG287" s="223"/>
      <c r="HH287" s="223"/>
      <c r="HI287" s="223"/>
      <c r="HJ287" s="223"/>
      <c r="HK287" s="223"/>
      <c r="HL287" s="223"/>
      <c r="HM287" s="223"/>
      <c r="HN287" s="223"/>
      <c r="HO287" s="223"/>
      <c r="HP287" s="223"/>
      <c r="HQ287" s="223"/>
      <c r="HR287" s="223"/>
      <c r="HS287" s="223"/>
      <c r="HT287" s="223"/>
      <c r="HU287" s="223"/>
      <c r="HV287" s="223"/>
      <c r="HW287" s="223"/>
      <c r="HX287" s="223"/>
      <c r="HY287" s="223"/>
      <c r="HZ287" s="223"/>
      <c r="IA287" s="223"/>
      <c r="IB287" s="223"/>
      <c r="IC287" s="223"/>
      <c r="ID287" s="223"/>
      <c r="IE287" s="223"/>
      <c r="IF287" s="223"/>
      <c r="IG287" s="223"/>
      <c r="IH287" s="223"/>
      <c r="II287" s="223"/>
      <c r="IJ287" s="223"/>
      <c r="IK287" s="223"/>
      <c r="IL287" s="223"/>
      <c r="IM287" s="223"/>
      <c r="IN287" s="223"/>
      <c r="IO287" s="223"/>
      <c r="IP287" s="223"/>
      <c r="IQ287" s="223"/>
      <c r="IR287" s="223"/>
      <c r="IS287" s="223"/>
      <c r="IT287" s="223"/>
      <c r="IU287" s="223"/>
      <c r="IV287" s="223"/>
      <c r="IW287" s="223"/>
      <c r="IX287" s="223"/>
      <c r="IY287" s="223"/>
      <c r="IZ287" s="223"/>
      <c r="JA287" s="223"/>
      <c r="JB287" s="223"/>
      <c r="JC287" s="223"/>
      <c r="JD287" s="223"/>
      <c r="JE287" s="223"/>
      <c r="JF287" s="223"/>
      <c r="JG287" s="223"/>
      <c r="JH287" s="223"/>
      <c r="JI287" s="232"/>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39.95" hidden="false" customHeight="true" outlineLevel="0" collapsed="false">
      <c r="A288" s="119" t="n">
        <v>265</v>
      </c>
      <c r="B288" s="119" t="s">
        <v>109</v>
      </c>
      <c r="C288" s="119" t="n">
        <v>14</v>
      </c>
      <c r="D288" s="119" t="s">
        <v>110</v>
      </c>
      <c r="E288" s="119"/>
      <c r="F288" s="119"/>
      <c r="G288" s="119" t="s">
        <v>530</v>
      </c>
      <c r="H288" s="119"/>
      <c r="I288" s="119" t="s">
        <v>71</v>
      </c>
      <c r="J288" s="119"/>
      <c r="K288" s="164" t="s">
        <v>1109</v>
      </c>
      <c r="L288" s="164" t="s">
        <v>893</v>
      </c>
      <c r="M288" s="218" t="s">
        <v>1042</v>
      </c>
      <c r="N288" s="193" t="n">
        <v>41900</v>
      </c>
      <c r="O288" s="193" t="n">
        <v>41907</v>
      </c>
      <c r="P288" s="0"/>
      <c r="Q288" s="124" t="n">
        <f aca="false">P288-O288</f>
        <v>-41907</v>
      </c>
      <c r="R288" s="119"/>
      <c r="S288" s="119" t="n">
        <v>9001</v>
      </c>
      <c r="T288" s="119"/>
      <c r="U288" s="311" t="s">
        <v>1116</v>
      </c>
      <c r="V288" s="164" t="s">
        <v>429</v>
      </c>
      <c r="W288" s="302" t="s">
        <v>1094</v>
      </c>
      <c r="X288" s="0"/>
      <c r="Y288" s="119" t="s">
        <v>1059</v>
      </c>
      <c r="Z288" s="169" t="s">
        <v>1117</v>
      </c>
      <c r="AA288" s="293"/>
      <c r="AB288" s="261" t="n">
        <v>0.4</v>
      </c>
      <c r="AC288" s="193" t="n">
        <v>41917</v>
      </c>
      <c r="AD288" s="119" t="s">
        <v>200</v>
      </c>
      <c r="AE288" s="132" t="n">
        <f aca="false">AC288-O288</f>
        <v>10</v>
      </c>
      <c r="AF288" s="119"/>
      <c r="AG288" s="119"/>
      <c r="AH288" s="0"/>
      <c r="AI288" s="223"/>
      <c r="AJ288" s="223"/>
      <c r="AK288" s="223"/>
      <c r="AL288" s="223"/>
      <c r="AM288" s="223"/>
      <c r="AN288" s="223"/>
      <c r="AO288" s="223"/>
      <c r="AP288" s="223"/>
      <c r="AQ288" s="223"/>
      <c r="AR288" s="223"/>
      <c r="AS288" s="223"/>
      <c r="AT288" s="223"/>
      <c r="AU288" s="223"/>
      <c r="AV288" s="223"/>
      <c r="AW288" s="223"/>
      <c r="AX288" s="223"/>
      <c r="AY288" s="223"/>
      <c r="AZ288" s="223"/>
      <c r="BA288" s="223"/>
      <c r="BB288" s="223"/>
      <c r="BC288" s="223"/>
      <c r="BD288" s="223"/>
      <c r="BE288" s="223"/>
      <c r="BF288" s="223"/>
      <c r="BG288" s="223"/>
      <c r="BH288" s="223"/>
      <c r="BI288" s="223"/>
      <c r="BJ288" s="223"/>
      <c r="BK288" s="223"/>
      <c r="BL288" s="223"/>
      <c r="BM288" s="223"/>
      <c r="BN288" s="223"/>
      <c r="BO288" s="223"/>
      <c r="BP288" s="223"/>
      <c r="BQ288" s="223"/>
      <c r="BR288" s="223"/>
      <c r="BS288" s="223"/>
      <c r="BT288" s="223"/>
      <c r="BU288" s="223"/>
      <c r="BV288" s="223"/>
      <c r="BW288" s="223"/>
      <c r="BX288" s="223"/>
      <c r="BY288" s="223"/>
      <c r="BZ288" s="223"/>
      <c r="CA288" s="223"/>
      <c r="CB288" s="223"/>
      <c r="CC288" s="223"/>
      <c r="CD288" s="223"/>
      <c r="CE288" s="223"/>
      <c r="CF288" s="223"/>
      <c r="CG288" s="223"/>
      <c r="CH288" s="223"/>
      <c r="CI288" s="223"/>
      <c r="CJ288" s="223"/>
      <c r="CK288" s="223"/>
      <c r="CL288" s="223"/>
      <c r="CM288" s="223"/>
      <c r="CN288" s="223"/>
      <c r="CO288" s="223"/>
      <c r="CP288" s="223"/>
      <c r="CQ288" s="223"/>
      <c r="CR288" s="223"/>
      <c r="CS288" s="223"/>
      <c r="CT288" s="223"/>
      <c r="CU288" s="223"/>
      <c r="CV288" s="223"/>
      <c r="CW288" s="223"/>
      <c r="CX288" s="223"/>
      <c r="CY288" s="223"/>
      <c r="CZ288" s="223"/>
      <c r="DA288" s="223"/>
      <c r="DB288" s="223"/>
      <c r="DC288" s="223"/>
      <c r="DD288" s="223"/>
      <c r="DE288" s="223"/>
      <c r="DF288" s="223"/>
      <c r="DG288" s="223"/>
      <c r="DH288" s="223"/>
      <c r="DI288" s="223"/>
      <c r="DJ288" s="223"/>
      <c r="DK288" s="223"/>
      <c r="DL288" s="223"/>
      <c r="DM288" s="223"/>
      <c r="DN288" s="223"/>
      <c r="DO288" s="223"/>
      <c r="DP288" s="223"/>
      <c r="DQ288" s="223"/>
      <c r="DR288" s="223"/>
      <c r="DS288" s="223"/>
      <c r="DT288" s="223"/>
      <c r="DU288" s="223"/>
      <c r="DV288" s="223"/>
      <c r="DW288" s="223"/>
      <c r="DX288" s="223"/>
      <c r="DY288" s="223"/>
      <c r="DZ288" s="223"/>
      <c r="EA288" s="223"/>
      <c r="EB288" s="223"/>
      <c r="EC288" s="223"/>
      <c r="ED288" s="223"/>
      <c r="EE288" s="223"/>
      <c r="EF288" s="223"/>
      <c r="EG288" s="223"/>
      <c r="EH288" s="223"/>
      <c r="EI288" s="223"/>
      <c r="EJ288" s="223"/>
      <c r="EK288" s="223"/>
      <c r="EL288" s="223"/>
      <c r="EM288" s="223"/>
      <c r="EN288" s="223"/>
      <c r="EO288" s="223"/>
      <c r="EP288" s="223"/>
      <c r="EQ288" s="223"/>
      <c r="ER288" s="223"/>
      <c r="ES288" s="223"/>
      <c r="ET288" s="223"/>
      <c r="EU288" s="223"/>
      <c r="EV288" s="223"/>
      <c r="EW288" s="223"/>
      <c r="EX288" s="223"/>
      <c r="EY288" s="223"/>
      <c r="EZ288" s="223"/>
      <c r="FA288" s="223"/>
      <c r="FB288" s="223"/>
      <c r="FC288" s="223"/>
      <c r="FD288" s="223"/>
      <c r="FE288" s="223"/>
      <c r="FF288" s="223"/>
      <c r="FG288" s="223"/>
      <c r="FH288" s="223"/>
      <c r="FI288" s="223"/>
      <c r="FJ288" s="223"/>
      <c r="FK288" s="223"/>
      <c r="FL288" s="223"/>
      <c r="FM288" s="223"/>
      <c r="FN288" s="223"/>
      <c r="FO288" s="223"/>
      <c r="FP288" s="223"/>
      <c r="FQ288" s="223"/>
      <c r="FR288" s="223"/>
      <c r="FS288" s="223"/>
      <c r="FT288" s="223"/>
      <c r="FU288" s="223"/>
      <c r="FV288" s="223"/>
      <c r="FW288" s="223"/>
      <c r="FX288" s="223"/>
      <c r="FY288" s="223"/>
      <c r="FZ288" s="223"/>
      <c r="GA288" s="223"/>
      <c r="GB288" s="223"/>
      <c r="GC288" s="223"/>
      <c r="GD288" s="223"/>
      <c r="GE288" s="223"/>
      <c r="GF288" s="223"/>
      <c r="GG288" s="223"/>
      <c r="GH288" s="223"/>
      <c r="GI288" s="223"/>
      <c r="GJ288" s="223"/>
      <c r="GK288" s="223"/>
      <c r="GL288" s="223"/>
      <c r="GM288" s="223"/>
      <c r="GN288" s="223"/>
      <c r="GO288" s="223"/>
      <c r="GP288" s="223"/>
      <c r="GQ288" s="223"/>
      <c r="GR288" s="223"/>
      <c r="GS288" s="223"/>
      <c r="GT288" s="223"/>
      <c r="GU288" s="223"/>
      <c r="GV288" s="223"/>
      <c r="GW288" s="223"/>
      <c r="GX288" s="223"/>
      <c r="GY288" s="223"/>
      <c r="GZ288" s="223"/>
      <c r="HA288" s="223"/>
      <c r="HB288" s="223"/>
      <c r="HC288" s="223"/>
      <c r="HD288" s="223"/>
      <c r="HE288" s="223"/>
      <c r="HF288" s="223"/>
      <c r="HG288" s="223"/>
      <c r="HH288" s="223"/>
      <c r="HI288" s="223"/>
      <c r="HJ288" s="223"/>
      <c r="HK288" s="223"/>
      <c r="HL288" s="223"/>
      <c r="HM288" s="223"/>
      <c r="HN288" s="223"/>
      <c r="HO288" s="223"/>
      <c r="HP288" s="223"/>
      <c r="HQ288" s="223"/>
      <c r="HR288" s="223"/>
      <c r="HS288" s="223"/>
      <c r="HT288" s="223"/>
      <c r="HU288" s="223"/>
      <c r="HV288" s="223"/>
      <c r="HW288" s="223"/>
      <c r="HX288" s="223"/>
      <c r="HY288" s="223"/>
      <c r="HZ288" s="223"/>
      <c r="IA288" s="223"/>
      <c r="IB288" s="223"/>
      <c r="IC288" s="223"/>
      <c r="ID288" s="223"/>
      <c r="IE288" s="223"/>
      <c r="IF288" s="223"/>
      <c r="IG288" s="223"/>
      <c r="IH288" s="223"/>
      <c r="II288" s="223"/>
      <c r="IJ288" s="223"/>
      <c r="IK288" s="223"/>
      <c r="IL288" s="223"/>
      <c r="IM288" s="223"/>
      <c r="IN288" s="223"/>
      <c r="IO288" s="223"/>
      <c r="IP288" s="223"/>
      <c r="IQ288" s="223"/>
      <c r="IR288" s="223"/>
      <c r="IS288" s="223"/>
      <c r="IT288" s="223"/>
      <c r="IU288" s="223"/>
      <c r="IV288" s="223"/>
      <c r="IW288" s="223"/>
      <c r="IX288" s="223"/>
      <c r="IY288" s="223"/>
      <c r="IZ288" s="223"/>
      <c r="JA288" s="223"/>
      <c r="JB288" s="223"/>
      <c r="JC288" s="223"/>
      <c r="JD288" s="223"/>
      <c r="JE288" s="223"/>
      <c r="JF288" s="223"/>
      <c r="JG288" s="223"/>
      <c r="JH288" s="223"/>
      <c r="JI288" s="232"/>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39.95" hidden="false" customHeight="true" outlineLevel="0" collapsed="false">
      <c r="A289" s="119" t="n">
        <v>266</v>
      </c>
      <c r="B289" s="119" t="s">
        <v>109</v>
      </c>
      <c r="C289" s="119" t="n">
        <v>14</v>
      </c>
      <c r="D289" s="119" t="s">
        <v>110</v>
      </c>
      <c r="E289" s="119"/>
      <c r="F289" s="119"/>
      <c r="G289" s="119" t="s">
        <v>530</v>
      </c>
      <c r="H289" s="119"/>
      <c r="I289" s="119" t="s">
        <v>71</v>
      </c>
      <c r="J289" s="119"/>
      <c r="K289" s="164" t="s">
        <v>1118</v>
      </c>
      <c r="L289" s="164" t="s">
        <v>91</v>
      </c>
      <c r="M289" s="218" t="s">
        <v>1042</v>
      </c>
      <c r="N289" s="193" t="n">
        <v>41900</v>
      </c>
      <c r="O289" s="193" t="n">
        <v>41907</v>
      </c>
      <c r="P289" s="0"/>
      <c r="Q289" s="124" t="n">
        <f aca="false">P289-O289</f>
        <v>-41907</v>
      </c>
      <c r="R289" s="119"/>
      <c r="S289" s="119" t="n">
        <v>9001</v>
      </c>
      <c r="T289" s="119"/>
      <c r="U289" s="312" t="s">
        <v>1119</v>
      </c>
      <c r="V289" s="164" t="s">
        <v>429</v>
      </c>
      <c r="W289" s="302" t="s">
        <v>1094</v>
      </c>
      <c r="X289" s="0"/>
      <c r="Y289" s="119" t="s">
        <v>135</v>
      </c>
      <c r="Z289" s="190" t="s">
        <v>1120</v>
      </c>
      <c r="AA289" s="220"/>
      <c r="AB289" s="261" t="n">
        <v>1</v>
      </c>
      <c r="AC289" s="193" t="n">
        <v>41917</v>
      </c>
      <c r="AD289" s="119" t="s">
        <v>121</v>
      </c>
      <c r="AE289" s="132" t="n">
        <f aca="false">AC289-O289</f>
        <v>10</v>
      </c>
      <c r="AF289" s="119"/>
      <c r="AG289" s="119"/>
      <c r="AH289" s="0"/>
      <c r="AI289" s="223"/>
      <c r="AJ289" s="223"/>
      <c r="AK289" s="223"/>
      <c r="AL289" s="223"/>
      <c r="AM289" s="223"/>
      <c r="AN289" s="223"/>
      <c r="AO289" s="223"/>
      <c r="AP289" s="223"/>
      <c r="AQ289" s="223"/>
      <c r="AR289" s="223"/>
      <c r="AS289" s="223"/>
      <c r="AT289" s="223"/>
      <c r="AU289" s="223"/>
      <c r="AV289" s="223"/>
      <c r="AW289" s="223"/>
      <c r="AX289" s="223"/>
      <c r="AY289" s="223"/>
      <c r="AZ289" s="223"/>
      <c r="BA289" s="223"/>
      <c r="BB289" s="223"/>
      <c r="BC289" s="223"/>
      <c r="BD289" s="223"/>
      <c r="BE289" s="223"/>
      <c r="BF289" s="223"/>
      <c r="BG289" s="223"/>
      <c r="BH289" s="223"/>
      <c r="BI289" s="223"/>
      <c r="BJ289" s="223"/>
      <c r="BK289" s="223"/>
      <c r="BL289" s="223"/>
      <c r="BM289" s="223"/>
      <c r="BN289" s="223"/>
      <c r="BO289" s="223"/>
      <c r="BP289" s="223"/>
      <c r="BQ289" s="223"/>
      <c r="BR289" s="223"/>
      <c r="BS289" s="223"/>
      <c r="BT289" s="223"/>
      <c r="BU289" s="223"/>
      <c r="BV289" s="223"/>
      <c r="BW289" s="223"/>
      <c r="BX289" s="223"/>
      <c r="BY289" s="223"/>
      <c r="BZ289" s="223"/>
      <c r="CA289" s="223"/>
      <c r="CB289" s="223"/>
      <c r="CC289" s="223"/>
      <c r="CD289" s="223"/>
      <c r="CE289" s="223"/>
      <c r="CF289" s="223"/>
      <c r="CG289" s="223"/>
      <c r="CH289" s="223"/>
      <c r="CI289" s="223"/>
      <c r="CJ289" s="223"/>
      <c r="CK289" s="223"/>
      <c r="CL289" s="223"/>
      <c r="CM289" s="223"/>
      <c r="CN289" s="223"/>
      <c r="CO289" s="223"/>
      <c r="CP289" s="223"/>
      <c r="CQ289" s="223"/>
      <c r="CR289" s="223"/>
      <c r="CS289" s="223"/>
      <c r="CT289" s="223"/>
      <c r="CU289" s="223"/>
      <c r="CV289" s="223"/>
      <c r="CW289" s="223"/>
      <c r="CX289" s="223"/>
      <c r="CY289" s="223"/>
      <c r="CZ289" s="223"/>
      <c r="DA289" s="223"/>
      <c r="DB289" s="223"/>
      <c r="DC289" s="223"/>
      <c r="DD289" s="223"/>
      <c r="DE289" s="223"/>
      <c r="DF289" s="223"/>
      <c r="DG289" s="223"/>
      <c r="DH289" s="223"/>
      <c r="DI289" s="223"/>
      <c r="DJ289" s="223"/>
      <c r="DK289" s="223"/>
      <c r="DL289" s="223"/>
      <c r="DM289" s="223"/>
      <c r="DN289" s="223"/>
      <c r="DO289" s="223"/>
      <c r="DP289" s="223"/>
      <c r="DQ289" s="223"/>
      <c r="DR289" s="223"/>
      <c r="DS289" s="223"/>
      <c r="DT289" s="223"/>
      <c r="DU289" s="223"/>
      <c r="DV289" s="223"/>
      <c r="DW289" s="223"/>
      <c r="DX289" s="223"/>
      <c r="DY289" s="223"/>
      <c r="DZ289" s="223"/>
      <c r="EA289" s="223"/>
      <c r="EB289" s="223"/>
      <c r="EC289" s="223"/>
      <c r="ED289" s="223"/>
      <c r="EE289" s="223"/>
      <c r="EF289" s="223"/>
      <c r="EG289" s="223"/>
      <c r="EH289" s="223"/>
      <c r="EI289" s="223"/>
      <c r="EJ289" s="223"/>
      <c r="EK289" s="223"/>
      <c r="EL289" s="223"/>
      <c r="EM289" s="223"/>
      <c r="EN289" s="223"/>
      <c r="EO289" s="223"/>
      <c r="EP289" s="223"/>
      <c r="EQ289" s="223"/>
      <c r="ER289" s="223"/>
      <c r="ES289" s="223"/>
      <c r="ET289" s="223"/>
      <c r="EU289" s="223"/>
      <c r="EV289" s="223"/>
      <c r="EW289" s="223"/>
      <c r="EX289" s="223"/>
      <c r="EY289" s="223"/>
      <c r="EZ289" s="223"/>
      <c r="FA289" s="223"/>
      <c r="FB289" s="223"/>
      <c r="FC289" s="223"/>
      <c r="FD289" s="223"/>
      <c r="FE289" s="223"/>
      <c r="FF289" s="223"/>
      <c r="FG289" s="223"/>
      <c r="FH289" s="223"/>
      <c r="FI289" s="223"/>
      <c r="FJ289" s="223"/>
      <c r="FK289" s="223"/>
      <c r="FL289" s="223"/>
      <c r="FM289" s="223"/>
      <c r="FN289" s="223"/>
      <c r="FO289" s="223"/>
      <c r="FP289" s="223"/>
      <c r="FQ289" s="223"/>
      <c r="FR289" s="223"/>
      <c r="FS289" s="223"/>
      <c r="FT289" s="223"/>
      <c r="FU289" s="223"/>
      <c r="FV289" s="223"/>
      <c r="FW289" s="223"/>
      <c r="FX289" s="223"/>
      <c r="FY289" s="223"/>
      <c r="FZ289" s="223"/>
      <c r="GA289" s="223"/>
      <c r="GB289" s="223"/>
      <c r="GC289" s="223"/>
      <c r="GD289" s="223"/>
      <c r="GE289" s="223"/>
      <c r="GF289" s="223"/>
      <c r="GG289" s="223"/>
      <c r="GH289" s="223"/>
      <c r="GI289" s="223"/>
      <c r="GJ289" s="223"/>
      <c r="GK289" s="223"/>
      <c r="GL289" s="223"/>
      <c r="GM289" s="223"/>
      <c r="GN289" s="223"/>
      <c r="GO289" s="223"/>
      <c r="GP289" s="223"/>
      <c r="GQ289" s="223"/>
      <c r="GR289" s="223"/>
      <c r="GS289" s="223"/>
      <c r="GT289" s="223"/>
      <c r="GU289" s="223"/>
      <c r="GV289" s="223"/>
      <c r="GW289" s="223"/>
      <c r="GX289" s="223"/>
      <c r="GY289" s="223"/>
      <c r="GZ289" s="223"/>
      <c r="HA289" s="223"/>
      <c r="HB289" s="223"/>
      <c r="HC289" s="223"/>
      <c r="HD289" s="223"/>
      <c r="HE289" s="223"/>
      <c r="HF289" s="223"/>
      <c r="HG289" s="223"/>
      <c r="HH289" s="223"/>
      <c r="HI289" s="223"/>
      <c r="HJ289" s="223"/>
      <c r="HK289" s="223"/>
      <c r="HL289" s="223"/>
      <c r="HM289" s="223"/>
      <c r="HN289" s="223"/>
      <c r="HO289" s="223"/>
      <c r="HP289" s="223"/>
      <c r="HQ289" s="223"/>
      <c r="HR289" s="223"/>
      <c r="HS289" s="223"/>
      <c r="HT289" s="223"/>
      <c r="HU289" s="223"/>
      <c r="HV289" s="223"/>
      <c r="HW289" s="223"/>
      <c r="HX289" s="223"/>
      <c r="HY289" s="223"/>
      <c r="HZ289" s="223"/>
      <c r="IA289" s="223"/>
      <c r="IB289" s="223"/>
      <c r="IC289" s="223"/>
      <c r="ID289" s="223"/>
      <c r="IE289" s="223"/>
      <c r="IF289" s="223"/>
      <c r="IG289" s="223"/>
      <c r="IH289" s="223"/>
      <c r="II289" s="223"/>
      <c r="IJ289" s="223"/>
      <c r="IK289" s="223"/>
      <c r="IL289" s="223"/>
      <c r="IM289" s="223"/>
      <c r="IN289" s="223"/>
      <c r="IO289" s="223"/>
      <c r="IP289" s="223"/>
      <c r="IQ289" s="223"/>
      <c r="IR289" s="223"/>
      <c r="IS289" s="223"/>
      <c r="IT289" s="223"/>
      <c r="IU289" s="223"/>
      <c r="IV289" s="223"/>
      <c r="IW289" s="223"/>
      <c r="IX289" s="223"/>
      <c r="IY289" s="223"/>
      <c r="IZ289" s="223"/>
      <c r="JA289" s="223"/>
      <c r="JB289" s="223"/>
      <c r="JC289" s="223"/>
      <c r="JD289" s="223"/>
      <c r="JE289" s="223"/>
      <c r="JF289" s="223"/>
      <c r="JG289" s="223"/>
      <c r="JH289" s="223"/>
      <c r="JI289" s="232"/>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39.95" hidden="false" customHeight="true" outlineLevel="0" collapsed="false">
      <c r="A290" s="119" t="n">
        <v>267</v>
      </c>
      <c r="B290" s="119" t="s">
        <v>109</v>
      </c>
      <c r="C290" s="119" t="n">
        <v>14</v>
      </c>
      <c r="D290" s="119" t="s">
        <v>110</v>
      </c>
      <c r="E290" s="119"/>
      <c r="F290" s="119"/>
      <c r="G290" s="119" t="s">
        <v>530</v>
      </c>
      <c r="H290" s="119"/>
      <c r="I290" s="119" t="s">
        <v>71</v>
      </c>
      <c r="J290" s="119"/>
      <c r="K290" s="164" t="s">
        <v>1118</v>
      </c>
      <c r="L290" s="164" t="s">
        <v>91</v>
      </c>
      <c r="M290" s="218" t="s">
        <v>1042</v>
      </c>
      <c r="N290" s="193" t="n">
        <v>41900</v>
      </c>
      <c r="O290" s="193" t="n">
        <v>41907</v>
      </c>
      <c r="P290" s="0"/>
      <c r="Q290" s="124" t="n">
        <f aca="false">P290-O290</f>
        <v>-41907</v>
      </c>
      <c r="R290" s="119"/>
      <c r="S290" s="119" t="n">
        <v>9001</v>
      </c>
      <c r="T290" s="119"/>
      <c r="U290" s="312" t="s">
        <v>1121</v>
      </c>
      <c r="V290" s="164" t="s">
        <v>429</v>
      </c>
      <c r="W290" s="302" t="s">
        <v>1094</v>
      </c>
      <c r="X290" s="0"/>
      <c r="Y290" s="119" t="s">
        <v>135</v>
      </c>
      <c r="Z290" s="190" t="s">
        <v>1122</v>
      </c>
      <c r="AA290" s="220"/>
      <c r="AB290" s="261" t="n">
        <v>1</v>
      </c>
      <c r="AC290" s="193" t="n">
        <v>41917</v>
      </c>
      <c r="AD290" s="119" t="s">
        <v>121</v>
      </c>
      <c r="AE290" s="132" t="n">
        <f aca="false">AC290-O290</f>
        <v>10</v>
      </c>
      <c r="AF290" s="119"/>
      <c r="AG290" s="119"/>
      <c r="AH290" s="0"/>
      <c r="AI290" s="223"/>
      <c r="AJ290" s="223"/>
      <c r="AK290" s="223"/>
      <c r="AL290" s="223"/>
      <c r="AM290" s="223"/>
      <c r="AN290" s="223"/>
      <c r="AO290" s="223"/>
      <c r="AP290" s="223"/>
      <c r="AQ290" s="223"/>
      <c r="AR290" s="223"/>
      <c r="AS290" s="223"/>
      <c r="AT290" s="223"/>
      <c r="AU290" s="223"/>
      <c r="AV290" s="223"/>
      <c r="AW290" s="223"/>
      <c r="AX290" s="223"/>
      <c r="AY290" s="223"/>
      <c r="AZ290" s="223"/>
      <c r="BA290" s="223"/>
      <c r="BB290" s="223"/>
      <c r="BC290" s="223"/>
      <c r="BD290" s="223"/>
      <c r="BE290" s="223"/>
      <c r="BF290" s="223"/>
      <c r="BG290" s="223"/>
      <c r="BH290" s="223"/>
      <c r="BI290" s="223"/>
      <c r="BJ290" s="223"/>
      <c r="BK290" s="223"/>
      <c r="BL290" s="223"/>
      <c r="BM290" s="223"/>
      <c r="BN290" s="223"/>
      <c r="BO290" s="223"/>
      <c r="BP290" s="223"/>
      <c r="BQ290" s="223"/>
      <c r="BR290" s="223"/>
      <c r="BS290" s="223"/>
      <c r="BT290" s="223"/>
      <c r="BU290" s="223"/>
      <c r="BV290" s="223"/>
      <c r="BW290" s="223"/>
      <c r="BX290" s="223"/>
      <c r="BY290" s="223"/>
      <c r="BZ290" s="223"/>
      <c r="CA290" s="223"/>
      <c r="CB290" s="223"/>
      <c r="CC290" s="223"/>
      <c r="CD290" s="223"/>
      <c r="CE290" s="223"/>
      <c r="CF290" s="223"/>
      <c r="CG290" s="223"/>
      <c r="CH290" s="223"/>
      <c r="CI290" s="223"/>
      <c r="CJ290" s="223"/>
      <c r="CK290" s="223"/>
      <c r="CL290" s="223"/>
      <c r="CM290" s="223"/>
      <c r="CN290" s="223"/>
      <c r="CO290" s="223"/>
      <c r="CP290" s="223"/>
      <c r="CQ290" s="223"/>
      <c r="CR290" s="223"/>
      <c r="CS290" s="223"/>
      <c r="CT290" s="223"/>
      <c r="CU290" s="223"/>
      <c r="CV290" s="223"/>
      <c r="CW290" s="223"/>
      <c r="CX290" s="223"/>
      <c r="CY290" s="223"/>
      <c r="CZ290" s="223"/>
      <c r="DA290" s="223"/>
      <c r="DB290" s="223"/>
      <c r="DC290" s="223"/>
      <c r="DD290" s="223"/>
      <c r="DE290" s="223"/>
      <c r="DF290" s="223"/>
      <c r="DG290" s="223"/>
      <c r="DH290" s="223"/>
      <c r="DI290" s="223"/>
      <c r="DJ290" s="223"/>
      <c r="DK290" s="223"/>
      <c r="DL290" s="223"/>
      <c r="DM290" s="223"/>
      <c r="DN290" s="223"/>
      <c r="DO290" s="223"/>
      <c r="DP290" s="223"/>
      <c r="DQ290" s="223"/>
      <c r="DR290" s="223"/>
      <c r="DS290" s="223"/>
      <c r="DT290" s="223"/>
      <c r="DU290" s="223"/>
      <c r="DV290" s="223"/>
      <c r="DW290" s="223"/>
      <c r="DX290" s="223"/>
      <c r="DY290" s="223"/>
      <c r="DZ290" s="223"/>
      <c r="EA290" s="223"/>
      <c r="EB290" s="223"/>
      <c r="EC290" s="223"/>
      <c r="ED290" s="223"/>
      <c r="EE290" s="223"/>
      <c r="EF290" s="223"/>
      <c r="EG290" s="223"/>
      <c r="EH290" s="223"/>
      <c r="EI290" s="223"/>
      <c r="EJ290" s="223"/>
      <c r="EK290" s="223"/>
      <c r="EL290" s="223"/>
      <c r="EM290" s="223"/>
      <c r="EN290" s="223"/>
      <c r="EO290" s="223"/>
      <c r="EP290" s="223"/>
      <c r="EQ290" s="223"/>
      <c r="ER290" s="223"/>
      <c r="ES290" s="223"/>
      <c r="ET290" s="223"/>
      <c r="EU290" s="223"/>
      <c r="EV290" s="223"/>
      <c r="EW290" s="223"/>
      <c r="EX290" s="223"/>
      <c r="EY290" s="223"/>
      <c r="EZ290" s="223"/>
      <c r="FA290" s="223"/>
      <c r="FB290" s="223"/>
      <c r="FC290" s="223"/>
      <c r="FD290" s="223"/>
      <c r="FE290" s="223"/>
      <c r="FF290" s="223"/>
      <c r="FG290" s="223"/>
      <c r="FH290" s="223"/>
      <c r="FI290" s="223"/>
      <c r="FJ290" s="223"/>
      <c r="FK290" s="223"/>
      <c r="FL290" s="223"/>
      <c r="FM290" s="223"/>
      <c r="FN290" s="223"/>
      <c r="FO290" s="223"/>
      <c r="FP290" s="223"/>
      <c r="FQ290" s="223"/>
      <c r="FR290" s="223"/>
      <c r="FS290" s="223"/>
      <c r="FT290" s="223"/>
      <c r="FU290" s="223"/>
      <c r="FV290" s="223"/>
      <c r="FW290" s="223"/>
      <c r="FX290" s="223"/>
      <c r="FY290" s="223"/>
      <c r="FZ290" s="223"/>
      <c r="GA290" s="223"/>
      <c r="GB290" s="223"/>
      <c r="GC290" s="223"/>
      <c r="GD290" s="223"/>
      <c r="GE290" s="223"/>
      <c r="GF290" s="223"/>
      <c r="GG290" s="223"/>
      <c r="GH290" s="223"/>
      <c r="GI290" s="223"/>
      <c r="GJ290" s="223"/>
      <c r="GK290" s="223"/>
      <c r="GL290" s="223"/>
      <c r="GM290" s="223"/>
      <c r="GN290" s="223"/>
      <c r="GO290" s="223"/>
      <c r="GP290" s="223"/>
      <c r="GQ290" s="223"/>
      <c r="GR290" s="223"/>
      <c r="GS290" s="223"/>
      <c r="GT290" s="223"/>
      <c r="GU290" s="223"/>
      <c r="GV290" s="223"/>
      <c r="GW290" s="223"/>
      <c r="GX290" s="223"/>
      <c r="GY290" s="223"/>
      <c r="GZ290" s="223"/>
      <c r="HA290" s="223"/>
      <c r="HB290" s="223"/>
      <c r="HC290" s="223"/>
      <c r="HD290" s="223"/>
      <c r="HE290" s="223"/>
      <c r="HF290" s="223"/>
      <c r="HG290" s="223"/>
      <c r="HH290" s="223"/>
      <c r="HI290" s="223"/>
      <c r="HJ290" s="223"/>
      <c r="HK290" s="223"/>
      <c r="HL290" s="223"/>
      <c r="HM290" s="223"/>
      <c r="HN290" s="223"/>
      <c r="HO290" s="223"/>
      <c r="HP290" s="223"/>
      <c r="HQ290" s="223"/>
      <c r="HR290" s="223"/>
      <c r="HS290" s="223"/>
      <c r="HT290" s="223"/>
      <c r="HU290" s="223"/>
      <c r="HV290" s="223"/>
      <c r="HW290" s="223"/>
      <c r="HX290" s="223"/>
      <c r="HY290" s="223"/>
      <c r="HZ290" s="223"/>
      <c r="IA290" s="223"/>
      <c r="IB290" s="223"/>
      <c r="IC290" s="223"/>
      <c r="ID290" s="223"/>
      <c r="IE290" s="223"/>
      <c r="IF290" s="223"/>
      <c r="IG290" s="223"/>
      <c r="IH290" s="223"/>
      <c r="II290" s="223"/>
      <c r="IJ290" s="223"/>
      <c r="IK290" s="223"/>
      <c r="IL290" s="223"/>
      <c r="IM290" s="223"/>
      <c r="IN290" s="223"/>
      <c r="IO290" s="223"/>
      <c r="IP290" s="223"/>
      <c r="IQ290" s="223"/>
      <c r="IR290" s="223"/>
      <c r="IS290" s="223"/>
      <c r="IT290" s="223"/>
      <c r="IU290" s="223"/>
      <c r="IV290" s="223"/>
      <c r="IW290" s="223"/>
      <c r="IX290" s="223"/>
      <c r="IY290" s="223"/>
      <c r="IZ290" s="223"/>
      <c r="JA290" s="223"/>
      <c r="JB290" s="223"/>
      <c r="JC290" s="223"/>
      <c r="JD290" s="223"/>
      <c r="JE290" s="223"/>
      <c r="JF290" s="223"/>
      <c r="JG290" s="223"/>
      <c r="JH290" s="223"/>
      <c r="JI290" s="232"/>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s="220" customFormat="true" ht="39.95" hidden="false" customHeight="true" outlineLevel="0" collapsed="false">
      <c r="A291" s="119" t="n">
        <v>268</v>
      </c>
      <c r="B291" s="119" t="s">
        <v>109</v>
      </c>
      <c r="C291" s="119" t="n">
        <v>14</v>
      </c>
      <c r="D291" s="119" t="s">
        <v>110</v>
      </c>
      <c r="E291" s="119"/>
      <c r="F291" s="119"/>
      <c r="G291" s="119" t="s">
        <v>530</v>
      </c>
      <c r="H291" s="119"/>
      <c r="I291" s="119" t="s">
        <v>71</v>
      </c>
      <c r="J291" s="119"/>
      <c r="K291" s="164" t="s">
        <v>1123</v>
      </c>
      <c r="L291" s="164" t="s">
        <v>91</v>
      </c>
      <c r="M291" s="218" t="s">
        <v>1042</v>
      </c>
      <c r="N291" s="193" t="n">
        <v>41900</v>
      </c>
      <c r="O291" s="193" t="n">
        <v>41907</v>
      </c>
      <c r="P291" s="0"/>
      <c r="Q291" s="124" t="n">
        <f aca="false">P291-O291</f>
        <v>-41907</v>
      </c>
      <c r="R291" s="119"/>
      <c r="S291" s="119" t="n">
        <v>9001</v>
      </c>
      <c r="T291" s="119"/>
      <c r="U291" s="312" t="s">
        <v>1124</v>
      </c>
      <c r="V291" s="164" t="s">
        <v>429</v>
      </c>
      <c r="W291" s="302" t="s">
        <v>1094</v>
      </c>
      <c r="X291" s="0"/>
      <c r="Y291" s="119" t="s">
        <v>135</v>
      </c>
      <c r="Z291" s="190" t="s">
        <v>1125</v>
      </c>
      <c r="AB291" s="261" t="n">
        <v>1</v>
      </c>
      <c r="AC291" s="193" t="n">
        <v>41917</v>
      </c>
      <c r="AD291" s="119" t="s">
        <v>121</v>
      </c>
      <c r="AE291" s="132" t="n">
        <f aca="false">AC291-O291</f>
        <v>10</v>
      </c>
      <c r="AF291" s="119"/>
      <c r="AG291" s="119"/>
      <c r="AH291" s="16"/>
      <c r="AI291" s="223"/>
      <c r="AJ291" s="223"/>
      <c r="AK291" s="223"/>
      <c r="AL291" s="223"/>
      <c r="AM291" s="223"/>
      <c r="AN291" s="223"/>
      <c r="AO291" s="223"/>
      <c r="AP291" s="223"/>
      <c r="AQ291" s="223"/>
      <c r="AR291" s="223"/>
      <c r="AS291" s="223"/>
      <c r="AT291" s="223"/>
      <c r="AU291" s="223"/>
      <c r="AV291" s="223"/>
      <c r="AW291" s="223"/>
      <c r="AX291" s="223"/>
      <c r="AY291" s="223"/>
      <c r="AZ291" s="223"/>
      <c r="BA291" s="223"/>
      <c r="BB291" s="223"/>
      <c r="BC291" s="223"/>
      <c r="BD291" s="223"/>
      <c r="BE291" s="223"/>
      <c r="BF291" s="223"/>
      <c r="BG291" s="223"/>
      <c r="BH291" s="223"/>
      <c r="BI291" s="223"/>
      <c r="BJ291" s="223"/>
      <c r="BK291" s="223"/>
      <c r="BL291" s="223"/>
      <c r="BM291" s="223"/>
      <c r="BN291" s="223"/>
      <c r="BO291" s="223"/>
      <c r="BP291" s="223"/>
      <c r="BQ291" s="223"/>
      <c r="BR291" s="223"/>
      <c r="BS291" s="223"/>
      <c r="BT291" s="223"/>
      <c r="BU291" s="223"/>
      <c r="BV291" s="223"/>
      <c r="BW291" s="223"/>
      <c r="BX291" s="223"/>
      <c r="BY291" s="223"/>
      <c r="BZ291" s="223"/>
      <c r="CA291" s="223"/>
      <c r="CB291" s="223"/>
      <c r="CC291" s="223"/>
      <c r="CD291" s="223"/>
      <c r="CE291" s="223"/>
      <c r="CF291" s="223"/>
      <c r="CG291" s="223"/>
      <c r="CH291" s="223"/>
      <c r="CI291" s="223"/>
      <c r="CJ291" s="223"/>
      <c r="CK291" s="223"/>
      <c r="CL291" s="223"/>
      <c r="CM291" s="223"/>
      <c r="CN291" s="223"/>
      <c r="CO291" s="223"/>
      <c r="CP291" s="223"/>
      <c r="CQ291" s="223"/>
      <c r="CR291" s="223"/>
      <c r="CS291" s="223"/>
      <c r="CT291" s="223"/>
      <c r="CU291" s="223"/>
      <c r="CV291" s="223"/>
      <c r="CW291" s="223"/>
      <c r="CX291" s="223"/>
      <c r="CY291" s="223"/>
      <c r="CZ291" s="223"/>
      <c r="DA291" s="223"/>
      <c r="DB291" s="223"/>
      <c r="DC291" s="223"/>
      <c r="DD291" s="223"/>
      <c r="DE291" s="223"/>
      <c r="DF291" s="223"/>
      <c r="DG291" s="223"/>
      <c r="DH291" s="223"/>
      <c r="DI291" s="223"/>
      <c r="DJ291" s="223"/>
      <c r="DK291" s="223"/>
      <c r="DL291" s="223"/>
      <c r="DM291" s="223"/>
      <c r="DN291" s="223"/>
      <c r="DO291" s="223"/>
      <c r="DP291" s="223"/>
      <c r="DQ291" s="223"/>
      <c r="DR291" s="223"/>
      <c r="DS291" s="223"/>
      <c r="DT291" s="223"/>
      <c r="DU291" s="223"/>
      <c r="DV291" s="223"/>
      <c r="DW291" s="223"/>
      <c r="DX291" s="223"/>
      <c r="DY291" s="223"/>
      <c r="DZ291" s="223"/>
      <c r="EA291" s="223"/>
      <c r="EB291" s="223"/>
      <c r="EC291" s="223"/>
      <c r="ED291" s="223"/>
      <c r="EE291" s="223"/>
      <c r="EF291" s="223"/>
      <c r="EG291" s="223"/>
      <c r="EH291" s="223"/>
      <c r="EI291" s="223"/>
      <c r="EJ291" s="223"/>
      <c r="EK291" s="223"/>
      <c r="EL291" s="223"/>
      <c r="EM291" s="223"/>
      <c r="EN291" s="223"/>
      <c r="EO291" s="223"/>
      <c r="EP291" s="223"/>
      <c r="EQ291" s="223"/>
      <c r="ER291" s="223"/>
      <c r="ES291" s="223"/>
      <c r="ET291" s="223"/>
      <c r="EU291" s="223"/>
      <c r="EV291" s="223"/>
      <c r="EW291" s="223"/>
      <c r="EX291" s="223"/>
      <c r="EY291" s="223"/>
      <c r="EZ291" s="223"/>
      <c r="FA291" s="223"/>
      <c r="FB291" s="223"/>
      <c r="FC291" s="223"/>
      <c r="FD291" s="223"/>
      <c r="FE291" s="223"/>
      <c r="FF291" s="223"/>
      <c r="FG291" s="223"/>
      <c r="FH291" s="223"/>
      <c r="FI291" s="223"/>
      <c r="FJ291" s="223"/>
      <c r="FK291" s="223"/>
      <c r="FL291" s="223"/>
      <c r="FM291" s="223"/>
      <c r="FN291" s="223"/>
      <c r="FO291" s="223"/>
      <c r="FP291" s="223"/>
      <c r="FQ291" s="223"/>
      <c r="FR291" s="223"/>
      <c r="FS291" s="223"/>
      <c r="FT291" s="223"/>
      <c r="FU291" s="223"/>
      <c r="FV291" s="223"/>
      <c r="FW291" s="223"/>
      <c r="FX291" s="223"/>
      <c r="FY291" s="223"/>
      <c r="FZ291" s="223"/>
      <c r="GA291" s="223"/>
      <c r="GB291" s="223"/>
      <c r="GC291" s="223"/>
      <c r="GD291" s="223"/>
      <c r="GE291" s="223"/>
      <c r="GF291" s="223"/>
      <c r="GG291" s="223"/>
      <c r="GH291" s="223"/>
      <c r="GI291" s="223"/>
      <c r="GJ291" s="223"/>
      <c r="GK291" s="223"/>
      <c r="GL291" s="223"/>
      <c r="GM291" s="223"/>
      <c r="GN291" s="223"/>
      <c r="GO291" s="223"/>
      <c r="GP291" s="223"/>
      <c r="GQ291" s="223"/>
      <c r="GR291" s="223"/>
      <c r="GS291" s="223"/>
      <c r="GT291" s="223"/>
      <c r="GU291" s="223"/>
      <c r="GV291" s="223"/>
      <c r="GW291" s="223"/>
      <c r="GX291" s="223"/>
      <c r="GY291" s="223"/>
      <c r="GZ291" s="223"/>
      <c r="HA291" s="223"/>
      <c r="HB291" s="223"/>
      <c r="HC291" s="223"/>
      <c r="HD291" s="223"/>
      <c r="HE291" s="223"/>
      <c r="HF291" s="223"/>
      <c r="HG291" s="223"/>
      <c r="HH291" s="223"/>
      <c r="HI291" s="223"/>
      <c r="HJ291" s="223"/>
      <c r="HK291" s="223"/>
      <c r="HL291" s="223"/>
      <c r="HM291" s="223"/>
      <c r="HN291" s="223"/>
      <c r="HO291" s="223"/>
      <c r="HP291" s="223"/>
      <c r="HQ291" s="223"/>
      <c r="HR291" s="223"/>
      <c r="HS291" s="223"/>
      <c r="HT291" s="223"/>
      <c r="HU291" s="223"/>
      <c r="HV291" s="223"/>
      <c r="HW291" s="223"/>
      <c r="HX291" s="223"/>
      <c r="HY291" s="223"/>
      <c r="HZ291" s="223"/>
      <c r="IA291" s="223"/>
      <c r="IB291" s="223"/>
      <c r="IC291" s="223"/>
      <c r="ID291" s="223"/>
      <c r="IE291" s="223"/>
      <c r="IF291" s="223"/>
      <c r="IG291" s="223"/>
      <c r="IH291" s="223"/>
      <c r="II291" s="223"/>
      <c r="IJ291" s="223"/>
      <c r="IK291" s="223"/>
      <c r="IL291" s="223"/>
      <c r="IM291" s="223"/>
      <c r="IN291" s="223"/>
      <c r="IO291" s="223"/>
      <c r="IP291" s="223"/>
      <c r="IQ291" s="223"/>
      <c r="IR291" s="223"/>
      <c r="IS291" s="223"/>
      <c r="IT291" s="223"/>
      <c r="IU291" s="223"/>
      <c r="IV291" s="223"/>
      <c r="IW291" s="223"/>
      <c r="IX291" s="223"/>
      <c r="IY291" s="223"/>
      <c r="IZ291" s="223"/>
      <c r="JA291" s="223"/>
      <c r="JB291" s="223"/>
      <c r="JC291" s="223"/>
      <c r="JD291" s="223"/>
      <c r="JE291" s="223"/>
      <c r="JF291" s="223"/>
      <c r="JG291" s="223"/>
      <c r="JH291" s="223"/>
      <c r="JI291" s="314"/>
      <c r="AAQ291" s="16"/>
      <c r="AAR291" s="16"/>
      <c r="AAS291" s="16"/>
      <c r="AAT291" s="16"/>
      <c r="AAU291" s="16"/>
      <c r="AAV291" s="16"/>
      <c r="AAW291" s="16"/>
      <c r="AAX291" s="16"/>
      <c r="AAY291" s="16"/>
      <c r="AAZ291" s="16"/>
      <c r="ABA291" s="16"/>
      <c r="ABB291" s="16"/>
      <c r="ABC291" s="16"/>
      <c r="ABD291" s="16"/>
      <c r="ABE291" s="16"/>
      <c r="ABF291" s="16"/>
      <c r="ABG291" s="16"/>
      <c r="ABH291" s="16"/>
      <c r="ABI291" s="16"/>
      <c r="ABJ291" s="16"/>
      <c r="ABK291" s="16"/>
      <c r="ABL291" s="16"/>
      <c r="ABM291" s="16"/>
      <c r="ABN291" s="16"/>
      <c r="ABO291" s="16"/>
      <c r="ABP291" s="16"/>
      <c r="ABQ291" s="16"/>
      <c r="ABR291" s="16"/>
      <c r="ABS291" s="16"/>
      <c r="ABT291" s="16"/>
      <c r="ABU291" s="16"/>
      <c r="ABV291" s="16"/>
      <c r="ABW291" s="16"/>
      <c r="ABX291" s="16"/>
      <c r="ABY291" s="16"/>
      <c r="ABZ291" s="16"/>
      <c r="ACA291" s="16"/>
      <c r="ACB291" s="16"/>
      <c r="ACC291" s="16"/>
      <c r="ACD291" s="16"/>
      <c r="ACE291" s="16"/>
      <c r="ACF291" s="16"/>
      <c r="ACG291" s="16"/>
      <c r="ACH291" s="16"/>
      <c r="ACI291" s="16"/>
      <c r="ACJ291" s="16"/>
      <c r="ACK291" s="16"/>
      <c r="ACL291" s="16"/>
      <c r="ACM291" s="16"/>
      <c r="ACN291" s="16"/>
      <c r="ACO291" s="16"/>
      <c r="ACP291" s="16"/>
      <c r="ACQ291" s="16"/>
      <c r="ACR291" s="16"/>
      <c r="ACS291" s="16"/>
      <c r="ACT291" s="16"/>
      <c r="ACU291" s="16"/>
      <c r="ACV291" s="16"/>
      <c r="ACW291" s="16"/>
      <c r="ACX291" s="16"/>
      <c r="ACY291" s="16"/>
      <c r="ACZ291" s="16"/>
      <c r="ADA291" s="16"/>
      <c r="ADB291" s="16"/>
      <c r="ADC291" s="16"/>
      <c r="ADD291" s="16"/>
      <c r="ADE291" s="16"/>
      <c r="ADF291" s="16"/>
      <c r="ADG291" s="16"/>
      <c r="ADH291" s="16"/>
      <c r="ADI291" s="16"/>
      <c r="ADJ291" s="16"/>
      <c r="ADK291" s="16"/>
      <c r="ADL291" s="16"/>
      <c r="ADM291" s="16"/>
      <c r="ADN291" s="16"/>
      <c r="ADO291" s="16"/>
      <c r="ADP291" s="16"/>
      <c r="ADQ291" s="16"/>
      <c r="ADR291" s="16"/>
      <c r="ADS291" s="16"/>
      <c r="ADT291" s="16"/>
      <c r="ADU291" s="16"/>
      <c r="ADV291" s="16"/>
      <c r="ADW291" s="16"/>
      <c r="ADX291" s="16"/>
      <c r="ADY291" s="16"/>
      <c r="ADZ291" s="16"/>
      <c r="AEA291" s="16"/>
      <c r="AEB291" s="16"/>
      <c r="AEC291" s="16"/>
      <c r="AED291" s="16"/>
      <c r="AEE291" s="16"/>
      <c r="AEF291" s="16"/>
      <c r="AEG291" s="16"/>
      <c r="AEH291" s="16"/>
      <c r="AEI291" s="16"/>
      <c r="AEJ291" s="16"/>
      <c r="AEK291" s="16"/>
      <c r="AEL291" s="16"/>
      <c r="AEM291" s="16"/>
      <c r="AEN291" s="16"/>
      <c r="AEO291" s="16"/>
      <c r="AEP291" s="16"/>
      <c r="AEQ291" s="16"/>
      <c r="AER291" s="16"/>
      <c r="AES291" s="16"/>
      <c r="AET291" s="16"/>
      <c r="AEU291" s="16"/>
      <c r="AEV291" s="16"/>
      <c r="AEW291" s="16"/>
      <c r="AEX291" s="16"/>
      <c r="AEY291" s="16"/>
      <c r="AEZ291" s="16"/>
      <c r="AFA291" s="16"/>
      <c r="AFB291" s="16"/>
      <c r="AFC291" s="16"/>
      <c r="AFD291" s="16"/>
      <c r="AFE291" s="16"/>
      <c r="AFF291" s="16"/>
      <c r="AFG291" s="16"/>
      <c r="AFH291" s="16"/>
      <c r="AFI291" s="16"/>
      <c r="AFJ291" s="16"/>
      <c r="AFK291" s="16"/>
      <c r="AFL291" s="16"/>
      <c r="AFM291" s="16"/>
      <c r="AFN291" s="16"/>
      <c r="AFO291" s="16"/>
      <c r="AFP291" s="16"/>
      <c r="AFQ291" s="16"/>
      <c r="AFR291" s="16"/>
      <c r="AFS291" s="16"/>
      <c r="AFT291" s="16"/>
      <c r="AFU291" s="16"/>
      <c r="AFV291" s="16"/>
      <c r="AFW291" s="16"/>
      <c r="AFX291" s="16"/>
      <c r="AFY291" s="16"/>
      <c r="AFZ291" s="16"/>
      <c r="AGA291" s="16"/>
      <c r="AGB291" s="16"/>
      <c r="AGC291" s="16"/>
      <c r="AGD291" s="16"/>
      <c r="AGE291" s="16"/>
      <c r="AGF291" s="16"/>
      <c r="AGG291" s="16"/>
      <c r="AGH291" s="16"/>
      <c r="AGI291" s="16"/>
      <c r="AGJ291" s="16"/>
      <c r="AGK291" s="16"/>
      <c r="AGL291" s="16"/>
      <c r="AGM291" s="16"/>
      <c r="AGN291" s="16"/>
      <c r="AGO291" s="16"/>
      <c r="AGP291" s="16"/>
      <c r="AGQ291" s="16"/>
      <c r="AGR291" s="16"/>
      <c r="AGS291" s="16"/>
      <c r="AGT291" s="16"/>
      <c r="AGU291" s="16"/>
      <c r="AGV291" s="16"/>
      <c r="AGW291" s="16"/>
      <c r="AGX291" s="16"/>
      <c r="AGY291" s="16"/>
      <c r="AGZ291" s="16"/>
      <c r="AHA291" s="16"/>
      <c r="AHB291" s="16"/>
      <c r="AHC291" s="16"/>
      <c r="AHD291" s="16"/>
      <c r="AHE291" s="16"/>
      <c r="AHF291" s="16"/>
      <c r="AHG291" s="16"/>
      <c r="AHH291" s="16"/>
      <c r="AHI291" s="16"/>
      <c r="AHJ291" s="16"/>
      <c r="AHK291" s="16"/>
      <c r="AHL291" s="16"/>
      <c r="AHM291" s="16"/>
      <c r="AHN291" s="16"/>
      <c r="AHO291" s="16"/>
      <c r="AHP291" s="16"/>
      <c r="AHQ291" s="16"/>
      <c r="AHR291" s="16"/>
      <c r="AHS291" s="16"/>
      <c r="AHT291" s="16"/>
      <c r="AHU291" s="16"/>
      <c r="AHV291" s="16"/>
      <c r="AHW291" s="16"/>
      <c r="AHX291" s="16"/>
      <c r="AHY291" s="16"/>
      <c r="AHZ291" s="16"/>
      <c r="AIA291" s="16"/>
      <c r="AIB291" s="16"/>
      <c r="AIC291" s="16"/>
      <c r="AID291" s="16"/>
      <c r="AIE291" s="16"/>
      <c r="AIF291" s="16"/>
      <c r="AIG291" s="16"/>
      <c r="AIH291" s="16"/>
      <c r="AII291" s="16"/>
      <c r="AIJ291" s="16"/>
      <c r="AIK291" s="16"/>
      <c r="AIL291" s="16"/>
      <c r="AIM291" s="16"/>
      <c r="AIN291" s="16"/>
      <c r="AIO291" s="16"/>
      <c r="AIP291" s="16"/>
      <c r="AIQ291" s="16"/>
      <c r="AIR291" s="16"/>
      <c r="AIS291" s="16"/>
      <c r="AIT291" s="16"/>
      <c r="AIU291" s="16"/>
      <c r="AIV291" s="16"/>
      <c r="AIW291" s="16"/>
      <c r="AIX291" s="16"/>
      <c r="AIY291" s="16"/>
      <c r="AIZ291" s="16"/>
      <c r="AJA291" s="16"/>
      <c r="AJB291" s="16"/>
      <c r="AJC291" s="16"/>
      <c r="AJD291" s="16"/>
      <c r="AJE291" s="16"/>
      <c r="AJF291" s="16"/>
      <c r="AJG291" s="16"/>
      <c r="AJH291" s="16"/>
      <c r="AJI291" s="16"/>
      <c r="AJJ291" s="16"/>
      <c r="AJK291" s="16"/>
      <c r="AJL291" s="16"/>
      <c r="AJM291" s="16"/>
      <c r="AJN291" s="16"/>
      <c r="AJO291" s="16"/>
      <c r="AJP291" s="16"/>
      <c r="AJQ291" s="16"/>
      <c r="AJR291" s="16"/>
      <c r="AJS291" s="16"/>
      <c r="AJT291" s="16"/>
      <c r="AJU291" s="16"/>
      <c r="AJV291" s="16"/>
      <c r="AJW291" s="16"/>
      <c r="AJX291" s="16"/>
      <c r="AJY291" s="16"/>
      <c r="AJZ291" s="16"/>
      <c r="AKA291" s="16"/>
      <c r="AKB291" s="16"/>
      <c r="AKC291" s="16"/>
      <c r="AKD291" s="16"/>
      <c r="AKE291" s="16"/>
      <c r="AKF291" s="16"/>
      <c r="AKG291" s="16"/>
      <c r="AKH291" s="16"/>
      <c r="AKI291" s="16"/>
      <c r="AKJ291" s="16"/>
      <c r="AKK291" s="16"/>
      <c r="AKL291" s="16"/>
      <c r="AKM291" s="16"/>
      <c r="AKN291" s="16"/>
      <c r="AKO291" s="16"/>
      <c r="AKP291" s="16"/>
      <c r="AKQ291" s="16"/>
      <c r="AKR291" s="16"/>
      <c r="AKS291" s="16"/>
      <c r="AKT291" s="16"/>
      <c r="AKU291" s="16"/>
      <c r="AKV291" s="16"/>
      <c r="AKW291" s="16"/>
      <c r="AKX291" s="16"/>
      <c r="AKY291" s="16"/>
      <c r="AKZ291" s="16"/>
      <c r="ALA291" s="16"/>
      <c r="ALB291" s="16"/>
      <c r="ALC291" s="16"/>
      <c r="ALD291" s="16"/>
      <c r="ALE291" s="16"/>
      <c r="ALF291" s="16"/>
      <c r="ALG291" s="16"/>
      <c r="ALH291" s="16"/>
      <c r="ALI291" s="16"/>
      <c r="ALJ291" s="16"/>
      <c r="ALK291" s="16"/>
      <c r="ALL291" s="16"/>
      <c r="ALM291" s="16"/>
      <c r="ALN291" s="16"/>
      <c r="ALO291" s="16"/>
      <c r="ALP291" s="16"/>
      <c r="ALQ291" s="16"/>
      <c r="ALR291" s="16"/>
      <c r="ALS291" s="16"/>
      <c r="ALT291" s="16"/>
      <c r="ALU291" s="16"/>
      <c r="ALV291" s="16"/>
      <c r="ALW291" s="16"/>
      <c r="ALX291" s="16"/>
      <c r="ALY291" s="16"/>
      <c r="ALZ291" s="16"/>
      <c r="AMA291" s="16"/>
      <c r="AMB291" s="16"/>
      <c r="AMC291" s="16"/>
      <c r="AMD291" s="16"/>
      <c r="AME291" s="16"/>
      <c r="AMF291" s="16"/>
      <c r="AMG291" s="16"/>
      <c r="AMH291" s="16"/>
      <c r="AMI291" s="16"/>
      <c r="AMJ291" s="16"/>
    </row>
    <row r="292" s="223" customFormat="true" ht="39.95" hidden="false" customHeight="true" outlineLevel="0" collapsed="false">
      <c r="A292" s="119" t="n">
        <v>269</v>
      </c>
      <c r="B292" s="119" t="s">
        <v>109</v>
      </c>
      <c r="C292" s="119" t="n">
        <v>14</v>
      </c>
      <c r="D292" s="119" t="s">
        <v>110</v>
      </c>
      <c r="E292" s="119"/>
      <c r="F292" s="119"/>
      <c r="G292" s="119" t="s">
        <v>530</v>
      </c>
      <c r="H292" s="119"/>
      <c r="I292" s="119" t="s">
        <v>71</v>
      </c>
      <c r="J292" s="119"/>
      <c r="K292" s="164" t="s">
        <v>1126</v>
      </c>
      <c r="L292" s="164" t="s">
        <v>91</v>
      </c>
      <c r="M292" s="218" t="s">
        <v>1042</v>
      </c>
      <c r="N292" s="193" t="n">
        <v>41900</v>
      </c>
      <c r="O292" s="193" t="n">
        <v>41907</v>
      </c>
      <c r="P292" s="0"/>
      <c r="Q292" s="124" t="n">
        <f aca="false">P292-O292</f>
        <v>-41907</v>
      </c>
      <c r="R292" s="119"/>
      <c r="S292" s="119" t="n">
        <v>9001</v>
      </c>
      <c r="T292" s="119"/>
      <c r="U292" s="312" t="s">
        <v>1127</v>
      </c>
      <c r="V292" s="164" t="s">
        <v>429</v>
      </c>
      <c r="W292" s="302" t="s">
        <v>1094</v>
      </c>
      <c r="X292" s="0"/>
      <c r="Y292" s="119" t="s">
        <v>135</v>
      </c>
      <c r="Z292" s="190" t="s">
        <v>1128</v>
      </c>
      <c r="AA292" s="220"/>
      <c r="AB292" s="261" t="n">
        <v>1</v>
      </c>
      <c r="AC292" s="193" t="n">
        <v>41917</v>
      </c>
      <c r="AD292" s="119" t="s">
        <v>121</v>
      </c>
      <c r="AE292" s="132" t="n">
        <f aca="false">AC292-O292</f>
        <v>10</v>
      </c>
      <c r="AF292" s="119"/>
      <c r="AG292" s="119"/>
      <c r="AH292" s="16"/>
      <c r="AAQ292" s="16"/>
      <c r="AAR292" s="16"/>
      <c r="AAS292" s="16"/>
      <c r="AAT292" s="16"/>
      <c r="AAU292" s="16"/>
      <c r="AAV292" s="16"/>
      <c r="AAW292" s="16"/>
      <c r="AAX292" s="16"/>
      <c r="AAY292" s="16"/>
      <c r="AAZ292" s="16"/>
      <c r="ABA292" s="16"/>
      <c r="ABB292" s="16"/>
      <c r="ABC292" s="16"/>
      <c r="ABD292" s="16"/>
      <c r="ABE292" s="16"/>
      <c r="ABF292" s="16"/>
      <c r="ABG292" s="16"/>
      <c r="ABH292" s="16"/>
      <c r="ABI292" s="16"/>
      <c r="ABJ292" s="16"/>
      <c r="ABK292" s="16"/>
      <c r="ABL292" s="16"/>
      <c r="ABM292" s="16"/>
      <c r="ABN292" s="16"/>
      <c r="ABO292" s="16"/>
      <c r="ABP292" s="16"/>
      <c r="ABQ292" s="16"/>
      <c r="ABR292" s="16"/>
      <c r="ABS292" s="16"/>
      <c r="ABT292" s="16"/>
      <c r="ABU292" s="16"/>
      <c r="ABV292" s="16"/>
      <c r="ABW292" s="16"/>
      <c r="ABX292" s="16"/>
      <c r="ABY292" s="16"/>
      <c r="ABZ292" s="16"/>
      <c r="ACA292" s="16"/>
      <c r="ACB292" s="16"/>
      <c r="ACC292" s="16"/>
      <c r="ACD292" s="16"/>
      <c r="ACE292" s="16"/>
      <c r="ACF292" s="16"/>
      <c r="ACG292" s="16"/>
      <c r="ACH292" s="16"/>
      <c r="ACI292" s="16"/>
      <c r="ACJ292" s="16"/>
      <c r="ACK292" s="16"/>
      <c r="ACL292" s="16"/>
      <c r="ACM292" s="16"/>
      <c r="ACN292" s="16"/>
      <c r="ACO292" s="16"/>
      <c r="ACP292" s="16"/>
      <c r="ACQ292" s="16"/>
      <c r="ACR292" s="16"/>
      <c r="ACS292" s="16"/>
      <c r="ACT292" s="16"/>
      <c r="ACU292" s="16"/>
      <c r="ACV292" s="16"/>
      <c r="ACW292" s="16"/>
      <c r="ACX292" s="16"/>
      <c r="ACY292" s="16"/>
      <c r="ACZ292" s="16"/>
      <c r="ADA292" s="16"/>
      <c r="ADB292" s="16"/>
      <c r="ADC292" s="16"/>
      <c r="ADD292" s="16"/>
      <c r="ADE292" s="16"/>
      <c r="ADF292" s="16"/>
      <c r="ADG292" s="16"/>
      <c r="ADH292" s="16"/>
      <c r="ADI292" s="16"/>
      <c r="ADJ292" s="16"/>
      <c r="ADK292" s="16"/>
      <c r="ADL292" s="16"/>
      <c r="ADM292" s="16"/>
      <c r="ADN292" s="16"/>
      <c r="ADO292" s="16"/>
      <c r="ADP292" s="16"/>
      <c r="ADQ292" s="16"/>
      <c r="ADR292" s="16"/>
      <c r="ADS292" s="16"/>
      <c r="ADT292" s="16"/>
      <c r="ADU292" s="16"/>
      <c r="ADV292" s="16"/>
      <c r="ADW292" s="16"/>
      <c r="ADX292" s="16"/>
      <c r="ADY292" s="16"/>
      <c r="ADZ292" s="16"/>
      <c r="AEA292" s="16"/>
      <c r="AEB292" s="16"/>
      <c r="AEC292" s="16"/>
      <c r="AED292" s="16"/>
      <c r="AEE292" s="16"/>
      <c r="AEF292" s="16"/>
      <c r="AEG292" s="16"/>
      <c r="AEH292" s="16"/>
      <c r="AEI292" s="16"/>
      <c r="AEJ292" s="16"/>
      <c r="AEK292" s="16"/>
      <c r="AEL292" s="16"/>
      <c r="AEM292" s="16"/>
      <c r="AEN292" s="16"/>
      <c r="AEO292" s="16"/>
      <c r="AEP292" s="16"/>
      <c r="AEQ292" s="16"/>
      <c r="AER292" s="16"/>
      <c r="AES292" s="16"/>
      <c r="AET292" s="16"/>
      <c r="AEU292" s="16"/>
      <c r="AEV292" s="16"/>
      <c r="AEW292" s="16"/>
      <c r="AEX292" s="16"/>
      <c r="AEY292" s="16"/>
      <c r="AEZ292" s="16"/>
      <c r="AFA292" s="16"/>
      <c r="AFB292" s="16"/>
      <c r="AFC292" s="16"/>
      <c r="AFD292" s="16"/>
      <c r="AFE292" s="16"/>
      <c r="AFF292" s="16"/>
      <c r="AFG292" s="16"/>
      <c r="AFH292" s="16"/>
      <c r="AFI292" s="16"/>
      <c r="AFJ292" s="16"/>
      <c r="AFK292" s="16"/>
      <c r="AFL292" s="16"/>
      <c r="AFM292" s="16"/>
      <c r="AFN292" s="16"/>
      <c r="AFO292" s="16"/>
      <c r="AFP292" s="16"/>
      <c r="AFQ292" s="16"/>
      <c r="AFR292" s="16"/>
      <c r="AFS292" s="16"/>
      <c r="AFT292" s="16"/>
      <c r="AFU292" s="16"/>
      <c r="AFV292" s="16"/>
      <c r="AFW292" s="16"/>
      <c r="AFX292" s="16"/>
      <c r="AFY292" s="16"/>
      <c r="AFZ292" s="16"/>
      <c r="AGA292" s="16"/>
      <c r="AGB292" s="16"/>
      <c r="AGC292" s="16"/>
      <c r="AGD292" s="16"/>
      <c r="AGE292" s="16"/>
      <c r="AGF292" s="16"/>
      <c r="AGG292" s="16"/>
      <c r="AGH292" s="16"/>
      <c r="AGI292" s="16"/>
      <c r="AGJ292" s="16"/>
      <c r="AGK292" s="16"/>
      <c r="AGL292" s="16"/>
      <c r="AGM292" s="16"/>
      <c r="AGN292" s="16"/>
      <c r="AGO292" s="16"/>
      <c r="AGP292" s="16"/>
      <c r="AGQ292" s="16"/>
      <c r="AGR292" s="16"/>
      <c r="AGS292" s="16"/>
      <c r="AGT292" s="16"/>
      <c r="AGU292" s="16"/>
      <c r="AGV292" s="16"/>
      <c r="AGW292" s="16"/>
      <c r="AGX292" s="16"/>
      <c r="AGY292" s="16"/>
      <c r="AGZ292" s="16"/>
      <c r="AHA292" s="16"/>
      <c r="AHB292" s="16"/>
      <c r="AHC292" s="16"/>
      <c r="AHD292" s="16"/>
      <c r="AHE292" s="16"/>
      <c r="AHF292" s="16"/>
      <c r="AHG292" s="16"/>
      <c r="AHH292" s="16"/>
      <c r="AHI292" s="16"/>
      <c r="AHJ292" s="16"/>
      <c r="AHK292" s="16"/>
      <c r="AHL292" s="16"/>
      <c r="AHM292" s="16"/>
      <c r="AHN292" s="16"/>
      <c r="AHO292" s="16"/>
      <c r="AHP292" s="16"/>
      <c r="AHQ292" s="16"/>
      <c r="AHR292" s="16"/>
      <c r="AHS292" s="16"/>
      <c r="AHT292" s="16"/>
      <c r="AHU292" s="16"/>
      <c r="AHV292" s="16"/>
      <c r="AHW292" s="16"/>
      <c r="AHX292" s="16"/>
      <c r="AHY292" s="16"/>
      <c r="AHZ292" s="16"/>
      <c r="AIA292" s="16"/>
      <c r="AIB292" s="16"/>
      <c r="AIC292" s="16"/>
      <c r="AID292" s="16"/>
      <c r="AIE292" s="16"/>
      <c r="AIF292" s="16"/>
      <c r="AIG292" s="16"/>
      <c r="AIH292" s="16"/>
      <c r="AII292" s="16"/>
      <c r="AIJ292" s="16"/>
      <c r="AIK292" s="16"/>
      <c r="AIL292" s="16"/>
      <c r="AIM292" s="16"/>
      <c r="AIN292" s="16"/>
      <c r="AIO292" s="16"/>
      <c r="AIP292" s="16"/>
      <c r="AIQ292" s="16"/>
      <c r="AIR292" s="16"/>
      <c r="AIS292" s="16"/>
      <c r="AIT292" s="16"/>
      <c r="AIU292" s="16"/>
      <c r="AIV292" s="16"/>
      <c r="AIW292" s="16"/>
      <c r="AIX292" s="16"/>
      <c r="AIY292" s="16"/>
      <c r="AIZ292" s="16"/>
      <c r="AJA292" s="16"/>
      <c r="AJB292" s="16"/>
      <c r="AJC292" s="16"/>
      <c r="AJD292" s="16"/>
      <c r="AJE292" s="16"/>
      <c r="AJF292" s="16"/>
      <c r="AJG292" s="16"/>
      <c r="AJH292" s="16"/>
      <c r="AJI292" s="16"/>
      <c r="AJJ292" s="16"/>
      <c r="AJK292" s="16"/>
      <c r="AJL292" s="16"/>
      <c r="AJM292" s="16"/>
      <c r="AJN292" s="16"/>
      <c r="AJO292" s="16"/>
      <c r="AJP292" s="16"/>
      <c r="AJQ292" s="16"/>
      <c r="AJR292" s="16"/>
      <c r="AJS292" s="16"/>
      <c r="AJT292" s="16"/>
      <c r="AJU292" s="16"/>
      <c r="AJV292" s="16"/>
      <c r="AJW292" s="16"/>
      <c r="AJX292" s="16"/>
      <c r="AJY292" s="16"/>
      <c r="AJZ292" s="16"/>
      <c r="AKA292" s="16"/>
      <c r="AKB292" s="16"/>
      <c r="AKC292" s="16"/>
      <c r="AKD292" s="16"/>
      <c r="AKE292" s="16"/>
      <c r="AKF292" s="16"/>
      <c r="AKG292" s="16"/>
      <c r="AKH292" s="16"/>
      <c r="AKI292" s="16"/>
      <c r="AKJ292" s="16"/>
      <c r="AKK292" s="16"/>
      <c r="AKL292" s="16"/>
      <c r="AKM292" s="16"/>
      <c r="AKN292" s="16"/>
      <c r="AKO292" s="16"/>
      <c r="AKP292" s="16"/>
      <c r="AKQ292" s="16"/>
      <c r="AKR292" s="16"/>
      <c r="AKS292" s="16"/>
      <c r="AKT292" s="16"/>
      <c r="AKU292" s="16"/>
      <c r="AKV292" s="16"/>
      <c r="AKW292" s="16"/>
      <c r="AKX292" s="16"/>
      <c r="AKY292" s="16"/>
      <c r="AKZ292" s="16"/>
      <c r="ALA292" s="16"/>
      <c r="ALB292" s="16"/>
      <c r="ALC292" s="16"/>
      <c r="ALD292" s="16"/>
      <c r="ALE292" s="16"/>
      <c r="ALF292" s="16"/>
      <c r="ALG292" s="16"/>
      <c r="ALH292" s="16"/>
      <c r="ALI292" s="16"/>
      <c r="ALJ292" s="16"/>
      <c r="ALK292" s="16"/>
      <c r="ALL292" s="16"/>
      <c r="ALM292" s="16"/>
      <c r="ALN292" s="16"/>
      <c r="ALO292" s="16"/>
      <c r="ALP292" s="16"/>
      <c r="ALQ292" s="16"/>
      <c r="ALR292" s="16"/>
      <c r="ALS292" s="16"/>
      <c r="ALT292" s="16"/>
      <c r="ALU292" s="16"/>
      <c r="ALV292" s="16"/>
      <c r="ALW292" s="16"/>
      <c r="ALX292" s="16"/>
      <c r="ALY292" s="16"/>
      <c r="ALZ292" s="16"/>
      <c r="AMA292" s="16"/>
      <c r="AMB292" s="16"/>
      <c r="AMC292" s="16"/>
      <c r="AMD292" s="16"/>
      <c r="AME292" s="16"/>
      <c r="AMF292" s="16"/>
      <c r="AMG292" s="16"/>
      <c r="AMH292" s="16"/>
      <c r="AMI292" s="16"/>
      <c r="AMJ292" s="16"/>
    </row>
    <row r="293" s="223" customFormat="true" ht="39.95" hidden="false" customHeight="true" outlineLevel="0" collapsed="false">
      <c r="A293" s="119" t="n">
        <v>270</v>
      </c>
      <c r="B293" s="119" t="s">
        <v>109</v>
      </c>
      <c r="C293" s="119" t="n">
        <v>14</v>
      </c>
      <c r="D293" s="119" t="s">
        <v>110</v>
      </c>
      <c r="E293" s="119"/>
      <c r="F293" s="119"/>
      <c r="G293" s="119" t="s">
        <v>530</v>
      </c>
      <c r="H293" s="119"/>
      <c r="I293" s="119" t="s">
        <v>71</v>
      </c>
      <c r="J293" s="119"/>
      <c r="K293" s="164" t="s">
        <v>1126</v>
      </c>
      <c r="L293" s="164" t="s">
        <v>91</v>
      </c>
      <c r="M293" s="218" t="s">
        <v>1042</v>
      </c>
      <c r="N293" s="193" t="n">
        <v>41900</v>
      </c>
      <c r="O293" s="193" t="n">
        <v>41907</v>
      </c>
      <c r="P293" s="0"/>
      <c r="Q293" s="124" t="n">
        <f aca="false">P293-O293</f>
        <v>-41907</v>
      </c>
      <c r="R293" s="119"/>
      <c r="S293" s="119" t="n">
        <v>9001</v>
      </c>
      <c r="T293" s="119"/>
      <c r="U293" s="312" t="s">
        <v>1129</v>
      </c>
      <c r="V293" s="164" t="s">
        <v>429</v>
      </c>
      <c r="W293" s="302" t="s">
        <v>1094</v>
      </c>
      <c r="X293" s="0"/>
      <c r="Y293" s="119" t="s">
        <v>119</v>
      </c>
      <c r="Z293" s="190" t="s">
        <v>1130</v>
      </c>
      <c r="AA293" s="220"/>
      <c r="AB293" s="261" t="n">
        <v>1</v>
      </c>
      <c r="AC293" s="193" t="n">
        <v>41917</v>
      </c>
      <c r="AD293" s="119" t="s">
        <v>121</v>
      </c>
      <c r="AE293" s="132" t="n">
        <f aca="false">AC293-O293</f>
        <v>10</v>
      </c>
      <c r="AF293" s="119"/>
      <c r="AG293" s="119"/>
      <c r="AH293" s="16"/>
      <c r="AAQ293" s="16"/>
      <c r="AAR293" s="16"/>
      <c r="AAS293" s="16"/>
      <c r="AAT293" s="16"/>
      <c r="AAU293" s="16"/>
      <c r="AAV293" s="16"/>
      <c r="AAW293" s="16"/>
      <c r="AAX293" s="16"/>
      <c r="AAY293" s="16"/>
      <c r="AAZ293" s="16"/>
      <c r="ABA293" s="16"/>
      <c r="ABB293" s="16"/>
      <c r="ABC293" s="16"/>
      <c r="ABD293" s="16"/>
      <c r="ABE293" s="16"/>
      <c r="ABF293" s="16"/>
      <c r="ABG293" s="16"/>
      <c r="ABH293" s="16"/>
      <c r="ABI293" s="16"/>
      <c r="ABJ293" s="16"/>
      <c r="ABK293" s="16"/>
      <c r="ABL293" s="16"/>
      <c r="ABM293" s="16"/>
      <c r="ABN293" s="16"/>
      <c r="ABO293" s="16"/>
      <c r="ABP293" s="16"/>
      <c r="ABQ293" s="16"/>
      <c r="ABR293" s="16"/>
      <c r="ABS293" s="16"/>
      <c r="ABT293" s="16"/>
      <c r="ABU293" s="16"/>
      <c r="ABV293" s="16"/>
      <c r="ABW293" s="16"/>
      <c r="ABX293" s="16"/>
      <c r="ABY293" s="16"/>
      <c r="ABZ293" s="16"/>
      <c r="ACA293" s="16"/>
      <c r="ACB293" s="16"/>
      <c r="ACC293" s="16"/>
      <c r="ACD293" s="16"/>
      <c r="ACE293" s="16"/>
      <c r="ACF293" s="16"/>
      <c r="ACG293" s="16"/>
      <c r="ACH293" s="16"/>
      <c r="ACI293" s="16"/>
      <c r="ACJ293" s="16"/>
      <c r="ACK293" s="16"/>
      <c r="ACL293" s="16"/>
      <c r="ACM293" s="16"/>
      <c r="ACN293" s="16"/>
      <c r="ACO293" s="16"/>
      <c r="ACP293" s="16"/>
      <c r="ACQ293" s="16"/>
      <c r="ACR293" s="16"/>
      <c r="ACS293" s="16"/>
      <c r="ACT293" s="16"/>
      <c r="ACU293" s="16"/>
      <c r="ACV293" s="16"/>
      <c r="ACW293" s="16"/>
      <c r="ACX293" s="16"/>
      <c r="ACY293" s="16"/>
      <c r="ACZ293" s="16"/>
      <c r="ADA293" s="16"/>
      <c r="ADB293" s="16"/>
      <c r="ADC293" s="16"/>
      <c r="ADD293" s="16"/>
      <c r="ADE293" s="16"/>
      <c r="ADF293" s="16"/>
      <c r="ADG293" s="16"/>
      <c r="ADH293" s="16"/>
      <c r="ADI293" s="16"/>
      <c r="ADJ293" s="16"/>
      <c r="ADK293" s="16"/>
      <c r="ADL293" s="16"/>
      <c r="ADM293" s="16"/>
      <c r="ADN293" s="16"/>
      <c r="ADO293" s="16"/>
      <c r="ADP293" s="16"/>
      <c r="ADQ293" s="16"/>
      <c r="ADR293" s="16"/>
      <c r="ADS293" s="16"/>
      <c r="ADT293" s="16"/>
      <c r="ADU293" s="16"/>
      <c r="ADV293" s="16"/>
      <c r="ADW293" s="16"/>
      <c r="ADX293" s="16"/>
      <c r="ADY293" s="16"/>
      <c r="ADZ293" s="16"/>
      <c r="AEA293" s="16"/>
      <c r="AEB293" s="16"/>
      <c r="AEC293" s="16"/>
      <c r="AED293" s="16"/>
      <c r="AEE293" s="16"/>
      <c r="AEF293" s="16"/>
      <c r="AEG293" s="16"/>
      <c r="AEH293" s="16"/>
      <c r="AEI293" s="16"/>
      <c r="AEJ293" s="16"/>
      <c r="AEK293" s="16"/>
      <c r="AEL293" s="16"/>
      <c r="AEM293" s="16"/>
      <c r="AEN293" s="16"/>
      <c r="AEO293" s="16"/>
      <c r="AEP293" s="16"/>
      <c r="AEQ293" s="16"/>
      <c r="AER293" s="16"/>
      <c r="AES293" s="16"/>
      <c r="AET293" s="16"/>
      <c r="AEU293" s="16"/>
      <c r="AEV293" s="16"/>
      <c r="AEW293" s="16"/>
      <c r="AEX293" s="16"/>
      <c r="AEY293" s="16"/>
      <c r="AEZ293" s="16"/>
      <c r="AFA293" s="16"/>
      <c r="AFB293" s="16"/>
      <c r="AFC293" s="16"/>
      <c r="AFD293" s="16"/>
      <c r="AFE293" s="16"/>
      <c r="AFF293" s="16"/>
      <c r="AFG293" s="16"/>
      <c r="AFH293" s="16"/>
      <c r="AFI293" s="16"/>
      <c r="AFJ293" s="16"/>
      <c r="AFK293" s="16"/>
      <c r="AFL293" s="16"/>
      <c r="AFM293" s="16"/>
      <c r="AFN293" s="16"/>
      <c r="AFO293" s="16"/>
      <c r="AFP293" s="16"/>
      <c r="AFQ293" s="16"/>
      <c r="AFR293" s="16"/>
      <c r="AFS293" s="16"/>
      <c r="AFT293" s="16"/>
      <c r="AFU293" s="16"/>
      <c r="AFV293" s="16"/>
      <c r="AFW293" s="16"/>
      <c r="AFX293" s="16"/>
      <c r="AFY293" s="16"/>
      <c r="AFZ293" s="16"/>
      <c r="AGA293" s="16"/>
      <c r="AGB293" s="16"/>
      <c r="AGC293" s="16"/>
      <c r="AGD293" s="16"/>
      <c r="AGE293" s="16"/>
      <c r="AGF293" s="16"/>
      <c r="AGG293" s="16"/>
      <c r="AGH293" s="16"/>
      <c r="AGI293" s="16"/>
      <c r="AGJ293" s="16"/>
      <c r="AGK293" s="16"/>
      <c r="AGL293" s="16"/>
      <c r="AGM293" s="16"/>
      <c r="AGN293" s="16"/>
      <c r="AGO293" s="16"/>
      <c r="AGP293" s="16"/>
      <c r="AGQ293" s="16"/>
      <c r="AGR293" s="16"/>
      <c r="AGS293" s="16"/>
      <c r="AGT293" s="16"/>
      <c r="AGU293" s="16"/>
      <c r="AGV293" s="16"/>
      <c r="AGW293" s="16"/>
      <c r="AGX293" s="16"/>
      <c r="AGY293" s="16"/>
      <c r="AGZ293" s="16"/>
      <c r="AHA293" s="16"/>
      <c r="AHB293" s="16"/>
      <c r="AHC293" s="16"/>
      <c r="AHD293" s="16"/>
      <c r="AHE293" s="16"/>
      <c r="AHF293" s="16"/>
      <c r="AHG293" s="16"/>
      <c r="AHH293" s="16"/>
      <c r="AHI293" s="16"/>
      <c r="AHJ293" s="16"/>
      <c r="AHK293" s="16"/>
      <c r="AHL293" s="16"/>
      <c r="AHM293" s="16"/>
      <c r="AHN293" s="16"/>
      <c r="AHO293" s="16"/>
      <c r="AHP293" s="16"/>
      <c r="AHQ293" s="16"/>
      <c r="AHR293" s="16"/>
      <c r="AHS293" s="16"/>
      <c r="AHT293" s="16"/>
      <c r="AHU293" s="16"/>
      <c r="AHV293" s="16"/>
      <c r="AHW293" s="16"/>
      <c r="AHX293" s="16"/>
      <c r="AHY293" s="16"/>
      <c r="AHZ293" s="16"/>
      <c r="AIA293" s="16"/>
      <c r="AIB293" s="16"/>
      <c r="AIC293" s="16"/>
      <c r="AID293" s="16"/>
      <c r="AIE293" s="16"/>
      <c r="AIF293" s="16"/>
      <c r="AIG293" s="16"/>
      <c r="AIH293" s="16"/>
      <c r="AII293" s="16"/>
      <c r="AIJ293" s="16"/>
      <c r="AIK293" s="16"/>
      <c r="AIL293" s="16"/>
      <c r="AIM293" s="16"/>
      <c r="AIN293" s="16"/>
      <c r="AIO293" s="16"/>
      <c r="AIP293" s="16"/>
      <c r="AIQ293" s="16"/>
      <c r="AIR293" s="16"/>
      <c r="AIS293" s="16"/>
      <c r="AIT293" s="16"/>
      <c r="AIU293" s="16"/>
      <c r="AIV293" s="16"/>
      <c r="AIW293" s="16"/>
      <c r="AIX293" s="16"/>
      <c r="AIY293" s="16"/>
      <c r="AIZ293" s="16"/>
      <c r="AJA293" s="16"/>
      <c r="AJB293" s="16"/>
      <c r="AJC293" s="16"/>
      <c r="AJD293" s="16"/>
      <c r="AJE293" s="16"/>
      <c r="AJF293" s="16"/>
      <c r="AJG293" s="16"/>
      <c r="AJH293" s="16"/>
      <c r="AJI293" s="16"/>
      <c r="AJJ293" s="16"/>
      <c r="AJK293" s="16"/>
      <c r="AJL293" s="16"/>
      <c r="AJM293" s="16"/>
      <c r="AJN293" s="16"/>
      <c r="AJO293" s="16"/>
      <c r="AJP293" s="16"/>
      <c r="AJQ293" s="16"/>
      <c r="AJR293" s="16"/>
      <c r="AJS293" s="16"/>
      <c r="AJT293" s="16"/>
      <c r="AJU293" s="16"/>
      <c r="AJV293" s="16"/>
      <c r="AJW293" s="16"/>
      <c r="AJX293" s="16"/>
      <c r="AJY293" s="16"/>
      <c r="AJZ293" s="16"/>
      <c r="AKA293" s="16"/>
      <c r="AKB293" s="16"/>
      <c r="AKC293" s="16"/>
      <c r="AKD293" s="16"/>
      <c r="AKE293" s="16"/>
      <c r="AKF293" s="16"/>
      <c r="AKG293" s="16"/>
      <c r="AKH293" s="16"/>
      <c r="AKI293" s="16"/>
      <c r="AKJ293" s="16"/>
      <c r="AKK293" s="16"/>
      <c r="AKL293" s="16"/>
      <c r="AKM293" s="16"/>
      <c r="AKN293" s="16"/>
      <c r="AKO293" s="16"/>
      <c r="AKP293" s="16"/>
      <c r="AKQ293" s="16"/>
      <c r="AKR293" s="16"/>
      <c r="AKS293" s="16"/>
      <c r="AKT293" s="16"/>
      <c r="AKU293" s="16"/>
      <c r="AKV293" s="16"/>
      <c r="AKW293" s="16"/>
      <c r="AKX293" s="16"/>
      <c r="AKY293" s="16"/>
      <c r="AKZ293" s="16"/>
      <c r="ALA293" s="16"/>
      <c r="ALB293" s="16"/>
      <c r="ALC293" s="16"/>
      <c r="ALD293" s="16"/>
      <c r="ALE293" s="16"/>
      <c r="ALF293" s="16"/>
      <c r="ALG293" s="16"/>
      <c r="ALH293" s="16"/>
      <c r="ALI293" s="16"/>
      <c r="ALJ293" s="16"/>
      <c r="ALK293" s="16"/>
      <c r="ALL293" s="16"/>
      <c r="ALM293" s="16"/>
      <c r="ALN293" s="16"/>
      <c r="ALO293" s="16"/>
      <c r="ALP293" s="16"/>
      <c r="ALQ293" s="16"/>
      <c r="ALR293" s="16"/>
      <c r="ALS293" s="16"/>
      <c r="ALT293" s="16"/>
      <c r="ALU293" s="16"/>
      <c r="ALV293" s="16"/>
      <c r="ALW293" s="16"/>
      <c r="ALX293" s="16"/>
      <c r="ALY293" s="16"/>
      <c r="ALZ293" s="16"/>
      <c r="AMA293" s="16"/>
      <c r="AMB293" s="16"/>
      <c r="AMC293" s="16"/>
      <c r="AMD293" s="16"/>
      <c r="AME293" s="16"/>
      <c r="AMF293" s="16"/>
      <c r="AMG293" s="16"/>
      <c r="AMH293" s="16"/>
      <c r="AMI293" s="16"/>
      <c r="AMJ293" s="16"/>
    </row>
    <row r="294" s="223" customFormat="true" ht="39.95" hidden="false" customHeight="true" outlineLevel="0" collapsed="false">
      <c r="A294" s="119" t="n">
        <v>271</v>
      </c>
      <c r="B294" s="119" t="s">
        <v>109</v>
      </c>
      <c r="C294" s="119" t="n">
        <v>14</v>
      </c>
      <c r="D294" s="119" t="s">
        <v>110</v>
      </c>
      <c r="E294" s="119"/>
      <c r="F294" s="119"/>
      <c r="G294" s="119" t="s">
        <v>530</v>
      </c>
      <c r="H294" s="119"/>
      <c r="I294" s="119" t="s">
        <v>71</v>
      </c>
      <c r="J294" s="119"/>
      <c r="K294" s="164" t="s">
        <v>1126</v>
      </c>
      <c r="L294" s="164" t="s">
        <v>91</v>
      </c>
      <c r="M294" s="218" t="s">
        <v>1042</v>
      </c>
      <c r="N294" s="193" t="n">
        <v>41900</v>
      </c>
      <c r="O294" s="193" t="n">
        <v>41907</v>
      </c>
      <c r="P294" s="0"/>
      <c r="Q294" s="124" t="n">
        <f aca="false">P294-O294</f>
        <v>-41907</v>
      </c>
      <c r="R294" s="119"/>
      <c r="S294" s="119" t="n">
        <v>9001</v>
      </c>
      <c r="T294" s="119"/>
      <c r="U294" s="312" t="s">
        <v>1131</v>
      </c>
      <c r="V294" s="164" t="s">
        <v>429</v>
      </c>
      <c r="W294" s="302" t="s">
        <v>1094</v>
      </c>
      <c r="X294" s="0"/>
      <c r="Y294" s="119" t="s">
        <v>135</v>
      </c>
      <c r="Z294" s="190" t="s">
        <v>1132</v>
      </c>
      <c r="AA294" s="220"/>
      <c r="AB294" s="261" t="n">
        <v>1</v>
      </c>
      <c r="AC294" s="193" t="n">
        <v>41917</v>
      </c>
      <c r="AD294" s="119" t="s">
        <v>121</v>
      </c>
      <c r="AE294" s="132" t="n">
        <f aca="false">AC294-O294</f>
        <v>10</v>
      </c>
      <c r="AF294" s="119"/>
      <c r="AG294" s="119"/>
      <c r="AH294" s="16"/>
      <c r="AAQ294" s="16"/>
      <c r="AAR294" s="16"/>
      <c r="AAS294" s="16"/>
      <c r="AAT294" s="16"/>
      <c r="AAU294" s="16"/>
      <c r="AAV294" s="16"/>
      <c r="AAW294" s="16"/>
      <c r="AAX294" s="16"/>
      <c r="AAY294" s="16"/>
      <c r="AAZ294" s="16"/>
      <c r="ABA294" s="16"/>
      <c r="ABB294" s="16"/>
      <c r="ABC294" s="16"/>
      <c r="ABD294" s="16"/>
      <c r="ABE294" s="16"/>
      <c r="ABF294" s="16"/>
      <c r="ABG294" s="16"/>
      <c r="ABH294" s="16"/>
      <c r="ABI294" s="16"/>
      <c r="ABJ294" s="16"/>
      <c r="ABK294" s="16"/>
      <c r="ABL294" s="16"/>
      <c r="ABM294" s="16"/>
      <c r="ABN294" s="16"/>
      <c r="ABO294" s="16"/>
      <c r="ABP294" s="16"/>
      <c r="ABQ294" s="16"/>
      <c r="ABR294" s="16"/>
      <c r="ABS294" s="16"/>
      <c r="ABT294" s="16"/>
      <c r="ABU294" s="16"/>
      <c r="ABV294" s="16"/>
      <c r="ABW294" s="16"/>
      <c r="ABX294" s="16"/>
      <c r="ABY294" s="16"/>
      <c r="ABZ294" s="16"/>
      <c r="ACA294" s="16"/>
      <c r="ACB294" s="16"/>
      <c r="ACC294" s="16"/>
      <c r="ACD294" s="16"/>
      <c r="ACE294" s="16"/>
      <c r="ACF294" s="16"/>
      <c r="ACG294" s="16"/>
      <c r="ACH294" s="16"/>
      <c r="ACI294" s="16"/>
      <c r="ACJ294" s="16"/>
      <c r="ACK294" s="16"/>
      <c r="ACL294" s="16"/>
      <c r="ACM294" s="16"/>
      <c r="ACN294" s="16"/>
      <c r="ACO294" s="16"/>
      <c r="ACP294" s="16"/>
      <c r="ACQ294" s="16"/>
      <c r="ACR294" s="16"/>
      <c r="ACS294" s="16"/>
      <c r="ACT294" s="16"/>
      <c r="ACU294" s="16"/>
      <c r="ACV294" s="16"/>
      <c r="ACW294" s="16"/>
      <c r="ACX294" s="16"/>
      <c r="ACY294" s="16"/>
      <c r="ACZ294" s="16"/>
      <c r="ADA294" s="16"/>
      <c r="ADB294" s="16"/>
      <c r="ADC294" s="16"/>
      <c r="ADD294" s="16"/>
      <c r="ADE294" s="16"/>
      <c r="ADF294" s="16"/>
      <c r="ADG294" s="16"/>
      <c r="ADH294" s="16"/>
      <c r="ADI294" s="16"/>
      <c r="ADJ294" s="16"/>
      <c r="ADK294" s="16"/>
      <c r="ADL294" s="16"/>
      <c r="ADM294" s="16"/>
      <c r="ADN294" s="16"/>
      <c r="ADO294" s="16"/>
      <c r="ADP294" s="16"/>
      <c r="ADQ294" s="16"/>
      <c r="ADR294" s="16"/>
      <c r="ADS294" s="16"/>
      <c r="ADT294" s="16"/>
      <c r="ADU294" s="16"/>
      <c r="ADV294" s="16"/>
      <c r="ADW294" s="16"/>
      <c r="ADX294" s="16"/>
      <c r="ADY294" s="16"/>
      <c r="ADZ294" s="16"/>
      <c r="AEA294" s="16"/>
      <c r="AEB294" s="16"/>
      <c r="AEC294" s="16"/>
      <c r="AED294" s="16"/>
      <c r="AEE294" s="16"/>
      <c r="AEF294" s="16"/>
      <c r="AEG294" s="16"/>
      <c r="AEH294" s="16"/>
      <c r="AEI294" s="16"/>
      <c r="AEJ294" s="16"/>
      <c r="AEK294" s="16"/>
      <c r="AEL294" s="16"/>
      <c r="AEM294" s="16"/>
      <c r="AEN294" s="16"/>
      <c r="AEO294" s="16"/>
      <c r="AEP294" s="16"/>
      <c r="AEQ294" s="16"/>
      <c r="AER294" s="16"/>
      <c r="AES294" s="16"/>
      <c r="AET294" s="16"/>
      <c r="AEU294" s="16"/>
      <c r="AEV294" s="16"/>
      <c r="AEW294" s="16"/>
      <c r="AEX294" s="16"/>
      <c r="AEY294" s="16"/>
      <c r="AEZ294" s="16"/>
      <c r="AFA294" s="16"/>
      <c r="AFB294" s="16"/>
      <c r="AFC294" s="16"/>
      <c r="AFD294" s="16"/>
      <c r="AFE294" s="16"/>
      <c r="AFF294" s="16"/>
      <c r="AFG294" s="16"/>
      <c r="AFH294" s="16"/>
      <c r="AFI294" s="16"/>
      <c r="AFJ294" s="16"/>
      <c r="AFK294" s="16"/>
      <c r="AFL294" s="16"/>
      <c r="AFM294" s="16"/>
      <c r="AFN294" s="16"/>
      <c r="AFO294" s="16"/>
      <c r="AFP294" s="16"/>
      <c r="AFQ294" s="16"/>
      <c r="AFR294" s="16"/>
      <c r="AFS294" s="16"/>
      <c r="AFT294" s="16"/>
      <c r="AFU294" s="16"/>
      <c r="AFV294" s="16"/>
      <c r="AFW294" s="16"/>
      <c r="AFX294" s="16"/>
      <c r="AFY294" s="16"/>
      <c r="AFZ294" s="16"/>
      <c r="AGA294" s="16"/>
      <c r="AGB294" s="16"/>
      <c r="AGC294" s="16"/>
      <c r="AGD294" s="16"/>
      <c r="AGE294" s="16"/>
      <c r="AGF294" s="16"/>
      <c r="AGG294" s="16"/>
      <c r="AGH294" s="16"/>
      <c r="AGI294" s="16"/>
      <c r="AGJ294" s="16"/>
      <c r="AGK294" s="16"/>
      <c r="AGL294" s="16"/>
      <c r="AGM294" s="16"/>
      <c r="AGN294" s="16"/>
      <c r="AGO294" s="16"/>
      <c r="AGP294" s="16"/>
      <c r="AGQ294" s="16"/>
      <c r="AGR294" s="16"/>
      <c r="AGS294" s="16"/>
      <c r="AGT294" s="16"/>
      <c r="AGU294" s="16"/>
      <c r="AGV294" s="16"/>
      <c r="AGW294" s="16"/>
      <c r="AGX294" s="16"/>
      <c r="AGY294" s="16"/>
      <c r="AGZ294" s="16"/>
      <c r="AHA294" s="16"/>
      <c r="AHB294" s="16"/>
      <c r="AHC294" s="16"/>
      <c r="AHD294" s="16"/>
      <c r="AHE294" s="16"/>
      <c r="AHF294" s="16"/>
      <c r="AHG294" s="16"/>
      <c r="AHH294" s="16"/>
      <c r="AHI294" s="16"/>
      <c r="AHJ294" s="16"/>
      <c r="AHK294" s="16"/>
      <c r="AHL294" s="16"/>
      <c r="AHM294" s="16"/>
      <c r="AHN294" s="16"/>
      <c r="AHO294" s="16"/>
      <c r="AHP294" s="16"/>
      <c r="AHQ294" s="16"/>
      <c r="AHR294" s="16"/>
      <c r="AHS294" s="16"/>
      <c r="AHT294" s="16"/>
      <c r="AHU294" s="16"/>
      <c r="AHV294" s="16"/>
      <c r="AHW294" s="16"/>
      <c r="AHX294" s="16"/>
      <c r="AHY294" s="16"/>
      <c r="AHZ294" s="16"/>
      <c r="AIA294" s="16"/>
      <c r="AIB294" s="16"/>
      <c r="AIC294" s="16"/>
      <c r="AID294" s="16"/>
      <c r="AIE294" s="16"/>
      <c r="AIF294" s="16"/>
      <c r="AIG294" s="16"/>
      <c r="AIH294" s="16"/>
      <c r="AII294" s="16"/>
      <c r="AIJ294" s="16"/>
      <c r="AIK294" s="16"/>
      <c r="AIL294" s="16"/>
      <c r="AIM294" s="16"/>
      <c r="AIN294" s="16"/>
      <c r="AIO294" s="16"/>
      <c r="AIP294" s="16"/>
      <c r="AIQ294" s="16"/>
      <c r="AIR294" s="16"/>
      <c r="AIS294" s="16"/>
      <c r="AIT294" s="16"/>
      <c r="AIU294" s="16"/>
      <c r="AIV294" s="16"/>
      <c r="AIW294" s="16"/>
      <c r="AIX294" s="16"/>
      <c r="AIY294" s="16"/>
      <c r="AIZ294" s="16"/>
      <c r="AJA294" s="16"/>
      <c r="AJB294" s="16"/>
      <c r="AJC294" s="16"/>
      <c r="AJD294" s="16"/>
      <c r="AJE294" s="16"/>
      <c r="AJF294" s="16"/>
      <c r="AJG294" s="16"/>
      <c r="AJH294" s="16"/>
      <c r="AJI294" s="16"/>
      <c r="AJJ294" s="16"/>
      <c r="AJK294" s="16"/>
      <c r="AJL294" s="16"/>
      <c r="AJM294" s="16"/>
      <c r="AJN294" s="16"/>
      <c r="AJO294" s="16"/>
      <c r="AJP294" s="16"/>
      <c r="AJQ294" s="16"/>
      <c r="AJR294" s="16"/>
      <c r="AJS294" s="16"/>
      <c r="AJT294" s="16"/>
      <c r="AJU294" s="16"/>
      <c r="AJV294" s="16"/>
      <c r="AJW294" s="16"/>
      <c r="AJX294" s="16"/>
      <c r="AJY294" s="16"/>
      <c r="AJZ294" s="16"/>
      <c r="AKA294" s="16"/>
      <c r="AKB294" s="16"/>
      <c r="AKC294" s="16"/>
      <c r="AKD294" s="16"/>
      <c r="AKE294" s="16"/>
      <c r="AKF294" s="16"/>
      <c r="AKG294" s="16"/>
      <c r="AKH294" s="16"/>
      <c r="AKI294" s="16"/>
      <c r="AKJ294" s="16"/>
      <c r="AKK294" s="16"/>
      <c r="AKL294" s="16"/>
      <c r="AKM294" s="16"/>
      <c r="AKN294" s="16"/>
      <c r="AKO294" s="16"/>
      <c r="AKP294" s="16"/>
      <c r="AKQ294" s="16"/>
      <c r="AKR294" s="16"/>
      <c r="AKS294" s="16"/>
      <c r="AKT294" s="16"/>
      <c r="AKU294" s="16"/>
      <c r="AKV294" s="16"/>
      <c r="AKW294" s="16"/>
      <c r="AKX294" s="16"/>
      <c r="AKY294" s="16"/>
      <c r="AKZ294" s="16"/>
      <c r="ALA294" s="16"/>
      <c r="ALB294" s="16"/>
      <c r="ALC294" s="16"/>
      <c r="ALD294" s="16"/>
      <c r="ALE294" s="16"/>
      <c r="ALF294" s="16"/>
      <c r="ALG294" s="16"/>
      <c r="ALH294" s="16"/>
      <c r="ALI294" s="16"/>
      <c r="ALJ294" s="16"/>
      <c r="ALK294" s="16"/>
      <c r="ALL294" s="16"/>
      <c r="ALM294" s="16"/>
      <c r="ALN294" s="16"/>
      <c r="ALO294" s="16"/>
      <c r="ALP294" s="16"/>
      <c r="ALQ294" s="16"/>
      <c r="ALR294" s="16"/>
      <c r="ALS294" s="16"/>
      <c r="ALT294" s="16"/>
      <c r="ALU294" s="16"/>
      <c r="ALV294" s="16"/>
      <c r="ALW294" s="16"/>
      <c r="ALX294" s="16"/>
      <c r="ALY294" s="16"/>
      <c r="ALZ294" s="16"/>
      <c r="AMA294" s="16"/>
      <c r="AMB294" s="16"/>
      <c r="AMC294" s="16"/>
      <c r="AMD294" s="16"/>
      <c r="AME294" s="16"/>
      <c r="AMF294" s="16"/>
      <c r="AMG294" s="16"/>
      <c r="AMH294" s="16"/>
      <c r="AMI294" s="16"/>
      <c r="AMJ294" s="16"/>
    </row>
    <row r="295" s="223" customFormat="true" ht="39.95" hidden="false" customHeight="true" outlineLevel="0" collapsed="false">
      <c r="A295" s="119" t="n">
        <v>272</v>
      </c>
      <c r="B295" s="119" t="s">
        <v>109</v>
      </c>
      <c r="C295" s="119" t="n">
        <v>14</v>
      </c>
      <c r="D295" s="119" t="s">
        <v>110</v>
      </c>
      <c r="E295" s="119"/>
      <c r="F295" s="119"/>
      <c r="G295" s="119" t="s">
        <v>530</v>
      </c>
      <c r="H295" s="119"/>
      <c r="I295" s="119" t="s">
        <v>71</v>
      </c>
      <c r="J295" s="119"/>
      <c r="K295" s="164" t="s">
        <v>1126</v>
      </c>
      <c r="L295" s="164" t="s">
        <v>91</v>
      </c>
      <c r="M295" s="218" t="s">
        <v>1042</v>
      </c>
      <c r="N295" s="193" t="n">
        <v>41900</v>
      </c>
      <c r="O295" s="193" t="n">
        <v>41907</v>
      </c>
      <c r="P295" s="0"/>
      <c r="Q295" s="124" t="n">
        <f aca="false">P295-O295</f>
        <v>-41907</v>
      </c>
      <c r="R295" s="119"/>
      <c r="S295" s="119" t="n">
        <v>9001</v>
      </c>
      <c r="T295" s="119"/>
      <c r="U295" s="312" t="s">
        <v>1121</v>
      </c>
      <c r="V295" s="164" t="s">
        <v>429</v>
      </c>
      <c r="W295" s="302" t="s">
        <v>1094</v>
      </c>
      <c r="X295" s="0"/>
      <c r="Y295" s="119" t="s">
        <v>119</v>
      </c>
      <c r="Z295" s="169" t="s">
        <v>1133</v>
      </c>
      <c r="AA295" s="293"/>
      <c r="AB295" s="261" t="n">
        <v>1</v>
      </c>
      <c r="AC295" s="193" t="n">
        <v>41917</v>
      </c>
      <c r="AD295" s="119" t="s">
        <v>121</v>
      </c>
      <c r="AE295" s="132" t="n">
        <f aca="false">AC295-O295</f>
        <v>10</v>
      </c>
      <c r="AF295" s="119"/>
      <c r="AG295" s="119"/>
      <c r="AH295" s="16"/>
      <c r="AAQ295" s="16"/>
      <c r="AAR295" s="16"/>
      <c r="AAS295" s="16"/>
      <c r="AAT295" s="16"/>
      <c r="AAU295" s="16"/>
      <c r="AAV295" s="16"/>
      <c r="AAW295" s="16"/>
      <c r="AAX295" s="16"/>
      <c r="AAY295" s="16"/>
      <c r="AAZ295" s="16"/>
      <c r="ABA295" s="16"/>
      <c r="ABB295" s="16"/>
      <c r="ABC295" s="16"/>
      <c r="ABD295" s="16"/>
      <c r="ABE295" s="16"/>
      <c r="ABF295" s="16"/>
      <c r="ABG295" s="16"/>
      <c r="ABH295" s="16"/>
      <c r="ABI295" s="16"/>
      <c r="ABJ295" s="16"/>
      <c r="ABK295" s="16"/>
      <c r="ABL295" s="16"/>
      <c r="ABM295" s="16"/>
      <c r="ABN295" s="16"/>
      <c r="ABO295" s="16"/>
      <c r="ABP295" s="16"/>
      <c r="ABQ295" s="16"/>
      <c r="ABR295" s="16"/>
      <c r="ABS295" s="16"/>
      <c r="ABT295" s="16"/>
      <c r="ABU295" s="16"/>
      <c r="ABV295" s="16"/>
      <c r="ABW295" s="16"/>
      <c r="ABX295" s="16"/>
      <c r="ABY295" s="16"/>
      <c r="ABZ295" s="16"/>
      <c r="ACA295" s="16"/>
      <c r="ACB295" s="16"/>
      <c r="ACC295" s="16"/>
      <c r="ACD295" s="16"/>
      <c r="ACE295" s="16"/>
      <c r="ACF295" s="16"/>
      <c r="ACG295" s="16"/>
      <c r="ACH295" s="16"/>
      <c r="ACI295" s="16"/>
      <c r="ACJ295" s="16"/>
      <c r="ACK295" s="16"/>
      <c r="ACL295" s="16"/>
      <c r="ACM295" s="16"/>
      <c r="ACN295" s="16"/>
      <c r="ACO295" s="16"/>
      <c r="ACP295" s="16"/>
      <c r="ACQ295" s="16"/>
      <c r="ACR295" s="16"/>
      <c r="ACS295" s="16"/>
      <c r="ACT295" s="16"/>
      <c r="ACU295" s="16"/>
      <c r="ACV295" s="16"/>
      <c r="ACW295" s="16"/>
      <c r="ACX295" s="16"/>
      <c r="ACY295" s="16"/>
      <c r="ACZ295" s="16"/>
      <c r="ADA295" s="16"/>
      <c r="ADB295" s="16"/>
      <c r="ADC295" s="16"/>
      <c r="ADD295" s="16"/>
      <c r="ADE295" s="16"/>
      <c r="ADF295" s="16"/>
      <c r="ADG295" s="16"/>
      <c r="ADH295" s="16"/>
      <c r="ADI295" s="16"/>
      <c r="ADJ295" s="16"/>
      <c r="ADK295" s="16"/>
      <c r="ADL295" s="16"/>
      <c r="ADM295" s="16"/>
      <c r="ADN295" s="16"/>
      <c r="ADO295" s="16"/>
      <c r="ADP295" s="16"/>
      <c r="ADQ295" s="16"/>
      <c r="ADR295" s="16"/>
      <c r="ADS295" s="16"/>
      <c r="ADT295" s="16"/>
      <c r="ADU295" s="16"/>
      <c r="ADV295" s="16"/>
      <c r="ADW295" s="16"/>
      <c r="ADX295" s="16"/>
      <c r="ADY295" s="16"/>
      <c r="ADZ295" s="16"/>
      <c r="AEA295" s="16"/>
      <c r="AEB295" s="16"/>
      <c r="AEC295" s="16"/>
      <c r="AED295" s="16"/>
      <c r="AEE295" s="16"/>
      <c r="AEF295" s="16"/>
      <c r="AEG295" s="16"/>
      <c r="AEH295" s="16"/>
      <c r="AEI295" s="16"/>
      <c r="AEJ295" s="16"/>
      <c r="AEK295" s="16"/>
      <c r="AEL295" s="16"/>
      <c r="AEM295" s="16"/>
      <c r="AEN295" s="16"/>
      <c r="AEO295" s="16"/>
      <c r="AEP295" s="16"/>
      <c r="AEQ295" s="16"/>
      <c r="AER295" s="16"/>
      <c r="AES295" s="16"/>
      <c r="AET295" s="16"/>
      <c r="AEU295" s="16"/>
      <c r="AEV295" s="16"/>
      <c r="AEW295" s="16"/>
      <c r="AEX295" s="16"/>
      <c r="AEY295" s="16"/>
      <c r="AEZ295" s="16"/>
      <c r="AFA295" s="16"/>
      <c r="AFB295" s="16"/>
      <c r="AFC295" s="16"/>
      <c r="AFD295" s="16"/>
      <c r="AFE295" s="16"/>
      <c r="AFF295" s="16"/>
      <c r="AFG295" s="16"/>
      <c r="AFH295" s="16"/>
      <c r="AFI295" s="16"/>
      <c r="AFJ295" s="16"/>
      <c r="AFK295" s="16"/>
      <c r="AFL295" s="16"/>
      <c r="AFM295" s="16"/>
      <c r="AFN295" s="16"/>
      <c r="AFO295" s="16"/>
      <c r="AFP295" s="16"/>
      <c r="AFQ295" s="16"/>
      <c r="AFR295" s="16"/>
      <c r="AFS295" s="16"/>
      <c r="AFT295" s="16"/>
      <c r="AFU295" s="16"/>
      <c r="AFV295" s="16"/>
      <c r="AFW295" s="16"/>
      <c r="AFX295" s="16"/>
      <c r="AFY295" s="16"/>
      <c r="AFZ295" s="16"/>
      <c r="AGA295" s="16"/>
      <c r="AGB295" s="16"/>
      <c r="AGC295" s="16"/>
      <c r="AGD295" s="16"/>
      <c r="AGE295" s="16"/>
      <c r="AGF295" s="16"/>
      <c r="AGG295" s="16"/>
      <c r="AGH295" s="16"/>
      <c r="AGI295" s="16"/>
      <c r="AGJ295" s="16"/>
      <c r="AGK295" s="16"/>
      <c r="AGL295" s="16"/>
      <c r="AGM295" s="16"/>
      <c r="AGN295" s="16"/>
      <c r="AGO295" s="16"/>
      <c r="AGP295" s="16"/>
      <c r="AGQ295" s="16"/>
      <c r="AGR295" s="16"/>
      <c r="AGS295" s="16"/>
      <c r="AGT295" s="16"/>
      <c r="AGU295" s="16"/>
      <c r="AGV295" s="16"/>
      <c r="AGW295" s="16"/>
      <c r="AGX295" s="16"/>
      <c r="AGY295" s="16"/>
      <c r="AGZ295" s="16"/>
      <c r="AHA295" s="16"/>
      <c r="AHB295" s="16"/>
      <c r="AHC295" s="16"/>
      <c r="AHD295" s="16"/>
      <c r="AHE295" s="16"/>
      <c r="AHF295" s="16"/>
      <c r="AHG295" s="16"/>
      <c r="AHH295" s="16"/>
      <c r="AHI295" s="16"/>
      <c r="AHJ295" s="16"/>
      <c r="AHK295" s="16"/>
      <c r="AHL295" s="16"/>
      <c r="AHM295" s="16"/>
      <c r="AHN295" s="16"/>
      <c r="AHO295" s="16"/>
      <c r="AHP295" s="16"/>
      <c r="AHQ295" s="16"/>
      <c r="AHR295" s="16"/>
      <c r="AHS295" s="16"/>
      <c r="AHT295" s="16"/>
      <c r="AHU295" s="16"/>
      <c r="AHV295" s="16"/>
      <c r="AHW295" s="16"/>
      <c r="AHX295" s="16"/>
      <c r="AHY295" s="16"/>
      <c r="AHZ295" s="16"/>
      <c r="AIA295" s="16"/>
      <c r="AIB295" s="16"/>
      <c r="AIC295" s="16"/>
      <c r="AID295" s="16"/>
      <c r="AIE295" s="16"/>
      <c r="AIF295" s="16"/>
      <c r="AIG295" s="16"/>
      <c r="AIH295" s="16"/>
      <c r="AII295" s="16"/>
      <c r="AIJ295" s="16"/>
      <c r="AIK295" s="16"/>
      <c r="AIL295" s="16"/>
      <c r="AIM295" s="16"/>
      <c r="AIN295" s="16"/>
      <c r="AIO295" s="16"/>
      <c r="AIP295" s="16"/>
      <c r="AIQ295" s="16"/>
      <c r="AIR295" s="16"/>
      <c r="AIS295" s="16"/>
      <c r="AIT295" s="16"/>
      <c r="AIU295" s="16"/>
      <c r="AIV295" s="16"/>
      <c r="AIW295" s="16"/>
      <c r="AIX295" s="16"/>
      <c r="AIY295" s="16"/>
      <c r="AIZ295" s="16"/>
      <c r="AJA295" s="16"/>
      <c r="AJB295" s="16"/>
      <c r="AJC295" s="16"/>
      <c r="AJD295" s="16"/>
      <c r="AJE295" s="16"/>
      <c r="AJF295" s="16"/>
      <c r="AJG295" s="16"/>
      <c r="AJH295" s="16"/>
      <c r="AJI295" s="16"/>
      <c r="AJJ295" s="16"/>
      <c r="AJK295" s="16"/>
      <c r="AJL295" s="16"/>
      <c r="AJM295" s="16"/>
      <c r="AJN295" s="16"/>
      <c r="AJO295" s="16"/>
      <c r="AJP295" s="16"/>
      <c r="AJQ295" s="16"/>
      <c r="AJR295" s="16"/>
      <c r="AJS295" s="16"/>
      <c r="AJT295" s="16"/>
      <c r="AJU295" s="16"/>
      <c r="AJV295" s="16"/>
      <c r="AJW295" s="16"/>
      <c r="AJX295" s="16"/>
      <c r="AJY295" s="16"/>
      <c r="AJZ295" s="16"/>
      <c r="AKA295" s="16"/>
      <c r="AKB295" s="16"/>
      <c r="AKC295" s="16"/>
      <c r="AKD295" s="16"/>
      <c r="AKE295" s="16"/>
      <c r="AKF295" s="16"/>
      <c r="AKG295" s="16"/>
      <c r="AKH295" s="16"/>
      <c r="AKI295" s="16"/>
      <c r="AKJ295" s="16"/>
      <c r="AKK295" s="16"/>
      <c r="AKL295" s="16"/>
      <c r="AKM295" s="16"/>
      <c r="AKN295" s="16"/>
      <c r="AKO295" s="16"/>
      <c r="AKP295" s="16"/>
      <c r="AKQ295" s="16"/>
      <c r="AKR295" s="16"/>
      <c r="AKS295" s="16"/>
      <c r="AKT295" s="16"/>
      <c r="AKU295" s="16"/>
      <c r="AKV295" s="16"/>
      <c r="AKW295" s="16"/>
      <c r="AKX295" s="16"/>
      <c r="AKY295" s="16"/>
      <c r="AKZ295" s="16"/>
      <c r="ALA295" s="16"/>
      <c r="ALB295" s="16"/>
      <c r="ALC295" s="16"/>
      <c r="ALD295" s="16"/>
      <c r="ALE295" s="16"/>
      <c r="ALF295" s="16"/>
      <c r="ALG295" s="16"/>
      <c r="ALH295" s="16"/>
      <c r="ALI295" s="16"/>
      <c r="ALJ295" s="16"/>
      <c r="ALK295" s="16"/>
      <c r="ALL295" s="16"/>
      <c r="ALM295" s="16"/>
      <c r="ALN295" s="16"/>
      <c r="ALO295" s="16"/>
      <c r="ALP295" s="16"/>
      <c r="ALQ295" s="16"/>
      <c r="ALR295" s="16"/>
      <c r="ALS295" s="16"/>
      <c r="ALT295" s="16"/>
      <c r="ALU295" s="16"/>
      <c r="ALV295" s="16"/>
      <c r="ALW295" s="16"/>
      <c r="ALX295" s="16"/>
      <c r="ALY295" s="16"/>
      <c r="ALZ295" s="16"/>
      <c r="AMA295" s="16"/>
      <c r="AMB295" s="16"/>
      <c r="AMC295" s="16"/>
      <c r="AMD295" s="16"/>
      <c r="AME295" s="16"/>
      <c r="AMF295" s="16"/>
      <c r="AMG295" s="16"/>
      <c r="AMH295" s="16"/>
      <c r="AMI295" s="16"/>
      <c r="AMJ295" s="16"/>
    </row>
    <row r="296" customFormat="false" ht="39.95" hidden="false" customHeight="true" outlineLevel="0" collapsed="false">
      <c r="A296" s="119" t="n">
        <v>273</v>
      </c>
      <c r="B296" s="119" t="s">
        <v>109</v>
      </c>
      <c r="C296" s="119" t="n">
        <v>14</v>
      </c>
      <c r="D296" s="119" t="s">
        <v>110</v>
      </c>
      <c r="E296" s="119"/>
      <c r="F296" s="119"/>
      <c r="G296" s="119" t="s">
        <v>530</v>
      </c>
      <c r="H296" s="119"/>
      <c r="I296" s="119" t="s">
        <v>71</v>
      </c>
      <c r="J296" s="119"/>
      <c r="K296" s="164" t="s">
        <v>1134</v>
      </c>
      <c r="L296" s="164" t="s">
        <v>91</v>
      </c>
      <c r="M296" s="218" t="s">
        <v>1042</v>
      </c>
      <c r="N296" s="193" t="n">
        <v>41900</v>
      </c>
      <c r="O296" s="193" t="n">
        <v>41907</v>
      </c>
      <c r="P296" s="0"/>
      <c r="Q296" s="124" t="n">
        <f aca="false">P296-O296</f>
        <v>-41907</v>
      </c>
      <c r="R296" s="119"/>
      <c r="S296" s="119" t="n">
        <v>9001</v>
      </c>
      <c r="T296" s="119"/>
      <c r="U296" s="312" t="s">
        <v>1135</v>
      </c>
      <c r="V296" s="164" t="s">
        <v>429</v>
      </c>
      <c r="W296" s="302" t="s">
        <v>1094</v>
      </c>
      <c r="X296" s="0"/>
      <c r="Y296" s="119" t="s">
        <v>135</v>
      </c>
      <c r="Z296" s="0"/>
      <c r="AA296" s="220"/>
      <c r="AB296" s="261" t="n">
        <v>0</v>
      </c>
      <c r="AC296" s="193" t="n">
        <v>41917</v>
      </c>
      <c r="AD296" s="119" t="s">
        <v>200</v>
      </c>
      <c r="AE296" s="132" t="n">
        <f aca="false">AC296-O296</f>
        <v>10</v>
      </c>
      <c r="AF296" s="119"/>
      <c r="AG296" s="119"/>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row>
    <row r="297" customFormat="false" ht="39.95" hidden="false" customHeight="true" outlineLevel="0" collapsed="false">
      <c r="A297" s="119" t="n">
        <v>274</v>
      </c>
      <c r="B297" s="119" t="s">
        <v>109</v>
      </c>
      <c r="C297" s="119" t="n">
        <v>14</v>
      </c>
      <c r="D297" s="119" t="s">
        <v>110</v>
      </c>
      <c r="E297" s="119"/>
      <c r="F297" s="119"/>
      <c r="G297" s="119" t="s">
        <v>530</v>
      </c>
      <c r="H297" s="119"/>
      <c r="I297" s="119" t="s">
        <v>71</v>
      </c>
      <c r="J297" s="119"/>
      <c r="K297" s="164" t="s">
        <v>1134</v>
      </c>
      <c r="L297" s="164" t="s">
        <v>91</v>
      </c>
      <c r="M297" s="218" t="s">
        <v>1042</v>
      </c>
      <c r="N297" s="193" t="n">
        <v>41900</v>
      </c>
      <c r="O297" s="193" t="n">
        <v>41907</v>
      </c>
      <c r="P297" s="0"/>
      <c r="Q297" s="124" t="n">
        <f aca="false">P297-O297</f>
        <v>-41907</v>
      </c>
      <c r="R297" s="119"/>
      <c r="S297" s="119" t="n">
        <v>9001</v>
      </c>
      <c r="T297" s="119"/>
      <c r="U297" s="312" t="s">
        <v>1113</v>
      </c>
      <c r="V297" s="164" t="s">
        <v>429</v>
      </c>
      <c r="W297" s="302" t="s">
        <v>1094</v>
      </c>
      <c r="X297" s="0"/>
      <c r="Y297" s="119" t="s">
        <v>135</v>
      </c>
      <c r="Z297" s="0"/>
      <c r="AA297" s="220"/>
      <c r="AB297" s="261" t="n">
        <v>0</v>
      </c>
      <c r="AC297" s="193" t="n">
        <v>41917</v>
      </c>
      <c r="AD297" s="119" t="s">
        <v>200</v>
      </c>
      <c r="AE297" s="132" t="n">
        <f aca="false">AC297-O297</f>
        <v>10</v>
      </c>
      <c r="AF297" s="119"/>
      <c r="AG297" s="119"/>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row>
    <row r="298" customFormat="false" ht="39.95" hidden="false" customHeight="true" outlineLevel="0" collapsed="false">
      <c r="A298" s="119" t="n">
        <v>275</v>
      </c>
      <c r="B298" s="119" t="s">
        <v>109</v>
      </c>
      <c r="C298" s="119" t="n">
        <v>14</v>
      </c>
      <c r="D298" s="119" t="s">
        <v>110</v>
      </c>
      <c r="E298" s="119"/>
      <c r="F298" s="119"/>
      <c r="G298" s="119" t="s">
        <v>530</v>
      </c>
      <c r="H298" s="119"/>
      <c r="I298" s="119" t="s">
        <v>71</v>
      </c>
      <c r="J298" s="119"/>
      <c r="K298" s="164" t="s">
        <v>1134</v>
      </c>
      <c r="L298" s="164" t="s">
        <v>91</v>
      </c>
      <c r="M298" s="218" t="s">
        <v>1042</v>
      </c>
      <c r="N298" s="193" t="n">
        <v>41900</v>
      </c>
      <c r="O298" s="193" t="n">
        <v>41907</v>
      </c>
      <c r="P298" s="0"/>
      <c r="Q298" s="124" t="n">
        <f aca="false">P298-O298</f>
        <v>-41907</v>
      </c>
      <c r="R298" s="119"/>
      <c r="S298" s="119" t="n">
        <v>9001</v>
      </c>
      <c r="T298" s="119"/>
      <c r="U298" s="312" t="s">
        <v>1136</v>
      </c>
      <c r="V298" s="164" t="s">
        <v>429</v>
      </c>
      <c r="W298" s="302" t="s">
        <v>1094</v>
      </c>
      <c r="X298" s="0"/>
      <c r="Y298" s="119" t="s">
        <v>135</v>
      </c>
      <c r="Z298" s="190" t="s">
        <v>1137</v>
      </c>
      <c r="AA298" s="220"/>
      <c r="AB298" s="261" t="n">
        <v>1</v>
      </c>
      <c r="AC298" s="193" t="n">
        <v>41917</v>
      </c>
      <c r="AD298" s="119" t="s">
        <v>121</v>
      </c>
      <c r="AE298" s="132" t="n">
        <f aca="false">AC298-O298</f>
        <v>10</v>
      </c>
      <c r="AF298" s="119"/>
      <c r="AG298" s="119"/>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row>
    <row r="299" customFormat="false" ht="39.95" hidden="false" customHeight="true" outlineLevel="0" collapsed="false">
      <c r="A299" s="119" t="n">
        <v>276</v>
      </c>
      <c r="B299" s="119" t="s">
        <v>109</v>
      </c>
      <c r="C299" s="119" t="n">
        <v>14</v>
      </c>
      <c r="D299" s="119" t="s">
        <v>110</v>
      </c>
      <c r="E299" s="119"/>
      <c r="F299" s="119"/>
      <c r="G299" s="119" t="s">
        <v>530</v>
      </c>
      <c r="H299" s="119"/>
      <c r="I299" s="119" t="s">
        <v>71</v>
      </c>
      <c r="J299" s="119"/>
      <c r="K299" s="164" t="s">
        <v>1134</v>
      </c>
      <c r="L299" s="164" t="s">
        <v>91</v>
      </c>
      <c r="M299" s="218" t="s">
        <v>1042</v>
      </c>
      <c r="N299" s="193" t="n">
        <v>41900</v>
      </c>
      <c r="O299" s="193" t="n">
        <v>41907</v>
      </c>
      <c r="P299" s="0"/>
      <c r="Q299" s="124" t="n">
        <f aca="false">P299-O299</f>
        <v>-41907</v>
      </c>
      <c r="R299" s="119"/>
      <c r="S299" s="119" t="n">
        <v>9001</v>
      </c>
      <c r="T299" s="119"/>
      <c r="U299" s="312" t="s">
        <v>1121</v>
      </c>
      <c r="V299" s="164" t="s">
        <v>429</v>
      </c>
      <c r="W299" s="302" t="s">
        <v>1094</v>
      </c>
      <c r="X299" s="0"/>
      <c r="Y299" s="119" t="s">
        <v>135</v>
      </c>
      <c r="Z299" s="190" t="s">
        <v>1138</v>
      </c>
      <c r="AA299" s="220"/>
      <c r="AB299" s="261" t="n">
        <v>1</v>
      </c>
      <c r="AC299" s="193" t="n">
        <v>41917</v>
      </c>
      <c r="AD299" s="119" t="s">
        <v>121</v>
      </c>
      <c r="AE299" s="132" t="n">
        <f aca="false">AC299-O299</f>
        <v>10</v>
      </c>
      <c r="AF299" s="119"/>
      <c r="AG299" s="119"/>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row>
    <row r="300" customFormat="false" ht="39.95" hidden="false" customHeight="true" outlineLevel="0" collapsed="false">
      <c r="A300" s="119" t="n">
        <v>277</v>
      </c>
      <c r="B300" s="119" t="s">
        <v>109</v>
      </c>
      <c r="C300" s="119" t="n">
        <v>14</v>
      </c>
      <c r="D300" s="119" t="s">
        <v>110</v>
      </c>
      <c r="E300" s="119"/>
      <c r="F300" s="119"/>
      <c r="G300" s="119" t="s">
        <v>530</v>
      </c>
      <c r="H300" s="119"/>
      <c r="I300" s="119" t="s">
        <v>71</v>
      </c>
      <c r="J300" s="119"/>
      <c r="K300" s="164" t="s">
        <v>1139</v>
      </c>
      <c r="L300" s="164" t="s">
        <v>91</v>
      </c>
      <c r="M300" s="218" t="s">
        <v>1042</v>
      </c>
      <c r="N300" s="193" t="n">
        <v>41900</v>
      </c>
      <c r="O300" s="193" t="n">
        <v>41907</v>
      </c>
      <c r="P300" s="0"/>
      <c r="Q300" s="124" t="n">
        <f aca="false">P300-O300</f>
        <v>-41907</v>
      </c>
      <c r="R300" s="119"/>
      <c r="S300" s="119" t="n">
        <v>9001</v>
      </c>
      <c r="T300" s="119"/>
      <c r="U300" s="312" t="s">
        <v>1140</v>
      </c>
      <c r="V300" s="164" t="s">
        <v>429</v>
      </c>
      <c r="W300" s="302" t="s">
        <v>1094</v>
      </c>
      <c r="X300" s="0"/>
      <c r="Y300" s="119" t="s">
        <v>135</v>
      </c>
      <c r="Z300" s="190" t="s">
        <v>1141</v>
      </c>
      <c r="AA300" s="220"/>
      <c r="AB300" s="261" t="n">
        <v>1</v>
      </c>
      <c r="AC300" s="193" t="n">
        <v>41917</v>
      </c>
      <c r="AD300" s="119" t="s">
        <v>121</v>
      </c>
      <c r="AE300" s="132" t="n">
        <f aca="false">AC300-O300</f>
        <v>10</v>
      </c>
      <c r="AF300" s="119"/>
      <c r="AG300" s="119"/>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row>
    <row r="301" customFormat="false" ht="39.95" hidden="false" customHeight="true" outlineLevel="0" collapsed="false">
      <c r="A301" s="119" t="n">
        <v>278</v>
      </c>
      <c r="B301" s="119" t="s">
        <v>109</v>
      </c>
      <c r="C301" s="119" t="n">
        <v>14</v>
      </c>
      <c r="D301" s="119" t="s">
        <v>110</v>
      </c>
      <c r="E301" s="119"/>
      <c r="F301" s="119"/>
      <c r="G301" s="119" t="s">
        <v>530</v>
      </c>
      <c r="H301" s="119"/>
      <c r="I301" s="119" t="s">
        <v>71</v>
      </c>
      <c r="J301" s="119"/>
      <c r="K301" s="164" t="s">
        <v>1142</v>
      </c>
      <c r="L301" s="164" t="s">
        <v>91</v>
      </c>
      <c r="M301" s="218" t="s">
        <v>1042</v>
      </c>
      <c r="N301" s="193" t="n">
        <v>41900</v>
      </c>
      <c r="O301" s="193" t="n">
        <v>41907</v>
      </c>
      <c r="P301" s="0"/>
      <c r="Q301" s="124" t="n">
        <f aca="false">P301-O301</f>
        <v>-41907</v>
      </c>
      <c r="R301" s="119"/>
      <c r="S301" s="119" t="n">
        <v>9001</v>
      </c>
      <c r="T301" s="119"/>
      <c r="U301" s="315" t="s">
        <v>1119</v>
      </c>
      <c r="V301" s="164" t="s">
        <v>429</v>
      </c>
      <c r="W301" s="302" t="s">
        <v>1094</v>
      </c>
      <c r="X301" s="0"/>
      <c r="Y301" s="119" t="s">
        <v>135</v>
      </c>
      <c r="Z301" s="0"/>
      <c r="AA301" s="220"/>
      <c r="AB301" s="261" t="n">
        <v>0</v>
      </c>
      <c r="AC301" s="193" t="n">
        <v>41917</v>
      </c>
      <c r="AD301" s="119" t="s">
        <v>200</v>
      </c>
      <c r="AE301" s="132" t="n">
        <f aca="false">AC301-O301</f>
        <v>10</v>
      </c>
      <c r="AF301" s="119"/>
      <c r="AG301" s="119"/>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row>
    <row r="302" customFormat="false" ht="39.95" hidden="false" customHeight="true" outlineLevel="0" collapsed="false">
      <c r="A302" s="119" t="n">
        <v>279</v>
      </c>
      <c r="B302" s="119" t="s">
        <v>109</v>
      </c>
      <c r="C302" s="119" t="n">
        <v>14</v>
      </c>
      <c r="D302" s="119" t="s">
        <v>110</v>
      </c>
      <c r="E302" s="119"/>
      <c r="F302" s="119"/>
      <c r="G302" s="119" t="s">
        <v>530</v>
      </c>
      <c r="H302" s="119"/>
      <c r="I302" s="119" t="s">
        <v>71</v>
      </c>
      <c r="J302" s="119"/>
      <c r="K302" s="164" t="s">
        <v>1142</v>
      </c>
      <c r="L302" s="164" t="s">
        <v>91</v>
      </c>
      <c r="M302" s="218" t="s">
        <v>1042</v>
      </c>
      <c r="N302" s="193" t="n">
        <v>41900</v>
      </c>
      <c r="O302" s="193" t="n">
        <v>41907</v>
      </c>
      <c r="P302" s="0"/>
      <c r="Q302" s="124" t="n">
        <f aca="false">P302-O302</f>
        <v>-41907</v>
      </c>
      <c r="R302" s="119"/>
      <c r="S302" s="119" t="n">
        <v>9001</v>
      </c>
      <c r="T302" s="119"/>
      <c r="U302" s="316" t="s">
        <v>1143</v>
      </c>
      <c r="V302" s="164" t="s">
        <v>429</v>
      </c>
      <c r="W302" s="302" t="s">
        <v>1094</v>
      </c>
      <c r="X302" s="0"/>
      <c r="Y302" s="119" t="s">
        <v>135</v>
      </c>
      <c r="Z302" s="190" t="s">
        <v>1144</v>
      </c>
      <c r="AA302" s="220"/>
      <c r="AB302" s="261" t="n">
        <v>1</v>
      </c>
      <c r="AC302" s="193" t="n">
        <v>41917</v>
      </c>
      <c r="AD302" s="119" t="s">
        <v>121</v>
      </c>
      <c r="AE302" s="132" t="n">
        <f aca="false">AC302-O302</f>
        <v>10</v>
      </c>
      <c r="AF302" s="119"/>
      <c r="AG302" s="119"/>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row>
    <row r="303" customFormat="false" ht="53.25" hidden="false" customHeight="true" outlineLevel="0" collapsed="false">
      <c r="A303" s="119" t="n">
        <v>280</v>
      </c>
      <c r="B303" s="119" t="s">
        <v>109</v>
      </c>
      <c r="C303" s="119" t="n">
        <v>14</v>
      </c>
      <c r="D303" s="119" t="s">
        <v>110</v>
      </c>
      <c r="E303" s="119"/>
      <c r="F303" s="119"/>
      <c r="G303" s="119" t="s">
        <v>530</v>
      </c>
      <c r="H303" s="119"/>
      <c r="I303" s="119" t="s">
        <v>71</v>
      </c>
      <c r="J303" s="119"/>
      <c r="K303" s="164" t="s">
        <v>1145</v>
      </c>
      <c r="L303" s="164" t="s">
        <v>78</v>
      </c>
      <c r="M303" s="119" t="s">
        <v>1042</v>
      </c>
      <c r="N303" s="193" t="n">
        <v>41868</v>
      </c>
      <c r="O303" s="193" t="n">
        <v>41870</v>
      </c>
      <c r="P303" s="193" t="n">
        <v>41923</v>
      </c>
      <c r="Q303" s="124" t="n">
        <f aca="false">P303-O303</f>
        <v>53</v>
      </c>
      <c r="R303" s="119"/>
      <c r="S303" s="164" t="s">
        <v>1146</v>
      </c>
      <c r="T303" s="164"/>
      <c r="U303" s="317" t="s">
        <v>1147</v>
      </c>
      <c r="V303" s="164" t="s">
        <v>550</v>
      </c>
      <c r="W303" s="302" t="s">
        <v>1094</v>
      </c>
      <c r="X303" s="190" t="s">
        <v>1148</v>
      </c>
      <c r="Y303" s="119" t="s">
        <v>1149</v>
      </c>
      <c r="Z303" s="190" t="s">
        <v>1150</v>
      </c>
      <c r="AA303" s="0"/>
      <c r="AB303" s="159" t="n">
        <v>1</v>
      </c>
      <c r="AC303" s="193" t="n">
        <v>41923</v>
      </c>
      <c r="AD303" s="119" t="s">
        <v>121</v>
      </c>
      <c r="AE303" s="132" t="n">
        <f aca="false">AC303-O303</f>
        <v>53</v>
      </c>
      <c r="AF303" s="119"/>
      <c r="AG303" s="119"/>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row>
    <row r="304" customFormat="false" ht="47.25" hidden="false" customHeight="true" outlineLevel="0" collapsed="false">
      <c r="A304" s="119" t="n">
        <v>281</v>
      </c>
      <c r="B304" s="119" t="s">
        <v>109</v>
      </c>
      <c r="C304" s="119" t="n">
        <v>14</v>
      </c>
      <c r="D304" s="119" t="s">
        <v>110</v>
      </c>
      <c r="E304" s="119"/>
      <c r="F304" s="119"/>
      <c r="G304" s="119" t="s">
        <v>530</v>
      </c>
      <c r="H304" s="119"/>
      <c r="I304" s="119" t="s">
        <v>71</v>
      </c>
      <c r="J304" s="119"/>
      <c r="K304" s="164" t="s">
        <v>1145</v>
      </c>
      <c r="L304" s="164" t="s">
        <v>78</v>
      </c>
      <c r="M304" s="119" t="s">
        <v>1042</v>
      </c>
      <c r="N304" s="193" t="n">
        <v>41868</v>
      </c>
      <c r="O304" s="193" t="n">
        <f aca="false">O303</f>
        <v>41870</v>
      </c>
      <c r="P304" s="193" t="n">
        <v>41923</v>
      </c>
      <c r="Q304" s="124" t="n">
        <f aca="false">P304-O304</f>
        <v>53</v>
      </c>
      <c r="R304" s="119"/>
      <c r="S304" s="164" t="s">
        <v>1146</v>
      </c>
      <c r="T304" s="164"/>
      <c r="U304" s="169" t="s">
        <v>1151</v>
      </c>
      <c r="V304" s="164" t="s">
        <v>550</v>
      </c>
      <c r="W304" s="302" t="s">
        <v>1094</v>
      </c>
      <c r="X304" s="190" t="s">
        <v>1148</v>
      </c>
      <c r="Y304" s="119" t="s">
        <v>1149</v>
      </c>
      <c r="Z304" s="190" t="s">
        <v>1152</v>
      </c>
      <c r="AA304" s="0"/>
      <c r="AB304" s="159" t="n">
        <v>1</v>
      </c>
      <c r="AC304" s="193" t="n">
        <v>41923</v>
      </c>
      <c r="AD304" s="119" t="s">
        <v>121</v>
      </c>
      <c r="AE304" s="132" t="n">
        <f aca="false">AC304-O304</f>
        <v>53</v>
      </c>
      <c r="AF304" s="119"/>
      <c r="AG304" s="119"/>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row>
    <row r="305" customFormat="false" ht="54.75" hidden="false" customHeight="true" outlineLevel="0" collapsed="false">
      <c r="A305" s="119" t="n">
        <v>282</v>
      </c>
      <c r="B305" s="119" t="s">
        <v>109</v>
      </c>
      <c r="C305" s="119" t="n">
        <v>14</v>
      </c>
      <c r="D305" s="119" t="s">
        <v>110</v>
      </c>
      <c r="E305" s="119"/>
      <c r="F305" s="119"/>
      <c r="G305" s="119" t="s">
        <v>530</v>
      </c>
      <c r="H305" s="119"/>
      <c r="I305" s="119" t="s">
        <v>71</v>
      </c>
      <c r="J305" s="119"/>
      <c r="K305" s="164" t="s">
        <v>1145</v>
      </c>
      <c r="L305" s="164" t="s">
        <v>78</v>
      </c>
      <c r="M305" s="119" t="s">
        <v>1042</v>
      </c>
      <c r="N305" s="193" t="n">
        <v>41868</v>
      </c>
      <c r="O305" s="193" t="n">
        <f aca="false">O304</f>
        <v>41870</v>
      </c>
      <c r="P305" s="193" t="n">
        <v>41923</v>
      </c>
      <c r="Q305" s="124" t="n">
        <f aca="false">P305-O305</f>
        <v>53</v>
      </c>
      <c r="R305" s="119"/>
      <c r="S305" s="164" t="s">
        <v>1146</v>
      </c>
      <c r="T305" s="164"/>
      <c r="U305" s="169" t="s">
        <v>1153</v>
      </c>
      <c r="V305" s="164" t="s">
        <v>550</v>
      </c>
      <c r="W305" s="302" t="s">
        <v>1094</v>
      </c>
      <c r="X305" s="190" t="s">
        <v>1148</v>
      </c>
      <c r="Y305" s="119" t="s">
        <v>1149</v>
      </c>
      <c r="Z305" s="190" t="s">
        <v>1154</v>
      </c>
      <c r="AA305" s="0"/>
      <c r="AB305" s="159" t="n">
        <v>1</v>
      </c>
      <c r="AC305" s="193" t="n">
        <v>41923</v>
      </c>
      <c r="AD305" s="119" t="s">
        <v>121</v>
      </c>
      <c r="AE305" s="132" t="n">
        <f aca="false">AC305-O305</f>
        <v>53</v>
      </c>
      <c r="AF305" s="119"/>
      <c r="AG305" s="119"/>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row>
    <row r="306" customFormat="false" ht="39.95" hidden="false" customHeight="true" outlineLevel="0" collapsed="false">
      <c r="A306" s="119" t="n">
        <v>283</v>
      </c>
      <c r="B306" s="119" t="s">
        <v>109</v>
      </c>
      <c r="C306" s="119" t="n">
        <v>14</v>
      </c>
      <c r="D306" s="119" t="s">
        <v>110</v>
      </c>
      <c r="E306" s="119"/>
      <c r="F306" s="119"/>
      <c r="G306" s="119" t="s">
        <v>530</v>
      </c>
      <c r="H306" s="119"/>
      <c r="I306" s="119" t="s">
        <v>71</v>
      </c>
      <c r="J306" s="119"/>
      <c r="K306" s="164" t="s">
        <v>1145</v>
      </c>
      <c r="L306" s="164" t="s">
        <v>78</v>
      </c>
      <c r="M306" s="119" t="s">
        <v>1042</v>
      </c>
      <c r="N306" s="193" t="n">
        <v>41868</v>
      </c>
      <c r="O306" s="193" t="n">
        <f aca="false">O305</f>
        <v>41870</v>
      </c>
      <c r="P306" s="193" t="n">
        <v>41923</v>
      </c>
      <c r="Q306" s="124" t="n">
        <f aca="false">P306-O306</f>
        <v>53</v>
      </c>
      <c r="R306" s="119"/>
      <c r="S306" s="164" t="s">
        <v>1146</v>
      </c>
      <c r="T306" s="164"/>
      <c r="U306" s="169" t="s">
        <v>1155</v>
      </c>
      <c r="V306" s="164" t="s">
        <v>550</v>
      </c>
      <c r="W306" s="302" t="s">
        <v>1094</v>
      </c>
      <c r="X306" s="190" t="s">
        <v>1148</v>
      </c>
      <c r="Y306" s="119" t="s">
        <v>1149</v>
      </c>
      <c r="Z306" s="190" t="s">
        <v>1156</v>
      </c>
      <c r="AA306" s="0"/>
      <c r="AB306" s="159" t="n">
        <v>1</v>
      </c>
      <c r="AC306" s="193" t="n">
        <v>41923</v>
      </c>
      <c r="AD306" s="119" t="s">
        <v>121</v>
      </c>
      <c r="AE306" s="132" t="n">
        <f aca="false">AC306-O306</f>
        <v>53</v>
      </c>
      <c r="AF306" s="119"/>
      <c r="AG306" s="119"/>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row>
    <row r="307" customFormat="false" ht="39.95" hidden="false" customHeight="true" outlineLevel="0" collapsed="false">
      <c r="A307" s="119" t="n">
        <v>284</v>
      </c>
      <c r="B307" s="119" t="s">
        <v>109</v>
      </c>
      <c r="C307" s="119" t="n">
        <v>14</v>
      </c>
      <c r="D307" s="119" t="s">
        <v>110</v>
      </c>
      <c r="E307" s="119"/>
      <c r="F307" s="119"/>
      <c r="G307" s="119" t="s">
        <v>530</v>
      </c>
      <c r="H307" s="119"/>
      <c r="I307" s="119" t="s">
        <v>71</v>
      </c>
      <c r="J307" s="119"/>
      <c r="K307" s="164" t="s">
        <v>1145</v>
      </c>
      <c r="L307" s="164" t="s">
        <v>78</v>
      </c>
      <c r="M307" s="119" t="s">
        <v>1042</v>
      </c>
      <c r="N307" s="193" t="n">
        <v>41868</v>
      </c>
      <c r="O307" s="193" t="n">
        <f aca="false">O306</f>
        <v>41870</v>
      </c>
      <c r="P307" s="119"/>
      <c r="Q307" s="124" t="n">
        <f aca="false">P307-O307</f>
        <v>-41870</v>
      </c>
      <c r="R307" s="119"/>
      <c r="S307" s="164" t="s">
        <v>1146</v>
      </c>
      <c r="T307" s="164"/>
      <c r="U307" s="169" t="s">
        <v>1157</v>
      </c>
      <c r="V307" s="164" t="s">
        <v>550</v>
      </c>
      <c r="W307" s="302" t="s">
        <v>1094</v>
      </c>
      <c r="X307" s="0"/>
      <c r="Y307" s="119"/>
      <c r="Z307" s="0"/>
      <c r="AA307" s="0"/>
      <c r="AB307" s="159" t="n">
        <v>0</v>
      </c>
      <c r="AC307" s="193" t="n">
        <v>41930</v>
      </c>
      <c r="AD307" s="119" t="s">
        <v>200</v>
      </c>
      <c r="AE307" s="132" t="n">
        <f aca="false">AC307-O307</f>
        <v>60</v>
      </c>
      <c r="AF307" s="119"/>
      <c r="AG307" s="119"/>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row>
    <row r="308" customFormat="false" ht="39.95" hidden="false" customHeight="true" outlineLevel="0" collapsed="false">
      <c r="A308" s="119" t="n">
        <v>285</v>
      </c>
      <c r="B308" s="119" t="s">
        <v>109</v>
      </c>
      <c r="C308" s="119" t="n">
        <v>14</v>
      </c>
      <c r="D308" s="119" t="s">
        <v>110</v>
      </c>
      <c r="E308" s="119"/>
      <c r="F308" s="119"/>
      <c r="G308" s="119" t="s">
        <v>530</v>
      </c>
      <c r="H308" s="119"/>
      <c r="I308" s="119" t="s">
        <v>71</v>
      </c>
      <c r="J308" s="119"/>
      <c r="K308" s="164" t="s">
        <v>1145</v>
      </c>
      <c r="L308" s="164" t="s">
        <v>78</v>
      </c>
      <c r="M308" s="119" t="s">
        <v>1042</v>
      </c>
      <c r="N308" s="193" t="n">
        <v>41868</v>
      </c>
      <c r="O308" s="193" t="n">
        <f aca="false">O307</f>
        <v>41870</v>
      </c>
      <c r="P308" s="193" t="n">
        <v>41923</v>
      </c>
      <c r="Q308" s="124" t="n">
        <f aca="false">P308-O308</f>
        <v>53</v>
      </c>
      <c r="R308" s="119"/>
      <c r="S308" s="164" t="s">
        <v>1146</v>
      </c>
      <c r="T308" s="164"/>
      <c r="U308" s="169" t="s">
        <v>1158</v>
      </c>
      <c r="V308" s="164" t="s">
        <v>550</v>
      </c>
      <c r="W308" s="302" t="s">
        <v>1094</v>
      </c>
      <c r="X308" s="190" t="s">
        <v>1148</v>
      </c>
      <c r="Y308" s="119" t="s">
        <v>1149</v>
      </c>
      <c r="Z308" s="190" t="s">
        <v>1159</v>
      </c>
      <c r="AA308" s="0"/>
      <c r="AB308" s="159" t="n">
        <v>1</v>
      </c>
      <c r="AC308" s="193" t="n">
        <v>41923</v>
      </c>
      <c r="AD308" s="119" t="s">
        <v>121</v>
      </c>
      <c r="AE308" s="132" t="n">
        <f aca="false">AC308-O308</f>
        <v>53</v>
      </c>
      <c r="AF308" s="119"/>
      <c r="AG308" s="119"/>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row>
    <row r="309" customFormat="false" ht="39.95" hidden="false" customHeight="true" outlineLevel="0" collapsed="false">
      <c r="A309" s="119" t="n">
        <v>286</v>
      </c>
      <c r="B309" s="119" t="s">
        <v>109</v>
      </c>
      <c r="C309" s="119" t="n">
        <v>14</v>
      </c>
      <c r="D309" s="119" t="s">
        <v>110</v>
      </c>
      <c r="E309" s="119"/>
      <c r="F309" s="119"/>
      <c r="G309" s="119" t="s">
        <v>530</v>
      </c>
      <c r="H309" s="119"/>
      <c r="I309" s="119" t="s">
        <v>71</v>
      </c>
      <c r="J309" s="119"/>
      <c r="K309" s="164" t="s">
        <v>1145</v>
      </c>
      <c r="L309" s="164" t="s">
        <v>78</v>
      </c>
      <c r="M309" s="119" t="s">
        <v>1042</v>
      </c>
      <c r="N309" s="193" t="n">
        <v>41868</v>
      </c>
      <c r="O309" s="193" t="n">
        <f aca="false">O308</f>
        <v>41870</v>
      </c>
      <c r="P309" s="119"/>
      <c r="Q309" s="124" t="n">
        <f aca="false">P309-O309</f>
        <v>-41870</v>
      </c>
      <c r="R309" s="119"/>
      <c r="S309" s="164" t="s">
        <v>1146</v>
      </c>
      <c r="T309" s="164"/>
      <c r="U309" s="169" t="s">
        <v>1160</v>
      </c>
      <c r="V309" s="164" t="s">
        <v>550</v>
      </c>
      <c r="W309" s="302" t="s">
        <v>1094</v>
      </c>
      <c r="X309" s="0"/>
      <c r="Y309" s="119"/>
      <c r="Z309" s="0"/>
      <c r="AA309" s="0"/>
      <c r="AB309" s="159" t="n">
        <v>0</v>
      </c>
      <c r="AC309" s="193" t="n">
        <v>41930</v>
      </c>
      <c r="AD309" s="119" t="s">
        <v>200</v>
      </c>
      <c r="AE309" s="132" t="n">
        <f aca="false">AC309-O309</f>
        <v>60</v>
      </c>
      <c r="AF309" s="119"/>
      <c r="AG309" s="119"/>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row>
    <row r="310" customFormat="false" ht="39.95" hidden="false" customHeight="true" outlineLevel="0" collapsed="false">
      <c r="A310" s="119" t="n">
        <v>287</v>
      </c>
      <c r="B310" s="119" t="s">
        <v>109</v>
      </c>
      <c r="C310" s="119" t="n">
        <v>14</v>
      </c>
      <c r="D310" s="119" t="s">
        <v>110</v>
      </c>
      <c r="E310" s="119"/>
      <c r="F310" s="119"/>
      <c r="G310" s="119" t="s">
        <v>530</v>
      </c>
      <c r="H310" s="119"/>
      <c r="I310" s="119" t="s">
        <v>68</v>
      </c>
      <c r="J310" s="119"/>
      <c r="K310" s="164" t="s">
        <v>1145</v>
      </c>
      <c r="L310" s="164" t="s">
        <v>78</v>
      </c>
      <c r="M310" s="119" t="s">
        <v>1042</v>
      </c>
      <c r="N310" s="193" t="n">
        <v>41868</v>
      </c>
      <c r="O310" s="193" t="n">
        <f aca="false">O309</f>
        <v>41870</v>
      </c>
      <c r="P310" s="193" t="n">
        <v>41923</v>
      </c>
      <c r="Q310" s="124" t="n">
        <f aca="false">P310-O310</f>
        <v>53</v>
      </c>
      <c r="R310" s="119"/>
      <c r="S310" s="164" t="s">
        <v>1146</v>
      </c>
      <c r="T310" s="164"/>
      <c r="U310" s="169" t="s">
        <v>1161</v>
      </c>
      <c r="V310" s="164" t="s">
        <v>550</v>
      </c>
      <c r="W310" s="302" t="s">
        <v>1094</v>
      </c>
      <c r="X310" s="173" t="s">
        <v>1162</v>
      </c>
      <c r="Y310" s="119" t="s">
        <v>135</v>
      </c>
      <c r="Z310" s="190" t="s">
        <v>1163</v>
      </c>
      <c r="AA310" s="0"/>
      <c r="AB310" s="159" t="n">
        <v>1</v>
      </c>
      <c r="AC310" s="193" t="n">
        <v>41923</v>
      </c>
      <c r="AD310" s="119" t="s">
        <v>121</v>
      </c>
      <c r="AE310" s="132" t="n">
        <f aca="false">AC310-O310</f>
        <v>53</v>
      </c>
      <c r="AF310" s="119"/>
      <c r="AG310" s="119"/>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row>
    <row r="311" customFormat="false" ht="39.95" hidden="false" customHeight="true" outlineLevel="0" collapsed="false">
      <c r="A311" s="119" t="n">
        <v>288</v>
      </c>
      <c r="B311" s="119" t="s">
        <v>109</v>
      </c>
      <c r="C311" s="119" t="n">
        <v>14</v>
      </c>
      <c r="D311" s="119" t="s">
        <v>110</v>
      </c>
      <c r="E311" s="119"/>
      <c r="F311" s="119"/>
      <c r="G311" s="119" t="s">
        <v>530</v>
      </c>
      <c r="H311" s="119"/>
      <c r="I311" s="119" t="s">
        <v>68</v>
      </c>
      <c r="J311" s="119"/>
      <c r="K311" s="164" t="s">
        <v>1145</v>
      </c>
      <c r="L311" s="164" t="s">
        <v>78</v>
      </c>
      <c r="M311" s="119" t="s">
        <v>1042</v>
      </c>
      <c r="N311" s="193" t="n">
        <v>41868</v>
      </c>
      <c r="O311" s="193" t="n">
        <f aca="false">O310</f>
        <v>41870</v>
      </c>
      <c r="P311" s="193" t="n">
        <v>41923</v>
      </c>
      <c r="Q311" s="124" t="n">
        <f aca="false">P311-O311</f>
        <v>53</v>
      </c>
      <c r="R311" s="119"/>
      <c r="S311" s="164" t="s">
        <v>1146</v>
      </c>
      <c r="T311" s="164"/>
      <c r="U311" s="190" t="s">
        <v>1164</v>
      </c>
      <c r="V311" s="164" t="s">
        <v>550</v>
      </c>
      <c r="W311" s="302" t="s">
        <v>1094</v>
      </c>
      <c r="X311" s="173" t="s">
        <v>1162</v>
      </c>
      <c r="Y311" s="119" t="s">
        <v>135</v>
      </c>
      <c r="Z311" s="190" t="s">
        <v>1163</v>
      </c>
      <c r="AA311" s="0"/>
      <c r="AB311" s="159" t="n">
        <v>1</v>
      </c>
      <c r="AC311" s="193" t="n">
        <v>41923</v>
      </c>
      <c r="AD311" s="119" t="s">
        <v>121</v>
      </c>
      <c r="AE311" s="132" t="n">
        <f aca="false">AC311-O311</f>
        <v>53</v>
      </c>
      <c r="AF311" s="119"/>
      <c r="AG311" s="119"/>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row>
    <row r="312" customFormat="false" ht="39.95" hidden="false" customHeight="true" outlineLevel="0" collapsed="false">
      <c r="A312" s="119" t="n">
        <v>289</v>
      </c>
      <c r="B312" s="119" t="s">
        <v>109</v>
      </c>
      <c r="C312" s="119" t="n">
        <v>14</v>
      </c>
      <c r="D312" s="119" t="s">
        <v>110</v>
      </c>
      <c r="E312" s="119"/>
      <c r="F312" s="119"/>
      <c r="G312" s="119" t="s">
        <v>530</v>
      </c>
      <c r="H312" s="119"/>
      <c r="I312" s="119" t="s">
        <v>71</v>
      </c>
      <c r="J312" s="119"/>
      <c r="K312" s="164" t="s">
        <v>1145</v>
      </c>
      <c r="L312" s="119" t="s">
        <v>1076</v>
      </c>
      <c r="M312" s="119" t="s">
        <v>1042</v>
      </c>
      <c r="N312" s="193" t="n">
        <v>41868</v>
      </c>
      <c r="O312" s="193" t="n">
        <f aca="false">O311</f>
        <v>41870</v>
      </c>
      <c r="P312" s="193" t="n">
        <v>41923</v>
      </c>
      <c r="Q312" s="124" t="n">
        <f aca="false">P312-O312</f>
        <v>53</v>
      </c>
      <c r="R312" s="119"/>
      <c r="S312" s="164" t="s">
        <v>1146</v>
      </c>
      <c r="T312" s="164"/>
      <c r="U312" s="317" t="s">
        <v>1165</v>
      </c>
      <c r="V312" s="164" t="s">
        <v>550</v>
      </c>
      <c r="W312" s="302" t="s">
        <v>1094</v>
      </c>
      <c r="X312" s="190" t="s">
        <v>1166</v>
      </c>
      <c r="Y312" s="119" t="s">
        <v>1047</v>
      </c>
      <c r="Z312" s="250" t="s">
        <v>1167</v>
      </c>
      <c r="AA312" s="250"/>
      <c r="AB312" s="159" t="n">
        <v>1</v>
      </c>
      <c r="AC312" s="193" t="n">
        <v>41930</v>
      </c>
      <c r="AD312" s="218" t="s">
        <v>121</v>
      </c>
      <c r="AE312" s="132" t="n">
        <f aca="false">AC312-O312</f>
        <v>60</v>
      </c>
      <c r="AF312" s="119"/>
      <c r="AG312" s="119"/>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row>
    <row r="313" customFormat="false" ht="39.95" hidden="false" customHeight="true" outlineLevel="0" collapsed="false">
      <c r="A313" s="119" t="n">
        <v>290</v>
      </c>
      <c r="B313" s="119" t="s">
        <v>109</v>
      </c>
      <c r="C313" s="119" t="n">
        <v>14</v>
      </c>
      <c r="D313" s="119" t="s">
        <v>110</v>
      </c>
      <c r="E313" s="119"/>
      <c r="F313" s="119"/>
      <c r="G313" s="119" t="s">
        <v>530</v>
      </c>
      <c r="H313" s="119"/>
      <c r="I313" s="119" t="s">
        <v>71</v>
      </c>
      <c r="J313" s="119"/>
      <c r="K313" s="164" t="s">
        <v>1145</v>
      </c>
      <c r="L313" s="119" t="s">
        <v>1076</v>
      </c>
      <c r="M313" s="119" t="s">
        <v>1042</v>
      </c>
      <c r="N313" s="193" t="n">
        <v>41868</v>
      </c>
      <c r="O313" s="193" t="n">
        <f aca="false">O312</f>
        <v>41870</v>
      </c>
      <c r="P313" s="193" t="n">
        <v>41923</v>
      </c>
      <c r="Q313" s="124" t="n">
        <f aca="false">P313-O313</f>
        <v>53</v>
      </c>
      <c r="R313" s="119"/>
      <c r="S313" s="164" t="s">
        <v>1146</v>
      </c>
      <c r="T313" s="164"/>
      <c r="U313" s="169" t="s">
        <v>1168</v>
      </c>
      <c r="V313" s="164" t="s">
        <v>550</v>
      </c>
      <c r="W313" s="302" t="s">
        <v>1094</v>
      </c>
      <c r="X313" s="190" t="s">
        <v>1169</v>
      </c>
      <c r="Y313" s="119" t="s">
        <v>405</v>
      </c>
      <c r="Z313" s="190" t="s">
        <v>1170</v>
      </c>
      <c r="AA313" s="0"/>
      <c r="AB313" s="159" t="n">
        <v>1</v>
      </c>
      <c r="AC313" s="193" t="n">
        <v>41930</v>
      </c>
      <c r="AD313" s="218" t="s">
        <v>121</v>
      </c>
      <c r="AE313" s="132" t="n">
        <f aca="false">AC313-O313</f>
        <v>60</v>
      </c>
      <c r="AF313" s="119"/>
      <c r="AG313" s="119"/>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row>
    <row r="314" customFormat="false" ht="39.95" hidden="false" customHeight="true" outlineLevel="0" collapsed="false">
      <c r="A314" s="119" t="n">
        <v>291</v>
      </c>
      <c r="B314" s="119" t="s">
        <v>109</v>
      </c>
      <c r="C314" s="119" t="n">
        <v>14</v>
      </c>
      <c r="D314" s="119" t="s">
        <v>110</v>
      </c>
      <c r="E314" s="119"/>
      <c r="F314" s="119"/>
      <c r="G314" s="119" t="s">
        <v>530</v>
      </c>
      <c r="H314" s="119"/>
      <c r="I314" s="119" t="s">
        <v>71</v>
      </c>
      <c r="J314" s="119"/>
      <c r="K314" s="164" t="s">
        <v>1145</v>
      </c>
      <c r="L314" s="119" t="s">
        <v>1076</v>
      </c>
      <c r="M314" s="119" t="s">
        <v>1042</v>
      </c>
      <c r="N314" s="193" t="n">
        <v>41868</v>
      </c>
      <c r="O314" s="193" t="n">
        <f aca="false">O313</f>
        <v>41870</v>
      </c>
      <c r="P314" s="193" t="n">
        <v>41923</v>
      </c>
      <c r="Q314" s="124" t="n">
        <f aca="false">P314-O314</f>
        <v>53</v>
      </c>
      <c r="R314" s="119"/>
      <c r="S314" s="164" t="s">
        <v>1146</v>
      </c>
      <c r="T314" s="164"/>
      <c r="U314" s="169" t="s">
        <v>1171</v>
      </c>
      <c r="V314" s="164" t="s">
        <v>550</v>
      </c>
      <c r="W314" s="302" t="s">
        <v>1094</v>
      </c>
      <c r="X314" s="190" t="s">
        <v>1172</v>
      </c>
      <c r="Y314" s="164" t="s">
        <v>1012</v>
      </c>
      <c r="Z314" s="250" t="s">
        <v>1173</v>
      </c>
      <c r="AA314" s="250"/>
      <c r="AB314" s="159" t="n">
        <v>1</v>
      </c>
      <c r="AC314" s="193" t="n">
        <v>41930</v>
      </c>
      <c r="AD314" s="218" t="s">
        <v>121</v>
      </c>
      <c r="AE314" s="132" t="n">
        <f aca="false">AC314-O314</f>
        <v>60</v>
      </c>
      <c r="AF314" s="119"/>
      <c r="AG314" s="119"/>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row>
    <row r="315" customFormat="false" ht="39.95" hidden="false" customHeight="true" outlineLevel="0" collapsed="false">
      <c r="A315" s="119" t="n">
        <v>292</v>
      </c>
      <c r="B315" s="119" t="s">
        <v>109</v>
      </c>
      <c r="C315" s="119" t="n">
        <v>14</v>
      </c>
      <c r="D315" s="119" t="s">
        <v>110</v>
      </c>
      <c r="E315" s="119"/>
      <c r="F315" s="119"/>
      <c r="G315" s="119" t="s">
        <v>530</v>
      </c>
      <c r="H315" s="119"/>
      <c r="I315" s="119" t="s">
        <v>71</v>
      </c>
      <c r="J315" s="119"/>
      <c r="K315" s="164" t="s">
        <v>1145</v>
      </c>
      <c r="L315" s="119" t="s">
        <v>1076</v>
      </c>
      <c r="M315" s="119" t="s">
        <v>1042</v>
      </c>
      <c r="N315" s="193" t="n">
        <v>41868</v>
      </c>
      <c r="O315" s="193" t="n">
        <f aca="false">O314</f>
        <v>41870</v>
      </c>
      <c r="P315" s="193" t="n">
        <v>41923</v>
      </c>
      <c r="Q315" s="124" t="n">
        <f aca="false">P315-O315</f>
        <v>53</v>
      </c>
      <c r="R315" s="119"/>
      <c r="S315" s="164" t="s">
        <v>1146</v>
      </c>
      <c r="T315" s="164"/>
      <c r="U315" s="169" t="s">
        <v>1174</v>
      </c>
      <c r="V315" s="164" t="s">
        <v>550</v>
      </c>
      <c r="W315" s="302" t="s">
        <v>1094</v>
      </c>
      <c r="X315" s="190" t="s">
        <v>1172</v>
      </c>
      <c r="Y315" s="164" t="s">
        <v>1012</v>
      </c>
      <c r="Z315" s="190" t="s">
        <v>1175</v>
      </c>
      <c r="AA315" s="0"/>
      <c r="AB315" s="159" t="n">
        <v>1</v>
      </c>
      <c r="AC315" s="193" t="n">
        <v>41930</v>
      </c>
      <c r="AD315" s="218" t="s">
        <v>121</v>
      </c>
      <c r="AE315" s="132" t="n">
        <f aca="false">AC315-O315</f>
        <v>60</v>
      </c>
      <c r="AF315" s="119"/>
      <c r="AG315" s="119"/>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row>
    <row r="316" customFormat="false" ht="39.95" hidden="false" customHeight="true" outlineLevel="0" collapsed="false">
      <c r="A316" s="119" t="n">
        <v>293</v>
      </c>
      <c r="B316" s="119" t="s">
        <v>109</v>
      </c>
      <c r="C316" s="119" t="n">
        <v>14</v>
      </c>
      <c r="D316" s="119" t="s">
        <v>110</v>
      </c>
      <c r="E316" s="119"/>
      <c r="F316" s="119"/>
      <c r="G316" s="119" t="s">
        <v>530</v>
      </c>
      <c r="H316" s="119"/>
      <c r="I316" s="119" t="s">
        <v>71</v>
      </c>
      <c r="J316" s="119"/>
      <c r="K316" s="164" t="s">
        <v>1145</v>
      </c>
      <c r="L316" s="119" t="s">
        <v>1076</v>
      </c>
      <c r="M316" s="119" t="s">
        <v>1042</v>
      </c>
      <c r="N316" s="193" t="n">
        <v>41868</v>
      </c>
      <c r="O316" s="193" t="n">
        <f aca="false">O315</f>
        <v>41870</v>
      </c>
      <c r="P316" s="193" t="n">
        <v>41923</v>
      </c>
      <c r="Q316" s="124" t="n">
        <f aca="false">P316-O316</f>
        <v>53</v>
      </c>
      <c r="R316" s="119"/>
      <c r="S316" s="164" t="s">
        <v>1146</v>
      </c>
      <c r="T316" s="164"/>
      <c r="U316" s="169" t="s">
        <v>1176</v>
      </c>
      <c r="V316" s="164" t="s">
        <v>550</v>
      </c>
      <c r="W316" s="302" t="s">
        <v>1094</v>
      </c>
      <c r="X316" s="190" t="s">
        <v>1172</v>
      </c>
      <c r="Y316" s="164" t="s">
        <v>1012</v>
      </c>
      <c r="Z316" s="190" t="s">
        <v>1177</v>
      </c>
      <c r="AA316" s="0"/>
      <c r="AB316" s="159" t="n">
        <v>1</v>
      </c>
      <c r="AC316" s="193" t="n">
        <v>41930</v>
      </c>
      <c r="AD316" s="218" t="s">
        <v>121</v>
      </c>
      <c r="AE316" s="132" t="n">
        <f aca="false">AC316-O316</f>
        <v>60</v>
      </c>
      <c r="AF316" s="119"/>
      <c r="AG316" s="119"/>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row>
    <row r="317" customFormat="false" ht="39.95" hidden="false" customHeight="true" outlineLevel="0" collapsed="false">
      <c r="A317" s="119" t="n">
        <v>294</v>
      </c>
      <c r="B317" s="119" t="s">
        <v>109</v>
      </c>
      <c r="C317" s="119" t="n">
        <v>14</v>
      </c>
      <c r="D317" s="119" t="s">
        <v>110</v>
      </c>
      <c r="E317" s="119"/>
      <c r="F317" s="119"/>
      <c r="G317" s="119" t="s">
        <v>530</v>
      </c>
      <c r="H317" s="119"/>
      <c r="I317" s="119" t="s">
        <v>71</v>
      </c>
      <c r="J317" s="119"/>
      <c r="K317" s="164" t="s">
        <v>1145</v>
      </c>
      <c r="L317" s="119" t="s">
        <v>1076</v>
      </c>
      <c r="M317" s="119" t="s">
        <v>1042</v>
      </c>
      <c r="N317" s="193" t="n">
        <v>41868</v>
      </c>
      <c r="O317" s="193" t="n">
        <f aca="false">O316</f>
        <v>41870</v>
      </c>
      <c r="P317" s="193" t="n">
        <v>41923</v>
      </c>
      <c r="Q317" s="124" t="n">
        <f aca="false">P317-O317</f>
        <v>53</v>
      </c>
      <c r="R317" s="119"/>
      <c r="S317" s="164" t="s">
        <v>1146</v>
      </c>
      <c r="T317" s="164"/>
      <c r="U317" s="169" t="s">
        <v>1178</v>
      </c>
      <c r="V317" s="164" t="s">
        <v>550</v>
      </c>
      <c r="W317" s="302" t="s">
        <v>1094</v>
      </c>
      <c r="X317" s="190" t="s">
        <v>1172</v>
      </c>
      <c r="Y317" s="164" t="s">
        <v>1012</v>
      </c>
      <c r="Z317" s="190" t="s">
        <v>1177</v>
      </c>
      <c r="AA317" s="0"/>
      <c r="AB317" s="159" t="n">
        <v>1</v>
      </c>
      <c r="AC317" s="193" t="n">
        <v>41930</v>
      </c>
      <c r="AD317" s="218" t="s">
        <v>121</v>
      </c>
      <c r="AE317" s="132" t="n">
        <f aca="false">AC317-O317</f>
        <v>60</v>
      </c>
      <c r="AF317" s="119"/>
      <c r="AG317" s="119"/>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row>
    <row r="318" customFormat="false" ht="39.95" hidden="false" customHeight="true" outlineLevel="0" collapsed="false">
      <c r="A318" s="119" t="n">
        <v>296</v>
      </c>
      <c r="B318" s="119" t="s">
        <v>109</v>
      </c>
      <c r="C318" s="119" t="n">
        <v>14</v>
      </c>
      <c r="D318" s="119" t="s">
        <v>110</v>
      </c>
      <c r="E318" s="119"/>
      <c r="F318" s="119"/>
      <c r="G318" s="119" t="s">
        <v>530</v>
      </c>
      <c r="H318" s="119"/>
      <c r="I318" s="119" t="s">
        <v>71</v>
      </c>
      <c r="J318" s="119"/>
      <c r="K318" s="164" t="s">
        <v>1145</v>
      </c>
      <c r="L318" s="119" t="s">
        <v>1076</v>
      </c>
      <c r="M318" s="119" t="s">
        <v>1042</v>
      </c>
      <c r="N318" s="193" t="n">
        <v>41868</v>
      </c>
      <c r="O318" s="193" t="n">
        <f aca="false">O317</f>
        <v>41870</v>
      </c>
      <c r="P318" s="193" t="n">
        <v>41923</v>
      </c>
      <c r="Q318" s="124" t="n">
        <f aca="false">P318-O318</f>
        <v>53</v>
      </c>
      <c r="R318" s="119"/>
      <c r="S318" s="164" t="s">
        <v>1146</v>
      </c>
      <c r="T318" s="164"/>
      <c r="U318" s="169" t="s">
        <v>1179</v>
      </c>
      <c r="V318" s="164" t="s">
        <v>550</v>
      </c>
      <c r="W318" s="302" t="s">
        <v>1094</v>
      </c>
      <c r="X318" s="190" t="s">
        <v>1172</v>
      </c>
      <c r="Y318" s="164" t="s">
        <v>1012</v>
      </c>
      <c r="Z318" s="190" t="s">
        <v>1180</v>
      </c>
      <c r="AA318" s="0"/>
      <c r="AB318" s="159" t="n">
        <v>1</v>
      </c>
      <c r="AC318" s="193" t="n">
        <v>41930</v>
      </c>
      <c r="AD318" s="218" t="s">
        <v>121</v>
      </c>
      <c r="AE318" s="132" t="n">
        <f aca="false">AC318-O318</f>
        <v>60</v>
      </c>
      <c r="AF318" s="119"/>
      <c r="AG318" s="119"/>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row>
    <row r="319" customFormat="false" ht="39.95" hidden="false" customHeight="true" outlineLevel="0" collapsed="false">
      <c r="A319" s="119" t="n">
        <v>297</v>
      </c>
      <c r="B319" s="119" t="s">
        <v>109</v>
      </c>
      <c r="C319" s="119" t="n">
        <v>14</v>
      </c>
      <c r="D319" s="119" t="s">
        <v>110</v>
      </c>
      <c r="E319" s="119"/>
      <c r="F319" s="119"/>
      <c r="G319" s="119" t="s">
        <v>530</v>
      </c>
      <c r="H319" s="119"/>
      <c r="I319" s="119" t="s">
        <v>71</v>
      </c>
      <c r="J319" s="119"/>
      <c r="K319" s="164" t="s">
        <v>1145</v>
      </c>
      <c r="L319" s="119" t="s">
        <v>1076</v>
      </c>
      <c r="M319" s="119" t="s">
        <v>1042</v>
      </c>
      <c r="N319" s="193" t="n">
        <v>41868</v>
      </c>
      <c r="O319" s="193" t="n">
        <f aca="false">O318</f>
        <v>41870</v>
      </c>
      <c r="P319" s="193"/>
      <c r="Q319" s="124" t="n">
        <f aca="false">P319-O319</f>
        <v>-41870</v>
      </c>
      <c r="R319" s="119"/>
      <c r="S319" s="164" t="s">
        <v>1146</v>
      </c>
      <c r="T319" s="164"/>
      <c r="U319" s="169" t="s">
        <v>1181</v>
      </c>
      <c r="V319" s="164" t="s">
        <v>550</v>
      </c>
      <c r="W319" s="302" t="s">
        <v>1094</v>
      </c>
      <c r="X319" s="169" t="s">
        <v>1182</v>
      </c>
      <c r="Y319" s="119" t="s">
        <v>135</v>
      </c>
      <c r="Z319" s="169" t="s">
        <v>1183</v>
      </c>
      <c r="AA319" s="165"/>
      <c r="AB319" s="159" t="n">
        <v>0</v>
      </c>
      <c r="AC319" s="193"/>
      <c r="AD319" s="218" t="s">
        <v>200</v>
      </c>
      <c r="AE319" s="132" t="n">
        <f aca="false">AC319-O319</f>
        <v>-41870</v>
      </c>
      <c r="AF319" s="119"/>
      <c r="AG319" s="119"/>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row>
    <row r="320" customFormat="false" ht="39.95" hidden="false" customHeight="true" outlineLevel="0" collapsed="false">
      <c r="A320" s="119" t="n">
        <v>298</v>
      </c>
      <c r="B320" s="119" t="s">
        <v>109</v>
      </c>
      <c r="C320" s="119" t="n">
        <v>14</v>
      </c>
      <c r="D320" s="119" t="s">
        <v>110</v>
      </c>
      <c r="E320" s="119"/>
      <c r="F320" s="119"/>
      <c r="G320" s="119" t="s">
        <v>530</v>
      </c>
      <c r="H320" s="119"/>
      <c r="I320" s="119" t="s">
        <v>68</v>
      </c>
      <c r="J320" s="119"/>
      <c r="K320" s="164" t="s">
        <v>1145</v>
      </c>
      <c r="L320" s="119" t="s">
        <v>1076</v>
      </c>
      <c r="M320" s="119" t="s">
        <v>1042</v>
      </c>
      <c r="N320" s="193" t="n">
        <v>41868</v>
      </c>
      <c r="O320" s="193" t="n">
        <f aca="false">O319</f>
        <v>41870</v>
      </c>
      <c r="P320" s="193" t="n">
        <v>41923</v>
      </c>
      <c r="Q320" s="124" t="n">
        <f aca="false">P320-O320</f>
        <v>53</v>
      </c>
      <c r="R320" s="119"/>
      <c r="S320" s="164" t="s">
        <v>1146</v>
      </c>
      <c r="T320" s="164"/>
      <c r="U320" s="169" t="s">
        <v>1184</v>
      </c>
      <c r="V320" s="164" t="s">
        <v>550</v>
      </c>
      <c r="W320" s="302" t="s">
        <v>1094</v>
      </c>
      <c r="X320" s="173" t="s">
        <v>1162</v>
      </c>
      <c r="Y320" s="119" t="s">
        <v>135</v>
      </c>
      <c r="Z320" s="190" t="s">
        <v>1185</v>
      </c>
      <c r="AA320" s="0"/>
      <c r="AB320" s="159" t="n">
        <v>1</v>
      </c>
      <c r="AC320" s="193" t="n">
        <v>41930</v>
      </c>
      <c r="AD320" s="218" t="s">
        <v>121</v>
      </c>
      <c r="AE320" s="132" t="n">
        <f aca="false">AC320-O320</f>
        <v>60</v>
      </c>
      <c r="AF320" s="119"/>
      <c r="AG320" s="119"/>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row>
    <row r="321" customFormat="false" ht="39.95" hidden="false" customHeight="true" outlineLevel="0" collapsed="false">
      <c r="A321" s="119" t="n">
        <v>299</v>
      </c>
      <c r="B321" s="119" t="s">
        <v>109</v>
      </c>
      <c r="C321" s="119" t="n">
        <v>14</v>
      </c>
      <c r="D321" s="119" t="s">
        <v>110</v>
      </c>
      <c r="E321" s="119"/>
      <c r="F321" s="119"/>
      <c r="G321" s="119" t="s">
        <v>530</v>
      </c>
      <c r="H321" s="119"/>
      <c r="I321" s="119" t="s">
        <v>68</v>
      </c>
      <c r="J321" s="119"/>
      <c r="K321" s="164" t="s">
        <v>1145</v>
      </c>
      <c r="L321" s="119" t="s">
        <v>1076</v>
      </c>
      <c r="M321" s="119" t="s">
        <v>1042</v>
      </c>
      <c r="N321" s="193" t="n">
        <v>41868</v>
      </c>
      <c r="O321" s="193" t="n">
        <f aca="false">O320</f>
        <v>41870</v>
      </c>
      <c r="P321" s="193" t="n">
        <v>41923</v>
      </c>
      <c r="Q321" s="124" t="n">
        <f aca="false">P321-O321</f>
        <v>53</v>
      </c>
      <c r="R321" s="119"/>
      <c r="S321" s="164" t="s">
        <v>1146</v>
      </c>
      <c r="T321" s="164"/>
      <c r="U321" s="169" t="s">
        <v>1186</v>
      </c>
      <c r="V321" s="164" t="s">
        <v>550</v>
      </c>
      <c r="W321" s="302" t="s">
        <v>1094</v>
      </c>
      <c r="X321" s="173" t="s">
        <v>1162</v>
      </c>
      <c r="Y321" s="119" t="s">
        <v>135</v>
      </c>
      <c r="Z321" s="190" t="s">
        <v>1185</v>
      </c>
      <c r="AA321" s="0"/>
      <c r="AB321" s="159" t="n">
        <v>1</v>
      </c>
      <c r="AC321" s="193" t="n">
        <v>41930</v>
      </c>
      <c r="AD321" s="218" t="s">
        <v>121</v>
      </c>
      <c r="AE321" s="132" t="n">
        <f aca="false">AC321-O321</f>
        <v>60</v>
      </c>
      <c r="AF321" s="119"/>
      <c r="AG321" s="119"/>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row>
    <row r="322" customFormat="false" ht="39.95" hidden="false" customHeight="true" outlineLevel="0" collapsed="false">
      <c r="A322" s="119" t="n">
        <v>300</v>
      </c>
      <c r="B322" s="119" t="s">
        <v>109</v>
      </c>
      <c r="C322" s="119" t="n">
        <v>14</v>
      </c>
      <c r="D322" s="119" t="s">
        <v>110</v>
      </c>
      <c r="E322" s="119"/>
      <c r="F322" s="119"/>
      <c r="G322" s="119" t="s">
        <v>530</v>
      </c>
      <c r="H322" s="119"/>
      <c r="I322" s="119" t="s">
        <v>71</v>
      </c>
      <c r="J322" s="119"/>
      <c r="K322" s="164" t="s">
        <v>1145</v>
      </c>
      <c r="L322" s="164" t="s">
        <v>94</v>
      </c>
      <c r="M322" s="119" t="s">
        <v>1042</v>
      </c>
      <c r="N322" s="193" t="n">
        <v>41868</v>
      </c>
      <c r="O322" s="193" t="n">
        <f aca="false">O321</f>
        <v>41870</v>
      </c>
      <c r="P322" s="119"/>
      <c r="Q322" s="124" t="n">
        <f aca="false">P322-O322</f>
        <v>-41870</v>
      </c>
      <c r="R322" s="119"/>
      <c r="S322" s="164" t="s">
        <v>1146</v>
      </c>
      <c r="T322" s="164"/>
      <c r="U322" s="318" t="s">
        <v>1187</v>
      </c>
      <c r="V322" s="164" t="s">
        <v>550</v>
      </c>
      <c r="W322" s="302" t="s">
        <v>1094</v>
      </c>
      <c r="X322" s="0"/>
      <c r="Y322" s="119"/>
      <c r="Z322" s="0"/>
      <c r="AA322" s="0"/>
      <c r="AB322" s="159" t="n">
        <v>0</v>
      </c>
      <c r="AC322" s="193" t="n">
        <v>41930</v>
      </c>
      <c r="AD322" s="119" t="s">
        <v>200</v>
      </c>
      <c r="AE322" s="132" t="n">
        <f aca="false">AC322-O322</f>
        <v>60</v>
      </c>
      <c r="AF322" s="119"/>
      <c r="AG322" s="119"/>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row>
    <row r="323" customFormat="false" ht="39.95" hidden="false" customHeight="true" outlineLevel="0" collapsed="false">
      <c r="A323" s="119" t="n">
        <v>301</v>
      </c>
      <c r="B323" s="119" t="s">
        <v>109</v>
      </c>
      <c r="C323" s="119" t="n">
        <v>14</v>
      </c>
      <c r="D323" s="119" t="s">
        <v>110</v>
      </c>
      <c r="E323" s="119"/>
      <c r="F323" s="119"/>
      <c r="G323" s="119" t="s">
        <v>530</v>
      </c>
      <c r="H323" s="119"/>
      <c r="I323" s="119" t="s">
        <v>71</v>
      </c>
      <c r="J323" s="119"/>
      <c r="K323" s="164" t="s">
        <v>1145</v>
      </c>
      <c r="L323" s="164" t="s">
        <v>94</v>
      </c>
      <c r="M323" s="119" t="s">
        <v>1042</v>
      </c>
      <c r="N323" s="193" t="n">
        <v>41868</v>
      </c>
      <c r="O323" s="193" t="n">
        <f aca="false">O322</f>
        <v>41870</v>
      </c>
      <c r="P323" s="119"/>
      <c r="Q323" s="124" t="n">
        <f aca="false">P323-O323</f>
        <v>-41870</v>
      </c>
      <c r="R323" s="119"/>
      <c r="S323" s="164" t="s">
        <v>1146</v>
      </c>
      <c r="T323" s="164"/>
      <c r="U323" s="169" t="s">
        <v>1188</v>
      </c>
      <c r="V323" s="164" t="s">
        <v>550</v>
      </c>
      <c r="W323" s="302" t="s">
        <v>1094</v>
      </c>
      <c r="X323" s="0"/>
      <c r="Y323" s="119"/>
      <c r="Z323" s="190" t="s">
        <v>1189</v>
      </c>
      <c r="AA323" s="0"/>
      <c r="AB323" s="159" t="n">
        <v>0.9</v>
      </c>
      <c r="AC323" s="193" t="n">
        <v>41930</v>
      </c>
      <c r="AD323" s="119" t="s">
        <v>121</v>
      </c>
      <c r="AE323" s="132" t="n">
        <f aca="false">AC323-O323</f>
        <v>60</v>
      </c>
      <c r="AF323" s="119"/>
      <c r="AG323" s="119" t="s">
        <v>1190</v>
      </c>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row>
    <row r="324" customFormat="false" ht="39.95" hidden="false" customHeight="true" outlineLevel="0" collapsed="false">
      <c r="A324" s="119" t="n">
        <v>302</v>
      </c>
      <c r="B324" s="119" t="s">
        <v>109</v>
      </c>
      <c r="C324" s="119" t="n">
        <v>14</v>
      </c>
      <c r="D324" s="119" t="s">
        <v>110</v>
      </c>
      <c r="E324" s="119"/>
      <c r="F324" s="119"/>
      <c r="G324" s="119" t="s">
        <v>530</v>
      </c>
      <c r="H324" s="119"/>
      <c r="I324" s="119" t="s">
        <v>71</v>
      </c>
      <c r="J324" s="119"/>
      <c r="K324" s="164" t="s">
        <v>1145</v>
      </c>
      <c r="L324" s="164" t="s">
        <v>94</v>
      </c>
      <c r="M324" s="119" t="s">
        <v>1042</v>
      </c>
      <c r="N324" s="193" t="n">
        <v>41868</v>
      </c>
      <c r="O324" s="193" t="n">
        <f aca="false">O323</f>
        <v>41870</v>
      </c>
      <c r="P324" s="119"/>
      <c r="Q324" s="124" t="n">
        <f aca="false">P324-O324</f>
        <v>-41870</v>
      </c>
      <c r="R324" s="119"/>
      <c r="S324" s="164" t="s">
        <v>1146</v>
      </c>
      <c r="T324" s="164"/>
      <c r="U324" s="169" t="s">
        <v>1191</v>
      </c>
      <c r="V324" s="164" t="s">
        <v>550</v>
      </c>
      <c r="W324" s="302" t="s">
        <v>1094</v>
      </c>
      <c r="X324" s="0"/>
      <c r="Y324" s="119"/>
      <c r="Z324" s="190" t="s">
        <v>1192</v>
      </c>
      <c r="AA324" s="0"/>
      <c r="AB324" s="159" t="n">
        <v>0.9</v>
      </c>
      <c r="AC324" s="193" t="n">
        <v>41930</v>
      </c>
      <c r="AD324" s="119" t="s">
        <v>121</v>
      </c>
      <c r="AE324" s="132" t="n">
        <f aca="false">AC324-O324</f>
        <v>60</v>
      </c>
      <c r="AF324" s="119"/>
      <c r="AG324" s="119"/>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row>
    <row r="325" customFormat="false" ht="39.95" hidden="false" customHeight="true" outlineLevel="0" collapsed="false">
      <c r="A325" s="119" t="n">
        <v>303</v>
      </c>
      <c r="B325" s="119" t="s">
        <v>109</v>
      </c>
      <c r="C325" s="119" t="n">
        <v>14</v>
      </c>
      <c r="D325" s="119" t="s">
        <v>110</v>
      </c>
      <c r="E325" s="119"/>
      <c r="F325" s="119"/>
      <c r="G325" s="119" t="s">
        <v>530</v>
      </c>
      <c r="H325" s="119"/>
      <c r="I325" s="119" t="s">
        <v>71</v>
      </c>
      <c r="J325" s="119"/>
      <c r="K325" s="164" t="s">
        <v>1145</v>
      </c>
      <c r="L325" s="164" t="s">
        <v>94</v>
      </c>
      <c r="M325" s="119" t="s">
        <v>1042</v>
      </c>
      <c r="N325" s="193" t="n">
        <v>41868</v>
      </c>
      <c r="O325" s="193" t="n">
        <f aca="false">O324</f>
        <v>41870</v>
      </c>
      <c r="P325" s="119"/>
      <c r="Q325" s="124" t="n">
        <f aca="false">P325-O325</f>
        <v>-41870</v>
      </c>
      <c r="R325" s="119"/>
      <c r="S325" s="164" t="s">
        <v>1146</v>
      </c>
      <c r="T325" s="164"/>
      <c r="U325" s="169" t="s">
        <v>1193</v>
      </c>
      <c r="V325" s="164" t="s">
        <v>550</v>
      </c>
      <c r="W325" s="302" t="s">
        <v>1094</v>
      </c>
      <c r="X325" s="0"/>
      <c r="Y325" s="119"/>
      <c r="Z325" s="190" t="s">
        <v>1194</v>
      </c>
      <c r="AA325" s="0"/>
      <c r="AB325" s="159" t="n">
        <v>0.9</v>
      </c>
      <c r="AC325" s="193" t="n">
        <v>41930</v>
      </c>
      <c r="AD325" s="119" t="s">
        <v>121</v>
      </c>
      <c r="AE325" s="132" t="n">
        <f aca="false">AC325-O325</f>
        <v>60</v>
      </c>
      <c r="AF325" s="119"/>
      <c r="AG325" s="119"/>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row>
    <row r="326" customFormat="false" ht="39.95" hidden="false" customHeight="true" outlineLevel="0" collapsed="false">
      <c r="A326" s="119" t="n">
        <v>304</v>
      </c>
      <c r="B326" s="119" t="s">
        <v>109</v>
      </c>
      <c r="C326" s="119" t="n">
        <v>14</v>
      </c>
      <c r="D326" s="119" t="s">
        <v>110</v>
      </c>
      <c r="E326" s="119"/>
      <c r="F326" s="119"/>
      <c r="G326" s="119" t="s">
        <v>530</v>
      </c>
      <c r="H326" s="119"/>
      <c r="I326" s="119" t="s">
        <v>71</v>
      </c>
      <c r="J326" s="119"/>
      <c r="K326" s="164" t="s">
        <v>1145</v>
      </c>
      <c r="L326" s="164" t="s">
        <v>94</v>
      </c>
      <c r="M326" s="119" t="s">
        <v>1042</v>
      </c>
      <c r="N326" s="193" t="n">
        <v>41868</v>
      </c>
      <c r="O326" s="193" t="n">
        <f aca="false">O325</f>
        <v>41870</v>
      </c>
      <c r="P326" s="119"/>
      <c r="Q326" s="124" t="n">
        <f aca="false">P326-O326</f>
        <v>-41870</v>
      </c>
      <c r="R326" s="119"/>
      <c r="S326" s="164" t="s">
        <v>1146</v>
      </c>
      <c r="T326" s="164"/>
      <c r="U326" s="169" t="s">
        <v>1195</v>
      </c>
      <c r="V326" s="164" t="s">
        <v>550</v>
      </c>
      <c r="W326" s="302" t="s">
        <v>1094</v>
      </c>
      <c r="X326" s="0"/>
      <c r="Y326" s="119"/>
      <c r="Z326" s="190" t="s">
        <v>1196</v>
      </c>
      <c r="AA326" s="0"/>
      <c r="AB326" s="159" t="n">
        <v>0.9</v>
      </c>
      <c r="AC326" s="193" t="n">
        <v>41930</v>
      </c>
      <c r="AD326" s="119" t="s">
        <v>121</v>
      </c>
      <c r="AE326" s="132" t="n">
        <f aca="false">AC326-O326</f>
        <v>60</v>
      </c>
      <c r="AF326" s="119"/>
      <c r="AG326" s="164" t="s">
        <v>1197</v>
      </c>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row>
    <row r="327" customFormat="false" ht="39.95" hidden="false" customHeight="true" outlineLevel="0" collapsed="false">
      <c r="A327" s="119" t="n">
        <v>305</v>
      </c>
      <c r="B327" s="119" t="s">
        <v>109</v>
      </c>
      <c r="C327" s="119" t="n">
        <v>14</v>
      </c>
      <c r="D327" s="119" t="s">
        <v>110</v>
      </c>
      <c r="E327" s="119"/>
      <c r="F327" s="119"/>
      <c r="G327" s="119" t="s">
        <v>530</v>
      </c>
      <c r="H327" s="119"/>
      <c r="I327" s="119" t="s">
        <v>68</v>
      </c>
      <c r="J327" s="119"/>
      <c r="K327" s="164" t="s">
        <v>1145</v>
      </c>
      <c r="L327" s="164" t="s">
        <v>94</v>
      </c>
      <c r="M327" s="119" t="s">
        <v>1042</v>
      </c>
      <c r="N327" s="193" t="n">
        <v>41868</v>
      </c>
      <c r="O327" s="193" t="n">
        <f aca="false">O326</f>
        <v>41870</v>
      </c>
      <c r="P327" s="119"/>
      <c r="Q327" s="124" t="n">
        <f aca="false">P327-O327</f>
        <v>-41870</v>
      </c>
      <c r="R327" s="119"/>
      <c r="S327" s="164" t="s">
        <v>1146</v>
      </c>
      <c r="T327" s="164"/>
      <c r="U327" s="169" t="s">
        <v>1184</v>
      </c>
      <c r="V327" s="164" t="s">
        <v>550</v>
      </c>
      <c r="W327" s="302" t="s">
        <v>1094</v>
      </c>
      <c r="X327" s="0"/>
      <c r="Y327" s="119"/>
      <c r="Z327" s="190" t="s">
        <v>1198</v>
      </c>
      <c r="AA327" s="0"/>
      <c r="AB327" s="159" t="n">
        <v>1</v>
      </c>
      <c r="AC327" s="193" t="n">
        <v>41930</v>
      </c>
      <c r="AD327" s="119" t="s">
        <v>121</v>
      </c>
      <c r="AE327" s="132" t="n">
        <f aca="false">AC327-O327</f>
        <v>60</v>
      </c>
      <c r="AF327" s="119"/>
      <c r="AG327" s="119"/>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row>
    <row r="328" customFormat="false" ht="55.5" hidden="false" customHeight="true" outlineLevel="0" collapsed="false">
      <c r="A328" s="119" t="n">
        <v>306</v>
      </c>
      <c r="B328" s="119" t="s">
        <v>109</v>
      </c>
      <c r="C328" s="119" t="n">
        <v>14</v>
      </c>
      <c r="D328" s="119" t="s">
        <v>110</v>
      </c>
      <c r="E328" s="119"/>
      <c r="F328" s="119"/>
      <c r="G328" s="119" t="s">
        <v>530</v>
      </c>
      <c r="H328" s="119"/>
      <c r="I328" s="119" t="s">
        <v>68</v>
      </c>
      <c r="J328" s="119"/>
      <c r="K328" s="164" t="s">
        <v>1145</v>
      </c>
      <c r="L328" s="164" t="s">
        <v>94</v>
      </c>
      <c r="M328" s="119" t="s">
        <v>1042</v>
      </c>
      <c r="N328" s="193" t="n">
        <v>41868</v>
      </c>
      <c r="O328" s="193" t="n">
        <f aca="false">O327</f>
        <v>41870</v>
      </c>
      <c r="P328" s="119"/>
      <c r="Q328" s="124" t="n">
        <f aca="false">P328-O328</f>
        <v>-41870</v>
      </c>
      <c r="R328" s="119"/>
      <c r="S328" s="164" t="s">
        <v>1146</v>
      </c>
      <c r="T328" s="164"/>
      <c r="U328" s="319" t="s">
        <v>1199</v>
      </c>
      <c r="V328" s="164" t="s">
        <v>550</v>
      </c>
      <c r="W328" s="302" t="s">
        <v>1094</v>
      </c>
      <c r="X328" s="0"/>
      <c r="Y328" s="119"/>
      <c r="Z328" s="0"/>
      <c r="AA328" s="0"/>
      <c r="AB328" s="159" t="n">
        <v>0</v>
      </c>
      <c r="AC328" s="193" t="n">
        <v>41930</v>
      </c>
      <c r="AD328" s="119" t="s">
        <v>200</v>
      </c>
      <c r="AE328" s="132" t="n">
        <f aca="false">AC328-O328</f>
        <v>60</v>
      </c>
      <c r="AF328" s="119"/>
      <c r="AG328" s="119"/>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row>
    <row r="329" customFormat="false" ht="39.95" hidden="false" customHeight="true" outlineLevel="0" collapsed="false">
      <c r="A329" s="119" t="n">
        <v>307</v>
      </c>
      <c r="B329" s="119" t="s">
        <v>109</v>
      </c>
      <c r="C329" s="119" t="n">
        <v>14</v>
      </c>
      <c r="D329" s="119" t="s">
        <v>110</v>
      </c>
      <c r="E329" s="119"/>
      <c r="F329" s="119"/>
      <c r="G329" s="119" t="s">
        <v>530</v>
      </c>
      <c r="H329" s="119"/>
      <c r="I329" s="119" t="s">
        <v>71</v>
      </c>
      <c r="J329" s="119"/>
      <c r="K329" s="164" t="s">
        <v>1145</v>
      </c>
      <c r="L329" s="164" t="s">
        <v>94</v>
      </c>
      <c r="M329" s="119" t="s">
        <v>1042</v>
      </c>
      <c r="N329" s="193" t="n">
        <v>41868</v>
      </c>
      <c r="O329" s="193" t="n">
        <f aca="false">O328</f>
        <v>41870</v>
      </c>
      <c r="P329" s="119"/>
      <c r="Q329" s="124" t="n">
        <f aca="false">P329-O329</f>
        <v>-41870</v>
      </c>
      <c r="R329" s="119"/>
      <c r="S329" s="164" t="s">
        <v>1146</v>
      </c>
      <c r="T329" s="164"/>
      <c r="U329" s="169" t="s">
        <v>1200</v>
      </c>
      <c r="V329" s="164" t="s">
        <v>550</v>
      </c>
      <c r="W329" s="302" t="s">
        <v>1094</v>
      </c>
      <c r="X329" s="0"/>
      <c r="Y329" s="119"/>
      <c r="Z329" s="169" t="s">
        <v>1201</v>
      </c>
      <c r="AA329" s="165"/>
      <c r="AB329" s="159" t="n">
        <v>0.4</v>
      </c>
      <c r="AC329" s="193" t="n">
        <v>41930</v>
      </c>
      <c r="AD329" s="119" t="s">
        <v>200</v>
      </c>
      <c r="AE329" s="132" t="n">
        <f aca="false">AC329-O329</f>
        <v>60</v>
      </c>
      <c r="AF329" s="119"/>
      <c r="AG329" s="164" t="s">
        <v>1202</v>
      </c>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row>
    <row r="330" customFormat="false" ht="55.5" hidden="false" customHeight="true" outlineLevel="0" collapsed="false">
      <c r="A330" s="119" t="n">
        <v>308</v>
      </c>
      <c r="B330" s="119" t="s">
        <v>109</v>
      </c>
      <c r="C330" s="119" t="n">
        <v>14</v>
      </c>
      <c r="D330" s="119" t="s">
        <v>110</v>
      </c>
      <c r="E330" s="119"/>
      <c r="F330" s="119"/>
      <c r="G330" s="119" t="s">
        <v>530</v>
      </c>
      <c r="H330" s="119"/>
      <c r="I330" s="119" t="s">
        <v>71</v>
      </c>
      <c r="J330" s="119"/>
      <c r="K330" s="164" t="s">
        <v>1145</v>
      </c>
      <c r="L330" s="164" t="s">
        <v>243</v>
      </c>
      <c r="M330" s="119" t="s">
        <v>1042</v>
      </c>
      <c r="N330" s="193" t="n">
        <v>41868</v>
      </c>
      <c r="O330" s="193" t="n">
        <f aca="false">O329</f>
        <v>41870</v>
      </c>
      <c r="P330" s="119"/>
      <c r="Q330" s="124" t="n">
        <f aca="false">P330-O330</f>
        <v>-41870</v>
      </c>
      <c r="R330" s="119"/>
      <c r="S330" s="164" t="s">
        <v>1146</v>
      </c>
      <c r="T330" s="164"/>
      <c r="U330" s="320" t="s">
        <v>1203</v>
      </c>
      <c r="V330" s="164" t="s">
        <v>550</v>
      </c>
      <c r="W330" s="302" t="s">
        <v>1094</v>
      </c>
      <c r="X330" s="0"/>
      <c r="Y330" s="119"/>
      <c r="Z330" s="321" t="s">
        <v>1204</v>
      </c>
      <c r="AA330" s="322"/>
      <c r="AB330" s="159" t="n">
        <v>1</v>
      </c>
      <c r="AC330" s="193" t="n">
        <v>41930</v>
      </c>
      <c r="AD330" s="119" t="s">
        <v>121</v>
      </c>
      <c r="AE330" s="132" t="n">
        <f aca="false">AC330-O330</f>
        <v>60</v>
      </c>
      <c r="AF330" s="119"/>
      <c r="AG330" s="119"/>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row>
    <row r="331" customFormat="false" ht="39.95" hidden="false" customHeight="true" outlineLevel="0" collapsed="false">
      <c r="A331" s="119" t="n">
        <v>309</v>
      </c>
      <c r="B331" s="119" t="s">
        <v>109</v>
      </c>
      <c r="C331" s="119" t="n">
        <v>14</v>
      </c>
      <c r="D331" s="119" t="s">
        <v>110</v>
      </c>
      <c r="E331" s="119"/>
      <c r="F331" s="119"/>
      <c r="G331" s="119" t="s">
        <v>530</v>
      </c>
      <c r="H331" s="119"/>
      <c r="I331" s="119" t="s">
        <v>71</v>
      </c>
      <c r="J331" s="119"/>
      <c r="K331" s="164" t="s">
        <v>1145</v>
      </c>
      <c r="L331" s="164" t="s">
        <v>243</v>
      </c>
      <c r="M331" s="119" t="s">
        <v>1042</v>
      </c>
      <c r="N331" s="193" t="n">
        <v>41868</v>
      </c>
      <c r="O331" s="193" t="n">
        <f aca="false">O330</f>
        <v>41870</v>
      </c>
      <c r="P331" s="119"/>
      <c r="Q331" s="124" t="n">
        <f aca="false">P331-O331</f>
        <v>-41870</v>
      </c>
      <c r="R331" s="119"/>
      <c r="S331" s="164" t="s">
        <v>1146</v>
      </c>
      <c r="T331" s="164"/>
      <c r="U331" s="169" t="s">
        <v>1205</v>
      </c>
      <c r="V331" s="164" t="s">
        <v>550</v>
      </c>
      <c r="W331" s="302" t="s">
        <v>1094</v>
      </c>
      <c r="X331" s="0"/>
      <c r="Y331" s="119"/>
      <c r="Z331" s="208" t="s">
        <v>1206</v>
      </c>
      <c r="AA331" s="208"/>
      <c r="AB331" s="159" t="n">
        <v>1</v>
      </c>
      <c r="AC331" s="193" t="n">
        <v>41930</v>
      </c>
      <c r="AD331" s="119" t="s">
        <v>121</v>
      </c>
      <c r="AE331" s="132" t="n">
        <f aca="false">AC331-O331</f>
        <v>60</v>
      </c>
      <c r="AF331" s="119"/>
      <c r="AG331" s="119"/>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row>
    <row r="332" customFormat="false" ht="39.95" hidden="false" customHeight="true" outlineLevel="0" collapsed="false">
      <c r="A332" s="119" t="n">
        <v>310</v>
      </c>
      <c r="B332" s="119" t="s">
        <v>109</v>
      </c>
      <c r="C332" s="119" t="n">
        <v>14</v>
      </c>
      <c r="D332" s="119" t="s">
        <v>110</v>
      </c>
      <c r="E332" s="119"/>
      <c r="F332" s="119"/>
      <c r="G332" s="119" t="s">
        <v>530</v>
      </c>
      <c r="H332" s="119"/>
      <c r="I332" s="119" t="s">
        <v>71</v>
      </c>
      <c r="J332" s="119"/>
      <c r="K332" s="164" t="s">
        <v>1145</v>
      </c>
      <c r="L332" s="164" t="s">
        <v>243</v>
      </c>
      <c r="M332" s="119" t="s">
        <v>1042</v>
      </c>
      <c r="N332" s="193" t="n">
        <v>41868</v>
      </c>
      <c r="O332" s="193" t="n">
        <f aca="false">O331</f>
        <v>41870</v>
      </c>
      <c r="P332" s="119"/>
      <c r="Q332" s="124" t="n">
        <f aca="false">P332-O332</f>
        <v>-41870</v>
      </c>
      <c r="R332" s="119"/>
      <c r="S332" s="164" t="s">
        <v>1146</v>
      </c>
      <c r="T332" s="164"/>
      <c r="U332" s="169" t="s">
        <v>1207</v>
      </c>
      <c r="V332" s="164" t="s">
        <v>550</v>
      </c>
      <c r="W332" s="302" t="s">
        <v>1094</v>
      </c>
      <c r="X332" s="0"/>
      <c r="Y332" s="119"/>
      <c r="Z332" s="208" t="s">
        <v>1208</v>
      </c>
      <c r="AA332" s="208"/>
      <c r="AB332" s="159" t="n">
        <v>1</v>
      </c>
      <c r="AC332" s="193" t="n">
        <v>41930</v>
      </c>
      <c r="AD332" s="119" t="s">
        <v>121</v>
      </c>
      <c r="AE332" s="132" t="n">
        <f aca="false">AC332-O332</f>
        <v>60</v>
      </c>
      <c r="AF332" s="119"/>
      <c r="AG332" s="119"/>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row>
    <row r="333" customFormat="false" ht="39.95" hidden="false" customHeight="true" outlineLevel="0" collapsed="false">
      <c r="A333" s="119" t="n">
        <v>311</v>
      </c>
      <c r="B333" s="119" t="s">
        <v>109</v>
      </c>
      <c r="C333" s="119" t="n">
        <v>14</v>
      </c>
      <c r="D333" s="119" t="s">
        <v>110</v>
      </c>
      <c r="E333" s="119"/>
      <c r="F333" s="119"/>
      <c r="G333" s="119" t="s">
        <v>530</v>
      </c>
      <c r="H333" s="119"/>
      <c r="I333" s="119" t="s">
        <v>71</v>
      </c>
      <c r="J333" s="119"/>
      <c r="K333" s="164" t="s">
        <v>1145</v>
      </c>
      <c r="L333" s="164" t="s">
        <v>243</v>
      </c>
      <c r="M333" s="119" t="s">
        <v>1042</v>
      </c>
      <c r="N333" s="193" t="n">
        <v>41868</v>
      </c>
      <c r="O333" s="193" t="n">
        <f aca="false">O332</f>
        <v>41870</v>
      </c>
      <c r="P333" s="119"/>
      <c r="Q333" s="124" t="n">
        <f aca="false">P333-O333</f>
        <v>-41870</v>
      </c>
      <c r="R333" s="119"/>
      <c r="S333" s="164" t="s">
        <v>1146</v>
      </c>
      <c r="T333" s="164"/>
      <c r="U333" s="169" t="s">
        <v>1209</v>
      </c>
      <c r="V333" s="164" t="s">
        <v>550</v>
      </c>
      <c r="W333" s="302" t="s">
        <v>1094</v>
      </c>
      <c r="X333" s="0"/>
      <c r="Y333" s="119"/>
      <c r="Z333" s="208" t="s">
        <v>1210</v>
      </c>
      <c r="AA333" s="208"/>
      <c r="AB333" s="159" t="n">
        <v>1</v>
      </c>
      <c r="AC333" s="193" t="n">
        <v>41930</v>
      </c>
      <c r="AD333" s="119" t="s">
        <v>121</v>
      </c>
      <c r="AE333" s="132" t="n">
        <f aca="false">AC333-O333</f>
        <v>60</v>
      </c>
      <c r="AF333" s="119"/>
      <c r="AG333" s="119"/>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row>
    <row r="334" customFormat="false" ht="39.95" hidden="false" customHeight="true" outlineLevel="0" collapsed="false">
      <c r="A334" s="119" t="n">
        <v>312</v>
      </c>
      <c r="B334" s="119" t="s">
        <v>109</v>
      </c>
      <c r="C334" s="119" t="n">
        <v>14</v>
      </c>
      <c r="D334" s="119" t="s">
        <v>110</v>
      </c>
      <c r="E334" s="119"/>
      <c r="F334" s="119"/>
      <c r="G334" s="119" t="s">
        <v>530</v>
      </c>
      <c r="H334" s="119"/>
      <c r="I334" s="119" t="s">
        <v>71</v>
      </c>
      <c r="J334" s="119"/>
      <c r="K334" s="164" t="s">
        <v>1145</v>
      </c>
      <c r="L334" s="164" t="s">
        <v>243</v>
      </c>
      <c r="M334" s="119" t="s">
        <v>1042</v>
      </c>
      <c r="N334" s="193" t="n">
        <v>41868</v>
      </c>
      <c r="O334" s="193" t="n">
        <f aca="false">O333</f>
        <v>41870</v>
      </c>
      <c r="P334" s="119"/>
      <c r="Q334" s="124" t="n">
        <f aca="false">P334-O334</f>
        <v>-41870</v>
      </c>
      <c r="R334" s="119"/>
      <c r="S334" s="164" t="s">
        <v>1146</v>
      </c>
      <c r="T334" s="164"/>
      <c r="U334" s="169" t="s">
        <v>1211</v>
      </c>
      <c r="V334" s="164" t="s">
        <v>550</v>
      </c>
      <c r="W334" s="302" t="s">
        <v>1094</v>
      </c>
      <c r="X334" s="0"/>
      <c r="Y334" s="119"/>
      <c r="Z334" s="208" t="s">
        <v>1212</v>
      </c>
      <c r="AA334" s="208"/>
      <c r="AB334" s="159" t="n">
        <v>1</v>
      </c>
      <c r="AC334" s="193" t="n">
        <v>41930</v>
      </c>
      <c r="AD334" s="119" t="s">
        <v>121</v>
      </c>
      <c r="AE334" s="132" t="n">
        <f aca="false">AC334-O334</f>
        <v>60</v>
      </c>
      <c r="AF334" s="119"/>
      <c r="AG334" s="119"/>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row>
    <row r="335" customFormat="false" ht="39.95" hidden="false" customHeight="true" outlineLevel="0" collapsed="false">
      <c r="A335" s="119" t="n">
        <v>313</v>
      </c>
      <c r="B335" s="119" t="s">
        <v>109</v>
      </c>
      <c r="C335" s="119" t="n">
        <v>14</v>
      </c>
      <c r="D335" s="119" t="s">
        <v>110</v>
      </c>
      <c r="E335" s="119"/>
      <c r="F335" s="119"/>
      <c r="G335" s="119" t="s">
        <v>530</v>
      </c>
      <c r="H335" s="119"/>
      <c r="I335" s="119" t="s">
        <v>71</v>
      </c>
      <c r="J335" s="119"/>
      <c r="K335" s="164" t="s">
        <v>1145</v>
      </c>
      <c r="L335" s="164" t="s">
        <v>243</v>
      </c>
      <c r="M335" s="119" t="s">
        <v>1042</v>
      </c>
      <c r="N335" s="193" t="n">
        <v>41868</v>
      </c>
      <c r="O335" s="193" t="n">
        <f aca="false">O334</f>
        <v>41870</v>
      </c>
      <c r="P335" s="119"/>
      <c r="Q335" s="124" t="n">
        <f aca="false">P335-O335</f>
        <v>-41870</v>
      </c>
      <c r="R335" s="119"/>
      <c r="S335" s="164" t="s">
        <v>1146</v>
      </c>
      <c r="T335" s="164"/>
      <c r="U335" s="169" t="s">
        <v>1213</v>
      </c>
      <c r="V335" s="164" t="s">
        <v>550</v>
      </c>
      <c r="W335" s="302" t="s">
        <v>1094</v>
      </c>
      <c r="X335" s="0"/>
      <c r="Y335" s="119"/>
      <c r="Z335" s="208" t="s">
        <v>1214</v>
      </c>
      <c r="AA335" s="208"/>
      <c r="AB335" s="159" t="n">
        <v>1</v>
      </c>
      <c r="AC335" s="193" t="n">
        <v>41930</v>
      </c>
      <c r="AD335" s="119" t="s">
        <v>121</v>
      </c>
      <c r="AE335" s="132" t="n">
        <f aca="false">AC335-O335</f>
        <v>60</v>
      </c>
      <c r="AF335" s="119"/>
      <c r="AG335" s="119"/>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row>
    <row r="336" customFormat="false" ht="39.95" hidden="false" customHeight="true" outlineLevel="0" collapsed="false">
      <c r="A336" s="119" t="n">
        <v>314</v>
      </c>
      <c r="B336" s="119" t="s">
        <v>109</v>
      </c>
      <c r="C336" s="119" t="n">
        <v>14</v>
      </c>
      <c r="D336" s="119" t="s">
        <v>110</v>
      </c>
      <c r="E336" s="119"/>
      <c r="F336" s="119"/>
      <c r="G336" s="119" t="s">
        <v>530</v>
      </c>
      <c r="H336" s="119"/>
      <c r="I336" s="119" t="s">
        <v>71</v>
      </c>
      <c r="J336" s="119"/>
      <c r="K336" s="164" t="s">
        <v>1145</v>
      </c>
      <c r="L336" s="164" t="s">
        <v>243</v>
      </c>
      <c r="M336" s="119" t="s">
        <v>1042</v>
      </c>
      <c r="N336" s="193" t="n">
        <v>41868</v>
      </c>
      <c r="O336" s="193" t="n">
        <f aca="false">O335</f>
        <v>41870</v>
      </c>
      <c r="P336" s="119"/>
      <c r="Q336" s="124" t="n">
        <f aca="false">P336-O336</f>
        <v>-41870</v>
      </c>
      <c r="R336" s="119"/>
      <c r="S336" s="164" t="s">
        <v>1146</v>
      </c>
      <c r="T336" s="164"/>
      <c r="U336" s="317" t="s">
        <v>1215</v>
      </c>
      <c r="V336" s="164" t="s">
        <v>550</v>
      </c>
      <c r="W336" s="302" t="s">
        <v>1094</v>
      </c>
      <c r="X336" s="0"/>
      <c r="Y336" s="119"/>
      <c r="Z336" s="323" t="s">
        <v>1216</v>
      </c>
      <c r="AA336" s="324"/>
      <c r="AB336" s="159" t="n">
        <v>1</v>
      </c>
      <c r="AC336" s="193" t="n">
        <v>41930</v>
      </c>
      <c r="AD336" s="119" t="s">
        <v>121</v>
      </c>
      <c r="AE336" s="132" t="n">
        <f aca="false">AC336-O336</f>
        <v>60</v>
      </c>
      <c r="AF336" s="119"/>
      <c r="AG336" s="119"/>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row>
    <row r="337" customFormat="false" ht="56.25" hidden="false" customHeight="true" outlineLevel="0" collapsed="false">
      <c r="A337" s="119" t="n">
        <v>315</v>
      </c>
      <c r="B337" s="119" t="s">
        <v>109</v>
      </c>
      <c r="C337" s="119" t="n">
        <v>14</v>
      </c>
      <c r="D337" s="119" t="s">
        <v>110</v>
      </c>
      <c r="E337" s="119"/>
      <c r="F337" s="119"/>
      <c r="G337" s="119" t="s">
        <v>530</v>
      </c>
      <c r="H337" s="119"/>
      <c r="I337" s="119" t="s">
        <v>71</v>
      </c>
      <c r="J337" s="119"/>
      <c r="K337" s="164" t="s">
        <v>1145</v>
      </c>
      <c r="L337" s="164" t="s">
        <v>99</v>
      </c>
      <c r="M337" s="119" t="s">
        <v>1042</v>
      </c>
      <c r="N337" s="193" t="n">
        <v>41868</v>
      </c>
      <c r="O337" s="193" t="n">
        <f aca="false">O336</f>
        <v>41870</v>
      </c>
      <c r="P337" s="119"/>
      <c r="Q337" s="124" t="n">
        <f aca="false">P337-O337</f>
        <v>-41870</v>
      </c>
      <c r="R337" s="119"/>
      <c r="S337" s="164" t="s">
        <v>1146</v>
      </c>
      <c r="T337" s="164"/>
      <c r="U337" s="317" t="s">
        <v>1217</v>
      </c>
      <c r="V337" s="164" t="s">
        <v>550</v>
      </c>
      <c r="W337" s="302" t="s">
        <v>1094</v>
      </c>
      <c r="X337" s="0"/>
      <c r="Y337" s="119"/>
      <c r="Z337" s="0"/>
      <c r="AA337" s="0"/>
      <c r="AB337" s="159" t="n">
        <v>0</v>
      </c>
      <c r="AC337" s="193" t="n">
        <v>41930</v>
      </c>
      <c r="AD337" s="119" t="s">
        <v>200</v>
      </c>
      <c r="AE337" s="132" t="n">
        <f aca="false">AC337-O337</f>
        <v>60</v>
      </c>
      <c r="AF337" s="119"/>
      <c r="AG337" s="119"/>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row>
    <row r="338" customFormat="false" ht="56.25" hidden="false" customHeight="true" outlineLevel="0" collapsed="false">
      <c r="A338" s="119" t="n">
        <v>316</v>
      </c>
      <c r="B338" s="119" t="s">
        <v>109</v>
      </c>
      <c r="C338" s="119" t="n">
        <v>14</v>
      </c>
      <c r="D338" s="119" t="s">
        <v>110</v>
      </c>
      <c r="E338" s="119"/>
      <c r="F338" s="119"/>
      <c r="G338" s="119" t="s">
        <v>530</v>
      </c>
      <c r="H338" s="119"/>
      <c r="I338" s="119" t="s">
        <v>71</v>
      </c>
      <c r="J338" s="119"/>
      <c r="K338" s="164" t="s">
        <v>1145</v>
      </c>
      <c r="L338" s="119" t="s">
        <v>99</v>
      </c>
      <c r="M338" s="119" t="s">
        <v>1042</v>
      </c>
      <c r="N338" s="193" t="n">
        <v>41868</v>
      </c>
      <c r="O338" s="193" t="n">
        <f aca="false">O337</f>
        <v>41870</v>
      </c>
      <c r="P338" s="119"/>
      <c r="Q338" s="124" t="n">
        <f aca="false">P338-O338</f>
        <v>-41870</v>
      </c>
      <c r="R338" s="119"/>
      <c r="S338" s="164" t="s">
        <v>1146</v>
      </c>
      <c r="T338" s="164"/>
      <c r="U338" s="319" t="s">
        <v>1218</v>
      </c>
      <c r="V338" s="164" t="s">
        <v>550</v>
      </c>
      <c r="W338" s="302" t="s">
        <v>1094</v>
      </c>
      <c r="X338" s="0"/>
      <c r="Y338" s="119"/>
      <c r="Z338" s="0"/>
      <c r="AA338" s="0"/>
      <c r="AB338" s="159" t="n">
        <v>0</v>
      </c>
      <c r="AC338" s="193" t="n">
        <v>41930</v>
      </c>
      <c r="AD338" s="119" t="s">
        <v>200</v>
      </c>
      <c r="AE338" s="132" t="n">
        <f aca="false">AC338-O338</f>
        <v>60</v>
      </c>
      <c r="AF338" s="119"/>
      <c r="AG338" s="119"/>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row>
    <row r="339" customFormat="false" ht="39.95" hidden="false" customHeight="true" outlineLevel="0" collapsed="false">
      <c r="A339" s="119" t="n">
        <v>317</v>
      </c>
      <c r="B339" s="119" t="s">
        <v>109</v>
      </c>
      <c r="C339" s="119" t="n">
        <v>14</v>
      </c>
      <c r="D339" s="119" t="s">
        <v>110</v>
      </c>
      <c r="E339" s="119"/>
      <c r="F339" s="119"/>
      <c r="G339" s="119" t="s">
        <v>530</v>
      </c>
      <c r="H339" s="119"/>
      <c r="I339" s="119" t="s">
        <v>71</v>
      </c>
      <c r="J339" s="119"/>
      <c r="K339" s="164" t="s">
        <v>1145</v>
      </c>
      <c r="L339" s="164" t="s">
        <v>99</v>
      </c>
      <c r="M339" s="119" t="s">
        <v>1042</v>
      </c>
      <c r="N339" s="193" t="n">
        <v>41868</v>
      </c>
      <c r="O339" s="193" t="n">
        <f aca="false">O338</f>
        <v>41870</v>
      </c>
      <c r="P339" s="119"/>
      <c r="Q339" s="124" t="n">
        <f aca="false">P339-O339</f>
        <v>-41870</v>
      </c>
      <c r="R339" s="119"/>
      <c r="S339" s="164" t="s">
        <v>1146</v>
      </c>
      <c r="T339" s="164"/>
      <c r="U339" s="325" t="s">
        <v>1219</v>
      </c>
      <c r="V339" s="164" t="s">
        <v>550</v>
      </c>
      <c r="W339" s="302" t="s">
        <v>1094</v>
      </c>
      <c r="X339" s="0"/>
      <c r="Y339" s="119"/>
      <c r="Z339" s="0"/>
      <c r="AA339" s="0"/>
      <c r="AB339" s="159" t="n">
        <v>0</v>
      </c>
      <c r="AC339" s="193" t="n">
        <v>41930</v>
      </c>
      <c r="AD339" s="119" t="s">
        <v>200</v>
      </c>
      <c r="AE339" s="132" t="n">
        <f aca="false">AC339-O339</f>
        <v>60</v>
      </c>
      <c r="AF339" s="119"/>
      <c r="AG339" s="119"/>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row>
    <row r="340" customFormat="false" ht="57.75" hidden="false" customHeight="true" outlineLevel="0" collapsed="false">
      <c r="A340" s="119" t="n">
        <v>318</v>
      </c>
      <c r="B340" s="119" t="s">
        <v>109</v>
      </c>
      <c r="C340" s="119" t="n">
        <v>14</v>
      </c>
      <c r="D340" s="119" t="s">
        <v>110</v>
      </c>
      <c r="E340" s="119"/>
      <c r="F340" s="119"/>
      <c r="G340" s="119" t="s">
        <v>530</v>
      </c>
      <c r="H340" s="119"/>
      <c r="I340" s="119" t="s">
        <v>71</v>
      </c>
      <c r="J340" s="119"/>
      <c r="K340" s="164" t="s">
        <v>1145</v>
      </c>
      <c r="L340" s="119" t="s">
        <v>91</v>
      </c>
      <c r="M340" s="119" t="s">
        <v>1042</v>
      </c>
      <c r="N340" s="193" t="n">
        <v>41868</v>
      </c>
      <c r="O340" s="193" t="n">
        <f aca="false">O339</f>
        <v>41870</v>
      </c>
      <c r="P340" s="119"/>
      <c r="Q340" s="124" t="n">
        <f aca="false">P340-O340</f>
        <v>-41870</v>
      </c>
      <c r="R340" s="119"/>
      <c r="S340" s="164" t="s">
        <v>1146</v>
      </c>
      <c r="T340" s="164"/>
      <c r="U340" s="317" t="s">
        <v>1220</v>
      </c>
      <c r="V340" s="164" t="s">
        <v>550</v>
      </c>
      <c r="W340" s="302" t="s">
        <v>1094</v>
      </c>
      <c r="X340" s="0"/>
      <c r="Y340" s="119"/>
      <c r="Z340" s="169" t="s">
        <v>1221</v>
      </c>
      <c r="AA340" s="165"/>
      <c r="AB340" s="159" t="n">
        <v>1</v>
      </c>
      <c r="AC340" s="193" t="n">
        <v>41930</v>
      </c>
      <c r="AD340" s="119" t="s">
        <v>121</v>
      </c>
      <c r="AE340" s="132" t="n">
        <f aca="false">AC340-O340</f>
        <v>60</v>
      </c>
      <c r="AF340" s="119"/>
      <c r="AG340" s="119"/>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row>
    <row r="341" customFormat="false" ht="55.5" hidden="false" customHeight="true" outlineLevel="0" collapsed="false">
      <c r="A341" s="119" t="n">
        <v>319</v>
      </c>
      <c r="B341" s="119" t="s">
        <v>109</v>
      </c>
      <c r="C341" s="119" t="n">
        <v>14</v>
      </c>
      <c r="D341" s="119" t="s">
        <v>110</v>
      </c>
      <c r="E341" s="119"/>
      <c r="F341" s="119"/>
      <c r="G341" s="119" t="s">
        <v>530</v>
      </c>
      <c r="H341" s="119"/>
      <c r="I341" s="119" t="s">
        <v>71</v>
      </c>
      <c r="J341" s="119"/>
      <c r="K341" s="164" t="s">
        <v>1145</v>
      </c>
      <c r="L341" s="119" t="s">
        <v>91</v>
      </c>
      <c r="M341" s="119" t="s">
        <v>1042</v>
      </c>
      <c r="N341" s="193" t="n">
        <v>41868</v>
      </c>
      <c r="O341" s="193" t="n">
        <f aca="false">O340</f>
        <v>41870</v>
      </c>
      <c r="P341" s="119"/>
      <c r="Q341" s="124" t="n">
        <f aca="false">P341-O341</f>
        <v>-41870</v>
      </c>
      <c r="R341" s="119"/>
      <c r="S341" s="164" t="s">
        <v>1146</v>
      </c>
      <c r="T341" s="164"/>
      <c r="U341" s="169" t="s">
        <v>1222</v>
      </c>
      <c r="V341" s="164" t="s">
        <v>550</v>
      </c>
      <c r="W341" s="302" t="s">
        <v>1094</v>
      </c>
      <c r="X341" s="0"/>
      <c r="Y341" s="119" t="s">
        <v>135</v>
      </c>
      <c r="Z341" s="190" t="s">
        <v>1223</v>
      </c>
      <c r="AA341" s="0"/>
      <c r="AB341" s="159" t="n">
        <v>0.4</v>
      </c>
      <c r="AC341" s="193" t="n">
        <v>41930</v>
      </c>
      <c r="AD341" s="119" t="s">
        <v>200</v>
      </c>
      <c r="AE341" s="132" t="n">
        <f aca="false">AC341-O341</f>
        <v>60</v>
      </c>
      <c r="AF341" s="119"/>
      <c r="AG341" s="119" t="s">
        <v>1224</v>
      </c>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row>
    <row r="342" customFormat="false" ht="52.5" hidden="false" customHeight="true" outlineLevel="0" collapsed="false">
      <c r="A342" s="119" t="n">
        <v>320</v>
      </c>
      <c r="B342" s="119" t="s">
        <v>109</v>
      </c>
      <c r="C342" s="119" t="n">
        <v>14</v>
      </c>
      <c r="D342" s="119" t="s">
        <v>110</v>
      </c>
      <c r="E342" s="119"/>
      <c r="F342" s="119"/>
      <c r="G342" s="119" t="s">
        <v>530</v>
      </c>
      <c r="H342" s="119"/>
      <c r="I342" s="119" t="s">
        <v>71</v>
      </c>
      <c r="J342" s="119"/>
      <c r="K342" s="164" t="s">
        <v>1145</v>
      </c>
      <c r="L342" s="119" t="s">
        <v>91</v>
      </c>
      <c r="M342" s="119" t="s">
        <v>1042</v>
      </c>
      <c r="N342" s="193" t="n">
        <v>41868</v>
      </c>
      <c r="O342" s="193" t="n">
        <f aca="false">O341</f>
        <v>41870</v>
      </c>
      <c r="P342" s="119"/>
      <c r="Q342" s="124" t="n">
        <f aca="false">P342-O342</f>
        <v>-41870</v>
      </c>
      <c r="R342" s="119"/>
      <c r="S342" s="164" t="s">
        <v>1146</v>
      </c>
      <c r="T342" s="164"/>
      <c r="U342" s="190" t="s">
        <v>1225</v>
      </c>
      <c r="V342" s="164" t="s">
        <v>550</v>
      </c>
      <c r="W342" s="302" t="s">
        <v>1094</v>
      </c>
      <c r="X342" s="0"/>
      <c r="Y342" s="119"/>
      <c r="Z342" s="169" t="s">
        <v>1226</v>
      </c>
      <c r="AA342" s="165"/>
      <c r="AB342" s="159" t="n">
        <v>1</v>
      </c>
      <c r="AC342" s="193" t="n">
        <v>41930</v>
      </c>
      <c r="AD342" s="119" t="s">
        <v>121</v>
      </c>
      <c r="AE342" s="132" t="n">
        <f aca="false">AC342-O342</f>
        <v>60</v>
      </c>
      <c r="AF342" s="119"/>
      <c r="AG342" s="119"/>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row>
    <row r="343" customFormat="false" ht="51.75" hidden="false" customHeight="true" outlineLevel="0" collapsed="false">
      <c r="A343" s="119" t="n">
        <v>321</v>
      </c>
      <c r="B343" s="119" t="s">
        <v>109</v>
      </c>
      <c r="C343" s="119" t="n">
        <v>14</v>
      </c>
      <c r="D343" s="119" t="s">
        <v>110</v>
      </c>
      <c r="E343" s="119"/>
      <c r="F343" s="119"/>
      <c r="G343" s="119" t="s">
        <v>530</v>
      </c>
      <c r="H343" s="119"/>
      <c r="I343" s="119" t="s">
        <v>71</v>
      </c>
      <c r="J343" s="119"/>
      <c r="K343" s="164" t="s">
        <v>1145</v>
      </c>
      <c r="L343" s="119" t="s">
        <v>91</v>
      </c>
      <c r="M343" s="119" t="s">
        <v>1042</v>
      </c>
      <c r="N343" s="193" t="n">
        <v>41868</v>
      </c>
      <c r="O343" s="193" t="n">
        <f aca="false">O342</f>
        <v>41870</v>
      </c>
      <c r="P343" s="119"/>
      <c r="Q343" s="124" t="n">
        <f aca="false">P343-O343</f>
        <v>-41870</v>
      </c>
      <c r="R343" s="119"/>
      <c r="S343" s="164" t="s">
        <v>1146</v>
      </c>
      <c r="T343" s="164"/>
      <c r="U343" s="190" t="s">
        <v>1227</v>
      </c>
      <c r="V343" s="164" t="s">
        <v>550</v>
      </c>
      <c r="W343" s="302" t="s">
        <v>1094</v>
      </c>
      <c r="X343" s="0"/>
      <c r="Y343" s="119"/>
      <c r="Z343" s="190" t="s">
        <v>1228</v>
      </c>
      <c r="AA343" s="0"/>
      <c r="AB343" s="159" t="n">
        <v>1</v>
      </c>
      <c r="AC343" s="193" t="n">
        <v>41930</v>
      </c>
      <c r="AD343" s="119" t="s">
        <v>457</v>
      </c>
      <c r="AE343" s="132" t="n">
        <f aca="false">AC343-O343</f>
        <v>60</v>
      </c>
      <c r="AF343" s="119"/>
      <c r="AG343" s="119"/>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row>
    <row r="344" customFormat="false" ht="54.75" hidden="false" customHeight="true" outlineLevel="0" collapsed="false">
      <c r="A344" s="119" t="n">
        <v>322</v>
      </c>
      <c r="B344" s="119" t="s">
        <v>109</v>
      </c>
      <c r="C344" s="119" t="n">
        <v>14</v>
      </c>
      <c r="D344" s="119" t="s">
        <v>110</v>
      </c>
      <c r="E344" s="119"/>
      <c r="F344" s="119"/>
      <c r="G344" s="119" t="s">
        <v>530</v>
      </c>
      <c r="H344" s="119"/>
      <c r="I344" s="119" t="s">
        <v>68</v>
      </c>
      <c r="J344" s="119"/>
      <c r="K344" s="164" t="s">
        <v>1145</v>
      </c>
      <c r="L344" s="119" t="s">
        <v>91</v>
      </c>
      <c r="M344" s="119" t="s">
        <v>1042</v>
      </c>
      <c r="N344" s="193" t="n">
        <v>41868</v>
      </c>
      <c r="O344" s="193" t="n">
        <f aca="false">O343</f>
        <v>41870</v>
      </c>
      <c r="P344" s="119"/>
      <c r="Q344" s="124" t="n">
        <f aca="false">P344-O344</f>
        <v>-41870</v>
      </c>
      <c r="R344" s="119"/>
      <c r="S344" s="164" t="s">
        <v>1146</v>
      </c>
      <c r="T344" s="164"/>
      <c r="U344" s="190" t="s">
        <v>1229</v>
      </c>
      <c r="V344" s="164" t="s">
        <v>550</v>
      </c>
      <c r="W344" s="302" t="s">
        <v>1094</v>
      </c>
      <c r="X344" s="0"/>
      <c r="Y344" s="119" t="s">
        <v>135</v>
      </c>
      <c r="Z344" s="0"/>
      <c r="AA344" s="0"/>
      <c r="AB344" s="159" t="n">
        <v>0</v>
      </c>
      <c r="AC344" s="193" t="n">
        <v>41930</v>
      </c>
      <c r="AD344" s="119" t="s">
        <v>200</v>
      </c>
      <c r="AE344" s="132" t="n">
        <f aca="false">AC344-O344</f>
        <v>60</v>
      </c>
      <c r="AF344" s="119"/>
      <c r="AG344" s="119"/>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row>
    <row r="345" customFormat="false" ht="60" hidden="false" customHeight="true" outlineLevel="0" collapsed="false">
      <c r="A345" s="119" t="n">
        <v>323</v>
      </c>
      <c r="B345" s="119" t="s">
        <v>109</v>
      </c>
      <c r="C345" s="119" t="n">
        <v>14</v>
      </c>
      <c r="D345" s="119" t="s">
        <v>110</v>
      </c>
      <c r="E345" s="119"/>
      <c r="F345" s="119"/>
      <c r="G345" s="119" t="s">
        <v>530</v>
      </c>
      <c r="H345" s="119"/>
      <c r="I345" s="119" t="s">
        <v>68</v>
      </c>
      <c r="J345" s="119"/>
      <c r="K345" s="164" t="s">
        <v>1145</v>
      </c>
      <c r="L345" s="119" t="s">
        <v>91</v>
      </c>
      <c r="M345" s="119" t="s">
        <v>1042</v>
      </c>
      <c r="N345" s="193" t="n">
        <v>41868</v>
      </c>
      <c r="O345" s="193" t="n">
        <f aca="false">O344</f>
        <v>41870</v>
      </c>
      <c r="P345" s="119"/>
      <c r="Q345" s="124" t="n">
        <f aca="false">P345-O345</f>
        <v>-41870</v>
      </c>
      <c r="R345" s="119"/>
      <c r="S345" s="164" t="s">
        <v>1146</v>
      </c>
      <c r="T345" s="164"/>
      <c r="U345" s="169" t="s">
        <v>1230</v>
      </c>
      <c r="V345" s="164" t="s">
        <v>550</v>
      </c>
      <c r="W345" s="302" t="s">
        <v>1094</v>
      </c>
      <c r="X345" s="0"/>
      <c r="Y345" s="119" t="s">
        <v>135</v>
      </c>
      <c r="Z345" s="0"/>
      <c r="AA345" s="0"/>
      <c r="AB345" s="159" t="n">
        <v>0</v>
      </c>
      <c r="AC345" s="193" t="n">
        <v>41930</v>
      </c>
      <c r="AD345" s="119" t="s">
        <v>200</v>
      </c>
      <c r="AE345" s="132" t="n">
        <f aca="false">AC345-O345</f>
        <v>60</v>
      </c>
      <c r="AF345" s="119"/>
      <c r="AG345" s="119"/>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row>
    <row r="346" customFormat="false" ht="39.95" hidden="false" customHeight="true" outlineLevel="0" collapsed="false">
      <c r="A346" s="119" t="n">
        <v>324</v>
      </c>
      <c r="B346" s="119" t="s">
        <v>109</v>
      </c>
      <c r="C346" s="119" t="n">
        <v>14</v>
      </c>
      <c r="D346" s="119" t="s">
        <v>110</v>
      </c>
      <c r="E346" s="119"/>
      <c r="F346" s="119"/>
      <c r="G346" s="119" t="s">
        <v>530</v>
      </c>
      <c r="H346" s="119"/>
      <c r="I346" s="119" t="s">
        <v>71</v>
      </c>
      <c r="J346" s="119"/>
      <c r="K346" s="164" t="s">
        <v>1145</v>
      </c>
      <c r="L346" s="164" t="s">
        <v>893</v>
      </c>
      <c r="M346" s="119" t="s">
        <v>1042</v>
      </c>
      <c r="N346" s="193" t="n">
        <v>41868</v>
      </c>
      <c r="O346" s="193" t="n">
        <f aca="false">O345</f>
        <v>41870</v>
      </c>
      <c r="P346" s="119"/>
      <c r="Q346" s="124" t="n">
        <f aca="false">P346-O346</f>
        <v>-41870</v>
      </c>
      <c r="R346" s="119"/>
      <c r="S346" s="164" t="s">
        <v>1146</v>
      </c>
      <c r="T346" s="164"/>
      <c r="U346" s="317" t="s">
        <v>1231</v>
      </c>
      <c r="V346" s="164" t="s">
        <v>550</v>
      </c>
      <c r="W346" s="302" t="s">
        <v>1094</v>
      </c>
      <c r="X346" s="0"/>
      <c r="Y346" s="119"/>
      <c r="Z346" s="190" t="s">
        <v>1232</v>
      </c>
      <c r="AA346" s="0"/>
      <c r="AB346" s="159" t="n">
        <v>1</v>
      </c>
      <c r="AC346" s="193" t="n">
        <v>41930</v>
      </c>
      <c r="AD346" s="119" t="s">
        <v>121</v>
      </c>
      <c r="AE346" s="132" t="n">
        <f aca="false">AC346-O346</f>
        <v>60</v>
      </c>
      <c r="AF346" s="119"/>
      <c r="AG346" s="119"/>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row>
    <row r="347" customFormat="false" ht="39.95" hidden="false" customHeight="true" outlineLevel="0" collapsed="false">
      <c r="A347" s="119" t="n">
        <v>325</v>
      </c>
      <c r="B347" s="119" t="s">
        <v>109</v>
      </c>
      <c r="C347" s="119" t="n">
        <v>14</v>
      </c>
      <c r="D347" s="119" t="s">
        <v>110</v>
      </c>
      <c r="E347" s="119"/>
      <c r="F347" s="119"/>
      <c r="G347" s="119" t="s">
        <v>530</v>
      </c>
      <c r="H347" s="119"/>
      <c r="I347" s="119" t="s">
        <v>71</v>
      </c>
      <c r="J347" s="119"/>
      <c r="K347" s="164" t="s">
        <v>1145</v>
      </c>
      <c r="L347" s="164" t="s">
        <v>893</v>
      </c>
      <c r="M347" s="119" t="s">
        <v>1042</v>
      </c>
      <c r="N347" s="193" t="n">
        <v>41868</v>
      </c>
      <c r="O347" s="193" t="n">
        <f aca="false">O346</f>
        <v>41870</v>
      </c>
      <c r="P347" s="119"/>
      <c r="Q347" s="124" t="n">
        <f aca="false">P347-O347</f>
        <v>-41870</v>
      </c>
      <c r="R347" s="119"/>
      <c r="S347" s="164" t="s">
        <v>1146</v>
      </c>
      <c r="T347" s="164"/>
      <c r="U347" s="169" t="s">
        <v>1233</v>
      </c>
      <c r="V347" s="164" t="s">
        <v>550</v>
      </c>
      <c r="W347" s="302" t="s">
        <v>1094</v>
      </c>
      <c r="X347" s="0"/>
      <c r="Y347" s="119"/>
      <c r="Z347" s="190" t="s">
        <v>1234</v>
      </c>
      <c r="AA347" s="0"/>
      <c r="AB347" s="159" t="n">
        <v>1</v>
      </c>
      <c r="AC347" s="193" t="n">
        <v>41930</v>
      </c>
      <c r="AD347" s="119" t="s">
        <v>121</v>
      </c>
      <c r="AE347" s="132" t="n">
        <f aca="false">AC347-O347</f>
        <v>60</v>
      </c>
      <c r="AF347" s="119"/>
      <c r="AG347" s="119"/>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row>
    <row r="348" customFormat="false" ht="39.95" hidden="false" customHeight="true" outlineLevel="0" collapsed="false">
      <c r="A348" s="119" t="n">
        <v>326</v>
      </c>
      <c r="B348" s="119" t="s">
        <v>109</v>
      </c>
      <c r="C348" s="119" t="n">
        <v>14</v>
      </c>
      <c r="D348" s="119" t="s">
        <v>110</v>
      </c>
      <c r="E348" s="119"/>
      <c r="F348" s="119"/>
      <c r="G348" s="119" t="s">
        <v>530</v>
      </c>
      <c r="H348" s="119"/>
      <c r="I348" s="119" t="s">
        <v>71</v>
      </c>
      <c r="J348" s="119"/>
      <c r="K348" s="164" t="s">
        <v>1145</v>
      </c>
      <c r="L348" s="164" t="s">
        <v>893</v>
      </c>
      <c r="M348" s="119" t="s">
        <v>1042</v>
      </c>
      <c r="N348" s="193" t="n">
        <v>41868</v>
      </c>
      <c r="O348" s="193" t="n">
        <f aca="false">O347</f>
        <v>41870</v>
      </c>
      <c r="P348" s="119"/>
      <c r="Q348" s="124" t="n">
        <f aca="false">P348-O348</f>
        <v>-41870</v>
      </c>
      <c r="R348" s="119"/>
      <c r="S348" s="164" t="s">
        <v>1146</v>
      </c>
      <c r="T348" s="164"/>
      <c r="U348" s="169" t="s">
        <v>1235</v>
      </c>
      <c r="V348" s="164" t="s">
        <v>550</v>
      </c>
      <c r="W348" s="302" t="s">
        <v>1094</v>
      </c>
      <c r="X348" s="0"/>
      <c r="Y348" s="119"/>
      <c r="Z348" s="0"/>
      <c r="AA348" s="0"/>
      <c r="AB348" s="159" t="n">
        <v>0</v>
      </c>
      <c r="AC348" s="193" t="n">
        <v>41930</v>
      </c>
      <c r="AD348" s="119" t="s">
        <v>200</v>
      </c>
      <c r="AE348" s="132" t="n">
        <f aca="false">AC348-O348</f>
        <v>60</v>
      </c>
      <c r="AF348" s="119"/>
      <c r="AG348" s="119"/>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row>
    <row r="349" customFormat="false" ht="51" hidden="false" customHeight="false" outlineLevel="0" collapsed="false">
      <c r="A349" s="119" t="n">
        <v>327</v>
      </c>
      <c r="B349" s="119" t="s">
        <v>109</v>
      </c>
      <c r="C349" s="119" t="n">
        <v>14</v>
      </c>
      <c r="D349" s="119" t="s">
        <v>110</v>
      </c>
      <c r="E349" s="119"/>
      <c r="F349" s="119"/>
      <c r="G349" s="119" t="s">
        <v>530</v>
      </c>
      <c r="H349" s="119"/>
      <c r="I349" s="119" t="s">
        <v>71</v>
      </c>
      <c r="J349" s="119"/>
      <c r="K349" s="164" t="s">
        <v>1145</v>
      </c>
      <c r="L349" s="164" t="s">
        <v>893</v>
      </c>
      <c r="M349" s="119" t="s">
        <v>1042</v>
      </c>
      <c r="N349" s="193" t="n">
        <v>41868</v>
      </c>
      <c r="O349" s="193" t="n">
        <f aca="false">O348</f>
        <v>41870</v>
      </c>
      <c r="P349" s="119"/>
      <c r="Q349" s="124" t="n">
        <f aca="false">P349-O349</f>
        <v>-41870</v>
      </c>
      <c r="R349" s="119"/>
      <c r="S349" s="164" t="s">
        <v>1146</v>
      </c>
      <c r="T349" s="164"/>
      <c r="U349" s="169" t="s">
        <v>1236</v>
      </c>
      <c r="V349" s="164" t="s">
        <v>550</v>
      </c>
      <c r="W349" s="302" t="s">
        <v>1094</v>
      </c>
      <c r="X349" s="0"/>
      <c r="Y349" s="119"/>
      <c r="Z349" s="190" t="s">
        <v>1237</v>
      </c>
      <c r="AA349" s="0"/>
      <c r="AB349" s="159" t="n">
        <v>1</v>
      </c>
      <c r="AC349" s="193" t="n">
        <v>41930</v>
      </c>
      <c r="AD349" s="119" t="s">
        <v>121</v>
      </c>
      <c r="AE349" s="132" t="n">
        <f aca="false">AC349-O349</f>
        <v>60</v>
      </c>
      <c r="AF349" s="119"/>
      <c r="AG349" s="119"/>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row>
    <row r="350" customFormat="false" ht="39.95" hidden="false" customHeight="true" outlineLevel="0" collapsed="false">
      <c r="A350" s="119" t="n">
        <v>328</v>
      </c>
      <c r="B350" s="119" t="s">
        <v>109</v>
      </c>
      <c r="C350" s="119" t="n">
        <v>14</v>
      </c>
      <c r="D350" s="119" t="s">
        <v>110</v>
      </c>
      <c r="E350" s="119"/>
      <c r="F350" s="119"/>
      <c r="G350" s="119" t="s">
        <v>530</v>
      </c>
      <c r="H350" s="119"/>
      <c r="I350" s="119" t="s">
        <v>71</v>
      </c>
      <c r="J350" s="119"/>
      <c r="K350" s="164" t="s">
        <v>1145</v>
      </c>
      <c r="L350" s="164" t="s">
        <v>893</v>
      </c>
      <c r="M350" s="119" t="s">
        <v>1042</v>
      </c>
      <c r="N350" s="193" t="n">
        <v>41868</v>
      </c>
      <c r="O350" s="193" t="n">
        <f aca="false">O349</f>
        <v>41870</v>
      </c>
      <c r="P350" s="119"/>
      <c r="Q350" s="124" t="n">
        <f aca="false">P350-O350</f>
        <v>-41870</v>
      </c>
      <c r="R350" s="119"/>
      <c r="S350" s="164" t="s">
        <v>1146</v>
      </c>
      <c r="T350" s="164"/>
      <c r="U350" s="169" t="s">
        <v>1238</v>
      </c>
      <c r="V350" s="164" t="s">
        <v>550</v>
      </c>
      <c r="W350" s="302" t="s">
        <v>1094</v>
      </c>
      <c r="X350" s="0"/>
      <c r="Y350" s="119"/>
      <c r="Z350" s="169" t="s">
        <v>1239</v>
      </c>
      <c r="AA350" s="165"/>
      <c r="AB350" s="159" t="n">
        <v>0.4</v>
      </c>
      <c r="AC350" s="193" t="n">
        <v>41930</v>
      </c>
      <c r="AD350" s="119" t="s">
        <v>200</v>
      </c>
      <c r="AE350" s="132" t="n">
        <f aca="false">AC350-O350</f>
        <v>60</v>
      </c>
      <c r="AF350" s="119"/>
      <c r="AG350" s="164" t="s">
        <v>1240</v>
      </c>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row>
    <row r="351" customFormat="false" ht="39.95" hidden="false" customHeight="true" outlineLevel="0" collapsed="false">
      <c r="A351" s="119" t="n">
        <v>330</v>
      </c>
      <c r="B351" s="119" t="s">
        <v>109</v>
      </c>
      <c r="C351" s="211" t="n">
        <v>14</v>
      </c>
      <c r="D351" s="119" t="s">
        <v>110</v>
      </c>
      <c r="E351" s="119"/>
      <c r="F351" s="119"/>
      <c r="G351" s="119" t="s">
        <v>530</v>
      </c>
      <c r="H351" s="119"/>
      <c r="I351" s="119" t="s">
        <v>68</v>
      </c>
      <c r="J351" s="119"/>
      <c r="K351" s="164" t="s">
        <v>1145</v>
      </c>
      <c r="L351" s="164" t="s">
        <v>893</v>
      </c>
      <c r="M351" s="119" t="s">
        <v>1042</v>
      </c>
      <c r="N351" s="202" t="n">
        <v>41868</v>
      </c>
      <c r="O351" s="202" t="e">
        <f aca="false">#REF!</f>
        <v>#REF!</v>
      </c>
      <c r="P351" s="119"/>
      <c r="Q351" s="124" t="inlineStr">
        <f aca="false">P351-O351</f>
        <is>
          <t/>
        </is>
      </c>
      <c r="R351" s="119"/>
      <c r="S351" s="164" t="s">
        <v>1146</v>
      </c>
      <c r="T351" s="164"/>
      <c r="U351" s="169" t="s">
        <v>1241</v>
      </c>
      <c r="V351" s="164" t="s">
        <v>550</v>
      </c>
      <c r="W351" s="302" t="s">
        <v>1094</v>
      </c>
      <c r="X351" s="0"/>
      <c r="Y351" s="119"/>
      <c r="Z351" s="0"/>
      <c r="AA351" s="0"/>
      <c r="AB351" s="159" t="n">
        <v>0</v>
      </c>
      <c r="AC351" s="202" t="n">
        <v>41930</v>
      </c>
      <c r="AD351" s="175" t="s">
        <v>200</v>
      </c>
      <c r="AE351" s="132" t="inlineStr">
        <f aca="false">AC351-O351</f>
        <is>
          <t/>
        </is>
      </c>
      <c r="AF351" s="119"/>
      <c r="AG351" s="119"/>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row>
    <row r="352" customFormat="false" ht="39.95" hidden="false" customHeight="true" outlineLevel="0" collapsed="false">
      <c r="A352" s="119" t="n">
        <v>331</v>
      </c>
      <c r="B352" s="119" t="s">
        <v>109</v>
      </c>
      <c r="C352" s="211" t="n">
        <v>14</v>
      </c>
      <c r="D352" s="119" t="s">
        <v>110</v>
      </c>
      <c r="E352" s="119"/>
      <c r="F352" s="119"/>
      <c r="G352" s="119" t="s">
        <v>530</v>
      </c>
      <c r="H352" s="119"/>
      <c r="I352" s="119" t="s">
        <v>68</v>
      </c>
      <c r="J352" s="119"/>
      <c r="K352" s="164" t="s">
        <v>1145</v>
      </c>
      <c r="L352" s="164" t="s">
        <v>893</v>
      </c>
      <c r="M352" s="119" t="s">
        <v>1042</v>
      </c>
      <c r="N352" s="202" t="n">
        <v>41868</v>
      </c>
      <c r="O352" s="202" t="e">
        <f aca="false">O351</f>
        <v>#REF!</v>
      </c>
      <c r="P352" s="119"/>
      <c r="Q352" s="124" t="inlineStr">
        <f aca="false">P352-O352</f>
        <is>
          <t/>
        </is>
      </c>
      <c r="R352" s="119"/>
      <c r="S352" s="164" t="s">
        <v>1146</v>
      </c>
      <c r="T352" s="164"/>
      <c r="U352" s="169" t="s">
        <v>1242</v>
      </c>
      <c r="V352" s="164" t="s">
        <v>550</v>
      </c>
      <c r="W352" s="302" t="s">
        <v>1094</v>
      </c>
      <c r="X352" s="0"/>
      <c r="Y352" s="119"/>
      <c r="Z352" s="0"/>
      <c r="AA352" s="0"/>
      <c r="AB352" s="159" t="n">
        <v>0</v>
      </c>
      <c r="AC352" s="202" t="n">
        <v>41930</v>
      </c>
      <c r="AD352" s="175" t="s">
        <v>200</v>
      </c>
      <c r="AE352" s="132" t="inlineStr">
        <f aca="false">AC352-O352</f>
        <is>
          <t/>
        </is>
      </c>
      <c r="AF352" s="119"/>
      <c r="AG352" s="119"/>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row>
    <row r="353" customFormat="false" ht="39.95" hidden="false" customHeight="true" outlineLevel="0" collapsed="false">
      <c r="A353" s="119" t="n">
        <v>332</v>
      </c>
      <c r="B353" s="119" t="s">
        <v>109</v>
      </c>
      <c r="C353" s="211" t="n">
        <v>14</v>
      </c>
      <c r="D353" s="119" t="s">
        <v>110</v>
      </c>
      <c r="E353" s="119"/>
      <c r="F353" s="119"/>
      <c r="G353" s="119" t="s">
        <v>530</v>
      </c>
      <c r="H353" s="119"/>
      <c r="I353" s="119" t="s">
        <v>71</v>
      </c>
      <c r="J353" s="119"/>
      <c r="K353" s="164" t="s">
        <v>1145</v>
      </c>
      <c r="L353" s="164" t="s">
        <v>74</v>
      </c>
      <c r="M353" s="119" t="s">
        <v>1042</v>
      </c>
      <c r="N353" s="202" t="n">
        <v>41868</v>
      </c>
      <c r="O353" s="202" t="inlineStr">
        <f aca="false">O352</f>
        <is>
          <t/>
        </is>
      </c>
      <c r="P353" s="119"/>
      <c r="Q353" s="124" t="inlineStr">
        <f aca="false">P353-O353</f>
        <is>
          <t/>
        </is>
      </c>
      <c r="R353" s="119"/>
      <c r="S353" s="164" t="s">
        <v>1146</v>
      </c>
      <c r="T353" s="164"/>
      <c r="U353" s="326" t="s">
        <v>1243</v>
      </c>
      <c r="V353" s="164" t="s">
        <v>550</v>
      </c>
      <c r="W353" s="302" t="s">
        <v>1094</v>
      </c>
      <c r="X353" s="0"/>
      <c r="Y353" s="119"/>
      <c r="Z353" s="0"/>
      <c r="AA353" s="0"/>
      <c r="AB353" s="159" t="n">
        <v>0</v>
      </c>
      <c r="AC353" s="202" t="n">
        <v>41930</v>
      </c>
      <c r="AD353" s="175" t="s">
        <v>200</v>
      </c>
      <c r="AE353" s="132" t="inlineStr">
        <f aca="false">AC353-O353</f>
        <is>
          <t/>
        </is>
      </c>
      <c r="AF353" s="119"/>
      <c r="AG353" s="119"/>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row>
    <row r="354" customFormat="false" ht="39.95" hidden="false" customHeight="true" outlineLevel="0" collapsed="false">
      <c r="A354" s="119" t="n">
        <v>333</v>
      </c>
      <c r="B354" s="119" t="s">
        <v>109</v>
      </c>
      <c r="C354" s="211" t="n">
        <v>14</v>
      </c>
      <c r="D354" s="119" t="s">
        <v>110</v>
      </c>
      <c r="E354" s="119"/>
      <c r="F354" s="119"/>
      <c r="G354" s="119" t="s">
        <v>530</v>
      </c>
      <c r="H354" s="119"/>
      <c r="I354" s="119" t="s">
        <v>71</v>
      </c>
      <c r="J354" s="119"/>
      <c r="K354" s="164" t="s">
        <v>1145</v>
      </c>
      <c r="L354" s="164" t="s">
        <v>74</v>
      </c>
      <c r="M354" s="119" t="s">
        <v>1042</v>
      </c>
      <c r="N354" s="202" t="n">
        <v>41868</v>
      </c>
      <c r="O354" s="202" t="inlineStr">
        <f aca="false">O353</f>
        <is>
          <t/>
        </is>
      </c>
      <c r="P354" s="119"/>
      <c r="Q354" s="124" t="inlineStr">
        <f aca="false">P354-O354</f>
        <is>
          <t/>
        </is>
      </c>
      <c r="R354" s="119"/>
      <c r="S354" s="164" t="s">
        <v>1146</v>
      </c>
      <c r="T354" s="164"/>
      <c r="U354" s="319" t="s">
        <v>1244</v>
      </c>
      <c r="V354" s="164" t="s">
        <v>550</v>
      </c>
      <c r="W354" s="302" t="s">
        <v>1094</v>
      </c>
      <c r="X354" s="0"/>
      <c r="Y354" s="119"/>
      <c r="Z354" s="0"/>
      <c r="AA354" s="0"/>
      <c r="AB354" s="159" t="n">
        <v>0</v>
      </c>
      <c r="AC354" s="202" t="n">
        <v>41930</v>
      </c>
      <c r="AD354" s="175" t="s">
        <v>200</v>
      </c>
      <c r="AE354" s="132" t="inlineStr">
        <f aca="false">AC354-O354</f>
        <is>
          <t/>
        </is>
      </c>
      <c r="AF354" s="119"/>
      <c r="AG354" s="119"/>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row>
    <row r="355" customFormat="false" ht="57.75" hidden="false" customHeight="true" outlineLevel="0" collapsed="false">
      <c r="A355" s="119" t="n">
        <v>334</v>
      </c>
      <c r="B355" s="119" t="s">
        <v>109</v>
      </c>
      <c r="C355" s="211" t="n">
        <v>14</v>
      </c>
      <c r="D355" s="119" t="s">
        <v>110</v>
      </c>
      <c r="E355" s="119"/>
      <c r="F355" s="119"/>
      <c r="G355" s="119" t="s">
        <v>530</v>
      </c>
      <c r="H355" s="119"/>
      <c r="I355" s="119" t="s">
        <v>71</v>
      </c>
      <c r="J355" s="119"/>
      <c r="K355" s="164" t="s">
        <v>1145</v>
      </c>
      <c r="L355" s="218" t="s">
        <v>753</v>
      </c>
      <c r="M355" s="119" t="s">
        <v>1042</v>
      </c>
      <c r="N355" s="202" t="n">
        <v>41868</v>
      </c>
      <c r="O355" s="202" t="inlineStr">
        <f aca="false">O354</f>
        <is>
          <t/>
        </is>
      </c>
      <c r="P355" s="202" t="n">
        <v>41923</v>
      </c>
      <c r="Q355" s="124" t="inlineStr">
        <f aca="false">P355-O355</f>
        <is>
          <t/>
        </is>
      </c>
      <c r="R355" s="119"/>
      <c r="S355" s="164" t="s">
        <v>1146</v>
      </c>
      <c r="T355" s="164"/>
      <c r="U355" s="317" t="s">
        <v>1245</v>
      </c>
      <c r="V355" s="164" t="s">
        <v>550</v>
      </c>
      <c r="W355" s="302" t="s">
        <v>1094</v>
      </c>
      <c r="X355" s="190" t="s">
        <v>1172</v>
      </c>
      <c r="Y355" s="164" t="s">
        <v>198</v>
      </c>
      <c r="Z355" s="190" t="s">
        <v>1246</v>
      </c>
      <c r="AA355" s="0"/>
      <c r="AB355" s="159" t="n">
        <v>1</v>
      </c>
      <c r="AC355" s="202" t="n">
        <v>41923</v>
      </c>
      <c r="AD355" s="175" t="s">
        <v>121</v>
      </c>
      <c r="AE355" s="132" t="inlineStr">
        <f aca="false">AC355-O355</f>
        <is>
          <t/>
        </is>
      </c>
      <c r="AF355" s="119"/>
      <c r="AG355" s="119"/>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row>
    <row r="356" customFormat="false" ht="39.95" hidden="false" customHeight="true" outlineLevel="0" collapsed="false">
      <c r="A356" s="119" t="n">
        <v>335</v>
      </c>
      <c r="B356" s="119" t="s">
        <v>109</v>
      </c>
      <c r="C356" s="211" t="n">
        <v>14</v>
      </c>
      <c r="D356" s="119" t="s">
        <v>110</v>
      </c>
      <c r="E356" s="119"/>
      <c r="F356" s="119"/>
      <c r="G356" s="119" t="s">
        <v>530</v>
      </c>
      <c r="H356" s="119"/>
      <c r="I356" s="119" t="s">
        <v>71</v>
      </c>
      <c r="J356" s="119"/>
      <c r="K356" s="164" t="s">
        <v>1145</v>
      </c>
      <c r="L356" s="218" t="s">
        <v>753</v>
      </c>
      <c r="M356" s="119" t="s">
        <v>1042</v>
      </c>
      <c r="N356" s="202" t="n">
        <v>41868</v>
      </c>
      <c r="O356" s="202" t="inlineStr">
        <f aca="false">O355</f>
        <is>
          <t/>
        </is>
      </c>
      <c r="P356" s="202" t="n">
        <v>41923</v>
      </c>
      <c r="Q356" s="124" t="inlineStr">
        <f aca="false">P356-O356</f>
        <is>
          <t/>
        </is>
      </c>
      <c r="R356" s="119"/>
      <c r="S356" s="164" t="s">
        <v>1146</v>
      </c>
      <c r="T356" s="164"/>
      <c r="U356" s="169" t="s">
        <v>1247</v>
      </c>
      <c r="V356" s="164" t="s">
        <v>550</v>
      </c>
      <c r="W356" s="302" t="s">
        <v>1094</v>
      </c>
      <c r="X356" s="190" t="s">
        <v>1172</v>
      </c>
      <c r="Y356" s="164" t="s">
        <v>1012</v>
      </c>
      <c r="Z356" s="190" t="s">
        <v>1248</v>
      </c>
      <c r="AA356" s="0"/>
      <c r="AB356" s="159" t="n">
        <v>1</v>
      </c>
      <c r="AC356" s="202" t="n">
        <v>41923</v>
      </c>
      <c r="AD356" s="175" t="s">
        <v>121</v>
      </c>
      <c r="AE356" s="132" t="inlineStr">
        <f aca="false">AC356-O356</f>
        <is>
          <t/>
        </is>
      </c>
      <c r="AF356" s="119"/>
      <c r="AG356" s="119"/>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row>
    <row r="357" customFormat="false" ht="39.95" hidden="false" customHeight="true" outlineLevel="0" collapsed="false">
      <c r="A357" s="119" t="n">
        <v>336</v>
      </c>
      <c r="B357" s="119" t="s">
        <v>109</v>
      </c>
      <c r="C357" s="211" t="n">
        <v>14</v>
      </c>
      <c r="D357" s="119" t="s">
        <v>110</v>
      </c>
      <c r="E357" s="119"/>
      <c r="F357" s="119"/>
      <c r="G357" s="119" t="s">
        <v>530</v>
      </c>
      <c r="H357" s="119"/>
      <c r="I357" s="119" t="s">
        <v>71</v>
      </c>
      <c r="J357" s="119"/>
      <c r="K357" s="164" t="s">
        <v>1145</v>
      </c>
      <c r="L357" s="218" t="s">
        <v>753</v>
      </c>
      <c r="M357" s="119" t="s">
        <v>1042</v>
      </c>
      <c r="N357" s="202" t="n">
        <v>41868</v>
      </c>
      <c r="O357" s="202" t="inlineStr">
        <f aca="false">O356</f>
        <is>
          <t/>
        </is>
      </c>
      <c r="P357" s="202" t="n">
        <v>41923</v>
      </c>
      <c r="Q357" s="124" t="inlineStr">
        <f aca="false">P357-O357</f>
        <is>
          <t/>
        </is>
      </c>
      <c r="R357" s="119"/>
      <c r="S357" s="164" t="s">
        <v>1146</v>
      </c>
      <c r="T357" s="164"/>
      <c r="U357" s="169" t="s">
        <v>1249</v>
      </c>
      <c r="V357" s="164" t="s">
        <v>550</v>
      </c>
      <c r="W357" s="302" t="s">
        <v>1094</v>
      </c>
      <c r="X357" s="190" t="s">
        <v>1172</v>
      </c>
      <c r="Y357" s="164" t="s">
        <v>1012</v>
      </c>
      <c r="Z357" s="190" t="s">
        <v>1250</v>
      </c>
      <c r="AA357" s="0"/>
      <c r="AB357" s="159" t="n">
        <v>1</v>
      </c>
      <c r="AC357" s="202" t="n">
        <v>41923</v>
      </c>
      <c r="AD357" s="175" t="s">
        <v>121</v>
      </c>
      <c r="AE357" s="132" t="inlineStr">
        <f aca="false">AC357-O357</f>
        <is>
          <t/>
        </is>
      </c>
      <c r="AF357" s="119"/>
      <c r="AG357" s="119"/>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row>
    <row r="358" customFormat="false" ht="39.95" hidden="false" customHeight="true" outlineLevel="0" collapsed="false">
      <c r="A358" s="119" t="n">
        <v>337</v>
      </c>
      <c r="B358" s="119" t="s">
        <v>109</v>
      </c>
      <c r="C358" s="211" t="n">
        <v>14</v>
      </c>
      <c r="D358" s="119" t="s">
        <v>110</v>
      </c>
      <c r="E358" s="119"/>
      <c r="F358" s="119"/>
      <c r="G358" s="119" t="s">
        <v>530</v>
      </c>
      <c r="H358" s="119"/>
      <c r="I358" s="119" t="s">
        <v>71</v>
      </c>
      <c r="J358" s="119"/>
      <c r="K358" s="164" t="s">
        <v>1145</v>
      </c>
      <c r="L358" s="218" t="s">
        <v>753</v>
      </c>
      <c r="M358" s="119" t="s">
        <v>1042</v>
      </c>
      <c r="N358" s="202" t="n">
        <v>41868</v>
      </c>
      <c r="O358" s="202" t="inlineStr">
        <f aca="false">O357</f>
        <is>
          <t/>
        </is>
      </c>
      <c r="P358" s="202" t="n">
        <v>41923</v>
      </c>
      <c r="Q358" s="124" t="inlineStr">
        <f aca="false">P358-O358</f>
        <is>
          <t/>
        </is>
      </c>
      <c r="R358" s="119"/>
      <c r="S358" s="164" t="s">
        <v>1146</v>
      </c>
      <c r="T358" s="164"/>
      <c r="U358" s="169" t="s">
        <v>1251</v>
      </c>
      <c r="V358" s="164" t="s">
        <v>550</v>
      </c>
      <c r="W358" s="302" t="s">
        <v>1094</v>
      </c>
      <c r="X358" s="190" t="s">
        <v>1252</v>
      </c>
      <c r="Y358" s="164" t="s">
        <v>1012</v>
      </c>
      <c r="Z358" s="190" t="s">
        <v>1253</v>
      </c>
      <c r="AA358" s="0"/>
      <c r="AB358" s="159" t="n">
        <v>1</v>
      </c>
      <c r="AC358" s="202" t="n">
        <v>41923</v>
      </c>
      <c r="AD358" s="175" t="s">
        <v>121</v>
      </c>
      <c r="AE358" s="132" t="inlineStr">
        <f aca="false">AC358-O358</f>
        <is>
          <t/>
        </is>
      </c>
      <c r="AF358" s="119"/>
      <c r="AG358" s="119"/>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row>
    <row r="359" customFormat="false" ht="39.95" hidden="false" customHeight="true" outlineLevel="0" collapsed="false">
      <c r="A359" s="119" t="n">
        <v>338</v>
      </c>
      <c r="B359" s="119" t="s">
        <v>109</v>
      </c>
      <c r="C359" s="211" t="n">
        <v>14</v>
      </c>
      <c r="D359" s="119" t="s">
        <v>110</v>
      </c>
      <c r="E359" s="119"/>
      <c r="F359" s="119"/>
      <c r="G359" s="119" t="s">
        <v>530</v>
      </c>
      <c r="H359" s="119"/>
      <c r="I359" s="119" t="s">
        <v>71</v>
      </c>
      <c r="J359" s="119"/>
      <c r="K359" s="164" t="s">
        <v>1145</v>
      </c>
      <c r="L359" s="218" t="s">
        <v>753</v>
      </c>
      <c r="M359" s="119" t="s">
        <v>1042</v>
      </c>
      <c r="N359" s="202" t="n">
        <v>41868</v>
      </c>
      <c r="O359" s="202" t="n">
        <f aca="false">N359</f>
        <v>41868</v>
      </c>
      <c r="P359" s="202"/>
      <c r="Q359" s="124" t="n">
        <f aca="false">P359-O359</f>
        <v>-41868</v>
      </c>
      <c r="R359" s="119"/>
      <c r="S359" s="164" t="s">
        <v>1146</v>
      </c>
      <c r="T359" s="164"/>
      <c r="U359" s="169" t="s">
        <v>1254</v>
      </c>
      <c r="V359" s="164" t="s">
        <v>550</v>
      </c>
      <c r="W359" s="302" t="s">
        <v>1094</v>
      </c>
      <c r="X359" s="190" t="s">
        <v>1172</v>
      </c>
      <c r="Y359" s="164" t="s">
        <v>1012</v>
      </c>
      <c r="Z359" s="190" t="s">
        <v>1255</v>
      </c>
      <c r="AA359" s="0"/>
      <c r="AB359" s="159" t="n">
        <v>0.4</v>
      </c>
      <c r="AC359" s="202" t="n">
        <v>41930</v>
      </c>
      <c r="AD359" s="175" t="s">
        <v>200</v>
      </c>
      <c r="AE359" s="132" t="n">
        <f aca="false">AC359-O359</f>
        <v>62</v>
      </c>
      <c r="AF359" s="119"/>
      <c r="AG359" s="119"/>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row>
    <row r="360" customFormat="false" ht="51" hidden="false" customHeight="false" outlineLevel="0" collapsed="false">
      <c r="A360" s="119" t="n">
        <v>339</v>
      </c>
      <c r="B360" s="119" t="s">
        <v>109</v>
      </c>
      <c r="C360" s="211" t="n">
        <v>14</v>
      </c>
      <c r="D360" s="119" t="s">
        <v>110</v>
      </c>
      <c r="E360" s="119"/>
      <c r="F360" s="119"/>
      <c r="G360" s="119" t="s">
        <v>530</v>
      </c>
      <c r="H360" s="119"/>
      <c r="I360" s="119" t="s">
        <v>71</v>
      </c>
      <c r="J360" s="119"/>
      <c r="K360" s="164" t="s">
        <v>1145</v>
      </c>
      <c r="L360" s="218" t="s">
        <v>753</v>
      </c>
      <c r="M360" s="119" t="s">
        <v>1042</v>
      </c>
      <c r="N360" s="202" t="n">
        <v>41868</v>
      </c>
      <c r="O360" s="202" t="n">
        <f aca="false">O359</f>
        <v>41868</v>
      </c>
      <c r="P360" s="202" t="n">
        <v>41923</v>
      </c>
      <c r="Q360" s="124" t="n">
        <f aca="false">P360-O360</f>
        <v>55</v>
      </c>
      <c r="R360" s="119"/>
      <c r="S360" s="164" t="s">
        <v>1146</v>
      </c>
      <c r="T360" s="164"/>
      <c r="U360" s="169" t="s">
        <v>1256</v>
      </c>
      <c r="V360" s="164" t="s">
        <v>550</v>
      </c>
      <c r="W360" s="302" t="s">
        <v>1094</v>
      </c>
      <c r="X360" s="190" t="s">
        <v>1172</v>
      </c>
      <c r="Y360" s="164" t="s">
        <v>1012</v>
      </c>
      <c r="Z360" s="190" t="s">
        <v>1257</v>
      </c>
      <c r="AA360" s="190"/>
      <c r="AB360" s="159" t="n">
        <v>1</v>
      </c>
      <c r="AC360" s="202" t="n">
        <v>41923</v>
      </c>
      <c r="AD360" s="175" t="s">
        <v>121</v>
      </c>
      <c r="AE360" s="132" t="n">
        <f aca="false">AC360-O360</f>
        <v>55</v>
      </c>
      <c r="AF360" s="119"/>
      <c r="AG360" s="119"/>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c r="EC360" s="0"/>
      <c r="ED360" s="0"/>
      <c r="EE360" s="0"/>
      <c r="EF360" s="0"/>
      <c r="EG360" s="0"/>
      <c r="EH360" s="0"/>
      <c r="EI360" s="0"/>
      <c r="EJ360" s="0"/>
      <c r="EK360" s="0"/>
      <c r="EL360" s="0"/>
      <c r="EM360" s="0"/>
      <c r="EN360" s="0"/>
      <c r="EO360" s="0"/>
      <c r="EP360" s="0"/>
      <c r="EQ360" s="0"/>
      <c r="ER360" s="0"/>
      <c r="ES360" s="0"/>
      <c r="ET360" s="0"/>
      <c r="EU360" s="0"/>
      <c r="EV360" s="0"/>
      <c r="EW360" s="0"/>
      <c r="EX360" s="0"/>
      <c r="EY360" s="0"/>
      <c r="EZ360" s="0"/>
      <c r="FA360" s="0"/>
      <c r="FB360" s="0"/>
      <c r="FC360" s="0"/>
      <c r="FD360" s="0"/>
      <c r="FE360" s="0"/>
      <c r="FF360" s="0"/>
      <c r="FG360" s="0"/>
      <c r="FH360" s="0"/>
      <c r="FI360" s="0"/>
      <c r="FJ360" s="0"/>
      <c r="FK360" s="0"/>
      <c r="FL360" s="0"/>
      <c r="FM360" s="0"/>
      <c r="FN360" s="0"/>
      <c r="FO360" s="0"/>
      <c r="FP360" s="0"/>
      <c r="FQ360" s="0"/>
      <c r="FR360" s="0"/>
      <c r="FS360" s="0"/>
      <c r="FT360" s="0"/>
      <c r="FU360" s="0"/>
      <c r="FV360" s="0"/>
      <c r="FW360" s="0"/>
      <c r="FX360" s="0"/>
      <c r="FY360" s="0"/>
      <c r="FZ360" s="0"/>
      <c r="GA360" s="0"/>
      <c r="GB360" s="0"/>
      <c r="GC360" s="0"/>
      <c r="GD360" s="0"/>
      <c r="GE360" s="0"/>
      <c r="GF360" s="0"/>
      <c r="GG360" s="0"/>
      <c r="GH360" s="0"/>
      <c r="GI360" s="0"/>
      <c r="GJ360" s="0"/>
      <c r="GK360" s="0"/>
      <c r="GL360" s="0"/>
      <c r="GM360" s="0"/>
      <c r="GN360" s="0"/>
      <c r="GO360" s="0"/>
      <c r="GP360" s="0"/>
      <c r="GQ360" s="0"/>
      <c r="GR360" s="0"/>
      <c r="GS360" s="0"/>
      <c r="GT360" s="0"/>
      <c r="GU360" s="0"/>
      <c r="GV360" s="0"/>
      <c r="GW360" s="0"/>
      <c r="GX360" s="0"/>
      <c r="GY360" s="0"/>
      <c r="GZ360" s="0"/>
      <c r="HA360" s="0"/>
      <c r="HB360" s="0"/>
      <c r="HC360" s="0"/>
      <c r="HD360" s="0"/>
      <c r="HE360" s="0"/>
      <c r="HF360" s="0"/>
      <c r="HG360" s="0"/>
      <c r="HH360" s="0"/>
      <c r="HI360" s="0"/>
      <c r="HJ360" s="0"/>
      <c r="HK360" s="0"/>
      <c r="HL360" s="0"/>
      <c r="HM360" s="0"/>
      <c r="HN360" s="0"/>
      <c r="HO360" s="0"/>
      <c r="HP360" s="0"/>
      <c r="HQ360" s="0"/>
      <c r="HR360" s="0"/>
      <c r="HS360" s="0"/>
      <c r="HT360" s="0"/>
      <c r="HU360" s="0"/>
      <c r="HV360" s="0"/>
      <c r="HW360" s="0"/>
      <c r="HX360" s="0"/>
      <c r="HY360" s="0"/>
      <c r="HZ360" s="0"/>
      <c r="IA360" s="0"/>
      <c r="IB360" s="0"/>
      <c r="IC360" s="0"/>
      <c r="ID360" s="0"/>
      <c r="IE360" s="0"/>
      <c r="IF360" s="0"/>
      <c r="IG360" s="0"/>
      <c r="IH360" s="0"/>
      <c r="II360" s="0"/>
      <c r="IJ360" s="0"/>
      <c r="IK360" s="0"/>
      <c r="IL360" s="0"/>
      <c r="IM360" s="0"/>
      <c r="IN360" s="0"/>
      <c r="IO360" s="0"/>
      <c r="IP360" s="0"/>
      <c r="IQ360" s="0"/>
      <c r="IR360" s="0"/>
      <c r="IS360" s="0"/>
      <c r="IT360" s="0"/>
      <c r="IU360" s="0"/>
      <c r="IV360" s="0"/>
      <c r="IW360" s="0"/>
      <c r="IX360" s="0"/>
      <c r="IY360" s="0"/>
      <c r="IZ360" s="0"/>
      <c r="JA360" s="0"/>
      <c r="JB360" s="0"/>
      <c r="JC360" s="0"/>
      <c r="JD360" s="0"/>
      <c r="JE360" s="0"/>
      <c r="JF360" s="0"/>
      <c r="JG360" s="0"/>
      <c r="JH360" s="0"/>
      <c r="JI360" s="0"/>
      <c r="JJ360" s="0"/>
      <c r="JK360" s="0"/>
      <c r="JL360" s="0"/>
      <c r="JM360" s="0"/>
      <c r="JN360" s="0"/>
      <c r="JO360" s="0"/>
      <c r="JP360" s="0"/>
      <c r="JQ360" s="0"/>
      <c r="JR360" s="0"/>
      <c r="JS360" s="0"/>
      <c r="JT360" s="0"/>
      <c r="JU360" s="0"/>
      <c r="JV360" s="0"/>
      <c r="JW360" s="0"/>
      <c r="JX360" s="0"/>
      <c r="JY360" s="0"/>
      <c r="JZ360" s="0"/>
      <c r="KA360" s="0"/>
      <c r="KB360" s="0"/>
      <c r="KC360" s="0"/>
      <c r="KD360" s="0"/>
      <c r="KE360" s="0"/>
      <c r="KF360" s="0"/>
      <c r="KG360" s="0"/>
      <c r="KH360" s="0"/>
      <c r="KI360" s="0"/>
      <c r="KJ360" s="0"/>
      <c r="KK360" s="0"/>
      <c r="KL360" s="0"/>
      <c r="KM360" s="0"/>
      <c r="KN360" s="0"/>
      <c r="KO360" s="0"/>
      <c r="KP360" s="0"/>
      <c r="KQ360" s="0"/>
      <c r="KR360" s="0"/>
      <c r="KS360" s="0"/>
      <c r="KT360" s="0"/>
      <c r="KU360" s="0"/>
      <c r="KV360" s="0"/>
      <c r="KW360" s="0"/>
      <c r="KX360" s="0"/>
      <c r="KY360" s="0"/>
      <c r="KZ360" s="0"/>
      <c r="LA360" s="0"/>
      <c r="LB360" s="0"/>
      <c r="LC360" s="0"/>
      <c r="LD360" s="0"/>
      <c r="LE360" s="0"/>
      <c r="LF360" s="0"/>
      <c r="LG360" s="0"/>
      <c r="LH360" s="0"/>
      <c r="LI360" s="0"/>
      <c r="LJ360" s="0"/>
      <c r="LK360" s="0"/>
      <c r="LL360" s="0"/>
      <c r="LM360" s="0"/>
      <c r="LN360" s="0"/>
      <c r="LO360" s="0"/>
      <c r="LP360" s="0"/>
      <c r="LQ360" s="0"/>
      <c r="LR360" s="0"/>
      <c r="LS360" s="0"/>
      <c r="LT360" s="0"/>
      <c r="LU360" s="0"/>
      <c r="LV360" s="0"/>
      <c r="LW360" s="0"/>
      <c r="LX360" s="0"/>
      <c r="LY360" s="0"/>
      <c r="LZ360" s="0"/>
      <c r="MA360" s="0"/>
      <c r="MB360" s="0"/>
      <c r="MC360" s="0"/>
      <c r="MD360" s="0"/>
      <c r="ME360" s="0"/>
      <c r="MF360" s="0"/>
      <c r="MG360" s="0"/>
      <c r="MH360" s="0"/>
      <c r="MI360" s="0"/>
      <c r="MJ360" s="0"/>
      <c r="MK360" s="0"/>
      <c r="ML360" s="0"/>
      <c r="MM360" s="0"/>
      <c r="MN360" s="0"/>
      <c r="MO360" s="0"/>
      <c r="MP360" s="0"/>
      <c r="MQ360" s="0"/>
      <c r="MR360" s="0"/>
      <c r="MS360" s="0"/>
      <c r="MT360" s="0"/>
      <c r="MU360" s="0"/>
      <c r="MV360" s="0"/>
      <c r="MW360" s="0"/>
      <c r="MX360" s="0"/>
      <c r="MY360" s="0"/>
      <c r="MZ360" s="0"/>
      <c r="NA360" s="0"/>
      <c r="NB360" s="0"/>
      <c r="NC360" s="0"/>
      <c r="ND360" s="0"/>
      <c r="NE360" s="0"/>
      <c r="NF360" s="0"/>
      <c r="NG360" s="0"/>
      <c r="NH360" s="0"/>
      <c r="NI360" s="0"/>
      <c r="NJ360" s="0"/>
      <c r="NK360" s="0"/>
      <c r="NL360" s="0"/>
      <c r="NM360" s="0"/>
      <c r="NN360" s="0"/>
      <c r="NO360" s="0"/>
      <c r="NP360" s="0"/>
      <c r="NQ360" s="0"/>
      <c r="NR360" s="0"/>
      <c r="NS360" s="0"/>
      <c r="NT360" s="0"/>
      <c r="NU360" s="0"/>
      <c r="NV360" s="0"/>
      <c r="NW360" s="0"/>
      <c r="NX360" s="0"/>
      <c r="NY360" s="0"/>
      <c r="NZ360" s="0"/>
      <c r="OA360" s="0"/>
      <c r="OB360" s="0"/>
      <c r="OC360" s="0"/>
      <c r="OD360" s="0"/>
      <c r="OE360" s="0"/>
      <c r="OF360" s="0"/>
      <c r="OG360" s="0"/>
      <c r="OH360" s="0"/>
      <c r="OI360" s="0"/>
      <c r="OJ360" s="0"/>
      <c r="OK360" s="0"/>
      <c r="OL360" s="0"/>
      <c r="OM360" s="0"/>
      <c r="ON360" s="0"/>
      <c r="OO360" s="0"/>
      <c r="OP360" s="0"/>
      <c r="OQ360" s="0"/>
      <c r="OR360" s="0"/>
      <c r="OS360" s="0"/>
      <c r="OT360" s="0"/>
      <c r="OU360" s="0"/>
      <c r="OV360" s="0"/>
      <c r="OW360" s="0"/>
      <c r="OX360" s="0"/>
      <c r="OY360" s="0"/>
      <c r="OZ360" s="0"/>
      <c r="PA360" s="0"/>
      <c r="PB360" s="0"/>
      <c r="PC360" s="0"/>
      <c r="PD360" s="0"/>
      <c r="PE360" s="0"/>
      <c r="PF360" s="0"/>
      <c r="PG360" s="0"/>
      <c r="PH360" s="0"/>
      <c r="PI360" s="0"/>
      <c r="PJ360" s="0"/>
      <c r="PK360" s="0"/>
      <c r="PL360" s="0"/>
      <c r="PM360" s="0"/>
      <c r="PN360" s="0"/>
      <c r="PO360" s="0"/>
      <c r="PP360" s="0"/>
      <c r="PQ360" s="0"/>
      <c r="PR360" s="0"/>
      <c r="PS360" s="0"/>
      <c r="PT360" s="0"/>
      <c r="PU360" s="0"/>
      <c r="PV360" s="0"/>
      <c r="PW360" s="0"/>
      <c r="PX360" s="0"/>
      <c r="PY360" s="0"/>
      <c r="PZ360" s="0"/>
      <c r="QA360" s="0"/>
      <c r="QB360" s="0"/>
      <c r="QC360" s="0"/>
      <c r="QD360" s="0"/>
      <c r="QE360" s="0"/>
      <c r="QF360" s="0"/>
      <c r="QG360" s="0"/>
      <c r="QH360" s="0"/>
      <c r="QI360" s="0"/>
      <c r="QJ360" s="0"/>
      <c r="QK360" s="0"/>
      <c r="QL360" s="0"/>
      <c r="QM360" s="0"/>
      <c r="QN360" s="0"/>
      <c r="QO360" s="0"/>
      <c r="QP360" s="0"/>
      <c r="QQ360" s="0"/>
      <c r="QR360" s="0"/>
      <c r="QS360" s="0"/>
      <c r="QT360" s="0"/>
      <c r="QU360" s="0"/>
      <c r="QV360" s="0"/>
      <c r="QW360" s="0"/>
      <c r="QX360" s="0"/>
      <c r="QY360" s="0"/>
      <c r="QZ360" s="0"/>
      <c r="RA360" s="0"/>
      <c r="RB360" s="0"/>
      <c r="RC360" s="0"/>
      <c r="RD360" s="0"/>
      <c r="RE360" s="0"/>
      <c r="RF360" s="0"/>
      <c r="RG360" s="0"/>
      <c r="RH360" s="0"/>
      <c r="RI360" s="0"/>
      <c r="RJ360" s="0"/>
      <c r="RK360" s="0"/>
      <c r="RL360" s="0"/>
      <c r="RM360" s="0"/>
      <c r="RN360" s="0"/>
      <c r="RO360" s="0"/>
      <c r="RP360" s="0"/>
      <c r="RQ360" s="0"/>
      <c r="RR360" s="0"/>
    </row>
    <row r="361" customFormat="false" ht="51" hidden="false" customHeight="false" outlineLevel="0" collapsed="false">
      <c r="A361" s="119" t="n">
        <v>340</v>
      </c>
      <c r="B361" s="119" t="s">
        <v>109</v>
      </c>
      <c r="C361" s="211" t="n">
        <v>14</v>
      </c>
      <c r="D361" s="119" t="s">
        <v>110</v>
      </c>
      <c r="E361" s="119"/>
      <c r="F361" s="119"/>
      <c r="G361" s="119" t="s">
        <v>530</v>
      </c>
      <c r="H361" s="119"/>
      <c r="I361" s="119" t="s">
        <v>68</v>
      </c>
      <c r="J361" s="119"/>
      <c r="K361" s="164" t="s">
        <v>1145</v>
      </c>
      <c r="L361" s="119" t="s">
        <v>753</v>
      </c>
      <c r="M361" s="119" t="s">
        <v>1042</v>
      </c>
      <c r="N361" s="202" t="n">
        <v>41868</v>
      </c>
      <c r="O361" s="202" t="n">
        <f aca="false">O360</f>
        <v>41868</v>
      </c>
      <c r="P361" s="202" t="n">
        <v>41923</v>
      </c>
      <c r="Q361" s="124" t="n">
        <f aca="false">P361-O361</f>
        <v>55</v>
      </c>
      <c r="R361" s="119"/>
      <c r="S361" s="164" t="s">
        <v>1146</v>
      </c>
      <c r="T361" s="164"/>
      <c r="U361" s="169" t="s">
        <v>1258</v>
      </c>
      <c r="V361" s="164" t="s">
        <v>550</v>
      </c>
      <c r="W361" s="302" t="s">
        <v>1094</v>
      </c>
      <c r="X361" s="190" t="s">
        <v>1259</v>
      </c>
      <c r="Y361" s="119" t="s">
        <v>1149</v>
      </c>
      <c r="Z361" s="190" t="s">
        <v>1260</v>
      </c>
      <c r="AA361" s="190"/>
      <c r="AB361" s="159" t="n">
        <v>1</v>
      </c>
      <c r="AC361" s="202" t="n">
        <v>41930</v>
      </c>
      <c r="AD361" s="175" t="s">
        <v>121</v>
      </c>
      <c r="AE361" s="132" t="n">
        <f aca="false">AC361-O361</f>
        <v>62</v>
      </c>
      <c r="AF361" s="119"/>
      <c r="AG361" s="119"/>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c r="BM361" s="0"/>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c r="DS361" s="0"/>
      <c r="DT361" s="0"/>
      <c r="DU361" s="0"/>
      <c r="DV361" s="0"/>
      <c r="DW361" s="0"/>
      <c r="DX361" s="0"/>
      <c r="DY361" s="0"/>
      <c r="DZ361" s="0"/>
      <c r="EA361" s="0"/>
      <c r="EB361" s="0"/>
      <c r="EC361" s="0"/>
      <c r="ED361" s="0"/>
      <c r="EE361" s="0"/>
      <c r="EF361" s="0"/>
      <c r="EG361" s="0"/>
      <c r="EH361" s="0"/>
      <c r="EI361" s="0"/>
      <c r="EJ361" s="0"/>
      <c r="EK361" s="0"/>
      <c r="EL361" s="0"/>
      <c r="EM361" s="0"/>
      <c r="EN361" s="0"/>
      <c r="EO361" s="0"/>
      <c r="EP361" s="0"/>
      <c r="EQ361" s="0"/>
      <c r="ER361" s="0"/>
      <c r="ES361" s="0"/>
      <c r="ET361" s="0"/>
      <c r="EU361" s="0"/>
      <c r="EV361" s="0"/>
      <c r="EW361" s="0"/>
      <c r="EX361" s="0"/>
      <c r="EY361" s="0"/>
      <c r="EZ361" s="0"/>
      <c r="FA361" s="0"/>
      <c r="FB361" s="0"/>
      <c r="FC361" s="0"/>
      <c r="FD361" s="0"/>
      <c r="FE361" s="0"/>
      <c r="FF361" s="0"/>
      <c r="FG361" s="0"/>
      <c r="FH361" s="0"/>
      <c r="FI361" s="0"/>
      <c r="FJ361" s="0"/>
      <c r="FK361" s="0"/>
      <c r="FL361" s="0"/>
      <c r="FM361" s="0"/>
      <c r="FN361" s="0"/>
      <c r="FO361" s="0"/>
      <c r="FP361" s="0"/>
      <c r="FQ361" s="0"/>
      <c r="FR361" s="0"/>
      <c r="FS361" s="0"/>
      <c r="FT361" s="0"/>
      <c r="FU361" s="0"/>
      <c r="FV361" s="0"/>
      <c r="FW361" s="0"/>
      <c r="FX361" s="0"/>
      <c r="FY361" s="0"/>
      <c r="FZ361" s="0"/>
      <c r="GA361" s="0"/>
      <c r="GB361" s="0"/>
      <c r="GC361" s="0"/>
      <c r="GD361" s="0"/>
      <c r="GE361" s="0"/>
      <c r="GF361" s="0"/>
      <c r="GG361" s="0"/>
      <c r="GH361" s="0"/>
      <c r="GI361" s="0"/>
      <c r="GJ361" s="0"/>
      <c r="GK361" s="0"/>
      <c r="GL361" s="0"/>
      <c r="GM361" s="0"/>
      <c r="GN361" s="0"/>
      <c r="GO361" s="0"/>
      <c r="GP361" s="0"/>
      <c r="GQ361" s="0"/>
      <c r="GR361" s="0"/>
      <c r="GS361" s="0"/>
      <c r="GT361" s="0"/>
      <c r="GU361" s="0"/>
      <c r="GV361" s="0"/>
      <c r="GW361" s="0"/>
      <c r="GX361" s="0"/>
      <c r="GY361" s="0"/>
      <c r="GZ361" s="0"/>
      <c r="HA361" s="0"/>
      <c r="HB361" s="0"/>
      <c r="HC361" s="0"/>
      <c r="HD361" s="0"/>
      <c r="HE361" s="0"/>
      <c r="HF361" s="0"/>
      <c r="HG361" s="0"/>
      <c r="HH361" s="0"/>
      <c r="HI361" s="0"/>
      <c r="HJ361" s="0"/>
      <c r="HK361" s="0"/>
      <c r="HL361" s="0"/>
      <c r="HM361" s="0"/>
      <c r="HN361" s="0"/>
      <c r="HO361" s="0"/>
      <c r="HP361" s="0"/>
      <c r="HQ361" s="0"/>
      <c r="HR361" s="0"/>
      <c r="HS361" s="0"/>
      <c r="HT361" s="0"/>
      <c r="HU361" s="0"/>
      <c r="HV361" s="0"/>
      <c r="HW361" s="0"/>
      <c r="HX361" s="0"/>
      <c r="HY361" s="0"/>
      <c r="HZ361" s="0"/>
      <c r="IA361" s="0"/>
      <c r="IB361" s="0"/>
      <c r="IC361" s="0"/>
      <c r="ID361" s="0"/>
      <c r="IE361" s="0"/>
      <c r="IF361" s="0"/>
      <c r="IG361" s="0"/>
      <c r="IH361" s="0"/>
      <c r="II361" s="0"/>
      <c r="IJ361" s="0"/>
      <c r="IK361" s="0"/>
      <c r="IL361" s="0"/>
      <c r="IM361" s="0"/>
      <c r="IN361" s="0"/>
      <c r="IO361" s="0"/>
      <c r="IP361" s="0"/>
      <c r="IQ361" s="0"/>
      <c r="IR361" s="0"/>
      <c r="IS361" s="0"/>
      <c r="IT361" s="0"/>
      <c r="IU361" s="0"/>
      <c r="IV361" s="0"/>
      <c r="IW361" s="0"/>
      <c r="IX361" s="0"/>
      <c r="IY361" s="0"/>
      <c r="IZ361" s="0"/>
      <c r="JA361" s="0"/>
      <c r="JB361" s="0"/>
      <c r="JC361" s="0"/>
      <c r="JD361" s="0"/>
      <c r="JE361" s="0"/>
      <c r="JF361" s="0"/>
      <c r="JG361" s="0"/>
      <c r="JH361" s="0"/>
      <c r="JI361" s="0"/>
      <c r="JJ361" s="0"/>
      <c r="JK361" s="0"/>
      <c r="JL361" s="0"/>
      <c r="JM361" s="0"/>
      <c r="JN361" s="0"/>
      <c r="JO361" s="0"/>
      <c r="JP361" s="0"/>
      <c r="JQ361" s="0"/>
      <c r="JR361" s="0"/>
      <c r="JS361" s="0"/>
      <c r="JT361" s="0"/>
      <c r="JU361" s="0"/>
      <c r="JV361" s="0"/>
      <c r="JW361" s="0"/>
      <c r="JX361" s="0"/>
      <c r="JY361" s="0"/>
      <c r="JZ361" s="0"/>
      <c r="KA361" s="0"/>
      <c r="KB361" s="0"/>
      <c r="KC361" s="0"/>
      <c r="KD361" s="0"/>
      <c r="KE361" s="0"/>
      <c r="KF361" s="0"/>
      <c r="KG361" s="0"/>
      <c r="KH361" s="0"/>
      <c r="KI361" s="0"/>
      <c r="KJ361" s="0"/>
      <c r="KK361" s="0"/>
      <c r="KL361" s="0"/>
      <c r="KM361" s="0"/>
      <c r="KN361" s="0"/>
      <c r="KO361" s="0"/>
      <c r="KP361" s="0"/>
      <c r="KQ361" s="0"/>
      <c r="KR361" s="0"/>
      <c r="KS361" s="0"/>
      <c r="KT361" s="0"/>
      <c r="KU361" s="0"/>
      <c r="KV361" s="0"/>
      <c r="KW361" s="0"/>
      <c r="KX361" s="0"/>
      <c r="KY361" s="0"/>
      <c r="KZ361" s="0"/>
      <c r="LA361" s="0"/>
      <c r="LB361" s="0"/>
      <c r="LC361" s="0"/>
      <c r="LD361" s="0"/>
      <c r="LE361" s="0"/>
      <c r="LF361" s="0"/>
      <c r="LG361" s="0"/>
      <c r="LH361" s="0"/>
      <c r="LI361" s="0"/>
      <c r="LJ361" s="0"/>
      <c r="LK361" s="0"/>
      <c r="LL361" s="0"/>
      <c r="LM361" s="0"/>
      <c r="LN361" s="0"/>
      <c r="LO361" s="0"/>
      <c r="LP361" s="0"/>
      <c r="LQ361" s="0"/>
      <c r="LR361" s="0"/>
      <c r="LS361" s="0"/>
      <c r="LT361" s="0"/>
      <c r="LU361" s="0"/>
      <c r="LV361" s="0"/>
      <c r="LW361" s="0"/>
      <c r="LX361" s="0"/>
      <c r="LY361" s="0"/>
      <c r="LZ361" s="0"/>
      <c r="MA361" s="0"/>
      <c r="MB361" s="0"/>
      <c r="MC361" s="0"/>
      <c r="MD361" s="0"/>
      <c r="ME361" s="0"/>
      <c r="MF361" s="0"/>
      <c r="MG361" s="0"/>
      <c r="MH361" s="0"/>
      <c r="MI361" s="0"/>
      <c r="MJ361" s="0"/>
      <c r="MK361" s="0"/>
      <c r="ML361" s="0"/>
      <c r="MM361" s="0"/>
      <c r="MN361" s="0"/>
      <c r="MO361" s="0"/>
      <c r="MP361" s="0"/>
      <c r="MQ361" s="0"/>
      <c r="MR361" s="0"/>
      <c r="MS361" s="0"/>
      <c r="MT361" s="0"/>
      <c r="MU361" s="0"/>
      <c r="MV361" s="0"/>
      <c r="MW361" s="0"/>
      <c r="MX361" s="0"/>
      <c r="MY361" s="0"/>
      <c r="MZ361" s="0"/>
      <c r="NA361" s="0"/>
      <c r="NB361" s="0"/>
      <c r="NC361" s="0"/>
      <c r="ND361" s="0"/>
      <c r="NE361" s="0"/>
      <c r="NF361" s="0"/>
      <c r="NG361" s="0"/>
      <c r="NH361" s="0"/>
      <c r="NI361" s="0"/>
      <c r="NJ361" s="0"/>
      <c r="NK361" s="0"/>
      <c r="NL361" s="0"/>
      <c r="NM361" s="0"/>
      <c r="NN361" s="0"/>
      <c r="NO361" s="0"/>
      <c r="NP361" s="0"/>
      <c r="NQ361" s="0"/>
      <c r="NR361" s="0"/>
      <c r="NS361" s="0"/>
      <c r="NT361" s="0"/>
      <c r="NU361" s="0"/>
      <c r="NV361" s="0"/>
      <c r="NW361" s="0"/>
      <c r="NX361" s="0"/>
      <c r="NY361" s="0"/>
      <c r="NZ361" s="0"/>
      <c r="OA361" s="0"/>
      <c r="OB361" s="0"/>
      <c r="OC361" s="0"/>
      <c r="OD361" s="0"/>
      <c r="OE361" s="0"/>
      <c r="OF361" s="0"/>
      <c r="OG361" s="0"/>
      <c r="OH361" s="0"/>
      <c r="OI361" s="0"/>
      <c r="OJ361" s="0"/>
      <c r="OK361" s="0"/>
      <c r="OL361" s="0"/>
      <c r="OM361" s="0"/>
      <c r="ON361" s="0"/>
      <c r="OO361" s="0"/>
      <c r="OP361" s="0"/>
      <c r="OQ361" s="0"/>
      <c r="OR361" s="0"/>
      <c r="OS361" s="0"/>
      <c r="OT361" s="0"/>
      <c r="OU361" s="0"/>
      <c r="OV361" s="0"/>
      <c r="OW361" s="0"/>
      <c r="OX361" s="0"/>
      <c r="OY361" s="0"/>
      <c r="OZ361" s="0"/>
      <c r="PA361" s="0"/>
      <c r="PB361" s="0"/>
      <c r="PC361" s="0"/>
      <c r="PD361" s="0"/>
      <c r="PE361" s="0"/>
      <c r="PF361" s="0"/>
      <c r="PG361" s="0"/>
      <c r="PH361" s="0"/>
      <c r="PI361" s="0"/>
      <c r="PJ361" s="0"/>
      <c r="PK361" s="0"/>
      <c r="PL361" s="0"/>
      <c r="PM361" s="0"/>
      <c r="PN361" s="0"/>
      <c r="PO361" s="0"/>
      <c r="PP361" s="0"/>
      <c r="PQ361" s="0"/>
      <c r="PR361" s="0"/>
      <c r="PS361" s="0"/>
      <c r="PT361" s="0"/>
      <c r="PU361" s="0"/>
      <c r="PV361" s="0"/>
      <c r="PW361" s="0"/>
      <c r="PX361" s="0"/>
      <c r="PY361" s="0"/>
      <c r="PZ361" s="0"/>
      <c r="QA361" s="0"/>
      <c r="QB361" s="0"/>
      <c r="QC361" s="0"/>
      <c r="QD361" s="0"/>
      <c r="QE361" s="0"/>
      <c r="QF361" s="0"/>
      <c r="QG361" s="0"/>
      <c r="QH361" s="0"/>
      <c r="QI361" s="0"/>
      <c r="QJ361" s="0"/>
      <c r="QK361" s="0"/>
      <c r="QL361" s="0"/>
      <c r="QM361" s="0"/>
      <c r="QN361" s="0"/>
      <c r="QO361" s="0"/>
      <c r="QP361" s="0"/>
      <c r="QQ361" s="0"/>
      <c r="QR361" s="0"/>
      <c r="QS361" s="0"/>
      <c r="QT361" s="0"/>
      <c r="QU361" s="0"/>
      <c r="QV361" s="0"/>
      <c r="QW361" s="0"/>
      <c r="QX361" s="0"/>
      <c r="QY361" s="0"/>
      <c r="QZ361" s="0"/>
      <c r="RA361" s="0"/>
      <c r="RB361" s="0"/>
      <c r="RC361" s="0"/>
      <c r="RD361" s="0"/>
      <c r="RE361" s="0"/>
      <c r="RF361" s="0"/>
      <c r="RG361" s="0"/>
      <c r="RH361" s="0"/>
      <c r="RI361" s="0"/>
      <c r="RJ361" s="0"/>
      <c r="RK361" s="0"/>
      <c r="RL361" s="0"/>
      <c r="RM361" s="0"/>
      <c r="RN361" s="0"/>
      <c r="RO361" s="0"/>
      <c r="RP361" s="0"/>
      <c r="RQ361" s="0"/>
      <c r="RR361" s="0"/>
    </row>
    <row r="362" customFormat="false" ht="79.5" hidden="false" customHeight="true" outlineLevel="0" collapsed="false">
      <c r="A362" s="119" t="n">
        <v>341</v>
      </c>
      <c r="B362" s="119" t="s">
        <v>109</v>
      </c>
      <c r="C362" s="211" t="n">
        <v>14</v>
      </c>
      <c r="D362" s="119" t="s">
        <v>110</v>
      </c>
      <c r="E362" s="119"/>
      <c r="F362" s="119"/>
      <c r="G362" s="119" t="s">
        <v>530</v>
      </c>
      <c r="H362" s="119"/>
      <c r="I362" s="119" t="s">
        <v>71</v>
      </c>
      <c r="J362" s="119"/>
      <c r="K362" s="164" t="s">
        <v>1145</v>
      </c>
      <c r="L362" s="164" t="s">
        <v>1261</v>
      </c>
      <c r="M362" s="119" t="s">
        <v>1042</v>
      </c>
      <c r="N362" s="202" t="n">
        <v>41868</v>
      </c>
      <c r="O362" s="202" t="n">
        <f aca="false">O361</f>
        <v>41868</v>
      </c>
      <c r="P362" s="119"/>
      <c r="Q362" s="124" t="n">
        <f aca="false">P362-O362</f>
        <v>-41868</v>
      </c>
      <c r="R362" s="119"/>
      <c r="S362" s="164" t="s">
        <v>1146</v>
      </c>
      <c r="T362" s="164"/>
      <c r="U362" s="317" t="s">
        <v>1262</v>
      </c>
      <c r="V362" s="164" t="s">
        <v>550</v>
      </c>
      <c r="W362" s="302" t="s">
        <v>1094</v>
      </c>
      <c r="X362" s="190"/>
      <c r="Y362" s="119"/>
      <c r="Z362" s="190"/>
      <c r="AA362" s="190"/>
      <c r="AB362" s="159" t="n">
        <v>0</v>
      </c>
      <c r="AC362" s="202" t="n">
        <v>41930</v>
      </c>
      <c r="AD362" s="175" t="s">
        <v>200</v>
      </c>
      <c r="AE362" s="132" t="n">
        <f aca="false">AC362-O362</f>
        <v>62</v>
      </c>
      <c r="AF362" s="119"/>
      <c r="AG362" s="119"/>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c r="EC362" s="0"/>
      <c r="ED362" s="0"/>
      <c r="EE362" s="0"/>
      <c r="EF362" s="0"/>
      <c r="EG362" s="0"/>
      <c r="EH362" s="0"/>
      <c r="EI362" s="0"/>
      <c r="EJ362" s="0"/>
      <c r="EK362" s="0"/>
      <c r="EL362" s="0"/>
      <c r="EM362" s="0"/>
      <c r="EN362" s="0"/>
      <c r="EO362" s="0"/>
      <c r="EP362" s="0"/>
      <c r="EQ362" s="0"/>
      <c r="ER362" s="0"/>
      <c r="ES362" s="0"/>
      <c r="ET362" s="0"/>
      <c r="EU362" s="0"/>
      <c r="EV362" s="0"/>
      <c r="EW362" s="0"/>
      <c r="EX362" s="0"/>
      <c r="EY362" s="0"/>
      <c r="EZ362" s="0"/>
      <c r="FA362" s="0"/>
      <c r="FB362" s="0"/>
      <c r="FC362" s="0"/>
      <c r="FD362" s="0"/>
      <c r="FE362" s="0"/>
      <c r="FF362" s="0"/>
      <c r="FG362" s="0"/>
      <c r="FH362" s="0"/>
      <c r="FI362" s="0"/>
      <c r="FJ362" s="0"/>
      <c r="FK362" s="0"/>
      <c r="FL362" s="0"/>
      <c r="FM362" s="0"/>
      <c r="FN362" s="0"/>
      <c r="FO362" s="0"/>
      <c r="FP362" s="0"/>
      <c r="FQ362" s="0"/>
      <c r="FR362" s="0"/>
      <c r="FS362" s="0"/>
      <c r="FT362" s="0"/>
      <c r="FU362" s="0"/>
      <c r="FV362" s="0"/>
      <c r="FW362" s="0"/>
      <c r="FX362" s="0"/>
      <c r="FY362" s="0"/>
      <c r="FZ362" s="0"/>
      <c r="GA362" s="0"/>
      <c r="GB362" s="0"/>
      <c r="GC362" s="0"/>
      <c r="GD362" s="0"/>
      <c r="GE362" s="0"/>
      <c r="GF362" s="0"/>
      <c r="GG362" s="0"/>
      <c r="GH362" s="0"/>
      <c r="GI362" s="0"/>
      <c r="GJ362" s="0"/>
      <c r="GK362" s="0"/>
      <c r="GL362" s="0"/>
      <c r="GM362" s="0"/>
      <c r="GN362" s="0"/>
      <c r="GO362" s="0"/>
      <c r="GP362" s="0"/>
      <c r="GQ362" s="0"/>
      <c r="GR362" s="0"/>
      <c r="GS362" s="0"/>
      <c r="GT362" s="0"/>
      <c r="GU362" s="0"/>
      <c r="GV362" s="0"/>
      <c r="GW362" s="0"/>
      <c r="GX362" s="0"/>
      <c r="GY362" s="0"/>
      <c r="GZ362" s="0"/>
      <c r="HA362" s="0"/>
      <c r="HB362" s="0"/>
      <c r="HC362" s="0"/>
      <c r="HD362" s="0"/>
      <c r="HE362" s="0"/>
      <c r="HF362" s="0"/>
      <c r="HG362" s="0"/>
      <c r="HH362" s="0"/>
      <c r="HI362" s="0"/>
      <c r="HJ362" s="0"/>
      <c r="HK362" s="0"/>
      <c r="HL362" s="0"/>
      <c r="HM362" s="0"/>
      <c r="HN362" s="0"/>
      <c r="HO362" s="0"/>
      <c r="HP362" s="0"/>
      <c r="HQ362" s="0"/>
      <c r="HR362" s="0"/>
      <c r="HS362" s="0"/>
      <c r="HT362" s="0"/>
      <c r="HU362" s="0"/>
      <c r="HV362" s="0"/>
      <c r="HW362" s="0"/>
      <c r="HX362" s="0"/>
      <c r="HY362" s="0"/>
      <c r="HZ362" s="0"/>
      <c r="IA362" s="0"/>
      <c r="IB362" s="0"/>
      <c r="IC362" s="0"/>
      <c r="ID362" s="0"/>
      <c r="IE362" s="0"/>
      <c r="IF362" s="0"/>
      <c r="IG362" s="0"/>
      <c r="IH362" s="0"/>
      <c r="II362" s="0"/>
      <c r="IJ362" s="0"/>
      <c r="IK362" s="0"/>
      <c r="IL362" s="0"/>
      <c r="IM362" s="0"/>
      <c r="IN362" s="0"/>
      <c r="IO362" s="0"/>
      <c r="IP362" s="0"/>
      <c r="IQ362" s="0"/>
      <c r="IR362" s="0"/>
      <c r="IS362" s="0"/>
      <c r="IT362" s="0"/>
      <c r="IU362" s="0"/>
      <c r="IV362" s="0"/>
      <c r="IW362" s="0"/>
      <c r="IX362" s="0"/>
      <c r="IY362" s="0"/>
      <c r="IZ362" s="0"/>
      <c r="JA362" s="0"/>
      <c r="JB362" s="0"/>
      <c r="JC362" s="0"/>
      <c r="JD362" s="0"/>
      <c r="JE362" s="0"/>
      <c r="JF362" s="0"/>
      <c r="JG362" s="0"/>
      <c r="JH362" s="0"/>
      <c r="JI362" s="0"/>
      <c r="JJ362" s="0"/>
      <c r="JK362" s="0"/>
      <c r="JL362" s="0"/>
      <c r="JM362" s="0"/>
      <c r="JN362" s="0"/>
      <c r="JO362" s="0"/>
      <c r="JP362" s="0"/>
      <c r="JQ362" s="0"/>
      <c r="JR362" s="0"/>
      <c r="JS362" s="0"/>
      <c r="JT362" s="0"/>
      <c r="JU362" s="0"/>
      <c r="JV362" s="0"/>
      <c r="JW362" s="0"/>
      <c r="JX362" s="0"/>
      <c r="JY362" s="0"/>
      <c r="JZ362" s="0"/>
      <c r="KA362" s="0"/>
      <c r="KB362" s="0"/>
      <c r="KC362" s="0"/>
      <c r="KD362" s="0"/>
      <c r="KE362" s="0"/>
      <c r="KF362" s="0"/>
      <c r="KG362" s="0"/>
      <c r="KH362" s="0"/>
      <c r="KI362" s="0"/>
      <c r="KJ362" s="0"/>
      <c r="KK362" s="0"/>
      <c r="KL362" s="0"/>
      <c r="KM362" s="0"/>
      <c r="KN362" s="0"/>
      <c r="KO362" s="0"/>
      <c r="KP362" s="0"/>
      <c r="KQ362" s="0"/>
      <c r="KR362" s="0"/>
      <c r="KS362" s="0"/>
      <c r="KT362" s="0"/>
      <c r="KU362" s="0"/>
      <c r="KV362" s="0"/>
      <c r="KW362" s="0"/>
      <c r="KX362" s="0"/>
      <c r="KY362" s="0"/>
      <c r="KZ362" s="0"/>
      <c r="LA362" s="0"/>
      <c r="LB362" s="0"/>
      <c r="LC362" s="0"/>
      <c r="LD362" s="0"/>
      <c r="LE362" s="0"/>
      <c r="LF362" s="0"/>
      <c r="LG362" s="0"/>
      <c r="LH362" s="0"/>
      <c r="LI362" s="0"/>
      <c r="LJ362" s="0"/>
      <c r="LK362" s="0"/>
      <c r="LL362" s="0"/>
      <c r="LM362" s="0"/>
      <c r="LN362" s="0"/>
      <c r="LO362" s="0"/>
      <c r="LP362" s="0"/>
      <c r="LQ362" s="0"/>
      <c r="LR362" s="0"/>
      <c r="LS362" s="0"/>
      <c r="LT362" s="0"/>
      <c r="LU362" s="0"/>
      <c r="LV362" s="0"/>
      <c r="LW362" s="0"/>
      <c r="LX362" s="0"/>
      <c r="LY362" s="0"/>
      <c r="LZ362" s="0"/>
      <c r="MA362" s="0"/>
      <c r="MB362" s="0"/>
      <c r="MC362" s="0"/>
      <c r="MD362" s="0"/>
      <c r="ME362" s="0"/>
      <c r="MF362" s="0"/>
      <c r="MG362" s="0"/>
      <c r="MH362" s="0"/>
      <c r="MI362" s="0"/>
      <c r="MJ362" s="0"/>
      <c r="MK362" s="0"/>
      <c r="ML362" s="0"/>
      <c r="MM362" s="0"/>
      <c r="MN362" s="0"/>
      <c r="MO362" s="0"/>
      <c r="MP362" s="0"/>
      <c r="MQ362" s="0"/>
      <c r="MR362" s="0"/>
      <c r="MS362" s="0"/>
      <c r="MT362" s="0"/>
      <c r="MU362" s="0"/>
      <c r="MV362" s="0"/>
      <c r="MW362" s="0"/>
      <c r="MX362" s="0"/>
      <c r="MY362" s="0"/>
      <c r="MZ362" s="0"/>
      <c r="NA362" s="0"/>
      <c r="NB362" s="0"/>
      <c r="NC362" s="0"/>
      <c r="ND362" s="0"/>
      <c r="NE362" s="0"/>
      <c r="NF362" s="0"/>
      <c r="NG362" s="0"/>
      <c r="NH362" s="0"/>
      <c r="NI362" s="0"/>
      <c r="NJ362" s="0"/>
      <c r="NK362" s="0"/>
      <c r="NL362" s="0"/>
      <c r="NM362" s="0"/>
      <c r="NN362" s="0"/>
      <c r="NO362" s="0"/>
      <c r="NP362" s="0"/>
      <c r="NQ362" s="0"/>
      <c r="NR362" s="0"/>
      <c r="NS362" s="0"/>
      <c r="NT362" s="0"/>
      <c r="NU362" s="0"/>
      <c r="NV362" s="0"/>
      <c r="NW362" s="0"/>
      <c r="NX362" s="0"/>
      <c r="NY362" s="0"/>
      <c r="NZ362" s="0"/>
      <c r="OA362" s="0"/>
      <c r="OB362" s="0"/>
      <c r="OC362" s="0"/>
      <c r="OD362" s="0"/>
      <c r="OE362" s="0"/>
      <c r="OF362" s="0"/>
      <c r="OG362" s="0"/>
      <c r="OH362" s="0"/>
      <c r="OI362" s="0"/>
      <c r="OJ362" s="0"/>
      <c r="OK362" s="0"/>
      <c r="OL362" s="0"/>
      <c r="OM362" s="0"/>
      <c r="ON362" s="0"/>
      <c r="OO362" s="0"/>
      <c r="OP362" s="0"/>
      <c r="OQ362" s="0"/>
      <c r="OR362" s="0"/>
      <c r="OS362" s="0"/>
      <c r="OT362" s="0"/>
      <c r="OU362" s="0"/>
      <c r="OV362" s="0"/>
      <c r="OW362" s="0"/>
      <c r="OX362" s="0"/>
      <c r="OY362" s="0"/>
      <c r="OZ362" s="0"/>
      <c r="PA362" s="0"/>
      <c r="PB362" s="0"/>
      <c r="PC362" s="0"/>
      <c r="PD362" s="0"/>
      <c r="PE362" s="0"/>
      <c r="PF362" s="0"/>
      <c r="PG362" s="0"/>
      <c r="PH362" s="0"/>
      <c r="PI362" s="0"/>
      <c r="PJ362" s="0"/>
      <c r="PK362" s="0"/>
      <c r="PL362" s="0"/>
      <c r="PM362" s="0"/>
      <c r="PN362" s="0"/>
      <c r="PO362" s="0"/>
      <c r="PP362" s="0"/>
      <c r="PQ362" s="0"/>
      <c r="PR362" s="0"/>
      <c r="PS362" s="0"/>
      <c r="PT362" s="0"/>
      <c r="PU362" s="0"/>
      <c r="PV362" s="0"/>
      <c r="PW362" s="0"/>
      <c r="PX362" s="0"/>
      <c r="PY362" s="0"/>
      <c r="PZ362" s="0"/>
      <c r="QA362" s="0"/>
      <c r="QB362" s="0"/>
      <c r="QC362" s="0"/>
      <c r="QD362" s="0"/>
      <c r="QE362" s="0"/>
      <c r="QF362" s="0"/>
      <c r="QG362" s="0"/>
      <c r="QH362" s="0"/>
      <c r="QI362" s="0"/>
      <c r="QJ362" s="0"/>
      <c r="QK362" s="0"/>
      <c r="QL362" s="0"/>
      <c r="QM362" s="0"/>
      <c r="QN362" s="0"/>
      <c r="QO362" s="0"/>
      <c r="QP362" s="0"/>
      <c r="QQ362" s="0"/>
      <c r="QR362" s="0"/>
      <c r="QS362" s="0"/>
      <c r="QT362" s="0"/>
      <c r="QU362" s="0"/>
      <c r="QV362" s="0"/>
      <c r="QW362" s="0"/>
      <c r="QX362" s="0"/>
      <c r="QY362" s="0"/>
      <c r="QZ362" s="0"/>
      <c r="RA362" s="0"/>
      <c r="RB362" s="0"/>
      <c r="RC362" s="0"/>
      <c r="RD362" s="0"/>
      <c r="RE362" s="0"/>
      <c r="RF362" s="0"/>
      <c r="RG362" s="0"/>
      <c r="RH362" s="0"/>
      <c r="RI362" s="0"/>
      <c r="RJ362" s="0"/>
      <c r="RK362" s="0"/>
      <c r="RL362" s="0"/>
      <c r="RM362" s="0"/>
      <c r="RN362" s="0"/>
      <c r="RO362" s="0"/>
      <c r="RP362" s="0"/>
      <c r="RQ362" s="0"/>
      <c r="RR362" s="0"/>
    </row>
    <row r="363" customFormat="false" ht="51" hidden="false" customHeight="false" outlineLevel="0" collapsed="false">
      <c r="A363" s="119" t="n">
        <v>342</v>
      </c>
      <c r="B363" s="119" t="s">
        <v>109</v>
      </c>
      <c r="C363" s="211" t="n">
        <v>14</v>
      </c>
      <c r="D363" s="119" t="s">
        <v>110</v>
      </c>
      <c r="E363" s="119"/>
      <c r="F363" s="119"/>
      <c r="G363" s="119" t="s">
        <v>530</v>
      </c>
      <c r="H363" s="119"/>
      <c r="I363" s="119" t="s">
        <v>71</v>
      </c>
      <c r="J363" s="119"/>
      <c r="K363" s="164" t="s">
        <v>1145</v>
      </c>
      <c r="L363" s="164" t="s">
        <v>1261</v>
      </c>
      <c r="M363" s="164" t="s">
        <v>1263</v>
      </c>
      <c r="N363" s="202" t="n">
        <v>41868</v>
      </c>
      <c r="O363" s="202" t="n">
        <f aca="false">O362</f>
        <v>41868</v>
      </c>
      <c r="P363" s="119"/>
      <c r="Q363" s="124" t="n">
        <f aca="false">P363-O363</f>
        <v>-41868</v>
      </c>
      <c r="R363" s="119"/>
      <c r="S363" s="164" t="s">
        <v>1146</v>
      </c>
      <c r="T363" s="164"/>
      <c r="U363" s="169" t="s">
        <v>1264</v>
      </c>
      <c r="V363" s="164" t="s">
        <v>550</v>
      </c>
      <c r="W363" s="302" t="s">
        <v>1094</v>
      </c>
      <c r="X363" s="190"/>
      <c r="Y363" s="119"/>
      <c r="Z363" s="190"/>
      <c r="AA363" s="190"/>
      <c r="AB363" s="159" t="n">
        <v>0</v>
      </c>
      <c r="AC363" s="202" t="n">
        <v>41930</v>
      </c>
      <c r="AD363" s="175" t="s">
        <v>200</v>
      </c>
      <c r="AE363" s="132" t="n">
        <f aca="false">AC363-O363</f>
        <v>62</v>
      </c>
      <c r="AF363" s="119"/>
      <c r="AG363" s="119"/>
      <c r="AI363" s="0"/>
      <c r="AJ363" s="0"/>
      <c r="AK363" s="0"/>
      <c r="AL363" s="0"/>
      <c r="AM363" s="0"/>
      <c r="AN363" s="0"/>
      <c r="AO363" s="0"/>
      <c r="AP363" s="0"/>
      <c r="AQ363" s="0"/>
      <c r="AR363" s="0"/>
      <c r="AS363" s="0"/>
      <c r="AT363" s="0"/>
      <c r="AU363" s="0"/>
      <c r="AV363" s="0"/>
      <c r="AW363" s="0"/>
      <c r="AX363" s="0"/>
      <c r="AY363" s="0"/>
      <c r="AZ363" s="0"/>
      <c r="BA363" s="0"/>
      <c r="BB363" s="0"/>
      <c r="BC363" s="0"/>
      <c r="BD363" s="0"/>
      <c r="BE363" s="0"/>
      <c r="BF363" s="0"/>
      <c r="BG363" s="0"/>
      <c r="BH363" s="0"/>
      <c r="BI363" s="0"/>
      <c r="BJ363" s="0"/>
      <c r="BK363" s="0"/>
      <c r="BL363" s="0"/>
      <c r="BM363" s="0"/>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c r="EC363" s="0"/>
      <c r="ED363" s="0"/>
      <c r="EE363" s="0"/>
      <c r="EF363" s="0"/>
      <c r="EG363" s="0"/>
      <c r="EH363" s="0"/>
      <c r="EI363" s="0"/>
      <c r="EJ363" s="0"/>
      <c r="EK363" s="0"/>
      <c r="EL363" s="0"/>
      <c r="EM363" s="0"/>
      <c r="EN363" s="0"/>
      <c r="EO363" s="0"/>
      <c r="EP363" s="0"/>
      <c r="EQ363" s="0"/>
      <c r="ER363" s="0"/>
      <c r="ES363" s="0"/>
      <c r="ET363" s="0"/>
      <c r="EU363" s="0"/>
      <c r="EV363" s="0"/>
      <c r="EW363" s="0"/>
      <c r="EX363" s="0"/>
      <c r="EY363" s="0"/>
      <c r="EZ363" s="0"/>
      <c r="FA363" s="0"/>
      <c r="FB363" s="0"/>
      <c r="FC363" s="0"/>
      <c r="FD363" s="0"/>
      <c r="FE363" s="0"/>
      <c r="FF363" s="0"/>
      <c r="FG363" s="0"/>
      <c r="FH363" s="0"/>
      <c r="FI363" s="0"/>
      <c r="FJ363" s="0"/>
      <c r="FK363" s="0"/>
      <c r="FL363" s="0"/>
      <c r="FM363" s="0"/>
      <c r="FN363" s="0"/>
      <c r="FO363" s="0"/>
      <c r="FP363" s="0"/>
      <c r="FQ363" s="0"/>
      <c r="FR363" s="0"/>
      <c r="FS363" s="0"/>
      <c r="FT363" s="0"/>
      <c r="FU363" s="0"/>
      <c r="FV363" s="0"/>
      <c r="FW363" s="0"/>
      <c r="FX363" s="0"/>
      <c r="FY363" s="0"/>
      <c r="FZ363" s="0"/>
      <c r="GA363" s="0"/>
      <c r="GB363" s="0"/>
      <c r="GC363" s="0"/>
      <c r="GD363" s="0"/>
      <c r="GE363" s="0"/>
      <c r="GF363" s="0"/>
      <c r="GG363" s="0"/>
      <c r="GH363" s="0"/>
      <c r="GI363" s="0"/>
      <c r="GJ363" s="0"/>
      <c r="GK363" s="0"/>
      <c r="GL363" s="0"/>
      <c r="GM363" s="0"/>
      <c r="GN363" s="0"/>
      <c r="GO363" s="0"/>
      <c r="GP363" s="0"/>
      <c r="GQ363" s="0"/>
      <c r="GR363" s="0"/>
      <c r="GS363" s="0"/>
      <c r="GT363" s="0"/>
      <c r="GU363" s="0"/>
      <c r="GV363" s="0"/>
      <c r="GW363" s="0"/>
      <c r="GX363" s="0"/>
      <c r="GY363" s="0"/>
      <c r="GZ363" s="0"/>
      <c r="HA363" s="0"/>
      <c r="HB363" s="0"/>
      <c r="HC363" s="0"/>
      <c r="HD363" s="0"/>
      <c r="HE363" s="0"/>
      <c r="HF363" s="0"/>
      <c r="HG363" s="0"/>
      <c r="HH363" s="0"/>
      <c r="HI363" s="0"/>
      <c r="HJ363" s="0"/>
      <c r="HK363" s="0"/>
      <c r="HL363" s="0"/>
      <c r="HM363" s="0"/>
      <c r="HN363" s="0"/>
      <c r="HO363" s="0"/>
      <c r="HP363" s="0"/>
      <c r="HQ363" s="0"/>
      <c r="HR363" s="0"/>
      <c r="HS363" s="0"/>
      <c r="HT363" s="0"/>
      <c r="HU363" s="0"/>
      <c r="HV363" s="0"/>
      <c r="HW363" s="0"/>
      <c r="HX363" s="0"/>
      <c r="HY363" s="0"/>
      <c r="HZ363" s="0"/>
      <c r="IA363" s="0"/>
      <c r="IB363" s="0"/>
      <c r="IC363" s="0"/>
      <c r="ID363" s="0"/>
      <c r="IE363" s="0"/>
      <c r="IF363" s="0"/>
      <c r="IG363" s="0"/>
      <c r="IH363" s="0"/>
      <c r="II363" s="0"/>
      <c r="IJ363" s="0"/>
      <c r="IK363" s="0"/>
      <c r="IL363" s="0"/>
      <c r="IM363" s="0"/>
      <c r="IN363" s="0"/>
      <c r="IO363" s="0"/>
      <c r="IP363" s="0"/>
      <c r="IQ363" s="0"/>
      <c r="IR363" s="0"/>
      <c r="IS363" s="0"/>
      <c r="IT363" s="0"/>
      <c r="IU363" s="0"/>
      <c r="IV363" s="0"/>
      <c r="IW363" s="0"/>
      <c r="IX363" s="0"/>
      <c r="IY363" s="0"/>
      <c r="IZ363" s="0"/>
      <c r="JA363" s="0"/>
      <c r="JB363" s="0"/>
      <c r="JC363" s="0"/>
      <c r="JD363" s="0"/>
      <c r="JE363" s="0"/>
      <c r="JF363" s="0"/>
      <c r="JG363" s="0"/>
      <c r="JH363" s="0"/>
      <c r="JI363" s="0"/>
      <c r="JJ363" s="0"/>
      <c r="JK363" s="0"/>
      <c r="JL363" s="0"/>
      <c r="JM363" s="0"/>
      <c r="JN363" s="0"/>
      <c r="JO363" s="0"/>
      <c r="JP363" s="0"/>
      <c r="JQ363" s="0"/>
      <c r="JR363" s="0"/>
      <c r="JS363" s="0"/>
      <c r="JT363" s="0"/>
      <c r="JU363" s="0"/>
      <c r="JV363" s="0"/>
      <c r="JW363" s="0"/>
      <c r="JX363" s="0"/>
      <c r="JY363" s="0"/>
      <c r="JZ363" s="0"/>
      <c r="KA363" s="0"/>
      <c r="KB363" s="0"/>
      <c r="KC363" s="0"/>
      <c r="KD363" s="0"/>
      <c r="KE363" s="0"/>
      <c r="KF363" s="0"/>
      <c r="KG363" s="0"/>
      <c r="KH363" s="0"/>
      <c r="KI363" s="0"/>
      <c r="KJ363" s="0"/>
      <c r="KK363" s="0"/>
      <c r="KL363" s="0"/>
      <c r="KM363" s="0"/>
      <c r="KN363" s="0"/>
      <c r="KO363" s="0"/>
      <c r="KP363" s="0"/>
      <c r="KQ363" s="0"/>
      <c r="KR363" s="0"/>
      <c r="KS363" s="0"/>
      <c r="KT363" s="0"/>
      <c r="KU363" s="0"/>
      <c r="KV363" s="0"/>
      <c r="KW363" s="0"/>
      <c r="KX363" s="0"/>
      <c r="KY363" s="0"/>
      <c r="KZ363" s="0"/>
      <c r="LA363" s="0"/>
      <c r="LB363" s="0"/>
      <c r="LC363" s="0"/>
      <c r="LD363" s="0"/>
      <c r="LE363" s="0"/>
      <c r="LF363" s="0"/>
      <c r="LG363" s="0"/>
      <c r="LH363" s="0"/>
      <c r="LI363" s="0"/>
      <c r="LJ363" s="0"/>
      <c r="LK363" s="0"/>
      <c r="LL363" s="0"/>
      <c r="LM363" s="0"/>
      <c r="LN363" s="0"/>
      <c r="LO363" s="0"/>
      <c r="LP363" s="0"/>
      <c r="LQ363" s="0"/>
      <c r="LR363" s="0"/>
      <c r="LS363" s="0"/>
      <c r="LT363" s="0"/>
      <c r="LU363" s="0"/>
      <c r="LV363" s="0"/>
      <c r="LW363" s="0"/>
      <c r="LX363" s="0"/>
      <c r="LY363" s="0"/>
      <c r="LZ363" s="0"/>
      <c r="MA363" s="0"/>
      <c r="MB363" s="0"/>
      <c r="MC363" s="0"/>
      <c r="MD363" s="0"/>
      <c r="ME363" s="0"/>
      <c r="MF363" s="0"/>
      <c r="MG363" s="0"/>
      <c r="MH363" s="0"/>
      <c r="MI363" s="0"/>
      <c r="MJ363" s="0"/>
      <c r="MK363" s="0"/>
      <c r="ML363" s="0"/>
      <c r="MM363" s="0"/>
      <c r="MN363" s="0"/>
      <c r="MO363" s="0"/>
      <c r="MP363" s="0"/>
      <c r="MQ363" s="0"/>
      <c r="MR363" s="0"/>
      <c r="MS363" s="0"/>
      <c r="MT363" s="0"/>
      <c r="MU363" s="0"/>
      <c r="MV363" s="0"/>
      <c r="MW363" s="0"/>
      <c r="MX363" s="0"/>
      <c r="MY363" s="0"/>
      <c r="MZ363" s="0"/>
      <c r="NA363" s="0"/>
      <c r="NB363" s="0"/>
      <c r="NC363" s="0"/>
      <c r="ND363" s="0"/>
      <c r="NE363" s="0"/>
      <c r="NF363" s="0"/>
      <c r="NG363" s="0"/>
      <c r="NH363" s="0"/>
      <c r="NI363" s="0"/>
      <c r="NJ363" s="0"/>
      <c r="NK363" s="0"/>
      <c r="NL363" s="0"/>
      <c r="NM363" s="0"/>
      <c r="NN363" s="0"/>
      <c r="NO363" s="0"/>
      <c r="NP363" s="0"/>
      <c r="NQ363" s="0"/>
      <c r="NR363" s="0"/>
      <c r="NS363" s="0"/>
      <c r="NT363" s="0"/>
      <c r="NU363" s="0"/>
      <c r="NV363" s="0"/>
      <c r="NW363" s="0"/>
      <c r="NX363" s="0"/>
      <c r="NY363" s="0"/>
      <c r="NZ363" s="0"/>
      <c r="OA363" s="0"/>
      <c r="OB363" s="0"/>
      <c r="OC363" s="0"/>
      <c r="OD363" s="0"/>
      <c r="OE363" s="0"/>
      <c r="OF363" s="0"/>
      <c r="OG363" s="0"/>
      <c r="OH363" s="0"/>
      <c r="OI363" s="0"/>
      <c r="OJ363" s="0"/>
      <c r="OK363" s="0"/>
      <c r="OL363" s="0"/>
      <c r="OM363" s="0"/>
      <c r="ON363" s="0"/>
      <c r="OO363" s="0"/>
      <c r="OP363" s="0"/>
      <c r="OQ363" s="0"/>
      <c r="OR363" s="0"/>
      <c r="OS363" s="0"/>
      <c r="OT363" s="0"/>
      <c r="OU363" s="0"/>
      <c r="OV363" s="0"/>
      <c r="OW363" s="0"/>
      <c r="OX363" s="0"/>
      <c r="OY363" s="0"/>
      <c r="OZ363" s="0"/>
      <c r="PA363" s="0"/>
      <c r="PB363" s="0"/>
      <c r="PC363" s="0"/>
      <c r="PD363" s="0"/>
      <c r="PE363" s="0"/>
      <c r="PF363" s="0"/>
      <c r="PG363" s="0"/>
      <c r="PH363" s="0"/>
      <c r="PI363" s="0"/>
      <c r="PJ363" s="0"/>
      <c r="PK363" s="0"/>
      <c r="PL363" s="0"/>
      <c r="PM363" s="0"/>
      <c r="PN363" s="0"/>
      <c r="PO363" s="0"/>
      <c r="PP363" s="0"/>
      <c r="PQ363" s="0"/>
      <c r="PR363" s="0"/>
      <c r="PS363" s="0"/>
      <c r="PT363" s="0"/>
      <c r="PU363" s="0"/>
      <c r="PV363" s="0"/>
      <c r="PW363" s="0"/>
      <c r="PX363" s="0"/>
      <c r="PY363" s="0"/>
      <c r="PZ363" s="0"/>
      <c r="QA363" s="0"/>
      <c r="QB363" s="0"/>
      <c r="QC363" s="0"/>
      <c r="QD363" s="0"/>
      <c r="QE363" s="0"/>
      <c r="QF363" s="0"/>
      <c r="QG363" s="0"/>
      <c r="QH363" s="0"/>
      <c r="QI363" s="0"/>
      <c r="QJ363" s="0"/>
      <c r="QK363" s="0"/>
      <c r="QL363" s="0"/>
      <c r="QM363" s="0"/>
      <c r="QN363" s="0"/>
      <c r="QO363" s="0"/>
      <c r="QP363" s="0"/>
      <c r="QQ363" s="0"/>
      <c r="QR363" s="0"/>
      <c r="QS363" s="0"/>
      <c r="QT363" s="0"/>
      <c r="QU363" s="0"/>
      <c r="QV363" s="0"/>
      <c r="QW363" s="0"/>
      <c r="QX363" s="0"/>
      <c r="QY363" s="0"/>
      <c r="QZ363" s="0"/>
      <c r="RA363" s="0"/>
      <c r="RB363" s="0"/>
      <c r="RC363" s="0"/>
      <c r="RD363" s="0"/>
      <c r="RE363" s="0"/>
      <c r="RF363" s="0"/>
      <c r="RG363" s="0"/>
      <c r="RH363" s="0"/>
      <c r="RI363" s="0"/>
      <c r="RJ363" s="0"/>
      <c r="RK363" s="0"/>
      <c r="RL363" s="0"/>
      <c r="RM363" s="0"/>
      <c r="RN363" s="0"/>
      <c r="RO363" s="0"/>
      <c r="RP363" s="0"/>
      <c r="RQ363" s="0"/>
      <c r="RR363" s="0"/>
    </row>
    <row r="364" customFormat="false" ht="51" hidden="false" customHeight="false" outlineLevel="0" collapsed="false">
      <c r="A364" s="119" t="n">
        <v>343</v>
      </c>
      <c r="B364" s="119" t="s">
        <v>109</v>
      </c>
      <c r="C364" s="211" t="n">
        <v>14</v>
      </c>
      <c r="D364" s="119" t="s">
        <v>110</v>
      </c>
      <c r="E364" s="119"/>
      <c r="F364" s="119"/>
      <c r="G364" s="119" t="s">
        <v>530</v>
      </c>
      <c r="H364" s="119"/>
      <c r="I364" s="119" t="s">
        <v>68</v>
      </c>
      <c r="J364" s="119"/>
      <c r="K364" s="164" t="s">
        <v>1145</v>
      </c>
      <c r="L364" s="164" t="s">
        <v>1261</v>
      </c>
      <c r="M364" s="164" t="s">
        <v>1263</v>
      </c>
      <c r="N364" s="202" t="n">
        <v>41868</v>
      </c>
      <c r="O364" s="202" t="n">
        <f aca="false">O363</f>
        <v>41868</v>
      </c>
      <c r="P364" s="119"/>
      <c r="Q364" s="124" t="n">
        <f aca="false">P364-O364</f>
        <v>-41868</v>
      </c>
      <c r="R364" s="119"/>
      <c r="S364" s="164" t="s">
        <v>1146</v>
      </c>
      <c r="T364" s="164"/>
      <c r="U364" s="169" t="s">
        <v>1265</v>
      </c>
      <c r="V364" s="164" t="s">
        <v>550</v>
      </c>
      <c r="W364" s="302" t="s">
        <v>1094</v>
      </c>
      <c r="X364" s="190"/>
      <c r="Y364" s="119"/>
      <c r="Z364" s="190"/>
      <c r="AA364" s="190"/>
      <c r="AB364" s="159" t="n">
        <v>0</v>
      </c>
      <c r="AC364" s="202" t="n">
        <v>41930</v>
      </c>
      <c r="AD364" s="175" t="s">
        <v>200</v>
      </c>
      <c r="AE364" s="132" t="n">
        <f aca="false">AC364-O364</f>
        <v>62</v>
      </c>
      <c r="AF364" s="119"/>
      <c r="AG364" s="119"/>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0"/>
      <c r="BJ364" s="0"/>
      <c r="BK364" s="0"/>
      <c r="BL364" s="0"/>
      <c r="BM364" s="0"/>
      <c r="BN364" s="0"/>
      <c r="BO364" s="0"/>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c r="EI364" s="0"/>
      <c r="EJ364" s="0"/>
      <c r="EK364" s="0"/>
      <c r="EL364" s="0"/>
      <c r="EM364" s="0"/>
      <c r="EN364" s="0"/>
      <c r="EO364" s="0"/>
      <c r="EP364" s="0"/>
      <c r="EQ364" s="0"/>
      <c r="ER364" s="0"/>
      <c r="ES364" s="0"/>
      <c r="ET364" s="0"/>
      <c r="EU364" s="0"/>
      <c r="EV364" s="0"/>
      <c r="EW364" s="0"/>
      <c r="EX364" s="0"/>
      <c r="EY364" s="0"/>
      <c r="EZ364" s="0"/>
      <c r="FA364" s="0"/>
      <c r="FB364" s="0"/>
      <c r="FC364" s="0"/>
      <c r="FD364" s="0"/>
      <c r="FE364" s="0"/>
      <c r="FF364" s="0"/>
      <c r="FG364" s="0"/>
      <c r="FH364" s="0"/>
      <c r="FI364" s="0"/>
      <c r="FJ364" s="0"/>
      <c r="FK364" s="0"/>
      <c r="FL364" s="0"/>
      <c r="FM364" s="0"/>
      <c r="FN364" s="0"/>
      <c r="FO364" s="0"/>
      <c r="FP364" s="0"/>
      <c r="FQ364" s="0"/>
      <c r="FR364" s="0"/>
      <c r="FS364" s="0"/>
      <c r="FT364" s="0"/>
      <c r="FU364" s="0"/>
      <c r="FV364" s="0"/>
      <c r="FW364" s="0"/>
      <c r="FX364" s="0"/>
      <c r="FY364" s="0"/>
      <c r="FZ364" s="0"/>
      <c r="GA364" s="0"/>
      <c r="GB364" s="0"/>
      <c r="GC364" s="0"/>
      <c r="GD364" s="0"/>
      <c r="GE364" s="0"/>
      <c r="GF364" s="0"/>
      <c r="GG364" s="0"/>
      <c r="GH364" s="0"/>
      <c r="GI364" s="0"/>
      <c r="GJ364" s="0"/>
      <c r="GK364" s="0"/>
      <c r="GL364" s="0"/>
      <c r="GM364" s="0"/>
      <c r="GN364" s="0"/>
      <c r="GO364" s="0"/>
      <c r="GP364" s="0"/>
      <c r="GQ364" s="0"/>
      <c r="GR364" s="0"/>
      <c r="GS364" s="0"/>
      <c r="GT364" s="0"/>
      <c r="GU364" s="0"/>
      <c r="GV364" s="0"/>
      <c r="GW364" s="0"/>
      <c r="GX364" s="0"/>
      <c r="GY364" s="0"/>
      <c r="GZ364" s="0"/>
      <c r="HA364" s="0"/>
      <c r="HB364" s="0"/>
      <c r="HC364" s="0"/>
      <c r="HD364" s="0"/>
      <c r="HE364" s="0"/>
      <c r="HF364" s="0"/>
      <c r="HG364" s="0"/>
      <c r="HH364" s="0"/>
      <c r="HI364" s="0"/>
      <c r="HJ364" s="0"/>
      <c r="HK364" s="0"/>
      <c r="HL364" s="0"/>
      <c r="HM364" s="0"/>
      <c r="HN364" s="0"/>
      <c r="HO364" s="0"/>
      <c r="HP364" s="0"/>
      <c r="HQ364" s="0"/>
      <c r="HR364" s="0"/>
      <c r="HS364" s="0"/>
      <c r="HT364" s="0"/>
      <c r="HU364" s="0"/>
      <c r="HV364" s="0"/>
      <c r="HW364" s="0"/>
      <c r="HX364" s="0"/>
      <c r="HY364" s="0"/>
      <c r="HZ364" s="0"/>
      <c r="IA364" s="0"/>
      <c r="IB364" s="0"/>
      <c r="IC364" s="0"/>
      <c r="ID364" s="0"/>
      <c r="IE364" s="0"/>
      <c r="IF364" s="0"/>
      <c r="IG364" s="0"/>
      <c r="IH364" s="0"/>
      <c r="II364" s="0"/>
      <c r="IJ364" s="0"/>
      <c r="IK364" s="0"/>
      <c r="IL364" s="0"/>
      <c r="IM364" s="0"/>
      <c r="IN364" s="0"/>
      <c r="IO364" s="0"/>
      <c r="IP364" s="0"/>
      <c r="IQ364" s="0"/>
      <c r="IR364" s="0"/>
      <c r="IS364" s="0"/>
      <c r="IT364" s="0"/>
      <c r="IU364" s="0"/>
      <c r="IV364" s="0"/>
      <c r="IW364" s="0"/>
      <c r="IX364" s="0"/>
      <c r="IY364" s="0"/>
      <c r="IZ364" s="0"/>
      <c r="JA364" s="0"/>
      <c r="JB364" s="0"/>
      <c r="JC364" s="0"/>
      <c r="JD364" s="0"/>
      <c r="JE364" s="0"/>
      <c r="JF364" s="0"/>
      <c r="JG364" s="0"/>
      <c r="JH364" s="0"/>
      <c r="JI364" s="0"/>
      <c r="JJ364" s="0"/>
      <c r="JK364" s="0"/>
      <c r="JL364" s="0"/>
      <c r="JM364" s="0"/>
      <c r="JN364" s="0"/>
      <c r="JO364" s="0"/>
      <c r="JP364" s="0"/>
      <c r="JQ364" s="0"/>
      <c r="JR364" s="0"/>
      <c r="JS364" s="0"/>
      <c r="JT364" s="0"/>
      <c r="JU364" s="0"/>
      <c r="JV364" s="0"/>
      <c r="JW364" s="0"/>
      <c r="JX364" s="0"/>
      <c r="JY364" s="0"/>
      <c r="JZ364" s="0"/>
      <c r="KA364" s="0"/>
      <c r="KB364" s="0"/>
      <c r="KC364" s="0"/>
      <c r="KD364" s="0"/>
      <c r="KE364" s="0"/>
      <c r="KF364" s="0"/>
      <c r="KG364" s="0"/>
      <c r="KH364" s="0"/>
      <c r="KI364" s="0"/>
      <c r="KJ364" s="0"/>
      <c r="KK364" s="0"/>
      <c r="KL364" s="0"/>
      <c r="KM364" s="0"/>
      <c r="KN364" s="0"/>
      <c r="KO364" s="0"/>
      <c r="KP364" s="0"/>
      <c r="KQ364" s="0"/>
      <c r="KR364" s="0"/>
      <c r="KS364" s="0"/>
      <c r="KT364" s="0"/>
      <c r="KU364" s="0"/>
      <c r="KV364" s="0"/>
      <c r="KW364" s="0"/>
      <c r="KX364" s="0"/>
      <c r="KY364" s="0"/>
      <c r="KZ364" s="0"/>
      <c r="LA364" s="0"/>
      <c r="LB364" s="0"/>
      <c r="LC364" s="0"/>
      <c r="LD364" s="0"/>
      <c r="LE364" s="0"/>
      <c r="LF364" s="0"/>
      <c r="LG364" s="0"/>
      <c r="LH364" s="0"/>
      <c r="LI364" s="0"/>
      <c r="LJ364" s="0"/>
      <c r="LK364" s="0"/>
      <c r="LL364" s="0"/>
      <c r="LM364" s="0"/>
      <c r="LN364" s="0"/>
      <c r="LO364" s="0"/>
      <c r="LP364" s="0"/>
      <c r="LQ364" s="0"/>
      <c r="LR364" s="0"/>
      <c r="LS364" s="0"/>
      <c r="LT364" s="0"/>
      <c r="LU364" s="0"/>
      <c r="LV364" s="0"/>
      <c r="LW364" s="0"/>
      <c r="LX364" s="0"/>
      <c r="LY364" s="0"/>
      <c r="LZ364" s="0"/>
      <c r="MA364" s="0"/>
      <c r="MB364" s="0"/>
      <c r="MC364" s="0"/>
      <c r="MD364" s="0"/>
      <c r="ME364" s="0"/>
      <c r="MF364" s="0"/>
      <c r="MG364" s="0"/>
      <c r="MH364" s="0"/>
      <c r="MI364" s="0"/>
      <c r="MJ364" s="0"/>
      <c r="MK364" s="0"/>
      <c r="ML364" s="0"/>
      <c r="MM364" s="0"/>
      <c r="MN364" s="0"/>
      <c r="MO364" s="0"/>
      <c r="MP364" s="0"/>
      <c r="MQ364" s="0"/>
      <c r="MR364" s="0"/>
      <c r="MS364" s="0"/>
      <c r="MT364" s="0"/>
      <c r="MU364" s="0"/>
      <c r="MV364" s="0"/>
      <c r="MW364" s="0"/>
      <c r="MX364" s="0"/>
      <c r="MY364" s="0"/>
      <c r="MZ364" s="0"/>
      <c r="NA364" s="0"/>
      <c r="NB364" s="0"/>
      <c r="NC364" s="0"/>
      <c r="ND364" s="0"/>
      <c r="NE364" s="0"/>
      <c r="NF364" s="0"/>
      <c r="NG364" s="0"/>
      <c r="NH364" s="0"/>
      <c r="NI364" s="0"/>
      <c r="NJ364" s="0"/>
      <c r="NK364" s="0"/>
      <c r="NL364" s="0"/>
      <c r="NM364" s="0"/>
      <c r="NN364" s="0"/>
      <c r="NO364" s="0"/>
      <c r="NP364" s="0"/>
      <c r="NQ364" s="0"/>
      <c r="NR364" s="0"/>
      <c r="NS364" s="0"/>
      <c r="NT364" s="0"/>
      <c r="NU364" s="0"/>
      <c r="NV364" s="0"/>
      <c r="NW364" s="0"/>
      <c r="NX364" s="0"/>
      <c r="NY364" s="0"/>
      <c r="NZ364" s="0"/>
      <c r="OA364" s="0"/>
      <c r="OB364" s="0"/>
      <c r="OC364" s="0"/>
      <c r="OD364" s="0"/>
      <c r="OE364" s="0"/>
      <c r="OF364" s="0"/>
      <c r="OG364" s="0"/>
      <c r="OH364" s="0"/>
      <c r="OI364" s="0"/>
      <c r="OJ364" s="0"/>
      <c r="OK364" s="0"/>
      <c r="OL364" s="0"/>
      <c r="OM364" s="0"/>
      <c r="ON364" s="0"/>
      <c r="OO364" s="0"/>
      <c r="OP364" s="0"/>
      <c r="OQ364" s="0"/>
      <c r="OR364" s="0"/>
      <c r="OS364" s="0"/>
      <c r="OT364" s="0"/>
      <c r="OU364" s="0"/>
      <c r="OV364" s="0"/>
      <c r="OW364" s="0"/>
      <c r="OX364" s="0"/>
      <c r="OY364" s="0"/>
      <c r="OZ364" s="0"/>
      <c r="PA364" s="0"/>
      <c r="PB364" s="0"/>
      <c r="PC364" s="0"/>
      <c r="PD364" s="0"/>
      <c r="PE364" s="0"/>
      <c r="PF364" s="0"/>
      <c r="PG364" s="0"/>
      <c r="PH364" s="0"/>
      <c r="PI364" s="0"/>
      <c r="PJ364" s="0"/>
      <c r="PK364" s="0"/>
      <c r="PL364" s="0"/>
      <c r="PM364" s="0"/>
      <c r="PN364" s="0"/>
      <c r="PO364" s="0"/>
      <c r="PP364" s="0"/>
      <c r="PQ364" s="0"/>
      <c r="PR364" s="0"/>
      <c r="PS364" s="0"/>
      <c r="PT364" s="0"/>
      <c r="PU364" s="0"/>
      <c r="PV364" s="0"/>
      <c r="PW364" s="0"/>
      <c r="PX364" s="0"/>
      <c r="PY364" s="0"/>
      <c r="PZ364" s="0"/>
      <c r="QA364" s="0"/>
      <c r="QB364" s="0"/>
      <c r="QC364" s="0"/>
      <c r="QD364" s="0"/>
      <c r="QE364" s="0"/>
      <c r="QF364" s="0"/>
      <c r="QG364" s="0"/>
      <c r="QH364" s="0"/>
      <c r="QI364" s="0"/>
      <c r="QJ364" s="0"/>
      <c r="QK364" s="0"/>
      <c r="QL364" s="0"/>
      <c r="QM364" s="0"/>
      <c r="QN364" s="0"/>
      <c r="QO364" s="0"/>
      <c r="QP364" s="0"/>
      <c r="QQ364" s="0"/>
      <c r="QR364" s="0"/>
      <c r="QS364" s="0"/>
      <c r="QT364" s="0"/>
      <c r="QU364" s="0"/>
      <c r="QV364" s="0"/>
      <c r="QW364" s="0"/>
      <c r="QX364" s="0"/>
      <c r="QY364" s="0"/>
      <c r="QZ364" s="0"/>
      <c r="RA364" s="0"/>
      <c r="RB364" s="0"/>
      <c r="RC364" s="0"/>
      <c r="RD364" s="0"/>
      <c r="RE364" s="0"/>
      <c r="RF364" s="0"/>
      <c r="RG364" s="0"/>
      <c r="RH364" s="0"/>
      <c r="RI364" s="0"/>
      <c r="RJ364" s="0"/>
      <c r="RK364" s="0"/>
      <c r="RL364" s="0"/>
      <c r="RM364" s="0"/>
      <c r="RN364" s="0"/>
      <c r="RO364" s="0"/>
      <c r="RP364" s="0"/>
      <c r="RQ364" s="0"/>
      <c r="RR364" s="0"/>
    </row>
    <row r="365" customFormat="false" ht="39.75" hidden="false" customHeight="true" outlineLevel="0" collapsed="false">
      <c r="A365" s="119" t="n">
        <v>344</v>
      </c>
      <c r="B365" s="119" t="s">
        <v>109</v>
      </c>
      <c r="C365" s="211" t="n">
        <v>14</v>
      </c>
      <c r="D365" s="119" t="s">
        <v>110</v>
      </c>
      <c r="E365" s="119"/>
      <c r="F365" s="119"/>
      <c r="G365" s="119" t="s">
        <v>530</v>
      </c>
      <c r="H365" s="119"/>
      <c r="I365" s="119" t="s">
        <v>71</v>
      </c>
      <c r="J365" s="119"/>
      <c r="K365" s="164" t="s">
        <v>1145</v>
      </c>
      <c r="L365" s="119" t="s">
        <v>74</v>
      </c>
      <c r="M365" s="119" t="s">
        <v>1042</v>
      </c>
      <c r="N365" s="202" t="n">
        <v>41868</v>
      </c>
      <c r="O365" s="202" t="n">
        <f aca="false">O364</f>
        <v>41868</v>
      </c>
      <c r="P365" s="119"/>
      <c r="Q365" s="124" t="n">
        <f aca="false">P365-O365</f>
        <v>-41868</v>
      </c>
      <c r="R365" s="119"/>
      <c r="S365" s="164" t="s">
        <v>1146</v>
      </c>
      <c r="T365" s="164"/>
      <c r="U365" s="327" t="s">
        <v>1266</v>
      </c>
      <c r="V365" s="164" t="s">
        <v>550</v>
      </c>
      <c r="W365" s="302" t="s">
        <v>1094</v>
      </c>
      <c r="X365" s="190"/>
      <c r="Y365" s="119"/>
      <c r="Z365" s="190"/>
      <c r="AA365" s="190"/>
      <c r="AB365" s="159" t="n">
        <v>0</v>
      </c>
      <c r="AC365" s="202" t="n">
        <v>41930</v>
      </c>
      <c r="AD365" s="175" t="s">
        <v>200</v>
      </c>
      <c r="AE365" s="132" t="n">
        <f aca="false">AC365-O365</f>
        <v>62</v>
      </c>
      <c r="AF365" s="119"/>
      <c r="AG365" s="119"/>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c r="EI365" s="0"/>
      <c r="EJ365" s="0"/>
      <c r="EK365" s="0"/>
      <c r="EL365" s="0"/>
      <c r="EM365" s="0"/>
      <c r="EN365" s="0"/>
      <c r="EO365" s="0"/>
      <c r="EP365" s="0"/>
      <c r="EQ365" s="0"/>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c r="GX365" s="0"/>
      <c r="GY365" s="0"/>
      <c r="GZ365" s="0"/>
      <c r="HA365" s="0"/>
      <c r="HB365" s="0"/>
      <c r="HC365" s="0"/>
      <c r="HD365" s="0"/>
      <c r="HE365" s="0"/>
      <c r="HF365" s="0"/>
      <c r="HG365" s="0"/>
      <c r="HH365" s="0"/>
      <c r="HI365" s="0"/>
      <c r="HJ365" s="0"/>
      <c r="HK365" s="0"/>
      <c r="HL365" s="0"/>
      <c r="HM365" s="0"/>
      <c r="HN365" s="0"/>
      <c r="HO365" s="0"/>
      <c r="HP365" s="0"/>
      <c r="HQ365" s="0"/>
      <c r="HR365" s="0"/>
      <c r="HS365" s="0"/>
      <c r="HT365" s="0"/>
      <c r="HU365" s="0"/>
      <c r="HV365" s="0"/>
      <c r="HW365" s="0"/>
      <c r="HX365" s="0"/>
      <c r="HY365" s="0"/>
      <c r="HZ365" s="0"/>
      <c r="IA365" s="0"/>
      <c r="IB365" s="0"/>
      <c r="IC365" s="0"/>
      <c r="ID365" s="0"/>
      <c r="IE365" s="0"/>
      <c r="IF365" s="0"/>
      <c r="IG365" s="0"/>
      <c r="IH365" s="0"/>
      <c r="II365" s="0"/>
      <c r="IJ365" s="0"/>
      <c r="IK365" s="0"/>
      <c r="IL365" s="0"/>
      <c r="IM365" s="0"/>
      <c r="IN365" s="0"/>
      <c r="IO365" s="0"/>
      <c r="IP365" s="0"/>
      <c r="IQ365" s="0"/>
      <c r="IR365" s="0"/>
      <c r="IS365" s="0"/>
      <c r="IT365" s="0"/>
      <c r="IU365" s="0"/>
      <c r="IV365" s="0"/>
      <c r="IW365" s="0"/>
      <c r="IX365" s="0"/>
      <c r="IY365" s="0"/>
      <c r="IZ365" s="0"/>
      <c r="JA365" s="0"/>
      <c r="JB365" s="0"/>
      <c r="JC365" s="0"/>
      <c r="JD365" s="0"/>
      <c r="JE365" s="0"/>
      <c r="JF365" s="0"/>
      <c r="JG365" s="0"/>
      <c r="JH365" s="0"/>
      <c r="JI365" s="0"/>
      <c r="JJ365" s="0"/>
      <c r="JK365" s="0"/>
      <c r="JL365" s="0"/>
      <c r="JM365" s="0"/>
      <c r="JN365" s="0"/>
      <c r="JO365" s="0"/>
      <c r="JP365" s="0"/>
      <c r="JQ365" s="0"/>
      <c r="JR365" s="0"/>
      <c r="JS365" s="0"/>
      <c r="JT365" s="0"/>
      <c r="JU365" s="0"/>
      <c r="JV365" s="0"/>
      <c r="JW365" s="0"/>
      <c r="JX365" s="0"/>
      <c r="JY365" s="0"/>
      <c r="JZ365" s="0"/>
      <c r="KA365" s="0"/>
      <c r="KB365" s="0"/>
      <c r="KC365" s="0"/>
      <c r="KD365" s="0"/>
      <c r="KE365" s="0"/>
      <c r="KF365" s="0"/>
      <c r="KG365" s="0"/>
      <c r="KH365" s="0"/>
      <c r="KI365" s="0"/>
      <c r="KJ365" s="0"/>
      <c r="KK365" s="0"/>
      <c r="KL365" s="0"/>
      <c r="KM365" s="0"/>
      <c r="KN365" s="0"/>
      <c r="KO365" s="0"/>
      <c r="KP365" s="0"/>
      <c r="KQ365" s="0"/>
      <c r="KR365" s="0"/>
      <c r="KS365" s="0"/>
      <c r="KT365" s="0"/>
      <c r="KU365" s="0"/>
      <c r="KV365" s="0"/>
      <c r="KW365" s="0"/>
      <c r="KX365" s="0"/>
      <c r="KY365" s="0"/>
      <c r="KZ365" s="0"/>
      <c r="LA365" s="0"/>
      <c r="LB365" s="0"/>
      <c r="LC365" s="0"/>
      <c r="LD365" s="0"/>
      <c r="LE365" s="0"/>
      <c r="LF365" s="0"/>
      <c r="LG365" s="0"/>
      <c r="LH365" s="0"/>
      <c r="LI365" s="0"/>
      <c r="LJ365" s="0"/>
      <c r="LK365" s="0"/>
      <c r="LL365" s="0"/>
      <c r="LM365" s="0"/>
      <c r="LN365" s="0"/>
      <c r="LO365" s="0"/>
      <c r="LP365" s="0"/>
      <c r="LQ365" s="0"/>
      <c r="LR365" s="0"/>
      <c r="LS365" s="0"/>
      <c r="LT365" s="0"/>
      <c r="LU365" s="0"/>
      <c r="LV365" s="0"/>
      <c r="LW365" s="0"/>
      <c r="LX365" s="0"/>
      <c r="LY365" s="0"/>
      <c r="LZ365" s="0"/>
      <c r="MA365" s="0"/>
      <c r="MB365" s="0"/>
      <c r="MC365" s="0"/>
      <c r="MD365" s="0"/>
      <c r="ME365" s="0"/>
      <c r="MF365" s="0"/>
      <c r="MG365" s="0"/>
      <c r="MH365" s="0"/>
      <c r="MI365" s="0"/>
      <c r="MJ365" s="0"/>
      <c r="MK365" s="0"/>
      <c r="ML365" s="0"/>
      <c r="MM365" s="0"/>
      <c r="MN365" s="0"/>
      <c r="MO365" s="0"/>
      <c r="MP365" s="0"/>
      <c r="MQ365" s="0"/>
      <c r="MR365" s="0"/>
      <c r="MS365" s="0"/>
      <c r="MT365" s="0"/>
      <c r="MU365" s="0"/>
      <c r="MV365" s="0"/>
      <c r="MW365" s="0"/>
      <c r="MX365" s="0"/>
      <c r="MY365" s="0"/>
      <c r="MZ365" s="0"/>
      <c r="NA365" s="0"/>
      <c r="NB365" s="0"/>
      <c r="NC365" s="0"/>
      <c r="ND365" s="0"/>
      <c r="NE365" s="0"/>
      <c r="NF365" s="0"/>
      <c r="NG365" s="0"/>
      <c r="NH365" s="0"/>
      <c r="NI365" s="0"/>
      <c r="NJ365" s="0"/>
      <c r="NK365" s="0"/>
      <c r="NL365" s="0"/>
      <c r="NM365" s="0"/>
      <c r="NN365" s="0"/>
      <c r="NO365" s="0"/>
      <c r="NP365" s="0"/>
      <c r="NQ365" s="0"/>
      <c r="NR365" s="0"/>
      <c r="NS365" s="0"/>
      <c r="NT365" s="0"/>
      <c r="NU365" s="0"/>
      <c r="NV365" s="0"/>
      <c r="NW365" s="0"/>
      <c r="NX365" s="0"/>
      <c r="NY365" s="0"/>
      <c r="NZ365" s="0"/>
      <c r="OA365" s="0"/>
      <c r="OB365" s="0"/>
      <c r="OC365" s="0"/>
      <c r="OD365" s="0"/>
      <c r="OE365" s="0"/>
      <c r="OF365" s="0"/>
      <c r="OG365" s="0"/>
      <c r="OH365" s="0"/>
      <c r="OI365" s="0"/>
      <c r="OJ365" s="0"/>
      <c r="OK365" s="0"/>
      <c r="OL365" s="0"/>
      <c r="OM365" s="0"/>
      <c r="ON365" s="0"/>
      <c r="OO365" s="0"/>
      <c r="OP365" s="0"/>
      <c r="OQ365" s="0"/>
      <c r="OR365" s="0"/>
      <c r="OS365" s="0"/>
      <c r="OT365" s="0"/>
      <c r="OU365" s="0"/>
      <c r="OV365" s="0"/>
      <c r="OW365" s="0"/>
      <c r="OX365" s="0"/>
      <c r="OY365" s="0"/>
      <c r="OZ365" s="0"/>
      <c r="PA365" s="0"/>
      <c r="PB365" s="0"/>
      <c r="PC365" s="0"/>
      <c r="PD365" s="0"/>
      <c r="PE365" s="0"/>
      <c r="PF365" s="0"/>
      <c r="PG365" s="0"/>
      <c r="PH365" s="0"/>
      <c r="PI365" s="0"/>
      <c r="PJ365" s="0"/>
      <c r="PK365" s="0"/>
      <c r="PL365" s="0"/>
      <c r="PM365" s="0"/>
      <c r="PN365" s="0"/>
      <c r="PO365" s="0"/>
      <c r="PP365" s="0"/>
      <c r="PQ365" s="0"/>
      <c r="PR365" s="0"/>
      <c r="PS365" s="0"/>
      <c r="PT365" s="0"/>
      <c r="PU365" s="0"/>
      <c r="PV365" s="0"/>
      <c r="PW365" s="0"/>
      <c r="PX365" s="0"/>
      <c r="PY365" s="0"/>
      <c r="PZ365" s="0"/>
      <c r="QA365" s="0"/>
      <c r="QB365" s="0"/>
      <c r="QC365" s="0"/>
      <c r="QD365" s="0"/>
      <c r="QE365" s="0"/>
      <c r="QF365" s="0"/>
      <c r="QG365" s="0"/>
      <c r="QH365" s="0"/>
      <c r="QI365" s="0"/>
      <c r="QJ365" s="0"/>
      <c r="QK365" s="0"/>
      <c r="QL365" s="0"/>
      <c r="QM365" s="0"/>
      <c r="QN365" s="0"/>
      <c r="QO365" s="0"/>
      <c r="QP365" s="0"/>
      <c r="QQ365" s="0"/>
      <c r="QR365" s="0"/>
      <c r="QS365" s="0"/>
      <c r="QT365" s="0"/>
      <c r="QU365" s="0"/>
      <c r="QV365" s="0"/>
      <c r="QW365" s="0"/>
      <c r="QX365" s="0"/>
      <c r="QY365" s="0"/>
      <c r="QZ365" s="0"/>
      <c r="RA365" s="0"/>
      <c r="RB365" s="0"/>
      <c r="RC365" s="0"/>
      <c r="RD365" s="0"/>
      <c r="RE365" s="0"/>
      <c r="RF365" s="0"/>
      <c r="RG365" s="0"/>
      <c r="RH365" s="0"/>
      <c r="RI365" s="0"/>
      <c r="RJ365" s="0"/>
      <c r="RK365" s="0"/>
      <c r="RL365" s="0"/>
      <c r="RM365" s="0"/>
      <c r="RN365" s="0"/>
      <c r="RO365" s="0"/>
      <c r="RP365" s="0"/>
      <c r="RQ365" s="0"/>
      <c r="RR365" s="0"/>
    </row>
    <row r="366" customFormat="false" ht="39.75" hidden="false" customHeight="true" outlineLevel="0" collapsed="false">
      <c r="A366" s="119" t="n">
        <v>345</v>
      </c>
      <c r="B366" s="119" t="s">
        <v>109</v>
      </c>
      <c r="C366" s="211" t="n">
        <v>14</v>
      </c>
      <c r="D366" s="119" t="s">
        <v>110</v>
      </c>
      <c r="E366" s="119"/>
      <c r="F366" s="119"/>
      <c r="G366" s="119" t="s">
        <v>530</v>
      </c>
      <c r="H366" s="119"/>
      <c r="I366" s="119" t="s">
        <v>71</v>
      </c>
      <c r="J366" s="119"/>
      <c r="K366" s="164" t="s">
        <v>1145</v>
      </c>
      <c r="L366" s="119" t="s">
        <v>74</v>
      </c>
      <c r="M366" s="119" t="s">
        <v>1042</v>
      </c>
      <c r="N366" s="202" t="n">
        <v>41868</v>
      </c>
      <c r="O366" s="202" t="n">
        <f aca="false">O365</f>
        <v>41868</v>
      </c>
      <c r="P366" s="119"/>
      <c r="Q366" s="124" t="n">
        <f aca="false">P366-O366</f>
        <v>-41868</v>
      </c>
      <c r="R366" s="119"/>
      <c r="S366" s="164" t="s">
        <v>1146</v>
      </c>
      <c r="T366" s="164"/>
      <c r="U366" s="169" t="s">
        <v>1267</v>
      </c>
      <c r="V366" s="164" t="s">
        <v>550</v>
      </c>
      <c r="W366" s="302" t="s">
        <v>1094</v>
      </c>
      <c r="X366" s="190"/>
      <c r="Y366" s="119"/>
      <c r="Z366" s="16" t="s">
        <v>1268</v>
      </c>
      <c r="AA366" s="0"/>
      <c r="AB366" s="159" t="n">
        <v>1</v>
      </c>
      <c r="AC366" s="202" t="n">
        <v>41930</v>
      </c>
      <c r="AD366" s="175" t="s">
        <v>121</v>
      </c>
      <c r="AE366" s="132" t="n">
        <f aca="false">AC366-O366</f>
        <v>62</v>
      </c>
      <c r="AF366" s="119"/>
      <c r="AG366" s="119"/>
      <c r="AI366" s="0"/>
      <c r="AJ366" s="0"/>
      <c r="AK366" s="0"/>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0"/>
      <c r="BJ366" s="0"/>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c r="EC366" s="0"/>
      <c r="ED366" s="0"/>
      <c r="EE366" s="0"/>
      <c r="EF366" s="0"/>
      <c r="EG366" s="0"/>
      <c r="EH366" s="0"/>
      <c r="EI366" s="0"/>
      <c r="EJ366" s="0"/>
      <c r="EK366" s="0"/>
      <c r="EL366" s="0"/>
      <c r="EM366" s="0"/>
      <c r="EN366" s="0"/>
      <c r="EO366" s="0"/>
      <c r="EP366" s="0"/>
      <c r="EQ366" s="0"/>
      <c r="ER366" s="0"/>
      <c r="ES366" s="0"/>
      <c r="ET366" s="0"/>
      <c r="EU366" s="0"/>
      <c r="EV366" s="0"/>
      <c r="EW366" s="0"/>
      <c r="EX366" s="0"/>
      <c r="EY366" s="0"/>
      <c r="EZ366" s="0"/>
      <c r="FA366" s="0"/>
      <c r="FB366" s="0"/>
      <c r="FC366" s="0"/>
      <c r="FD366" s="0"/>
      <c r="FE366" s="0"/>
      <c r="FF366" s="0"/>
      <c r="FG366" s="0"/>
      <c r="FH366" s="0"/>
      <c r="FI366" s="0"/>
      <c r="FJ366" s="0"/>
      <c r="FK366" s="0"/>
      <c r="FL366" s="0"/>
      <c r="FM366" s="0"/>
      <c r="FN366" s="0"/>
      <c r="FO366" s="0"/>
      <c r="FP366" s="0"/>
      <c r="FQ366" s="0"/>
      <c r="FR366" s="0"/>
      <c r="FS366" s="0"/>
      <c r="FT366" s="0"/>
      <c r="FU366" s="0"/>
      <c r="FV366" s="0"/>
      <c r="FW366" s="0"/>
      <c r="FX366" s="0"/>
      <c r="FY366" s="0"/>
      <c r="FZ366" s="0"/>
      <c r="GA366" s="0"/>
      <c r="GB366" s="0"/>
      <c r="GC366" s="0"/>
      <c r="GD366" s="0"/>
      <c r="GE366" s="0"/>
      <c r="GF366" s="0"/>
      <c r="GG366" s="0"/>
      <c r="GH366" s="0"/>
      <c r="GI366" s="0"/>
      <c r="GJ366" s="0"/>
      <c r="GK366" s="0"/>
      <c r="GL366" s="0"/>
      <c r="GM366" s="0"/>
      <c r="GN366" s="0"/>
      <c r="GO366" s="0"/>
      <c r="GP366" s="0"/>
      <c r="GQ366" s="0"/>
      <c r="GR366" s="0"/>
      <c r="GS366" s="0"/>
      <c r="GT366" s="0"/>
      <c r="GU366" s="0"/>
      <c r="GV366" s="0"/>
      <c r="GW366" s="0"/>
      <c r="GX366" s="0"/>
      <c r="GY366" s="0"/>
      <c r="GZ366" s="0"/>
      <c r="HA366" s="0"/>
      <c r="HB366" s="0"/>
      <c r="HC366" s="0"/>
      <c r="HD366" s="0"/>
      <c r="HE366" s="0"/>
      <c r="HF366" s="0"/>
      <c r="HG366" s="0"/>
      <c r="HH366" s="0"/>
      <c r="HI366" s="0"/>
      <c r="HJ366" s="0"/>
      <c r="HK366" s="0"/>
      <c r="HL366" s="0"/>
      <c r="HM366" s="0"/>
      <c r="HN366" s="0"/>
      <c r="HO366" s="0"/>
      <c r="HP366" s="0"/>
      <c r="HQ366" s="0"/>
      <c r="HR366" s="0"/>
      <c r="HS366" s="0"/>
      <c r="HT366" s="0"/>
      <c r="HU366" s="0"/>
      <c r="HV366" s="0"/>
      <c r="HW366" s="0"/>
      <c r="HX366" s="0"/>
      <c r="HY366" s="0"/>
      <c r="HZ366" s="0"/>
      <c r="IA366" s="0"/>
      <c r="IB366" s="0"/>
      <c r="IC366" s="0"/>
      <c r="ID366" s="0"/>
      <c r="IE366" s="0"/>
      <c r="IF366" s="0"/>
      <c r="IG366" s="0"/>
      <c r="IH366" s="0"/>
      <c r="II366" s="0"/>
      <c r="IJ366" s="0"/>
      <c r="IK366" s="0"/>
      <c r="IL366" s="0"/>
      <c r="IM366" s="0"/>
      <c r="IN366" s="0"/>
      <c r="IO366" s="0"/>
      <c r="IP366" s="0"/>
      <c r="IQ366" s="0"/>
      <c r="IR366" s="0"/>
      <c r="IS366" s="0"/>
      <c r="IT366" s="0"/>
      <c r="IU366" s="0"/>
      <c r="IV366" s="0"/>
      <c r="IW366" s="0"/>
      <c r="IX366" s="0"/>
      <c r="IY366" s="0"/>
      <c r="IZ366" s="0"/>
      <c r="JA366" s="0"/>
      <c r="JB366" s="0"/>
      <c r="JC366" s="0"/>
      <c r="JD366" s="0"/>
      <c r="JE366" s="0"/>
      <c r="JF366" s="0"/>
      <c r="JG366" s="0"/>
      <c r="JH366" s="0"/>
      <c r="JI366" s="0"/>
      <c r="JJ366" s="0"/>
      <c r="JK366" s="0"/>
      <c r="JL366" s="0"/>
      <c r="JM366" s="0"/>
      <c r="JN366" s="0"/>
      <c r="JO366" s="0"/>
      <c r="JP366" s="0"/>
      <c r="JQ366" s="0"/>
      <c r="JR366" s="0"/>
      <c r="JS366" s="0"/>
      <c r="JT366" s="0"/>
      <c r="JU366" s="0"/>
      <c r="JV366" s="0"/>
      <c r="JW366" s="0"/>
      <c r="JX366" s="0"/>
      <c r="JY366" s="0"/>
      <c r="JZ366" s="0"/>
      <c r="KA366" s="0"/>
      <c r="KB366" s="0"/>
      <c r="KC366" s="0"/>
      <c r="KD366" s="0"/>
      <c r="KE366" s="0"/>
      <c r="KF366" s="0"/>
      <c r="KG366" s="0"/>
      <c r="KH366" s="0"/>
      <c r="KI366" s="0"/>
      <c r="KJ366" s="0"/>
      <c r="KK366" s="0"/>
      <c r="KL366" s="0"/>
      <c r="KM366" s="0"/>
      <c r="KN366" s="0"/>
      <c r="KO366" s="0"/>
      <c r="KP366" s="0"/>
      <c r="KQ366" s="0"/>
      <c r="KR366" s="0"/>
      <c r="KS366" s="0"/>
      <c r="KT366" s="0"/>
      <c r="KU366" s="0"/>
      <c r="KV366" s="0"/>
      <c r="KW366" s="0"/>
      <c r="KX366" s="0"/>
      <c r="KY366" s="0"/>
      <c r="KZ366" s="0"/>
      <c r="LA366" s="0"/>
      <c r="LB366" s="0"/>
      <c r="LC366" s="0"/>
      <c r="LD366" s="0"/>
      <c r="LE366" s="0"/>
      <c r="LF366" s="0"/>
      <c r="LG366" s="0"/>
      <c r="LH366" s="0"/>
      <c r="LI366" s="0"/>
      <c r="LJ366" s="0"/>
      <c r="LK366" s="0"/>
      <c r="LL366" s="0"/>
      <c r="LM366" s="0"/>
      <c r="LN366" s="0"/>
      <c r="LO366" s="0"/>
      <c r="LP366" s="0"/>
      <c r="LQ366" s="0"/>
      <c r="LR366" s="0"/>
      <c r="LS366" s="0"/>
      <c r="LT366" s="0"/>
      <c r="LU366" s="0"/>
      <c r="LV366" s="0"/>
      <c r="LW366" s="0"/>
      <c r="LX366" s="0"/>
      <c r="LY366" s="0"/>
      <c r="LZ366" s="0"/>
      <c r="MA366" s="0"/>
      <c r="MB366" s="0"/>
      <c r="MC366" s="0"/>
      <c r="MD366" s="0"/>
      <c r="ME366" s="0"/>
      <c r="MF366" s="0"/>
      <c r="MG366" s="0"/>
      <c r="MH366" s="0"/>
      <c r="MI366" s="0"/>
      <c r="MJ366" s="0"/>
      <c r="MK366" s="0"/>
      <c r="ML366" s="0"/>
      <c r="MM366" s="0"/>
      <c r="MN366" s="0"/>
      <c r="MO366" s="0"/>
      <c r="MP366" s="0"/>
      <c r="MQ366" s="0"/>
      <c r="MR366" s="0"/>
      <c r="MS366" s="0"/>
      <c r="MT366" s="0"/>
      <c r="MU366" s="0"/>
      <c r="MV366" s="0"/>
      <c r="MW366" s="0"/>
      <c r="MX366" s="0"/>
      <c r="MY366" s="0"/>
      <c r="MZ366" s="0"/>
      <c r="NA366" s="0"/>
      <c r="NB366" s="0"/>
      <c r="NC366" s="0"/>
      <c r="ND366" s="0"/>
      <c r="NE366" s="0"/>
      <c r="NF366" s="0"/>
      <c r="NG366" s="0"/>
      <c r="NH366" s="0"/>
      <c r="NI366" s="0"/>
      <c r="NJ366" s="0"/>
      <c r="NK366" s="0"/>
      <c r="NL366" s="0"/>
      <c r="NM366" s="0"/>
      <c r="NN366" s="0"/>
      <c r="NO366" s="0"/>
      <c r="NP366" s="0"/>
      <c r="NQ366" s="0"/>
      <c r="NR366" s="0"/>
      <c r="NS366" s="0"/>
      <c r="NT366" s="0"/>
      <c r="NU366" s="0"/>
      <c r="NV366" s="0"/>
      <c r="NW366" s="0"/>
      <c r="NX366" s="0"/>
      <c r="NY366" s="0"/>
      <c r="NZ366" s="0"/>
      <c r="OA366" s="0"/>
      <c r="OB366" s="0"/>
      <c r="OC366" s="0"/>
      <c r="OD366" s="0"/>
      <c r="OE366" s="0"/>
      <c r="OF366" s="0"/>
      <c r="OG366" s="0"/>
      <c r="OH366" s="0"/>
      <c r="OI366" s="0"/>
      <c r="OJ366" s="0"/>
      <c r="OK366" s="0"/>
      <c r="OL366" s="0"/>
      <c r="OM366" s="0"/>
      <c r="ON366" s="0"/>
      <c r="OO366" s="0"/>
      <c r="OP366" s="0"/>
      <c r="OQ366" s="0"/>
      <c r="OR366" s="0"/>
      <c r="OS366" s="0"/>
      <c r="OT366" s="0"/>
      <c r="OU366" s="0"/>
      <c r="OV366" s="0"/>
      <c r="OW366" s="0"/>
      <c r="OX366" s="0"/>
      <c r="OY366" s="0"/>
      <c r="OZ366" s="0"/>
      <c r="PA366" s="0"/>
      <c r="PB366" s="0"/>
      <c r="PC366" s="0"/>
      <c r="PD366" s="0"/>
      <c r="PE366" s="0"/>
      <c r="PF366" s="0"/>
      <c r="PG366" s="0"/>
      <c r="PH366" s="0"/>
      <c r="PI366" s="0"/>
      <c r="PJ366" s="0"/>
      <c r="PK366" s="0"/>
      <c r="PL366" s="0"/>
      <c r="PM366" s="0"/>
      <c r="PN366" s="0"/>
      <c r="PO366" s="0"/>
      <c r="PP366" s="0"/>
      <c r="PQ366" s="0"/>
      <c r="PR366" s="0"/>
      <c r="PS366" s="0"/>
      <c r="PT366" s="0"/>
      <c r="PU366" s="0"/>
      <c r="PV366" s="0"/>
      <c r="PW366" s="0"/>
      <c r="PX366" s="0"/>
      <c r="PY366" s="0"/>
      <c r="PZ366" s="0"/>
      <c r="QA366" s="0"/>
      <c r="QB366" s="0"/>
      <c r="QC366" s="0"/>
      <c r="QD366" s="0"/>
      <c r="QE366" s="0"/>
      <c r="QF366" s="0"/>
      <c r="QG366" s="0"/>
      <c r="QH366" s="0"/>
      <c r="QI366" s="0"/>
      <c r="QJ366" s="0"/>
      <c r="QK366" s="0"/>
      <c r="QL366" s="0"/>
      <c r="QM366" s="0"/>
      <c r="QN366" s="0"/>
      <c r="QO366" s="0"/>
      <c r="QP366" s="0"/>
      <c r="QQ366" s="0"/>
      <c r="QR366" s="0"/>
      <c r="QS366" s="0"/>
      <c r="QT366" s="0"/>
      <c r="QU366" s="0"/>
      <c r="QV366" s="0"/>
      <c r="QW366" s="0"/>
      <c r="QX366" s="0"/>
      <c r="QY366" s="0"/>
      <c r="QZ366" s="0"/>
      <c r="RA366" s="0"/>
      <c r="RB366" s="0"/>
      <c r="RC366" s="0"/>
      <c r="RD366" s="0"/>
      <c r="RE366" s="0"/>
      <c r="RF366" s="0"/>
      <c r="RG366" s="0"/>
      <c r="RH366" s="0"/>
      <c r="RI366" s="0"/>
      <c r="RJ366" s="0"/>
      <c r="RK366" s="0"/>
      <c r="RL366" s="0"/>
      <c r="RM366" s="0"/>
      <c r="RN366" s="0"/>
      <c r="RO366" s="0"/>
      <c r="RP366" s="0"/>
      <c r="RQ366" s="0"/>
      <c r="RR366" s="0"/>
    </row>
    <row r="367" customFormat="false" ht="39.75" hidden="false" customHeight="true" outlineLevel="0" collapsed="false">
      <c r="A367" s="119" t="n">
        <v>346</v>
      </c>
      <c r="B367" s="119" t="s">
        <v>109</v>
      </c>
      <c r="C367" s="211" t="n">
        <v>14</v>
      </c>
      <c r="D367" s="119" t="s">
        <v>110</v>
      </c>
      <c r="E367" s="119"/>
      <c r="F367" s="119"/>
      <c r="G367" s="119" t="s">
        <v>530</v>
      </c>
      <c r="H367" s="119"/>
      <c r="I367" s="119" t="s">
        <v>71</v>
      </c>
      <c r="J367" s="119"/>
      <c r="K367" s="164" t="s">
        <v>1145</v>
      </c>
      <c r="L367" s="119" t="s">
        <v>74</v>
      </c>
      <c r="M367" s="119" t="s">
        <v>1042</v>
      </c>
      <c r="N367" s="202" t="n">
        <v>41868</v>
      </c>
      <c r="O367" s="202" t="n">
        <f aca="false">O366</f>
        <v>41868</v>
      </c>
      <c r="P367" s="119"/>
      <c r="Q367" s="124" t="n">
        <f aca="false">P367-O367</f>
        <v>-41868</v>
      </c>
      <c r="R367" s="119"/>
      <c r="S367" s="164" t="s">
        <v>1146</v>
      </c>
      <c r="T367" s="164"/>
      <c r="U367" s="169" t="s">
        <v>1269</v>
      </c>
      <c r="V367" s="164" t="s">
        <v>550</v>
      </c>
      <c r="W367" s="302" t="s">
        <v>1094</v>
      </c>
      <c r="X367" s="190"/>
      <c r="Y367" s="119"/>
      <c r="Z367" s="169" t="s">
        <v>1270</v>
      </c>
      <c r="AA367" s="165"/>
      <c r="AB367" s="159" t="n">
        <v>1</v>
      </c>
      <c r="AC367" s="202" t="n">
        <v>41930</v>
      </c>
      <c r="AD367" s="175" t="s">
        <v>121</v>
      </c>
      <c r="AE367" s="132" t="n">
        <f aca="false">AC367-O367</f>
        <v>62</v>
      </c>
      <c r="AF367" s="119"/>
      <c r="AG367" s="119"/>
      <c r="AI367" s="0"/>
      <c r="AJ367" s="0"/>
      <c r="AK367" s="0"/>
      <c r="AL367" s="0"/>
      <c r="AM367" s="0"/>
      <c r="AN367" s="0"/>
      <c r="AO367" s="0"/>
      <c r="AP367" s="0"/>
      <c r="AQ367" s="0"/>
      <c r="AR367" s="0"/>
      <c r="AS367" s="0"/>
      <c r="AT367" s="0"/>
      <c r="AU367" s="0"/>
      <c r="AV367" s="0"/>
      <c r="AW367" s="0"/>
      <c r="AX367" s="0"/>
      <c r="AY367" s="0"/>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c r="EI367" s="0"/>
      <c r="EJ367" s="0"/>
      <c r="EK367" s="0"/>
      <c r="EL367" s="0"/>
      <c r="EM367" s="0"/>
      <c r="EN367" s="0"/>
      <c r="EO367" s="0"/>
      <c r="EP367" s="0"/>
      <c r="EQ367" s="0"/>
      <c r="ER367" s="0"/>
      <c r="ES367" s="0"/>
      <c r="ET367" s="0"/>
      <c r="EU367" s="0"/>
      <c r="EV367" s="0"/>
      <c r="EW367" s="0"/>
      <c r="EX367" s="0"/>
      <c r="EY367" s="0"/>
      <c r="EZ367" s="0"/>
      <c r="FA367" s="0"/>
      <c r="FB367" s="0"/>
      <c r="FC367" s="0"/>
      <c r="FD367" s="0"/>
      <c r="FE367" s="0"/>
      <c r="FF367" s="0"/>
      <c r="FG367" s="0"/>
      <c r="FH367" s="0"/>
      <c r="FI367" s="0"/>
      <c r="FJ367" s="0"/>
      <c r="FK367" s="0"/>
      <c r="FL367" s="0"/>
      <c r="FM367" s="0"/>
      <c r="FN367" s="0"/>
      <c r="FO367" s="0"/>
      <c r="FP367" s="0"/>
      <c r="FQ367" s="0"/>
      <c r="FR367" s="0"/>
      <c r="FS367" s="0"/>
      <c r="FT367" s="0"/>
      <c r="FU367" s="0"/>
      <c r="FV367" s="0"/>
      <c r="FW367" s="0"/>
      <c r="FX367" s="0"/>
      <c r="FY367" s="0"/>
      <c r="FZ367" s="0"/>
      <c r="GA367" s="0"/>
      <c r="GB367" s="0"/>
      <c r="GC367" s="0"/>
      <c r="GD367" s="0"/>
      <c r="GE367" s="0"/>
      <c r="GF367" s="0"/>
      <c r="GG367" s="0"/>
      <c r="GH367" s="0"/>
      <c r="GI367" s="0"/>
      <c r="GJ367" s="0"/>
      <c r="GK367" s="0"/>
      <c r="GL367" s="0"/>
      <c r="GM367" s="0"/>
      <c r="GN367" s="0"/>
      <c r="GO367" s="0"/>
      <c r="GP367" s="0"/>
      <c r="GQ367" s="0"/>
      <c r="GR367" s="0"/>
      <c r="GS367" s="0"/>
      <c r="GT367" s="0"/>
      <c r="GU367" s="0"/>
      <c r="GV367" s="0"/>
      <c r="GW367" s="0"/>
      <c r="GX367" s="0"/>
      <c r="GY367" s="0"/>
      <c r="GZ367" s="0"/>
      <c r="HA367" s="0"/>
      <c r="HB367" s="0"/>
      <c r="HC367" s="0"/>
      <c r="HD367" s="0"/>
      <c r="HE367" s="0"/>
      <c r="HF367" s="0"/>
      <c r="HG367" s="0"/>
      <c r="HH367" s="0"/>
      <c r="HI367" s="0"/>
      <c r="HJ367" s="0"/>
      <c r="HK367" s="0"/>
      <c r="HL367" s="0"/>
      <c r="HM367" s="0"/>
      <c r="HN367" s="0"/>
      <c r="HO367" s="0"/>
      <c r="HP367" s="0"/>
      <c r="HQ367" s="0"/>
      <c r="HR367" s="0"/>
      <c r="HS367" s="0"/>
      <c r="HT367" s="0"/>
      <c r="HU367" s="0"/>
      <c r="HV367" s="0"/>
      <c r="HW367" s="0"/>
      <c r="HX367" s="0"/>
      <c r="HY367" s="0"/>
      <c r="HZ367" s="0"/>
      <c r="IA367" s="0"/>
      <c r="IB367" s="0"/>
      <c r="IC367" s="0"/>
      <c r="ID367" s="0"/>
      <c r="IE367" s="0"/>
      <c r="IF367" s="0"/>
      <c r="IG367" s="0"/>
      <c r="IH367" s="0"/>
      <c r="II367" s="0"/>
      <c r="IJ367" s="0"/>
      <c r="IK367" s="0"/>
      <c r="IL367" s="0"/>
      <c r="IM367" s="0"/>
      <c r="IN367" s="0"/>
      <c r="IO367" s="0"/>
      <c r="IP367" s="0"/>
      <c r="IQ367" s="0"/>
      <c r="IR367" s="0"/>
      <c r="IS367" s="0"/>
      <c r="IT367" s="0"/>
      <c r="IU367" s="0"/>
      <c r="IV367" s="0"/>
      <c r="IW367" s="0"/>
      <c r="IX367" s="0"/>
      <c r="IY367" s="0"/>
      <c r="IZ367" s="0"/>
      <c r="JA367" s="0"/>
      <c r="JB367" s="0"/>
      <c r="JC367" s="0"/>
      <c r="JD367" s="0"/>
      <c r="JE367" s="0"/>
      <c r="JF367" s="0"/>
      <c r="JG367" s="0"/>
      <c r="JH367" s="0"/>
      <c r="JI367" s="0"/>
      <c r="JJ367" s="0"/>
      <c r="JK367" s="0"/>
      <c r="JL367" s="0"/>
      <c r="JM367" s="0"/>
      <c r="JN367" s="0"/>
      <c r="JO367" s="0"/>
      <c r="JP367" s="0"/>
      <c r="JQ367" s="0"/>
      <c r="JR367" s="0"/>
      <c r="JS367" s="0"/>
      <c r="JT367" s="0"/>
      <c r="JU367" s="0"/>
      <c r="JV367" s="0"/>
      <c r="JW367" s="0"/>
      <c r="JX367" s="0"/>
      <c r="JY367" s="0"/>
      <c r="JZ367" s="0"/>
      <c r="KA367" s="0"/>
      <c r="KB367" s="0"/>
      <c r="KC367" s="0"/>
      <c r="KD367" s="0"/>
      <c r="KE367" s="0"/>
      <c r="KF367" s="0"/>
      <c r="KG367" s="0"/>
      <c r="KH367" s="0"/>
      <c r="KI367" s="0"/>
      <c r="KJ367" s="0"/>
      <c r="KK367" s="0"/>
      <c r="KL367" s="0"/>
      <c r="KM367" s="0"/>
      <c r="KN367" s="0"/>
      <c r="KO367" s="0"/>
      <c r="KP367" s="0"/>
      <c r="KQ367" s="0"/>
      <c r="KR367" s="0"/>
      <c r="KS367" s="0"/>
      <c r="KT367" s="0"/>
      <c r="KU367" s="0"/>
      <c r="KV367" s="0"/>
      <c r="KW367" s="0"/>
      <c r="KX367" s="0"/>
      <c r="KY367" s="0"/>
      <c r="KZ367" s="0"/>
      <c r="LA367" s="0"/>
      <c r="LB367" s="0"/>
      <c r="LC367" s="0"/>
      <c r="LD367" s="0"/>
      <c r="LE367" s="0"/>
      <c r="LF367" s="0"/>
      <c r="LG367" s="0"/>
      <c r="LH367" s="0"/>
      <c r="LI367" s="0"/>
      <c r="LJ367" s="0"/>
      <c r="LK367" s="0"/>
      <c r="LL367" s="0"/>
      <c r="LM367" s="0"/>
      <c r="LN367" s="0"/>
      <c r="LO367" s="0"/>
      <c r="LP367" s="0"/>
      <c r="LQ367" s="0"/>
      <c r="LR367" s="0"/>
      <c r="LS367" s="0"/>
      <c r="LT367" s="0"/>
      <c r="LU367" s="0"/>
      <c r="LV367" s="0"/>
      <c r="LW367" s="0"/>
      <c r="LX367" s="0"/>
      <c r="LY367" s="0"/>
      <c r="LZ367" s="0"/>
      <c r="MA367" s="0"/>
      <c r="MB367" s="0"/>
      <c r="MC367" s="0"/>
      <c r="MD367" s="0"/>
      <c r="ME367" s="0"/>
      <c r="MF367" s="0"/>
      <c r="MG367" s="0"/>
      <c r="MH367" s="0"/>
      <c r="MI367" s="0"/>
      <c r="MJ367" s="0"/>
      <c r="MK367" s="0"/>
      <c r="ML367" s="0"/>
      <c r="MM367" s="0"/>
      <c r="MN367" s="0"/>
      <c r="MO367" s="0"/>
      <c r="MP367" s="0"/>
      <c r="MQ367" s="0"/>
      <c r="MR367" s="0"/>
      <c r="MS367" s="0"/>
      <c r="MT367" s="0"/>
      <c r="MU367" s="0"/>
      <c r="MV367" s="0"/>
      <c r="MW367" s="0"/>
      <c r="MX367" s="0"/>
      <c r="MY367" s="0"/>
      <c r="MZ367" s="0"/>
      <c r="NA367" s="0"/>
      <c r="NB367" s="0"/>
      <c r="NC367" s="0"/>
      <c r="ND367" s="0"/>
      <c r="NE367" s="0"/>
      <c r="NF367" s="0"/>
      <c r="NG367" s="0"/>
      <c r="NH367" s="0"/>
      <c r="NI367" s="0"/>
      <c r="NJ367" s="0"/>
      <c r="NK367" s="0"/>
      <c r="NL367" s="0"/>
      <c r="NM367" s="0"/>
      <c r="NN367" s="0"/>
      <c r="NO367" s="0"/>
      <c r="NP367" s="0"/>
      <c r="NQ367" s="0"/>
      <c r="NR367" s="0"/>
      <c r="NS367" s="0"/>
      <c r="NT367" s="0"/>
      <c r="NU367" s="0"/>
      <c r="NV367" s="0"/>
      <c r="NW367" s="0"/>
      <c r="NX367" s="0"/>
      <c r="NY367" s="0"/>
      <c r="NZ367" s="0"/>
      <c r="OA367" s="0"/>
      <c r="OB367" s="0"/>
      <c r="OC367" s="0"/>
      <c r="OD367" s="0"/>
      <c r="OE367" s="0"/>
      <c r="OF367" s="0"/>
      <c r="OG367" s="0"/>
      <c r="OH367" s="0"/>
      <c r="OI367" s="0"/>
      <c r="OJ367" s="0"/>
      <c r="OK367" s="0"/>
      <c r="OL367" s="0"/>
      <c r="OM367" s="0"/>
      <c r="ON367" s="0"/>
      <c r="OO367" s="0"/>
      <c r="OP367" s="0"/>
      <c r="OQ367" s="0"/>
      <c r="OR367" s="0"/>
      <c r="OS367" s="0"/>
      <c r="OT367" s="0"/>
      <c r="OU367" s="0"/>
      <c r="OV367" s="0"/>
      <c r="OW367" s="0"/>
      <c r="OX367" s="0"/>
      <c r="OY367" s="0"/>
      <c r="OZ367" s="0"/>
      <c r="PA367" s="0"/>
      <c r="PB367" s="0"/>
      <c r="PC367" s="0"/>
      <c r="PD367" s="0"/>
      <c r="PE367" s="0"/>
      <c r="PF367" s="0"/>
      <c r="PG367" s="0"/>
      <c r="PH367" s="0"/>
      <c r="PI367" s="0"/>
      <c r="PJ367" s="0"/>
      <c r="PK367" s="0"/>
      <c r="PL367" s="0"/>
      <c r="PM367" s="0"/>
      <c r="PN367" s="0"/>
      <c r="PO367" s="0"/>
      <c r="PP367" s="0"/>
      <c r="PQ367" s="0"/>
      <c r="PR367" s="0"/>
      <c r="PS367" s="0"/>
      <c r="PT367" s="0"/>
      <c r="PU367" s="0"/>
      <c r="PV367" s="0"/>
      <c r="PW367" s="0"/>
      <c r="PX367" s="0"/>
      <c r="PY367" s="0"/>
      <c r="PZ367" s="0"/>
      <c r="QA367" s="0"/>
      <c r="QB367" s="0"/>
      <c r="QC367" s="0"/>
      <c r="QD367" s="0"/>
      <c r="QE367" s="0"/>
      <c r="QF367" s="0"/>
      <c r="QG367" s="0"/>
      <c r="QH367" s="0"/>
      <c r="QI367" s="0"/>
      <c r="QJ367" s="0"/>
      <c r="QK367" s="0"/>
      <c r="QL367" s="0"/>
      <c r="QM367" s="0"/>
      <c r="QN367" s="0"/>
      <c r="QO367" s="0"/>
      <c r="QP367" s="0"/>
      <c r="QQ367" s="0"/>
      <c r="QR367" s="0"/>
      <c r="QS367" s="0"/>
      <c r="QT367" s="0"/>
      <c r="QU367" s="0"/>
      <c r="QV367" s="0"/>
      <c r="QW367" s="0"/>
      <c r="QX367" s="0"/>
      <c r="QY367" s="0"/>
      <c r="QZ367" s="0"/>
      <c r="RA367" s="0"/>
      <c r="RB367" s="0"/>
      <c r="RC367" s="0"/>
      <c r="RD367" s="0"/>
      <c r="RE367" s="0"/>
      <c r="RF367" s="0"/>
      <c r="RG367" s="0"/>
      <c r="RH367" s="0"/>
      <c r="RI367" s="0"/>
      <c r="RJ367" s="0"/>
      <c r="RK367" s="0"/>
      <c r="RL367" s="0"/>
      <c r="RM367" s="0"/>
      <c r="RN367" s="0"/>
      <c r="RO367" s="0"/>
      <c r="RP367" s="0"/>
      <c r="RQ367" s="0"/>
      <c r="RR367" s="0"/>
    </row>
    <row r="368" customFormat="false" ht="39.75" hidden="false" customHeight="true" outlineLevel="0" collapsed="false">
      <c r="A368" s="119" t="n">
        <v>347</v>
      </c>
      <c r="B368" s="119" t="s">
        <v>109</v>
      </c>
      <c r="C368" s="211" t="n">
        <v>14</v>
      </c>
      <c r="D368" s="119" t="s">
        <v>110</v>
      </c>
      <c r="E368" s="119"/>
      <c r="F368" s="119"/>
      <c r="G368" s="119" t="s">
        <v>530</v>
      </c>
      <c r="H368" s="119"/>
      <c r="I368" s="119" t="s">
        <v>71</v>
      </c>
      <c r="J368" s="119"/>
      <c r="K368" s="164" t="s">
        <v>1145</v>
      </c>
      <c r="L368" s="119" t="s">
        <v>74</v>
      </c>
      <c r="M368" s="119" t="s">
        <v>1042</v>
      </c>
      <c r="N368" s="202" t="n">
        <v>41868</v>
      </c>
      <c r="O368" s="202" t="n">
        <f aca="false">O367</f>
        <v>41868</v>
      </c>
      <c r="P368" s="119"/>
      <c r="Q368" s="124" t="n">
        <f aca="false">P368-O368</f>
        <v>-41868</v>
      </c>
      <c r="R368" s="119"/>
      <c r="S368" s="164" t="s">
        <v>1146</v>
      </c>
      <c r="T368" s="164"/>
      <c r="U368" s="319" t="s">
        <v>1271</v>
      </c>
      <c r="V368" s="164" t="s">
        <v>550</v>
      </c>
      <c r="W368" s="302" t="s">
        <v>1094</v>
      </c>
      <c r="X368" s="190"/>
      <c r="Y368" s="119"/>
      <c r="Z368" s="190"/>
      <c r="AA368" s="190"/>
      <c r="AB368" s="159" t="n">
        <v>0</v>
      </c>
      <c r="AC368" s="202" t="n">
        <v>41930</v>
      </c>
      <c r="AD368" s="175" t="s">
        <v>200</v>
      </c>
      <c r="AE368" s="132" t="n">
        <f aca="false">AC368-O368</f>
        <v>62</v>
      </c>
      <c r="AF368" s="119"/>
      <c r="AG368" s="119"/>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c r="EC368" s="0"/>
      <c r="ED368" s="0"/>
      <c r="EE368" s="0"/>
      <c r="EF368" s="0"/>
      <c r="EG368" s="0"/>
      <c r="EH368" s="0"/>
      <c r="EI368" s="0"/>
      <c r="EJ368" s="0"/>
      <c r="EK368" s="0"/>
      <c r="EL368" s="0"/>
      <c r="EM368" s="0"/>
      <c r="EN368" s="0"/>
      <c r="EO368" s="0"/>
      <c r="EP368" s="0"/>
      <c r="EQ368" s="0"/>
      <c r="ER368" s="0"/>
      <c r="ES368" s="0"/>
      <c r="ET368" s="0"/>
      <c r="EU368" s="0"/>
      <c r="EV368" s="0"/>
      <c r="EW368" s="0"/>
      <c r="EX368" s="0"/>
      <c r="EY368" s="0"/>
      <c r="EZ368" s="0"/>
      <c r="FA368" s="0"/>
      <c r="FB368" s="0"/>
      <c r="FC368" s="0"/>
      <c r="FD368" s="0"/>
      <c r="FE368" s="0"/>
      <c r="FF368" s="0"/>
      <c r="FG368" s="0"/>
      <c r="FH368" s="0"/>
      <c r="FI368" s="0"/>
      <c r="FJ368" s="0"/>
      <c r="FK368" s="0"/>
      <c r="FL368" s="0"/>
      <c r="FM368" s="0"/>
      <c r="FN368" s="0"/>
      <c r="FO368" s="0"/>
      <c r="FP368" s="0"/>
      <c r="FQ368" s="0"/>
      <c r="FR368" s="0"/>
      <c r="FS368" s="0"/>
      <c r="FT368" s="0"/>
      <c r="FU368" s="0"/>
      <c r="FV368" s="0"/>
      <c r="FW368" s="0"/>
      <c r="FX368" s="0"/>
      <c r="FY368" s="0"/>
      <c r="FZ368" s="0"/>
      <c r="GA368" s="0"/>
      <c r="GB368" s="0"/>
      <c r="GC368" s="0"/>
      <c r="GD368" s="0"/>
      <c r="GE368" s="0"/>
      <c r="GF368" s="0"/>
      <c r="GG368" s="0"/>
      <c r="GH368" s="0"/>
      <c r="GI368" s="0"/>
      <c r="GJ368" s="0"/>
      <c r="GK368" s="0"/>
      <c r="GL368" s="0"/>
      <c r="GM368" s="0"/>
      <c r="GN368" s="0"/>
      <c r="GO368" s="0"/>
      <c r="GP368" s="0"/>
      <c r="GQ368" s="0"/>
      <c r="GR368" s="0"/>
      <c r="GS368" s="0"/>
      <c r="GT368" s="0"/>
      <c r="GU368" s="0"/>
      <c r="GV368" s="0"/>
      <c r="GW368" s="0"/>
      <c r="GX368" s="0"/>
      <c r="GY368" s="0"/>
      <c r="GZ368" s="0"/>
      <c r="HA368" s="0"/>
      <c r="HB368" s="0"/>
      <c r="HC368" s="0"/>
      <c r="HD368" s="0"/>
      <c r="HE368" s="0"/>
      <c r="HF368" s="0"/>
      <c r="HG368" s="0"/>
      <c r="HH368" s="0"/>
      <c r="HI368" s="0"/>
      <c r="HJ368" s="0"/>
      <c r="HK368" s="0"/>
      <c r="HL368" s="0"/>
      <c r="HM368" s="0"/>
      <c r="HN368" s="0"/>
      <c r="HO368" s="0"/>
      <c r="HP368" s="0"/>
      <c r="HQ368" s="0"/>
      <c r="HR368" s="0"/>
      <c r="HS368" s="0"/>
      <c r="HT368" s="0"/>
      <c r="HU368" s="0"/>
      <c r="HV368" s="0"/>
      <c r="HW368" s="0"/>
      <c r="HX368" s="0"/>
      <c r="HY368" s="0"/>
      <c r="HZ368" s="0"/>
      <c r="IA368" s="0"/>
      <c r="IB368" s="0"/>
      <c r="IC368" s="0"/>
      <c r="ID368" s="0"/>
      <c r="IE368" s="0"/>
      <c r="IF368" s="0"/>
      <c r="IG368" s="0"/>
      <c r="IH368" s="0"/>
      <c r="II368" s="0"/>
      <c r="IJ368" s="0"/>
      <c r="IK368" s="0"/>
      <c r="IL368" s="0"/>
      <c r="IM368" s="0"/>
      <c r="IN368" s="0"/>
      <c r="IO368" s="0"/>
      <c r="IP368" s="0"/>
      <c r="IQ368" s="0"/>
      <c r="IR368" s="0"/>
      <c r="IS368" s="0"/>
      <c r="IT368" s="0"/>
      <c r="IU368" s="0"/>
      <c r="IV368" s="0"/>
      <c r="IW368" s="0"/>
      <c r="IX368" s="0"/>
      <c r="IY368" s="0"/>
      <c r="IZ368" s="0"/>
      <c r="JA368" s="0"/>
      <c r="JB368" s="0"/>
      <c r="JC368" s="0"/>
      <c r="JD368" s="0"/>
      <c r="JE368" s="0"/>
      <c r="JF368" s="0"/>
      <c r="JG368" s="0"/>
      <c r="JH368" s="0"/>
      <c r="JI368" s="0"/>
      <c r="JJ368" s="0"/>
      <c r="JK368" s="0"/>
      <c r="JL368" s="0"/>
      <c r="JM368" s="0"/>
      <c r="JN368" s="0"/>
      <c r="JO368" s="0"/>
      <c r="JP368" s="0"/>
      <c r="JQ368" s="0"/>
      <c r="JR368" s="0"/>
      <c r="JS368" s="0"/>
      <c r="JT368" s="0"/>
      <c r="JU368" s="0"/>
      <c r="JV368" s="0"/>
      <c r="JW368" s="0"/>
      <c r="JX368" s="0"/>
      <c r="JY368" s="0"/>
      <c r="JZ368" s="0"/>
      <c r="KA368" s="0"/>
      <c r="KB368" s="0"/>
      <c r="KC368" s="0"/>
      <c r="KD368" s="0"/>
      <c r="KE368" s="0"/>
      <c r="KF368" s="0"/>
      <c r="KG368" s="0"/>
      <c r="KH368" s="0"/>
      <c r="KI368" s="0"/>
      <c r="KJ368" s="0"/>
      <c r="KK368" s="0"/>
      <c r="KL368" s="0"/>
      <c r="KM368" s="0"/>
      <c r="KN368" s="0"/>
      <c r="KO368" s="0"/>
      <c r="KP368" s="0"/>
      <c r="KQ368" s="0"/>
      <c r="KR368" s="0"/>
      <c r="KS368" s="0"/>
      <c r="KT368" s="0"/>
      <c r="KU368" s="0"/>
      <c r="KV368" s="0"/>
      <c r="KW368" s="0"/>
      <c r="KX368" s="0"/>
      <c r="KY368" s="0"/>
      <c r="KZ368" s="0"/>
      <c r="LA368" s="0"/>
      <c r="LB368" s="0"/>
      <c r="LC368" s="0"/>
      <c r="LD368" s="0"/>
      <c r="LE368" s="0"/>
      <c r="LF368" s="0"/>
      <c r="LG368" s="0"/>
      <c r="LH368" s="0"/>
      <c r="LI368" s="0"/>
      <c r="LJ368" s="0"/>
      <c r="LK368" s="0"/>
      <c r="LL368" s="0"/>
      <c r="LM368" s="0"/>
      <c r="LN368" s="0"/>
      <c r="LO368" s="0"/>
      <c r="LP368" s="0"/>
      <c r="LQ368" s="0"/>
      <c r="LR368" s="0"/>
      <c r="LS368" s="0"/>
      <c r="LT368" s="0"/>
      <c r="LU368" s="0"/>
      <c r="LV368" s="0"/>
      <c r="LW368" s="0"/>
      <c r="LX368" s="0"/>
      <c r="LY368" s="0"/>
      <c r="LZ368" s="0"/>
      <c r="MA368" s="0"/>
      <c r="MB368" s="0"/>
      <c r="MC368" s="0"/>
      <c r="MD368" s="0"/>
      <c r="ME368" s="0"/>
      <c r="MF368" s="0"/>
      <c r="MG368" s="0"/>
      <c r="MH368" s="0"/>
      <c r="MI368" s="0"/>
      <c r="MJ368" s="0"/>
      <c r="MK368" s="0"/>
      <c r="ML368" s="0"/>
      <c r="MM368" s="0"/>
      <c r="MN368" s="0"/>
      <c r="MO368" s="0"/>
      <c r="MP368" s="0"/>
      <c r="MQ368" s="0"/>
      <c r="MR368" s="0"/>
      <c r="MS368" s="0"/>
      <c r="MT368" s="0"/>
      <c r="MU368" s="0"/>
      <c r="MV368" s="0"/>
      <c r="MW368" s="0"/>
      <c r="MX368" s="0"/>
      <c r="MY368" s="0"/>
      <c r="MZ368" s="0"/>
      <c r="NA368" s="0"/>
      <c r="NB368" s="0"/>
      <c r="NC368" s="0"/>
      <c r="ND368" s="0"/>
      <c r="NE368" s="0"/>
      <c r="NF368" s="0"/>
      <c r="NG368" s="0"/>
      <c r="NH368" s="0"/>
      <c r="NI368" s="0"/>
      <c r="NJ368" s="0"/>
      <c r="NK368" s="0"/>
      <c r="NL368" s="0"/>
      <c r="NM368" s="0"/>
      <c r="NN368" s="0"/>
      <c r="NO368" s="0"/>
      <c r="NP368" s="0"/>
      <c r="NQ368" s="0"/>
      <c r="NR368" s="0"/>
      <c r="NS368" s="0"/>
      <c r="NT368" s="0"/>
      <c r="NU368" s="0"/>
      <c r="NV368" s="0"/>
      <c r="NW368" s="0"/>
      <c r="NX368" s="0"/>
      <c r="NY368" s="0"/>
      <c r="NZ368" s="0"/>
      <c r="OA368" s="0"/>
      <c r="OB368" s="0"/>
      <c r="OC368" s="0"/>
      <c r="OD368" s="0"/>
      <c r="OE368" s="0"/>
      <c r="OF368" s="0"/>
      <c r="OG368" s="0"/>
      <c r="OH368" s="0"/>
      <c r="OI368" s="0"/>
      <c r="OJ368" s="0"/>
      <c r="OK368" s="0"/>
      <c r="OL368" s="0"/>
      <c r="OM368" s="0"/>
      <c r="ON368" s="0"/>
      <c r="OO368" s="0"/>
      <c r="OP368" s="0"/>
      <c r="OQ368" s="0"/>
      <c r="OR368" s="0"/>
      <c r="OS368" s="0"/>
      <c r="OT368" s="0"/>
      <c r="OU368" s="0"/>
      <c r="OV368" s="0"/>
      <c r="OW368" s="0"/>
      <c r="OX368" s="0"/>
      <c r="OY368" s="0"/>
      <c r="OZ368" s="0"/>
      <c r="PA368" s="0"/>
      <c r="PB368" s="0"/>
      <c r="PC368" s="0"/>
      <c r="PD368" s="0"/>
      <c r="PE368" s="0"/>
      <c r="PF368" s="0"/>
      <c r="PG368" s="0"/>
      <c r="PH368" s="0"/>
      <c r="PI368" s="0"/>
      <c r="PJ368" s="0"/>
      <c r="PK368" s="0"/>
      <c r="PL368" s="0"/>
      <c r="PM368" s="0"/>
      <c r="PN368" s="0"/>
      <c r="PO368" s="0"/>
      <c r="PP368" s="0"/>
      <c r="PQ368" s="0"/>
      <c r="PR368" s="0"/>
      <c r="PS368" s="0"/>
      <c r="PT368" s="0"/>
      <c r="PU368" s="0"/>
      <c r="PV368" s="0"/>
      <c r="PW368" s="0"/>
      <c r="PX368" s="0"/>
      <c r="PY368" s="0"/>
      <c r="PZ368" s="0"/>
      <c r="QA368" s="0"/>
      <c r="QB368" s="0"/>
      <c r="QC368" s="0"/>
      <c r="QD368" s="0"/>
      <c r="QE368" s="0"/>
      <c r="QF368" s="0"/>
      <c r="QG368" s="0"/>
      <c r="QH368" s="0"/>
      <c r="QI368" s="0"/>
      <c r="QJ368" s="0"/>
      <c r="QK368" s="0"/>
      <c r="QL368" s="0"/>
      <c r="QM368" s="0"/>
      <c r="QN368" s="0"/>
      <c r="QO368" s="0"/>
      <c r="QP368" s="0"/>
      <c r="QQ368" s="0"/>
      <c r="QR368" s="0"/>
      <c r="QS368" s="0"/>
      <c r="QT368" s="0"/>
      <c r="QU368" s="0"/>
      <c r="QV368" s="0"/>
      <c r="QW368" s="0"/>
      <c r="QX368" s="0"/>
      <c r="QY368" s="0"/>
      <c r="QZ368" s="0"/>
      <c r="RA368" s="0"/>
      <c r="RB368" s="0"/>
      <c r="RC368" s="0"/>
      <c r="RD368" s="0"/>
      <c r="RE368" s="0"/>
      <c r="RF368" s="0"/>
      <c r="RG368" s="0"/>
      <c r="RH368" s="0"/>
      <c r="RI368" s="0"/>
      <c r="RJ368" s="0"/>
      <c r="RK368" s="0"/>
      <c r="RL368" s="0"/>
      <c r="RM368" s="0"/>
      <c r="RN368" s="0"/>
      <c r="RO368" s="0"/>
      <c r="RP368" s="0"/>
      <c r="RQ368" s="0"/>
      <c r="RR368" s="0"/>
    </row>
    <row r="369" customFormat="false" ht="39.75" hidden="false" customHeight="true" outlineLevel="0" collapsed="false">
      <c r="A369" s="119" t="n">
        <v>348</v>
      </c>
      <c r="B369" s="119" t="s">
        <v>109</v>
      </c>
      <c r="C369" s="211" t="n">
        <v>14</v>
      </c>
      <c r="D369" s="119" t="s">
        <v>110</v>
      </c>
      <c r="E369" s="119"/>
      <c r="F369" s="119"/>
      <c r="G369" s="119" t="s">
        <v>530</v>
      </c>
      <c r="H369" s="119"/>
      <c r="I369" s="119" t="s">
        <v>71</v>
      </c>
      <c r="J369" s="119"/>
      <c r="K369" s="164" t="s">
        <v>1145</v>
      </c>
      <c r="L369" s="119" t="s">
        <v>74</v>
      </c>
      <c r="M369" s="119" t="s">
        <v>1042</v>
      </c>
      <c r="N369" s="202" t="n">
        <v>41868</v>
      </c>
      <c r="O369" s="202" t="n">
        <f aca="false">O368</f>
        <v>41868</v>
      </c>
      <c r="P369" s="119"/>
      <c r="Q369" s="124" t="n">
        <f aca="false">P369-O369</f>
        <v>-41868</v>
      </c>
      <c r="R369" s="119"/>
      <c r="S369" s="164" t="s">
        <v>1146</v>
      </c>
      <c r="T369" s="164"/>
      <c r="U369" s="169" t="s">
        <v>1272</v>
      </c>
      <c r="V369" s="164" t="s">
        <v>550</v>
      </c>
      <c r="W369" s="302" t="s">
        <v>1094</v>
      </c>
      <c r="X369" s="190"/>
      <c r="Y369" s="119"/>
      <c r="Z369" s="169" t="s">
        <v>1273</v>
      </c>
      <c r="AA369" s="165"/>
      <c r="AB369" s="159" t="n">
        <v>1</v>
      </c>
      <c r="AC369" s="202" t="n">
        <v>41930</v>
      </c>
      <c r="AD369" s="175" t="s">
        <v>121</v>
      </c>
      <c r="AE369" s="132" t="n">
        <f aca="false">AC369-O369</f>
        <v>62</v>
      </c>
      <c r="AF369" s="119"/>
      <c r="AG369" s="119"/>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c r="DS369" s="0"/>
      <c r="DT369" s="0"/>
      <c r="DU369" s="0"/>
      <c r="DV369" s="0"/>
      <c r="DW369" s="0"/>
      <c r="DX369" s="0"/>
      <c r="DY369" s="0"/>
      <c r="DZ369" s="0"/>
      <c r="EA369" s="0"/>
      <c r="EB369" s="0"/>
      <c r="EC369" s="0"/>
      <c r="ED369" s="0"/>
      <c r="EE369" s="0"/>
      <c r="EF369" s="0"/>
      <c r="EG369" s="0"/>
      <c r="EH369" s="0"/>
      <c r="EI369" s="0"/>
      <c r="EJ369" s="0"/>
      <c r="EK369" s="0"/>
      <c r="EL369" s="0"/>
      <c r="EM369" s="0"/>
      <c r="EN369" s="0"/>
      <c r="EO369" s="0"/>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c r="GX369" s="0"/>
      <c r="GY369" s="0"/>
      <c r="GZ369" s="0"/>
      <c r="HA369" s="0"/>
      <c r="HB369" s="0"/>
      <c r="HC369" s="0"/>
      <c r="HD369" s="0"/>
      <c r="HE369" s="0"/>
      <c r="HF369" s="0"/>
      <c r="HG369" s="0"/>
      <c r="HH369" s="0"/>
      <c r="HI369" s="0"/>
      <c r="HJ369" s="0"/>
      <c r="HK369" s="0"/>
      <c r="HL369" s="0"/>
      <c r="HM369" s="0"/>
      <c r="HN369" s="0"/>
      <c r="HO369" s="0"/>
      <c r="HP369" s="0"/>
      <c r="HQ369" s="0"/>
      <c r="HR369" s="0"/>
      <c r="HS369" s="0"/>
      <c r="HT369" s="0"/>
      <c r="HU369" s="0"/>
      <c r="HV369" s="0"/>
      <c r="HW369" s="0"/>
      <c r="HX369" s="0"/>
      <c r="HY369" s="0"/>
      <c r="HZ369" s="0"/>
      <c r="IA369" s="0"/>
      <c r="IB369" s="0"/>
      <c r="IC369" s="0"/>
      <c r="ID369" s="0"/>
      <c r="IE369" s="0"/>
      <c r="IF369" s="0"/>
      <c r="IG369" s="0"/>
      <c r="IH369" s="0"/>
      <c r="II369" s="0"/>
      <c r="IJ369" s="0"/>
      <c r="IK369" s="0"/>
      <c r="IL369" s="0"/>
      <c r="IM369" s="0"/>
      <c r="IN369" s="0"/>
      <c r="IO369" s="0"/>
      <c r="IP369" s="0"/>
      <c r="IQ369" s="0"/>
      <c r="IR369" s="0"/>
      <c r="IS369" s="0"/>
      <c r="IT369" s="0"/>
      <c r="IU369" s="0"/>
      <c r="IV369" s="0"/>
      <c r="IW369" s="0"/>
      <c r="IX369" s="0"/>
      <c r="IY369" s="0"/>
      <c r="IZ369" s="0"/>
      <c r="JA369" s="0"/>
      <c r="JB369" s="0"/>
      <c r="JC369" s="0"/>
      <c r="JD369" s="0"/>
      <c r="JE369" s="0"/>
      <c r="JF369" s="0"/>
      <c r="JG369" s="0"/>
      <c r="JH369" s="0"/>
      <c r="JI369" s="0"/>
      <c r="JJ369" s="0"/>
      <c r="JK369" s="0"/>
      <c r="JL369" s="0"/>
      <c r="JM369" s="0"/>
      <c r="JN369" s="0"/>
      <c r="JO369" s="0"/>
      <c r="JP369" s="0"/>
      <c r="JQ369" s="0"/>
      <c r="JR369" s="0"/>
      <c r="JS369" s="0"/>
      <c r="JT369" s="0"/>
      <c r="JU369" s="0"/>
      <c r="JV369" s="0"/>
      <c r="JW369" s="0"/>
      <c r="JX369" s="0"/>
      <c r="JY369" s="0"/>
      <c r="JZ369" s="0"/>
      <c r="KA369" s="0"/>
      <c r="KB369" s="0"/>
      <c r="KC369" s="0"/>
      <c r="KD369" s="0"/>
      <c r="KE369" s="0"/>
      <c r="KF369" s="0"/>
      <c r="KG369" s="0"/>
      <c r="KH369" s="0"/>
      <c r="KI369" s="0"/>
      <c r="KJ369" s="0"/>
      <c r="KK369" s="0"/>
      <c r="KL369" s="0"/>
      <c r="KM369" s="0"/>
      <c r="KN369" s="0"/>
      <c r="KO369" s="0"/>
      <c r="KP369" s="0"/>
      <c r="KQ369" s="0"/>
      <c r="KR369" s="0"/>
      <c r="KS369" s="0"/>
      <c r="KT369" s="0"/>
      <c r="KU369" s="0"/>
      <c r="KV369" s="0"/>
      <c r="KW369" s="0"/>
      <c r="KX369" s="0"/>
      <c r="KY369" s="0"/>
      <c r="KZ369" s="0"/>
      <c r="LA369" s="0"/>
      <c r="LB369" s="0"/>
      <c r="LC369" s="0"/>
      <c r="LD369" s="0"/>
      <c r="LE369" s="0"/>
      <c r="LF369" s="0"/>
      <c r="LG369" s="0"/>
      <c r="LH369" s="0"/>
      <c r="LI369" s="0"/>
      <c r="LJ369" s="0"/>
      <c r="LK369" s="0"/>
      <c r="LL369" s="0"/>
      <c r="LM369" s="0"/>
      <c r="LN369" s="0"/>
      <c r="LO369" s="0"/>
      <c r="LP369" s="0"/>
      <c r="LQ369" s="0"/>
      <c r="LR369" s="0"/>
      <c r="LS369" s="0"/>
      <c r="LT369" s="0"/>
      <c r="LU369" s="0"/>
      <c r="LV369" s="0"/>
      <c r="LW369" s="0"/>
      <c r="LX369" s="0"/>
      <c r="LY369" s="0"/>
      <c r="LZ369" s="0"/>
      <c r="MA369" s="0"/>
      <c r="MB369" s="0"/>
      <c r="MC369" s="0"/>
      <c r="MD369" s="0"/>
      <c r="ME369" s="0"/>
      <c r="MF369" s="0"/>
      <c r="MG369" s="0"/>
      <c r="MH369" s="0"/>
      <c r="MI369" s="0"/>
      <c r="MJ369" s="0"/>
      <c r="MK369" s="0"/>
      <c r="ML369" s="0"/>
      <c r="MM369" s="0"/>
      <c r="MN369" s="0"/>
      <c r="MO369" s="0"/>
      <c r="MP369" s="0"/>
      <c r="MQ369" s="0"/>
      <c r="MR369" s="0"/>
      <c r="MS369" s="0"/>
      <c r="MT369" s="0"/>
      <c r="MU369" s="0"/>
      <c r="MV369" s="0"/>
      <c r="MW369" s="0"/>
      <c r="MX369" s="0"/>
      <c r="MY369" s="0"/>
      <c r="MZ369" s="0"/>
      <c r="NA369" s="0"/>
      <c r="NB369" s="0"/>
      <c r="NC369" s="0"/>
      <c r="ND369" s="0"/>
      <c r="NE369" s="0"/>
      <c r="NF369" s="0"/>
      <c r="NG369" s="0"/>
      <c r="NH369" s="0"/>
      <c r="NI369" s="0"/>
      <c r="NJ369" s="0"/>
      <c r="NK369" s="0"/>
      <c r="NL369" s="0"/>
      <c r="NM369" s="0"/>
      <c r="NN369" s="0"/>
      <c r="NO369" s="0"/>
      <c r="NP369" s="0"/>
      <c r="NQ369" s="0"/>
      <c r="NR369" s="0"/>
      <c r="NS369" s="0"/>
      <c r="NT369" s="0"/>
      <c r="NU369" s="0"/>
      <c r="NV369" s="0"/>
      <c r="NW369" s="0"/>
      <c r="NX369" s="0"/>
      <c r="NY369" s="0"/>
      <c r="NZ369" s="0"/>
      <c r="OA369" s="0"/>
      <c r="OB369" s="0"/>
      <c r="OC369" s="0"/>
      <c r="OD369" s="0"/>
      <c r="OE369" s="0"/>
      <c r="OF369" s="0"/>
      <c r="OG369" s="0"/>
      <c r="OH369" s="0"/>
      <c r="OI369" s="0"/>
      <c r="OJ369" s="0"/>
      <c r="OK369" s="0"/>
      <c r="OL369" s="0"/>
      <c r="OM369" s="0"/>
      <c r="ON369" s="0"/>
      <c r="OO369" s="0"/>
      <c r="OP369" s="0"/>
      <c r="OQ369" s="0"/>
      <c r="OR369" s="0"/>
      <c r="OS369" s="0"/>
      <c r="OT369" s="0"/>
      <c r="OU369" s="0"/>
      <c r="OV369" s="0"/>
      <c r="OW369" s="0"/>
      <c r="OX369" s="0"/>
      <c r="OY369" s="0"/>
      <c r="OZ369" s="0"/>
      <c r="PA369" s="0"/>
      <c r="PB369" s="0"/>
      <c r="PC369" s="0"/>
      <c r="PD369" s="0"/>
      <c r="PE369" s="0"/>
      <c r="PF369" s="0"/>
      <c r="PG369" s="0"/>
      <c r="PH369" s="0"/>
      <c r="PI369" s="0"/>
      <c r="PJ369" s="0"/>
      <c r="PK369" s="0"/>
      <c r="PL369" s="0"/>
      <c r="PM369" s="0"/>
      <c r="PN369" s="0"/>
      <c r="PO369" s="0"/>
      <c r="PP369" s="0"/>
      <c r="PQ369" s="0"/>
      <c r="PR369" s="0"/>
      <c r="PS369" s="0"/>
      <c r="PT369" s="0"/>
      <c r="PU369" s="0"/>
      <c r="PV369" s="0"/>
      <c r="PW369" s="0"/>
      <c r="PX369" s="0"/>
      <c r="PY369" s="0"/>
      <c r="PZ369" s="0"/>
      <c r="QA369" s="0"/>
      <c r="QB369" s="0"/>
      <c r="QC369" s="0"/>
      <c r="QD369" s="0"/>
      <c r="QE369" s="0"/>
      <c r="QF369" s="0"/>
      <c r="QG369" s="0"/>
      <c r="QH369" s="0"/>
      <c r="QI369" s="0"/>
      <c r="QJ369" s="0"/>
      <c r="QK369" s="0"/>
      <c r="QL369" s="0"/>
      <c r="QM369" s="0"/>
      <c r="QN369" s="0"/>
      <c r="QO369" s="0"/>
      <c r="QP369" s="0"/>
      <c r="QQ369" s="0"/>
      <c r="QR369" s="0"/>
      <c r="QS369" s="0"/>
      <c r="QT369" s="0"/>
      <c r="QU369" s="0"/>
      <c r="QV369" s="0"/>
      <c r="QW369" s="0"/>
      <c r="QX369" s="0"/>
      <c r="QY369" s="0"/>
      <c r="QZ369" s="0"/>
      <c r="RA369" s="0"/>
      <c r="RB369" s="0"/>
      <c r="RC369" s="0"/>
      <c r="RD369" s="0"/>
      <c r="RE369" s="0"/>
      <c r="RF369" s="0"/>
      <c r="RG369" s="0"/>
      <c r="RH369" s="0"/>
      <c r="RI369" s="0"/>
      <c r="RJ369" s="0"/>
      <c r="RK369" s="0"/>
      <c r="RL369" s="0"/>
      <c r="RM369" s="0"/>
      <c r="RN369" s="0"/>
      <c r="RO369" s="0"/>
      <c r="RP369" s="0"/>
      <c r="RQ369" s="0"/>
      <c r="RR369" s="0"/>
    </row>
    <row r="370" customFormat="false" ht="114.75" hidden="false" customHeight="false" outlineLevel="0" collapsed="false">
      <c r="A370" s="119" t="n">
        <v>349</v>
      </c>
      <c r="B370" s="119" t="s">
        <v>109</v>
      </c>
      <c r="C370" s="211" t="n">
        <v>14</v>
      </c>
      <c r="D370" s="119" t="s">
        <v>110</v>
      </c>
      <c r="E370" s="119"/>
      <c r="F370" s="119"/>
      <c r="G370" s="119" t="s">
        <v>112</v>
      </c>
      <c r="H370" s="119"/>
      <c r="I370" s="119" t="s">
        <v>70</v>
      </c>
      <c r="J370" s="119"/>
      <c r="K370" s="164" t="s">
        <v>1274</v>
      </c>
      <c r="L370" s="119" t="s">
        <v>91</v>
      </c>
      <c r="M370" s="119" t="s">
        <v>1042</v>
      </c>
      <c r="N370" s="202" t="n">
        <v>41909</v>
      </c>
      <c r="O370" s="202" t="n">
        <v>41910</v>
      </c>
      <c r="P370" s="193" t="n">
        <v>41943</v>
      </c>
      <c r="Q370" s="124" t="n">
        <f aca="false">P370-O370</f>
        <v>33</v>
      </c>
      <c r="R370" s="119"/>
      <c r="S370" s="164" t="s">
        <v>1275</v>
      </c>
      <c r="T370" s="164"/>
      <c r="U370" s="169" t="s">
        <v>1276</v>
      </c>
      <c r="V370" s="164" t="s">
        <v>550</v>
      </c>
      <c r="W370" s="302" t="s">
        <v>1277</v>
      </c>
      <c r="X370" s="169" t="s">
        <v>1278</v>
      </c>
      <c r="Y370" s="164" t="s">
        <v>1026</v>
      </c>
      <c r="Z370" s="328" t="s">
        <v>1279</v>
      </c>
      <c r="AA370" s="302"/>
      <c r="AB370" s="159" t="n">
        <v>0.4</v>
      </c>
      <c r="AC370" s="202" t="n">
        <v>41943</v>
      </c>
      <c r="AD370" s="175" t="s">
        <v>200</v>
      </c>
      <c r="AE370" s="132" t="n">
        <f aca="false">AC370-O370</f>
        <v>33</v>
      </c>
      <c r="AF370" s="119"/>
      <c r="AG370" s="205" t="s">
        <v>1280</v>
      </c>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c r="EC370" s="0"/>
      <c r="ED370" s="0"/>
      <c r="EE370" s="0"/>
      <c r="EF370" s="0"/>
      <c r="EG370" s="0"/>
      <c r="EH370" s="0"/>
      <c r="EI370" s="0"/>
      <c r="EJ370" s="0"/>
      <c r="EK370" s="0"/>
      <c r="EL370" s="0"/>
      <c r="EM370" s="0"/>
      <c r="EN370" s="0"/>
      <c r="EO370" s="0"/>
      <c r="EP370" s="0"/>
      <c r="EQ370" s="0"/>
      <c r="ER370" s="0"/>
      <c r="ES370" s="0"/>
      <c r="ET370" s="0"/>
      <c r="EU370" s="0"/>
      <c r="EV370" s="0"/>
      <c r="EW370" s="0"/>
      <c r="EX370" s="0"/>
      <c r="EY370" s="0"/>
      <c r="EZ370" s="0"/>
      <c r="FA370" s="0"/>
      <c r="FB370" s="0"/>
      <c r="FC370" s="0"/>
      <c r="FD370" s="0"/>
      <c r="FE370" s="0"/>
      <c r="FF370" s="0"/>
      <c r="FG370" s="0"/>
      <c r="FH370" s="0"/>
      <c r="FI370" s="0"/>
      <c r="FJ370" s="0"/>
      <c r="FK370" s="0"/>
      <c r="FL370" s="0"/>
      <c r="FM370" s="0"/>
      <c r="FN370" s="0"/>
      <c r="FO370" s="0"/>
      <c r="FP370" s="0"/>
      <c r="FQ370" s="0"/>
      <c r="FR370" s="0"/>
      <c r="FS370" s="0"/>
      <c r="FT370" s="0"/>
      <c r="FU370" s="0"/>
      <c r="FV370" s="0"/>
      <c r="FW370" s="0"/>
      <c r="FX370" s="0"/>
      <c r="FY370" s="0"/>
      <c r="FZ370" s="0"/>
      <c r="GA370" s="0"/>
      <c r="GB370" s="0"/>
      <c r="GC370" s="0"/>
      <c r="GD370" s="0"/>
      <c r="GE370" s="0"/>
      <c r="GF370" s="0"/>
      <c r="GG370" s="0"/>
      <c r="GH370" s="0"/>
      <c r="GI370" s="0"/>
      <c r="GJ370" s="0"/>
      <c r="GK370" s="0"/>
      <c r="GL370" s="0"/>
      <c r="GM370" s="0"/>
      <c r="GN370" s="0"/>
      <c r="GO370" s="0"/>
      <c r="GP370" s="0"/>
      <c r="GQ370" s="0"/>
      <c r="GR370" s="0"/>
      <c r="GS370" s="0"/>
      <c r="GT370" s="0"/>
      <c r="GU370" s="0"/>
      <c r="GV370" s="0"/>
      <c r="GW370" s="0"/>
      <c r="GX370" s="0"/>
      <c r="GY370" s="0"/>
      <c r="GZ370" s="0"/>
      <c r="HA370" s="0"/>
      <c r="HB370" s="0"/>
      <c r="HC370" s="0"/>
      <c r="HD370" s="0"/>
      <c r="HE370" s="0"/>
      <c r="HF370" s="0"/>
      <c r="HG370" s="0"/>
      <c r="HH370" s="0"/>
      <c r="HI370" s="0"/>
      <c r="HJ370" s="0"/>
      <c r="HK370" s="0"/>
      <c r="HL370" s="0"/>
      <c r="HM370" s="0"/>
      <c r="HN370" s="0"/>
      <c r="HO370" s="0"/>
      <c r="HP370" s="0"/>
      <c r="HQ370" s="0"/>
      <c r="HR370" s="0"/>
      <c r="HS370" s="0"/>
      <c r="HT370" s="0"/>
      <c r="HU370" s="0"/>
      <c r="HV370" s="0"/>
      <c r="HW370" s="0"/>
      <c r="HX370" s="0"/>
      <c r="HY370" s="0"/>
      <c r="HZ370" s="0"/>
      <c r="IA370" s="0"/>
      <c r="IB370" s="0"/>
      <c r="IC370" s="0"/>
      <c r="ID370" s="0"/>
      <c r="IE370" s="0"/>
      <c r="IF370" s="0"/>
      <c r="IG370" s="0"/>
      <c r="IH370" s="0"/>
      <c r="II370" s="0"/>
      <c r="IJ370" s="0"/>
      <c r="IK370" s="0"/>
      <c r="IL370" s="0"/>
      <c r="IM370" s="0"/>
      <c r="IN370" s="0"/>
      <c r="IO370" s="0"/>
      <c r="IP370" s="0"/>
      <c r="IQ370" s="0"/>
      <c r="IR370" s="0"/>
      <c r="IS370" s="0"/>
      <c r="IT370" s="0"/>
      <c r="IU370" s="0"/>
      <c r="IV370" s="0"/>
      <c r="IW370" s="0"/>
      <c r="IX370" s="0"/>
      <c r="IY370" s="0"/>
      <c r="IZ370" s="0"/>
      <c r="JA370" s="0"/>
      <c r="JB370" s="0"/>
      <c r="JC370" s="0"/>
      <c r="JD370" s="0"/>
      <c r="JE370" s="0"/>
      <c r="JF370" s="0"/>
      <c r="JG370" s="0"/>
      <c r="JH370" s="0"/>
      <c r="JI370" s="0"/>
      <c r="JJ370" s="0"/>
      <c r="JK370" s="0"/>
      <c r="JL370" s="0"/>
      <c r="JM370" s="0"/>
      <c r="JN370" s="0"/>
      <c r="JO370" s="0"/>
      <c r="JP370" s="0"/>
      <c r="JQ370" s="0"/>
      <c r="JR370" s="0"/>
      <c r="JS370" s="0"/>
      <c r="JT370" s="0"/>
      <c r="JU370" s="0"/>
      <c r="JV370" s="0"/>
      <c r="JW370" s="0"/>
      <c r="JX370" s="0"/>
      <c r="JY370" s="0"/>
      <c r="JZ370" s="0"/>
      <c r="KA370" s="0"/>
      <c r="KB370" s="0"/>
      <c r="KC370" s="0"/>
      <c r="KD370" s="0"/>
      <c r="KE370" s="0"/>
      <c r="KF370" s="0"/>
      <c r="KG370" s="0"/>
      <c r="KH370" s="0"/>
      <c r="KI370" s="0"/>
      <c r="KJ370" s="0"/>
      <c r="KK370" s="0"/>
      <c r="KL370" s="0"/>
      <c r="KM370" s="0"/>
      <c r="KN370" s="0"/>
      <c r="KO370" s="0"/>
      <c r="KP370" s="0"/>
      <c r="KQ370" s="0"/>
      <c r="KR370" s="0"/>
      <c r="KS370" s="0"/>
      <c r="KT370" s="0"/>
      <c r="KU370" s="0"/>
      <c r="KV370" s="0"/>
      <c r="KW370" s="0"/>
      <c r="KX370" s="0"/>
      <c r="KY370" s="0"/>
      <c r="KZ370" s="0"/>
      <c r="LA370" s="0"/>
      <c r="LB370" s="0"/>
      <c r="LC370" s="0"/>
      <c r="LD370" s="0"/>
      <c r="LE370" s="0"/>
      <c r="LF370" s="0"/>
      <c r="LG370" s="0"/>
      <c r="LH370" s="0"/>
      <c r="LI370" s="0"/>
      <c r="LJ370" s="0"/>
      <c r="LK370" s="0"/>
      <c r="LL370" s="0"/>
      <c r="LM370" s="0"/>
      <c r="LN370" s="0"/>
      <c r="LO370" s="0"/>
      <c r="LP370" s="0"/>
      <c r="LQ370" s="0"/>
      <c r="LR370" s="0"/>
      <c r="LS370" s="0"/>
      <c r="LT370" s="0"/>
      <c r="LU370" s="0"/>
      <c r="LV370" s="0"/>
      <c r="LW370" s="0"/>
      <c r="LX370" s="0"/>
      <c r="LY370" s="0"/>
      <c r="LZ370" s="0"/>
      <c r="MA370" s="0"/>
      <c r="MB370" s="0"/>
      <c r="MC370" s="0"/>
      <c r="MD370" s="0"/>
      <c r="ME370" s="0"/>
      <c r="MF370" s="0"/>
      <c r="MG370" s="0"/>
      <c r="MH370" s="0"/>
      <c r="MI370" s="0"/>
      <c r="MJ370" s="0"/>
      <c r="MK370" s="0"/>
      <c r="ML370" s="0"/>
      <c r="MM370" s="0"/>
      <c r="MN370" s="0"/>
      <c r="MO370" s="0"/>
      <c r="MP370" s="0"/>
      <c r="MQ370" s="0"/>
      <c r="MR370" s="0"/>
      <c r="MS370" s="0"/>
      <c r="MT370" s="0"/>
      <c r="MU370" s="0"/>
      <c r="MV370" s="0"/>
      <c r="MW370" s="0"/>
      <c r="MX370" s="0"/>
      <c r="MY370" s="0"/>
      <c r="MZ370" s="0"/>
      <c r="NA370" s="0"/>
      <c r="NB370" s="0"/>
      <c r="NC370" s="0"/>
      <c r="ND370" s="0"/>
      <c r="NE370" s="0"/>
      <c r="NF370" s="0"/>
      <c r="NG370" s="0"/>
      <c r="NH370" s="0"/>
      <c r="NI370" s="0"/>
      <c r="NJ370" s="0"/>
      <c r="NK370" s="0"/>
      <c r="NL370" s="0"/>
      <c r="NM370" s="0"/>
      <c r="NN370" s="0"/>
      <c r="NO370" s="0"/>
      <c r="NP370" s="0"/>
      <c r="NQ370" s="0"/>
      <c r="NR370" s="0"/>
      <c r="NS370" s="0"/>
      <c r="NT370" s="0"/>
      <c r="NU370" s="0"/>
      <c r="NV370" s="0"/>
      <c r="NW370" s="0"/>
      <c r="NX370" s="0"/>
      <c r="NY370" s="0"/>
      <c r="NZ370" s="0"/>
      <c r="OA370" s="0"/>
      <c r="OB370" s="0"/>
      <c r="OC370" s="0"/>
      <c r="OD370" s="0"/>
      <c r="OE370" s="0"/>
      <c r="OF370" s="0"/>
      <c r="OG370" s="0"/>
      <c r="OH370" s="0"/>
      <c r="OI370" s="0"/>
      <c r="OJ370" s="0"/>
      <c r="OK370" s="0"/>
      <c r="OL370" s="0"/>
      <c r="OM370" s="0"/>
      <c r="ON370" s="0"/>
      <c r="OO370" s="0"/>
      <c r="OP370" s="0"/>
      <c r="OQ370" s="0"/>
      <c r="OR370" s="0"/>
      <c r="OS370" s="0"/>
      <c r="OT370" s="0"/>
      <c r="OU370" s="0"/>
      <c r="OV370" s="0"/>
      <c r="OW370" s="0"/>
      <c r="OX370" s="0"/>
      <c r="OY370" s="0"/>
      <c r="OZ370" s="0"/>
      <c r="PA370" s="0"/>
      <c r="PB370" s="0"/>
      <c r="PC370" s="0"/>
      <c r="PD370" s="0"/>
      <c r="PE370" s="0"/>
      <c r="PF370" s="0"/>
      <c r="PG370" s="0"/>
      <c r="PH370" s="0"/>
      <c r="PI370" s="0"/>
      <c r="PJ370" s="0"/>
      <c r="PK370" s="0"/>
      <c r="PL370" s="0"/>
      <c r="PM370" s="0"/>
      <c r="PN370" s="0"/>
      <c r="PO370" s="0"/>
      <c r="PP370" s="0"/>
      <c r="PQ370" s="0"/>
      <c r="PR370" s="0"/>
      <c r="PS370" s="0"/>
      <c r="PT370" s="0"/>
      <c r="PU370" s="0"/>
      <c r="PV370" s="0"/>
      <c r="PW370" s="0"/>
      <c r="PX370" s="0"/>
      <c r="PY370" s="0"/>
      <c r="PZ370" s="0"/>
      <c r="QA370" s="0"/>
      <c r="QB370" s="0"/>
      <c r="QC370" s="0"/>
      <c r="QD370" s="0"/>
      <c r="QE370" s="0"/>
      <c r="QF370" s="0"/>
      <c r="QG370" s="0"/>
      <c r="QH370" s="0"/>
      <c r="QI370" s="0"/>
      <c r="QJ370" s="0"/>
      <c r="QK370" s="0"/>
      <c r="QL370" s="0"/>
      <c r="QM370" s="0"/>
      <c r="QN370" s="0"/>
      <c r="QO370" s="0"/>
      <c r="QP370" s="0"/>
      <c r="QQ370" s="0"/>
      <c r="QR370" s="0"/>
      <c r="QS370" s="0"/>
      <c r="QT370" s="0"/>
      <c r="QU370" s="0"/>
      <c r="QV370" s="0"/>
      <c r="QW370" s="0"/>
      <c r="QX370" s="0"/>
      <c r="QY370" s="0"/>
      <c r="QZ370" s="0"/>
      <c r="RA370" s="0"/>
      <c r="RB370" s="0"/>
      <c r="RC370" s="0"/>
      <c r="RD370" s="0"/>
      <c r="RE370" s="0"/>
      <c r="RF370" s="0"/>
      <c r="RG370" s="0"/>
      <c r="RH370" s="0"/>
      <c r="RI370" s="0"/>
      <c r="RJ370" s="0"/>
      <c r="RK370" s="0"/>
      <c r="RL370" s="0"/>
      <c r="RM370" s="0"/>
      <c r="RN370" s="0"/>
      <c r="RO370" s="0"/>
      <c r="RP370" s="0"/>
      <c r="RQ370" s="0"/>
      <c r="RR370" s="0"/>
    </row>
    <row r="371" customFormat="false" ht="144" hidden="false" customHeight="true" outlineLevel="0" collapsed="false">
      <c r="A371" s="119" t="n">
        <v>350</v>
      </c>
      <c r="B371" s="119" t="s">
        <v>109</v>
      </c>
      <c r="C371" s="119" t="n">
        <v>14</v>
      </c>
      <c r="D371" s="119" t="s">
        <v>110</v>
      </c>
      <c r="E371" s="119"/>
      <c r="F371" s="119"/>
      <c r="G371" s="119" t="s">
        <v>386</v>
      </c>
      <c r="H371" s="119"/>
      <c r="I371" s="119" t="s">
        <v>70</v>
      </c>
      <c r="J371" s="119"/>
      <c r="K371" s="164" t="s">
        <v>1281</v>
      </c>
      <c r="L371" s="119" t="s">
        <v>91</v>
      </c>
      <c r="M371" s="119" t="s">
        <v>114</v>
      </c>
      <c r="N371" s="202" t="n">
        <v>41921</v>
      </c>
      <c r="O371" s="202" t="n">
        <v>41922</v>
      </c>
      <c r="P371" s="202" t="n">
        <v>41942</v>
      </c>
      <c r="Q371" s="124" t="n">
        <f aca="false">P371-O371</f>
        <v>20</v>
      </c>
      <c r="R371" s="119"/>
      <c r="S371" s="121" t="n">
        <v>9001</v>
      </c>
      <c r="T371" s="121"/>
      <c r="U371" s="169" t="s">
        <v>1282</v>
      </c>
      <c r="V371" s="164" t="s">
        <v>371</v>
      </c>
      <c r="W371" s="302" t="s">
        <v>1283</v>
      </c>
      <c r="X371" s="302" t="s">
        <v>1284</v>
      </c>
      <c r="Y371" s="164" t="s">
        <v>1026</v>
      </c>
      <c r="Z371" s="302" t="s">
        <v>1285</v>
      </c>
      <c r="AA371" s="302"/>
      <c r="AB371" s="159" t="n">
        <v>0.4</v>
      </c>
      <c r="AC371" s="202" t="n">
        <v>41943</v>
      </c>
      <c r="AD371" s="175" t="s">
        <v>200</v>
      </c>
      <c r="AE371" s="132" t="n">
        <f aca="false">AC371-O371</f>
        <v>21</v>
      </c>
      <c r="AF371" s="119"/>
      <c r="AG371" s="205" t="s">
        <v>1280</v>
      </c>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c r="BL371" s="0"/>
      <c r="BM371" s="0"/>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c r="DS371" s="0"/>
      <c r="DT371" s="0"/>
      <c r="DU371" s="0"/>
      <c r="DV371" s="0"/>
      <c r="DW371" s="0"/>
      <c r="DX371" s="0"/>
      <c r="DY371" s="0"/>
      <c r="DZ371" s="0"/>
      <c r="EA371" s="0"/>
      <c r="EB371" s="0"/>
      <c r="EC371" s="0"/>
      <c r="ED371" s="0"/>
      <c r="EE371" s="0"/>
      <c r="EF371" s="0"/>
      <c r="EG371" s="0"/>
      <c r="EH371" s="0"/>
      <c r="EI371" s="0"/>
      <c r="EJ371" s="0"/>
      <c r="EK371" s="0"/>
      <c r="EL371" s="0"/>
      <c r="EM371" s="0"/>
      <c r="EN371" s="0"/>
      <c r="EO371" s="0"/>
      <c r="EP371" s="0"/>
      <c r="EQ371" s="0"/>
      <c r="ER371" s="0"/>
      <c r="ES371" s="0"/>
      <c r="ET371" s="0"/>
      <c r="EU371" s="0"/>
      <c r="EV371" s="0"/>
      <c r="EW371" s="0"/>
      <c r="EX371" s="0"/>
      <c r="EY371" s="0"/>
      <c r="EZ371" s="0"/>
      <c r="FA371" s="0"/>
      <c r="FB371" s="0"/>
      <c r="FC371" s="0"/>
      <c r="FD371" s="0"/>
      <c r="FE371" s="0"/>
      <c r="FF371" s="0"/>
      <c r="FG371" s="0"/>
      <c r="FH371" s="0"/>
      <c r="FI371" s="0"/>
      <c r="FJ371" s="0"/>
      <c r="FK371" s="0"/>
      <c r="FL371" s="0"/>
      <c r="FM371" s="0"/>
      <c r="FN371" s="0"/>
      <c r="FO371" s="0"/>
      <c r="FP371" s="0"/>
      <c r="FQ371" s="0"/>
      <c r="FR371" s="0"/>
      <c r="FS371" s="0"/>
      <c r="FT371" s="0"/>
      <c r="FU371" s="0"/>
      <c r="FV371" s="0"/>
      <c r="FW371" s="0"/>
      <c r="FX371" s="0"/>
      <c r="FY371" s="0"/>
      <c r="FZ371" s="0"/>
      <c r="GA371" s="0"/>
      <c r="GB371" s="0"/>
      <c r="GC371" s="0"/>
      <c r="GD371" s="0"/>
      <c r="GE371" s="0"/>
      <c r="GF371" s="0"/>
      <c r="GG371" s="0"/>
      <c r="GH371" s="0"/>
      <c r="GI371" s="0"/>
      <c r="GJ371" s="0"/>
      <c r="GK371" s="0"/>
      <c r="GL371" s="0"/>
      <c r="GM371" s="0"/>
      <c r="GN371" s="0"/>
      <c r="GO371" s="0"/>
      <c r="GP371" s="0"/>
      <c r="GQ371" s="0"/>
      <c r="GR371" s="0"/>
      <c r="GS371" s="0"/>
      <c r="GT371" s="0"/>
      <c r="GU371" s="0"/>
      <c r="GV371" s="0"/>
      <c r="GW371" s="0"/>
      <c r="GX371" s="0"/>
      <c r="GY371" s="0"/>
      <c r="GZ371" s="0"/>
      <c r="HA371" s="0"/>
      <c r="HB371" s="0"/>
      <c r="HC371" s="0"/>
      <c r="HD371" s="0"/>
      <c r="HE371" s="0"/>
      <c r="HF371" s="0"/>
      <c r="HG371" s="0"/>
      <c r="HH371" s="0"/>
      <c r="HI371" s="0"/>
      <c r="HJ371" s="0"/>
      <c r="HK371" s="0"/>
      <c r="HL371" s="0"/>
      <c r="HM371" s="0"/>
      <c r="HN371" s="0"/>
      <c r="HO371" s="0"/>
      <c r="HP371" s="0"/>
      <c r="HQ371" s="0"/>
      <c r="HR371" s="0"/>
      <c r="HS371" s="0"/>
      <c r="HT371" s="0"/>
      <c r="HU371" s="0"/>
      <c r="HV371" s="0"/>
      <c r="HW371" s="0"/>
      <c r="HX371" s="0"/>
      <c r="HY371" s="0"/>
      <c r="HZ371" s="0"/>
      <c r="IA371" s="0"/>
      <c r="IB371" s="0"/>
      <c r="IC371" s="0"/>
      <c r="ID371" s="0"/>
      <c r="IE371" s="0"/>
      <c r="IF371" s="0"/>
      <c r="IG371" s="0"/>
      <c r="IH371" s="0"/>
      <c r="II371" s="0"/>
      <c r="IJ371" s="0"/>
      <c r="IK371" s="0"/>
      <c r="IL371" s="0"/>
      <c r="IM371" s="0"/>
      <c r="IN371" s="0"/>
      <c r="IO371" s="0"/>
      <c r="IP371" s="0"/>
      <c r="IQ371" s="0"/>
      <c r="IR371" s="0"/>
      <c r="IS371" s="0"/>
      <c r="IT371" s="0"/>
      <c r="IU371" s="0"/>
      <c r="IV371" s="0"/>
      <c r="IW371" s="0"/>
      <c r="IX371" s="0"/>
      <c r="IY371" s="0"/>
      <c r="IZ371" s="0"/>
      <c r="JA371" s="0"/>
      <c r="JB371" s="0"/>
      <c r="JC371" s="0"/>
      <c r="JD371" s="0"/>
      <c r="JE371" s="0"/>
      <c r="JF371" s="0"/>
      <c r="JG371" s="0"/>
      <c r="JH371" s="0"/>
      <c r="JI371" s="0"/>
      <c r="JJ371" s="0"/>
      <c r="JK371" s="0"/>
      <c r="JL371" s="0"/>
      <c r="JM371" s="0"/>
      <c r="JN371" s="0"/>
      <c r="JO371" s="0"/>
      <c r="JP371" s="0"/>
      <c r="JQ371" s="0"/>
      <c r="JR371" s="0"/>
      <c r="JS371" s="0"/>
      <c r="JT371" s="0"/>
      <c r="JU371" s="0"/>
      <c r="JV371" s="0"/>
      <c r="JW371" s="0"/>
      <c r="JX371" s="0"/>
      <c r="JY371" s="0"/>
      <c r="JZ371" s="0"/>
      <c r="KA371" s="0"/>
      <c r="KB371" s="0"/>
      <c r="KC371" s="0"/>
      <c r="KD371" s="0"/>
      <c r="KE371" s="0"/>
      <c r="KF371" s="0"/>
      <c r="KG371" s="0"/>
      <c r="KH371" s="0"/>
      <c r="KI371" s="0"/>
      <c r="KJ371" s="0"/>
      <c r="KK371" s="0"/>
      <c r="KL371" s="0"/>
      <c r="KM371" s="0"/>
      <c r="KN371" s="0"/>
      <c r="KO371" s="0"/>
      <c r="KP371" s="0"/>
      <c r="KQ371" s="0"/>
      <c r="KR371" s="0"/>
      <c r="KS371" s="0"/>
      <c r="KT371" s="0"/>
      <c r="KU371" s="0"/>
      <c r="KV371" s="0"/>
      <c r="KW371" s="0"/>
      <c r="KX371" s="0"/>
      <c r="KY371" s="0"/>
      <c r="KZ371" s="0"/>
      <c r="LA371" s="0"/>
      <c r="LB371" s="0"/>
      <c r="LC371" s="0"/>
      <c r="LD371" s="0"/>
      <c r="LE371" s="0"/>
      <c r="LF371" s="0"/>
      <c r="LG371" s="0"/>
      <c r="LH371" s="0"/>
      <c r="LI371" s="0"/>
      <c r="LJ371" s="0"/>
      <c r="LK371" s="0"/>
      <c r="LL371" s="0"/>
      <c r="LM371" s="0"/>
      <c r="LN371" s="0"/>
      <c r="LO371" s="0"/>
      <c r="LP371" s="0"/>
      <c r="LQ371" s="0"/>
      <c r="LR371" s="0"/>
      <c r="LS371" s="0"/>
      <c r="LT371" s="0"/>
      <c r="LU371" s="0"/>
      <c r="LV371" s="0"/>
      <c r="LW371" s="0"/>
      <c r="LX371" s="0"/>
      <c r="LY371" s="0"/>
      <c r="LZ371" s="0"/>
      <c r="MA371" s="0"/>
      <c r="MB371" s="0"/>
      <c r="MC371" s="0"/>
      <c r="MD371" s="0"/>
      <c r="ME371" s="0"/>
      <c r="MF371" s="0"/>
      <c r="MG371" s="0"/>
      <c r="MH371" s="0"/>
      <c r="MI371" s="0"/>
      <c r="MJ371" s="0"/>
      <c r="MK371" s="0"/>
      <c r="ML371" s="0"/>
      <c r="MM371" s="0"/>
      <c r="MN371" s="0"/>
      <c r="MO371" s="0"/>
      <c r="MP371" s="0"/>
      <c r="MQ371" s="0"/>
      <c r="MR371" s="0"/>
      <c r="MS371" s="0"/>
      <c r="MT371" s="0"/>
      <c r="MU371" s="0"/>
      <c r="MV371" s="0"/>
      <c r="MW371" s="0"/>
      <c r="MX371" s="0"/>
      <c r="MY371" s="0"/>
      <c r="MZ371" s="0"/>
      <c r="NA371" s="0"/>
      <c r="NB371" s="0"/>
      <c r="NC371" s="0"/>
      <c r="ND371" s="0"/>
      <c r="NE371" s="0"/>
      <c r="NF371" s="0"/>
      <c r="NG371" s="0"/>
      <c r="NH371" s="0"/>
      <c r="NI371" s="0"/>
      <c r="NJ371" s="0"/>
      <c r="NK371" s="0"/>
      <c r="NL371" s="0"/>
      <c r="NM371" s="0"/>
      <c r="NN371" s="0"/>
      <c r="NO371" s="0"/>
      <c r="NP371" s="0"/>
      <c r="NQ371" s="0"/>
      <c r="NR371" s="0"/>
      <c r="NS371" s="0"/>
      <c r="NT371" s="0"/>
      <c r="NU371" s="0"/>
      <c r="NV371" s="0"/>
      <c r="NW371" s="0"/>
      <c r="NX371" s="0"/>
      <c r="NY371" s="0"/>
      <c r="NZ371" s="0"/>
      <c r="OA371" s="0"/>
      <c r="OB371" s="0"/>
      <c r="OC371" s="0"/>
      <c r="OD371" s="0"/>
      <c r="OE371" s="0"/>
      <c r="OF371" s="0"/>
      <c r="OG371" s="0"/>
      <c r="OH371" s="0"/>
      <c r="OI371" s="0"/>
      <c r="OJ371" s="0"/>
      <c r="OK371" s="0"/>
      <c r="OL371" s="0"/>
      <c r="OM371" s="0"/>
      <c r="ON371" s="0"/>
      <c r="OO371" s="0"/>
      <c r="OP371" s="0"/>
      <c r="OQ371" s="0"/>
      <c r="OR371" s="0"/>
      <c r="OS371" s="0"/>
      <c r="OT371" s="0"/>
      <c r="OU371" s="0"/>
      <c r="OV371" s="0"/>
      <c r="OW371" s="0"/>
      <c r="OX371" s="0"/>
      <c r="OY371" s="0"/>
      <c r="OZ371" s="0"/>
      <c r="PA371" s="0"/>
      <c r="PB371" s="0"/>
      <c r="PC371" s="0"/>
      <c r="PD371" s="0"/>
      <c r="PE371" s="0"/>
      <c r="PF371" s="0"/>
      <c r="PG371" s="0"/>
      <c r="PH371" s="0"/>
      <c r="PI371" s="0"/>
      <c r="PJ371" s="0"/>
      <c r="PK371" s="0"/>
      <c r="PL371" s="0"/>
      <c r="PM371" s="0"/>
      <c r="PN371" s="0"/>
      <c r="PO371" s="0"/>
      <c r="PP371" s="0"/>
      <c r="PQ371" s="0"/>
      <c r="PR371" s="0"/>
      <c r="PS371" s="0"/>
      <c r="PT371" s="0"/>
      <c r="PU371" s="0"/>
      <c r="PV371" s="0"/>
      <c r="PW371" s="0"/>
      <c r="PX371" s="0"/>
      <c r="PY371" s="0"/>
      <c r="PZ371" s="0"/>
      <c r="QA371" s="0"/>
      <c r="QB371" s="0"/>
      <c r="QC371" s="0"/>
      <c r="QD371" s="0"/>
      <c r="QE371" s="0"/>
      <c r="QF371" s="0"/>
      <c r="QG371" s="0"/>
      <c r="QH371" s="0"/>
      <c r="QI371" s="0"/>
      <c r="QJ371" s="0"/>
      <c r="QK371" s="0"/>
      <c r="QL371" s="0"/>
      <c r="QM371" s="0"/>
      <c r="QN371" s="0"/>
      <c r="QO371" s="0"/>
      <c r="QP371" s="0"/>
      <c r="QQ371" s="0"/>
      <c r="QR371" s="0"/>
      <c r="QS371" s="0"/>
      <c r="QT371" s="0"/>
      <c r="QU371" s="0"/>
      <c r="QV371" s="0"/>
      <c r="QW371" s="0"/>
      <c r="QX371" s="0"/>
      <c r="QY371" s="0"/>
      <c r="QZ371" s="0"/>
      <c r="RA371" s="0"/>
      <c r="RB371" s="0"/>
      <c r="RC371" s="0"/>
      <c r="RD371" s="0"/>
      <c r="RE371" s="0"/>
      <c r="RF371" s="0"/>
      <c r="RG371" s="0"/>
      <c r="RH371" s="0"/>
      <c r="RI371" s="0"/>
      <c r="RJ371" s="0"/>
      <c r="RK371" s="0"/>
      <c r="RL371" s="0"/>
      <c r="RM371" s="0"/>
      <c r="RN371" s="0"/>
      <c r="RO371" s="0"/>
      <c r="RP371" s="0"/>
      <c r="RQ371" s="0"/>
      <c r="RR371" s="0"/>
    </row>
    <row r="372" customFormat="false" ht="38.25" hidden="false" customHeight="false" outlineLevel="0" collapsed="false">
      <c r="A372" s="190" t="n">
        <v>351</v>
      </c>
      <c r="B372" s="119" t="s">
        <v>109</v>
      </c>
      <c r="C372" s="119" t="n">
        <v>14</v>
      </c>
      <c r="D372" s="119" t="s">
        <v>110</v>
      </c>
      <c r="E372" s="119"/>
      <c r="F372" s="119"/>
      <c r="G372" s="119" t="s">
        <v>530</v>
      </c>
      <c r="H372" s="119"/>
      <c r="I372" s="119" t="s">
        <v>71</v>
      </c>
      <c r="J372" s="119"/>
      <c r="K372" s="164" t="s">
        <v>531</v>
      </c>
      <c r="L372" s="329" t="s">
        <v>1286</v>
      </c>
      <c r="M372" s="119" t="s">
        <v>114</v>
      </c>
      <c r="N372" s="202" t="n">
        <v>41906</v>
      </c>
      <c r="O372" s="202" t="n">
        <v>41910</v>
      </c>
      <c r="P372" s="119"/>
      <c r="Q372" s="119"/>
      <c r="R372" s="119"/>
      <c r="S372" s="121" t="n">
        <v>9001</v>
      </c>
      <c r="T372" s="121"/>
      <c r="U372" s="330" t="s">
        <v>1287</v>
      </c>
      <c r="V372" s="164" t="s">
        <v>550</v>
      </c>
      <c r="W372" s="190"/>
      <c r="X372" s="190"/>
      <c r="Y372" s="119" t="s">
        <v>135</v>
      </c>
      <c r="Z372" s="169" t="s">
        <v>1288</v>
      </c>
      <c r="AA372" s="165"/>
      <c r="AB372" s="159" t="n">
        <v>0.4</v>
      </c>
      <c r="AC372" s="119"/>
      <c r="AD372" s="175" t="s">
        <v>200</v>
      </c>
      <c r="AE372" s="190"/>
      <c r="AF372" s="119"/>
      <c r="AG372" s="119"/>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c r="EC372" s="0"/>
      <c r="ED372" s="0"/>
      <c r="EE372" s="0"/>
      <c r="EF372" s="0"/>
      <c r="EG372" s="0"/>
      <c r="EH372" s="0"/>
      <c r="EI372" s="0"/>
      <c r="EJ372" s="0"/>
      <c r="EK372" s="0"/>
      <c r="EL372" s="0"/>
      <c r="EM372" s="0"/>
      <c r="EN372" s="0"/>
      <c r="EO372" s="0"/>
      <c r="EP372" s="0"/>
      <c r="EQ372" s="0"/>
      <c r="ER372" s="0"/>
      <c r="ES372" s="0"/>
      <c r="ET372" s="0"/>
      <c r="EU372" s="0"/>
      <c r="EV372" s="0"/>
      <c r="EW372" s="0"/>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c r="GX372" s="0"/>
      <c r="GY372" s="0"/>
      <c r="GZ372" s="0"/>
      <c r="HA372" s="0"/>
      <c r="HB372" s="0"/>
      <c r="HC372" s="0"/>
      <c r="HD372" s="0"/>
      <c r="HE372" s="0"/>
      <c r="HF372" s="0"/>
      <c r="HG372" s="0"/>
      <c r="HH372" s="0"/>
      <c r="HI372" s="0"/>
      <c r="HJ372" s="0"/>
      <c r="HK372" s="0"/>
      <c r="HL372" s="0"/>
      <c r="HM372" s="0"/>
      <c r="HN372" s="0"/>
      <c r="HO372" s="0"/>
      <c r="HP372" s="0"/>
      <c r="HQ372" s="0"/>
      <c r="HR372" s="0"/>
      <c r="HS372" s="0"/>
      <c r="HT372" s="0"/>
      <c r="HU372" s="0"/>
      <c r="HV372" s="0"/>
      <c r="HW372" s="0"/>
      <c r="HX372" s="0"/>
      <c r="HY372" s="0"/>
      <c r="HZ372" s="0"/>
      <c r="IA372" s="0"/>
      <c r="IB372" s="0"/>
      <c r="IC372" s="0"/>
      <c r="ID372" s="0"/>
      <c r="IE372" s="0"/>
      <c r="IF372" s="0"/>
      <c r="IG372" s="0"/>
      <c r="IH372" s="0"/>
      <c r="II372" s="0"/>
      <c r="IJ372" s="0"/>
      <c r="IK372" s="0"/>
      <c r="IL372" s="0"/>
      <c r="IM372" s="0"/>
      <c r="IN372" s="0"/>
      <c r="IO372" s="0"/>
      <c r="IP372" s="0"/>
      <c r="IQ372" s="0"/>
      <c r="IR372" s="0"/>
      <c r="IS372" s="0"/>
      <c r="IT372" s="0"/>
      <c r="IU372" s="0"/>
      <c r="IV372" s="0"/>
      <c r="IW372" s="0"/>
      <c r="IX372" s="0"/>
      <c r="IY372" s="0"/>
      <c r="IZ372" s="0"/>
      <c r="JA372" s="0"/>
      <c r="JB372" s="0"/>
      <c r="JC372" s="0"/>
      <c r="JD372" s="0"/>
      <c r="JE372" s="0"/>
      <c r="JF372" s="0"/>
      <c r="JG372" s="0"/>
      <c r="JH372" s="0"/>
      <c r="JI372" s="0"/>
      <c r="JJ372" s="0"/>
      <c r="JK372" s="0"/>
      <c r="JL372" s="0"/>
      <c r="JM372" s="0"/>
      <c r="JN372" s="0"/>
      <c r="JO372" s="0"/>
      <c r="JP372" s="0"/>
      <c r="JQ372" s="0"/>
      <c r="JR372" s="0"/>
      <c r="JS372" s="0"/>
      <c r="JT372" s="0"/>
      <c r="JU372" s="0"/>
      <c r="JV372" s="0"/>
      <c r="JW372" s="0"/>
      <c r="JX372" s="0"/>
      <c r="JY372" s="0"/>
      <c r="JZ372" s="0"/>
      <c r="KA372" s="0"/>
      <c r="KB372" s="0"/>
      <c r="KC372" s="0"/>
      <c r="KD372" s="0"/>
      <c r="KE372" s="0"/>
      <c r="KF372" s="0"/>
      <c r="KG372" s="0"/>
      <c r="KH372" s="0"/>
      <c r="KI372" s="0"/>
      <c r="KJ372" s="0"/>
      <c r="KK372" s="0"/>
      <c r="KL372" s="0"/>
      <c r="KM372" s="0"/>
      <c r="KN372" s="0"/>
      <c r="KO372" s="0"/>
      <c r="KP372" s="0"/>
      <c r="KQ372" s="0"/>
      <c r="KR372" s="0"/>
      <c r="KS372" s="0"/>
      <c r="KT372" s="0"/>
      <c r="KU372" s="0"/>
      <c r="KV372" s="0"/>
      <c r="KW372" s="0"/>
      <c r="KX372" s="0"/>
      <c r="KY372" s="0"/>
      <c r="KZ372" s="0"/>
      <c r="LA372" s="0"/>
      <c r="LB372" s="0"/>
      <c r="LC372" s="0"/>
      <c r="LD372" s="0"/>
      <c r="LE372" s="0"/>
      <c r="LF372" s="0"/>
      <c r="LG372" s="0"/>
      <c r="LH372" s="0"/>
      <c r="LI372" s="0"/>
      <c r="LJ372" s="0"/>
      <c r="LK372" s="0"/>
      <c r="LL372" s="0"/>
      <c r="LM372" s="0"/>
      <c r="LN372" s="0"/>
      <c r="LO372" s="0"/>
      <c r="LP372" s="0"/>
      <c r="LQ372" s="0"/>
      <c r="LR372" s="0"/>
      <c r="LS372" s="0"/>
      <c r="LT372" s="0"/>
      <c r="LU372" s="0"/>
      <c r="LV372" s="0"/>
      <c r="LW372" s="0"/>
      <c r="LX372" s="0"/>
      <c r="LY372" s="0"/>
      <c r="LZ372" s="0"/>
      <c r="MA372" s="0"/>
      <c r="MB372" s="0"/>
      <c r="MC372" s="0"/>
      <c r="MD372" s="0"/>
      <c r="ME372" s="0"/>
      <c r="MF372" s="0"/>
      <c r="MG372" s="0"/>
      <c r="MH372" s="0"/>
      <c r="MI372" s="0"/>
      <c r="MJ372" s="0"/>
      <c r="MK372" s="0"/>
      <c r="ML372" s="0"/>
      <c r="MM372" s="0"/>
      <c r="MN372" s="0"/>
      <c r="MO372" s="0"/>
      <c r="MP372" s="0"/>
      <c r="MQ372" s="0"/>
      <c r="MR372" s="0"/>
      <c r="MS372" s="0"/>
      <c r="MT372" s="0"/>
      <c r="MU372" s="0"/>
      <c r="MV372" s="0"/>
      <c r="MW372" s="0"/>
      <c r="MX372" s="0"/>
      <c r="MY372" s="0"/>
      <c r="MZ372" s="0"/>
      <c r="NA372" s="0"/>
      <c r="NB372" s="0"/>
      <c r="NC372" s="0"/>
      <c r="ND372" s="0"/>
      <c r="NE372" s="0"/>
      <c r="NF372" s="0"/>
      <c r="NG372" s="0"/>
      <c r="NH372" s="0"/>
      <c r="NI372" s="0"/>
      <c r="NJ372" s="0"/>
      <c r="NK372" s="0"/>
      <c r="NL372" s="0"/>
      <c r="NM372" s="0"/>
      <c r="NN372" s="0"/>
      <c r="NO372" s="0"/>
      <c r="NP372" s="0"/>
      <c r="NQ372" s="0"/>
      <c r="NR372" s="0"/>
      <c r="NS372" s="0"/>
      <c r="NT372" s="0"/>
      <c r="NU372" s="0"/>
      <c r="NV372" s="0"/>
      <c r="NW372" s="0"/>
      <c r="NX372" s="0"/>
      <c r="NY372" s="0"/>
      <c r="NZ372" s="0"/>
      <c r="OA372" s="0"/>
      <c r="OB372" s="0"/>
      <c r="OC372" s="0"/>
      <c r="OD372" s="0"/>
      <c r="OE372" s="0"/>
      <c r="OF372" s="0"/>
      <c r="OG372" s="0"/>
      <c r="OH372" s="0"/>
      <c r="OI372" s="0"/>
      <c r="OJ372" s="0"/>
      <c r="OK372" s="0"/>
      <c r="OL372" s="0"/>
      <c r="OM372" s="0"/>
      <c r="ON372" s="0"/>
      <c r="OO372" s="0"/>
      <c r="OP372" s="0"/>
      <c r="OQ372" s="0"/>
      <c r="OR372" s="0"/>
      <c r="OS372" s="0"/>
      <c r="OT372" s="0"/>
      <c r="OU372" s="0"/>
      <c r="OV372" s="0"/>
      <c r="OW372" s="0"/>
      <c r="OX372" s="0"/>
      <c r="OY372" s="0"/>
      <c r="OZ372" s="0"/>
      <c r="PA372" s="0"/>
      <c r="PB372" s="0"/>
      <c r="PC372" s="0"/>
      <c r="PD372" s="0"/>
      <c r="PE372" s="0"/>
      <c r="PF372" s="0"/>
      <c r="PG372" s="0"/>
      <c r="PH372" s="0"/>
      <c r="PI372" s="0"/>
      <c r="PJ372" s="0"/>
      <c r="PK372" s="0"/>
      <c r="PL372" s="0"/>
      <c r="PM372" s="0"/>
      <c r="PN372" s="0"/>
      <c r="PO372" s="0"/>
      <c r="PP372" s="0"/>
      <c r="PQ372" s="0"/>
      <c r="PR372" s="0"/>
      <c r="PS372" s="0"/>
      <c r="PT372" s="0"/>
      <c r="PU372" s="0"/>
      <c r="PV372" s="0"/>
      <c r="PW372" s="0"/>
      <c r="PX372" s="0"/>
      <c r="PY372" s="0"/>
      <c r="PZ372" s="0"/>
      <c r="QA372" s="0"/>
      <c r="QB372" s="0"/>
      <c r="QC372" s="0"/>
      <c r="QD372" s="0"/>
      <c r="QE372" s="0"/>
      <c r="QF372" s="0"/>
      <c r="QG372" s="0"/>
      <c r="QH372" s="0"/>
      <c r="QI372" s="0"/>
      <c r="QJ372" s="0"/>
      <c r="QK372" s="0"/>
      <c r="QL372" s="0"/>
      <c r="QM372" s="0"/>
      <c r="QN372" s="0"/>
      <c r="QO372" s="0"/>
      <c r="QP372" s="0"/>
      <c r="QQ372" s="0"/>
      <c r="QR372" s="0"/>
      <c r="QS372" s="0"/>
      <c r="QT372" s="0"/>
      <c r="QU372" s="0"/>
      <c r="QV372" s="0"/>
      <c r="QW372" s="0"/>
      <c r="QX372" s="0"/>
      <c r="QY372" s="0"/>
      <c r="QZ372" s="0"/>
      <c r="RA372" s="0"/>
      <c r="RB372" s="0"/>
      <c r="RC372" s="0"/>
      <c r="RD372" s="0"/>
      <c r="RE372" s="0"/>
      <c r="RF372" s="0"/>
      <c r="RG372" s="0"/>
      <c r="RH372" s="0"/>
      <c r="RI372" s="0"/>
      <c r="RJ372" s="0"/>
      <c r="RK372" s="0"/>
      <c r="RL372" s="0"/>
      <c r="RM372" s="0"/>
      <c r="RN372" s="0"/>
      <c r="RO372" s="0"/>
      <c r="RP372" s="0"/>
      <c r="RQ372" s="0"/>
      <c r="RR372" s="0"/>
    </row>
    <row r="373" customFormat="false" ht="38.25" hidden="false" customHeight="false" outlineLevel="0" collapsed="false">
      <c r="A373" s="190" t="n">
        <v>352</v>
      </c>
      <c r="B373" s="119" t="s">
        <v>109</v>
      </c>
      <c r="C373" s="119" t="n">
        <v>14</v>
      </c>
      <c r="D373" s="119" t="s">
        <v>110</v>
      </c>
      <c r="E373" s="119"/>
      <c r="F373" s="119"/>
      <c r="G373" s="119" t="s">
        <v>530</v>
      </c>
      <c r="H373" s="119"/>
      <c r="I373" s="119" t="s">
        <v>71</v>
      </c>
      <c r="J373" s="119"/>
      <c r="K373" s="164" t="s">
        <v>531</v>
      </c>
      <c r="L373" s="329" t="s">
        <v>74</v>
      </c>
      <c r="M373" s="119" t="s">
        <v>114</v>
      </c>
      <c r="N373" s="202" t="n">
        <v>41906</v>
      </c>
      <c r="O373" s="202" t="n">
        <v>41910</v>
      </c>
      <c r="P373" s="119"/>
      <c r="Q373" s="119"/>
      <c r="R373" s="119"/>
      <c r="S373" s="121" t="n">
        <v>9001</v>
      </c>
      <c r="T373" s="121"/>
      <c r="U373" s="309" t="s">
        <v>1289</v>
      </c>
      <c r="V373" s="164" t="s">
        <v>550</v>
      </c>
      <c r="W373" s="190"/>
      <c r="X373" s="190"/>
      <c r="Y373" s="119" t="s">
        <v>135</v>
      </c>
      <c r="Z373" s="190"/>
      <c r="AA373" s="190"/>
      <c r="AB373" s="159" t="n">
        <v>0</v>
      </c>
      <c r="AC373" s="119"/>
      <c r="AD373" s="175" t="s">
        <v>200</v>
      </c>
      <c r="AE373" s="190"/>
      <c r="AF373" s="119"/>
      <c r="AG373" s="119"/>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c r="EC373" s="0"/>
      <c r="ED373" s="0"/>
      <c r="EE373" s="0"/>
      <c r="EF373" s="0"/>
      <c r="EG373" s="0"/>
      <c r="EH373" s="0"/>
      <c r="EI373" s="0"/>
      <c r="EJ373" s="0"/>
      <c r="EK373" s="0"/>
      <c r="EL373" s="0"/>
      <c r="EM373" s="0"/>
      <c r="EN373" s="0"/>
      <c r="EO373" s="0"/>
      <c r="EP373" s="0"/>
      <c r="EQ373" s="0"/>
      <c r="ER373" s="0"/>
      <c r="ES373" s="0"/>
      <c r="ET373" s="0"/>
      <c r="EU373" s="0"/>
      <c r="EV373" s="0"/>
      <c r="EW373" s="0"/>
      <c r="EX373" s="0"/>
      <c r="EY373" s="0"/>
      <c r="EZ373" s="0"/>
      <c r="FA373" s="0"/>
      <c r="FB373" s="0"/>
      <c r="FC373" s="0"/>
      <c r="FD373" s="0"/>
      <c r="FE373" s="0"/>
      <c r="FF373" s="0"/>
      <c r="FG373" s="0"/>
      <c r="FH373" s="0"/>
      <c r="FI373" s="0"/>
      <c r="FJ373" s="0"/>
      <c r="FK373" s="0"/>
      <c r="FL373" s="0"/>
      <c r="FM373" s="0"/>
      <c r="FN373" s="0"/>
      <c r="FO373" s="0"/>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c r="GX373" s="0"/>
      <c r="GY373" s="0"/>
      <c r="GZ373" s="0"/>
      <c r="HA373" s="0"/>
      <c r="HB373" s="0"/>
      <c r="HC373" s="0"/>
      <c r="HD373" s="0"/>
      <c r="HE373" s="0"/>
      <c r="HF373" s="0"/>
      <c r="HG373" s="0"/>
      <c r="HH373" s="0"/>
      <c r="HI373" s="0"/>
      <c r="HJ373" s="0"/>
      <c r="HK373" s="0"/>
      <c r="HL373" s="0"/>
      <c r="HM373" s="0"/>
      <c r="HN373" s="0"/>
      <c r="HO373" s="0"/>
      <c r="HP373" s="0"/>
      <c r="HQ373" s="0"/>
      <c r="HR373" s="0"/>
      <c r="HS373" s="0"/>
      <c r="HT373" s="0"/>
      <c r="HU373" s="0"/>
      <c r="HV373" s="0"/>
      <c r="HW373" s="0"/>
      <c r="HX373" s="0"/>
      <c r="HY373" s="0"/>
      <c r="HZ373" s="0"/>
      <c r="IA373" s="0"/>
      <c r="IB373" s="0"/>
      <c r="IC373" s="0"/>
      <c r="ID373" s="0"/>
      <c r="IE373" s="0"/>
      <c r="IF373" s="0"/>
      <c r="IG373" s="0"/>
      <c r="IH373" s="0"/>
      <c r="II373" s="0"/>
      <c r="IJ373" s="0"/>
      <c r="IK373" s="0"/>
      <c r="IL373" s="0"/>
      <c r="IM373" s="0"/>
      <c r="IN373" s="0"/>
      <c r="IO373" s="0"/>
      <c r="IP373" s="0"/>
      <c r="IQ373" s="0"/>
      <c r="IR373" s="0"/>
      <c r="IS373" s="0"/>
      <c r="IT373" s="0"/>
      <c r="IU373" s="0"/>
      <c r="IV373" s="0"/>
      <c r="IW373" s="0"/>
      <c r="IX373" s="0"/>
      <c r="IY373" s="0"/>
      <c r="IZ373" s="0"/>
      <c r="JA373" s="0"/>
      <c r="JB373" s="0"/>
      <c r="JC373" s="0"/>
      <c r="JD373" s="0"/>
      <c r="JE373" s="0"/>
      <c r="JF373" s="0"/>
      <c r="JG373" s="0"/>
      <c r="JH373" s="0"/>
      <c r="JI373" s="0"/>
      <c r="JJ373" s="0"/>
      <c r="JK373" s="0"/>
      <c r="JL373" s="0"/>
      <c r="JM373" s="0"/>
      <c r="JN373" s="0"/>
      <c r="JO373" s="0"/>
      <c r="JP373" s="0"/>
      <c r="JQ373" s="0"/>
      <c r="JR373" s="0"/>
      <c r="JS373" s="0"/>
      <c r="JT373" s="0"/>
      <c r="JU373" s="0"/>
      <c r="JV373" s="0"/>
      <c r="JW373" s="0"/>
      <c r="JX373" s="0"/>
      <c r="JY373" s="0"/>
      <c r="JZ373" s="0"/>
      <c r="KA373" s="0"/>
      <c r="KB373" s="0"/>
      <c r="KC373" s="0"/>
      <c r="KD373" s="0"/>
      <c r="KE373" s="0"/>
      <c r="KF373" s="0"/>
      <c r="KG373" s="0"/>
      <c r="KH373" s="0"/>
      <c r="KI373" s="0"/>
      <c r="KJ373" s="0"/>
      <c r="KK373" s="0"/>
      <c r="KL373" s="0"/>
      <c r="KM373" s="0"/>
      <c r="KN373" s="0"/>
      <c r="KO373" s="0"/>
      <c r="KP373" s="0"/>
      <c r="KQ373" s="0"/>
      <c r="KR373" s="0"/>
      <c r="KS373" s="0"/>
      <c r="KT373" s="0"/>
      <c r="KU373" s="0"/>
      <c r="KV373" s="0"/>
      <c r="KW373" s="0"/>
      <c r="KX373" s="0"/>
      <c r="KY373" s="0"/>
      <c r="KZ373" s="0"/>
      <c r="LA373" s="0"/>
      <c r="LB373" s="0"/>
      <c r="LC373" s="0"/>
      <c r="LD373" s="0"/>
      <c r="LE373" s="0"/>
      <c r="LF373" s="0"/>
      <c r="LG373" s="0"/>
      <c r="LH373" s="0"/>
      <c r="LI373" s="0"/>
      <c r="LJ373" s="0"/>
      <c r="LK373" s="0"/>
      <c r="LL373" s="0"/>
      <c r="LM373" s="0"/>
      <c r="LN373" s="0"/>
      <c r="LO373" s="0"/>
      <c r="LP373" s="0"/>
      <c r="LQ373" s="0"/>
      <c r="LR373" s="0"/>
      <c r="LS373" s="0"/>
      <c r="LT373" s="0"/>
      <c r="LU373" s="0"/>
      <c r="LV373" s="0"/>
      <c r="LW373" s="0"/>
      <c r="LX373" s="0"/>
      <c r="LY373" s="0"/>
      <c r="LZ373" s="0"/>
      <c r="MA373" s="0"/>
      <c r="MB373" s="0"/>
      <c r="MC373" s="0"/>
      <c r="MD373" s="0"/>
      <c r="ME373" s="0"/>
      <c r="MF373" s="0"/>
      <c r="MG373" s="0"/>
      <c r="MH373" s="0"/>
      <c r="MI373" s="0"/>
      <c r="MJ373" s="0"/>
      <c r="MK373" s="0"/>
      <c r="ML373" s="0"/>
      <c r="MM373" s="0"/>
      <c r="MN373" s="0"/>
      <c r="MO373" s="0"/>
      <c r="MP373" s="0"/>
      <c r="MQ373" s="0"/>
      <c r="MR373" s="0"/>
      <c r="MS373" s="0"/>
      <c r="MT373" s="0"/>
      <c r="MU373" s="0"/>
      <c r="MV373" s="0"/>
      <c r="MW373" s="0"/>
      <c r="MX373" s="0"/>
      <c r="MY373" s="0"/>
      <c r="MZ373" s="0"/>
      <c r="NA373" s="0"/>
      <c r="NB373" s="0"/>
      <c r="NC373" s="0"/>
      <c r="ND373" s="0"/>
      <c r="NE373" s="0"/>
      <c r="NF373" s="0"/>
      <c r="NG373" s="0"/>
      <c r="NH373" s="0"/>
      <c r="NI373" s="0"/>
      <c r="NJ373" s="0"/>
      <c r="NK373" s="0"/>
      <c r="NL373" s="0"/>
      <c r="NM373" s="0"/>
      <c r="NN373" s="0"/>
      <c r="NO373" s="0"/>
      <c r="NP373" s="0"/>
      <c r="NQ373" s="0"/>
      <c r="NR373" s="0"/>
      <c r="NS373" s="0"/>
      <c r="NT373" s="0"/>
      <c r="NU373" s="0"/>
      <c r="NV373" s="0"/>
      <c r="NW373" s="0"/>
      <c r="NX373" s="0"/>
      <c r="NY373" s="0"/>
      <c r="NZ373" s="0"/>
      <c r="OA373" s="0"/>
      <c r="OB373" s="0"/>
      <c r="OC373" s="0"/>
      <c r="OD373" s="0"/>
      <c r="OE373" s="0"/>
      <c r="OF373" s="0"/>
      <c r="OG373" s="0"/>
      <c r="OH373" s="0"/>
      <c r="OI373" s="0"/>
      <c r="OJ373" s="0"/>
      <c r="OK373" s="0"/>
      <c r="OL373" s="0"/>
      <c r="OM373" s="0"/>
      <c r="ON373" s="0"/>
      <c r="OO373" s="0"/>
      <c r="OP373" s="0"/>
      <c r="OQ373" s="0"/>
      <c r="OR373" s="0"/>
      <c r="OS373" s="0"/>
      <c r="OT373" s="0"/>
      <c r="OU373" s="0"/>
      <c r="OV373" s="0"/>
      <c r="OW373" s="0"/>
      <c r="OX373" s="0"/>
      <c r="OY373" s="0"/>
      <c r="OZ373" s="0"/>
      <c r="PA373" s="0"/>
      <c r="PB373" s="0"/>
      <c r="PC373" s="0"/>
      <c r="PD373" s="0"/>
      <c r="PE373" s="0"/>
      <c r="PF373" s="0"/>
      <c r="PG373" s="0"/>
      <c r="PH373" s="0"/>
      <c r="PI373" s="0"/>
      <c r="PJ373" s="0"/>
      <c r="PK373" s="0"/>
      <c r="PL373" s="0"/>
      <c r="PM373" s="0"/>
      <c r="PN373" s="0"/>
      <c r="PO373" s="0"/>
      <c r="PP373" s="0"/>
      <c r="PQ373" s="0"/>
      <c r="PR373" s="0"/>
      <c r="PS373" s="0"/>
      <c r="PT373" s="0"/>
      <c r="PU373" s="0"/>
      <c r="PV373" s="0"/>
      <c r="PW373" s="0"/>
      <c r="PX373" s="0"/>
      <c r="PY373" s="0"/>
      <c r="PZ373" s="0"/>
      <c r="QA373" s="0"/>
      <c r="QB373" s="0"/>
      <c r="QC373" s="0"/>
      <c r="QD373" s="0"/>
      <c r="QE373" s="0"/>
      <c r="QF373" s="0"/>
      <c r="QG373" s="0"/>
      <c r="QH373" s="0"/>
      <c r="QI373" s="0"/>
      <c r="QJ373" s="0"/>
      <c r="QK373" s="0"/>
      <c r="QL373" s="0"/>
      <c r="QM373" s="0"/>
      <c r="QN373" s="0"/>
      <c r="QO373" s="0"/>
      <c r="QP373" s="0"/>
      <c r="QQ373" s="0"/>
      <c r="QR373" s="0"/>
      <c r="QS373" s="0"/>
      <c r="QT373" s="0"/>
      <c r="QU373" s="0"/>
      <c r="QV373" s="0"/>
      <c r="QW373" s="0"/>
      <c r="QX373" s="0"/>
      <c r="QY373" s="0"/>
      <c r="QZ373" s="0"/>
      <c r="RA373" s="0"/>
      <c r="RB373" s="0"/>
      <c r="RC373" s="0"/>
      <c r="RD373" s="0"/>
      <c r="RE373" s="0"/>
      <c r="RF373" s="0"/>
      <c r="RG373" s="0"/>
      <c r="RH373" s="0"/>
      <c r="RI373" s="0"/>
      <c r="RJ373" s="0"/>
      <c r="RK373" s="0"/>
      <c r="RL373" s="0"/>
      <c r="RM373" s="0"/>
      <c r="RN373" s="0"/>
      <c r="RO373" s="0"/>
      <c r="RP373" s="0"/>
      <c r="RQ373" s="0"/>
      <c r="RR373" s="0"/>
    </row>
    <row r="374" customFormat="false" ht="78.75" hidden="false" customHeight="true" outlineLevel="0" collapsed="false">
      <c r="A374" s="190" t="n">
        <v>353</v>
      </c>
      <c r="B374" s="119" t="s">
        <v>109</v>
      </c>
      <c r="C374" s="119" t="n">
        <v>14</v>
      </c>
      <c r="D374" s="119" t="s">
        <v>110</v>
      </c>
      <c r="E374" s="119"/>
      <c r="F374" s="119"/>
      <c r="G374" s="119" t="s">
        <v>530</v>
      </c>
      <c r="H374" s="119"/>
      <c r="I374" s="119" t="s">
        <v>71</v>
      </c>
      <c r="J374" s="119"/>
      <c r="K374" s="164" t="s">
        <v>531</v>
      </c>
      <c r="L374" s="329" t="s">
        <v>1290</v>
      </c>
      <c r="M374" s="119" t="s">
        <v>114</v>
      </c>
      <c r="N374" s="202" t="n">
        <v>41906</v>
      </c>
      <c r="O374" s="202" t="n">
        <v>41910</v>
      </c>
      <c r="P374" s="119"/>
      <c r="Q374" s="119"/>
      <c r="R374" s="119"/>
      <c r="S374" s="121" t="n">
        <v>9001</v>
      </c>
      <c r="T374" s="121"/>
      <c r="U374" s="309" t="s">
        <v>1291</v>
      </c>
      <c r="V374" s="164" t="s">
        <v>550</v>
      </c>
      <c r="W374" s="190"/>
      <c r="X374" s="190"/>
      <c r="Y374" s="119" t="s">
        <v>135</v>
      </c>
      <c r="Z374" s="190"/>
      <c r="AA374" s="190"/>
      <c r="AB374" s="159" t="n">
        <v>0</v>
      </c>
      <c r="AC374" s="119"/>
      <c r="AD374" s="175" t="s">
        <v>200</v>
      </c>
      <c r="AE374" s="190"/>
      <c r="AF374" s="119"/>
      <c r="AG374" s="119"/>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c r="EC374" s="0"/>
      <c r="ED374" s="0"/>
      <c r="EE374" s="0"/>
      <c r="EF374" s="0"/>
      <c r="EG374" s="0"/>
      <c r="EH374" s="0"/>
      <c r="EI374" s="0"/>
      <c r="EJ374" s="0"/>
      <c r="EK374" s="0"/>
      <c r="EL374" s="0"/>
      <c r="EM374" s="0"/>
      <c r="EN374" s="0"/>
      <c r="EO374" s="0"/>
      <c r="EP374" s="0"/>
      <c r="EQ374" s="0"/>
      <c r="ER374" s="0"/>
      <c r="ES374" s="0"/>
      <c r="ET374" s="0"/>
      <c r="EU374" s="0"/>
      <c r="EV374" s="0"/>
      <c r="EW374" s="0"/>
      <c r="EX374" s="0"/>
      <c r="EY374" s="0"/>
      <c r="EZ374" s="0"/>
      <c r="FA374" s="0"/>
      <c r="FB374" s="0"/>
      <c r="FC374" s="0"/>
      <c r="FD374" s="0"/>
      <c r="FE374" s="0"/>
      <c r="FF374" s="0"/>
      <c r="FG374" s="0"/>
      <c r="FH374" s="0"/>
      <c r="FI374" s="0"/>
      <c r="FJ374" s="0"/>
      <c r="FK374" s="0"/>
      <c r="FL374" s="0"/>
      <c r="FM374" s="0"/>
      <c r="FN374" s="0"/>
      <c r="FO374" s="0"/>
      <c r="FP374" s="0"/>
      <c r="FQ374" s="0"/>
      <c r="FR374" s="0"/>
      <c r="FS374" s="0"/>
      <c r="FT374" s="0"/>
      <c r="FU374" s="0"/>
      <c r="FV374" s="0"/>
      <c r="FW374" s="0"/>
      <c r="FX374" s="0"/>
      <c r="FY374" s="0"/>
      <c r="FZ374" s="0"/>
      <c r="GA374" s="0"/>
      <c r="GB374" s="0"/>
      <c r="GC374" s="0"/>
      <c r="GD374" s="0"/>
      <c r="GE374" s="0"/>
      <c r="GF374" s="0"/>
      <c r="GG374" s="0"/>
      <c r="GH374" s="0"/>
      <c r="GI374" s="0"/>
      <c r="GJ374" s="0"/>
      <c r="GK374" s="0"/>
      <c r="GL374" s="0"/>
      <c r="GM374" s="0"/>
      <c r="GN374" s="0"/>
      <c r="GO374" s="0"/>
      <c r="GP374" s="0"/>
      <c r="GQ374" s="0"/>
      <c r="GR374" s="0"/>
      <c r="GS374" s="0"/>
      <c r="GT374" s="0"/>
      <c r="GU374" s="0"/>
      <c r="GV374" s="0"/>
      <c r="GW374" s="0"/>
      <c r="GX374" s="0"/>
      <c r="GY374" s="0"/>
      <c r="GZ374" s="0"/>
      <c r="HA374" s="0"/>
      <c r="HB374" s="0"/>
      <c r="HC374" s="0"/>
      <c r="HD374" s="0"/>
      <c r="HE374" s="0"/>
      <c r="HF374" s="0"/>
      <c r="HG374" s="0"/>
      <c r="HH374" s="0"/>
      <c r="HI374" s="0"/>
      <c r="HJ374" s="0"/>
      <c r="HK374" s="0"/>
      <c r="HL374" s="0"/>
      <c r="HM374" s="0"/>
      <c r="HN374" s="0"/>
      <c r="HO374" s="0"/>
      <c r="HP374" s="0"/>
      <c r="HQ374" s="0"/>
      <c r="HR374" s="0"/>
      <c r="HS374" s="0"/>
      <c r="HT374" s="0"/>
      <c r="HU374" s="0"/>
      <c r="HV374" s="0"/>
      <c r="HW374" s="0"/>
      <c r="HX374" s="0"/>
      <c r="HY374" s="0"/>
      <c r="HZ374" s="0"/>
      <c r="IA374" s="0"/>
      <c r="IB374" s="0"/>
      <c r="IC374" s="0"/>
      <c r="ID374" s="0"/>
      <c r="IE374" s="0"/>
      <c r="IF374" s="0"/>
      <c r="IG374" s="0"/>
      <c r="IH374" s="0"/>
      <c r="II374" s="0"/>
      <c r="IJ374" s="0"/>
      <c r="IK374" s="0"/>
      <c r="IL374" s="0"/>
      <c r="IM374" s="0"/>
      <c r="IN374" s="0"/>
      <c r="IO374" s="0"/>
      <c r="IP374" s="0"/>
      <c r="IQ374" s="0"/>
      <c r="IR374" s="0"/>
      <c r="IS374" s="0"/>
      <c r="IT374" s="0"/>
      <c r="IU374" s="0"/>
      <c r="IV374" s="0"/>
      <c r="IW374" s="0"/>
      <c r="IX374" s="0"/>
      <c r="IY374" s="0"/>
      <c r="IZ374" s="0"/>
      <c r="JA374" s="0"/>
      <c r="JB374" s="0"/>
      <c r="JC374" s="0"/>
      <c r="JD374" s="0"/>
      <c r="JE374" s="0"/>
      <c r="JF374" s="0"/>
      <c r="JG374" s="0"/>
      <c r="JH374" s="0"/>
      <c r="JI374" s="0"/>
      <c r="JJ374" s="0"/>
      <c r="JK374" s="0"/>
      <c r="JL374" s="0"/>
      <c r="JM374" s="0"/>
      <c r="JN374" s="0"/>
      <c r="JO374" s="0"/>
      <c r="JP374" s="0"/>
      <c r="JQ374" s="0"/>
      <c r="JR374" s="0"/>
      <c r="JS374" s="0"/>
      <c r="JT374" s="0"/>
      <c r="JU374" s="0"/>
      <c r="JV374" s="0"/>
      <c r="JW374" s="0"/>
      <c r="JX374" s="0"/>
      <c r="JY374" s="0"/>
      <c r="JZ374" s="0"/>
      <c r="KA374" s="0"/>
      <c r="KB374" s="0"/>
      <c r="KC374" s="0"/>
      <c r="KD374" s="0"/>
      <c r="KE374" s="0"/>
      <c r="KF374" s="0"/>
      <c r="KG374" s="0"/>
      <c r="KH374" s="0"/>
      <c r="KI374" s="0"/>
      <c r="KJ374" s="0"/>
      <c r="KK374" s="0"/>
      <c r="KL374" s="0"/>
      <c r="KM374" s="0"/>
      <c r="KN374" s="0"/>
      <c r="KO374" s="0"/>
      <c r="KP374" s="0"/>
      <c r="KQ374" s="0"/>
      <c r="KR374" s="0"/>
      <c r="KS374" s="0"/>
      <c r="KT374" s="0"/>
      <c r="KU374" s="0"/>
      <c r="KV374" s="0"/>
      <c r="KW374" s="0"/>
      <c r="KX374" s="0"/>
      <c r="KY374" s="0"/>
      <c r="KZ374" s="0"/>
      <c r="LA374" s="0"/>
      <c r="LB374" s="0"/>
      <c r="LC374" s="0"/>
      <c r="LD374" s="0"/>
      <c r="LE374" s="0"/>
      <c r="LF374" s="0"/>
      <c r="LG374" s="0"/>
      <c r="LH374" s="0"/>
      <c r="LI374" s="0"/>
      <c r="LJ374" s="0"/>
      <c r="LK374" s="0"/>
      <c r="LL374" s="0"/>
      <c r="LM374" s="0"/>
      <c r="LN374" s="0"/>
      <c r="LO374" s="0"/>
      <c r="LP374" s="0"/>
      <c r="LQ374" s="0"/>
      <c r="LR374" s="0"/>
      <c r="LS374" s="0"/>
      <c r="LT374" s="0"/>
      <c r="LU374" s="0"/>
      <c r="LV374" s="0"/>
      <c r="LW374" s="0"/>
      <c r="LX374" s="0"/>
      <c r="LY374" s="0"/>
      <c r="LZ374" s="0"/>
      <c r="MA374" s="0"/>
      <c r="MB374" s="0"/>
      <c r="MC374" s="0"/>
      <c r="MD374" s="0"/>
      <c r="ME374" s="0"/>
      <c r="MF374" s="0"/>
      <c r="MG374" s="0"/>
      <c r="MH374" s="0"/>
      <c r="MI374" s="0"/>
      <c r="MJ374" s="0"/>
      <c r="MK374" s="0"/>
      <c r="ML374" s="0"/>
      <c r="MM374" s="0"/>
      <c r="MN374" s="0"/>
      <c r="MO374" s="0"/>
      <c r="MP374" s="0"/>
      <c r="MQ374" s="0"/>
      <c r="MR374" s="0"/>
      <c r="MS374" s="0"/>
      <c r="MT374" s="0"/>
      <c r="MU374" s="0"/>
      <c r="MV374" s="0"/>
      <c r="MW374" s="0"/>
      <c r="MX374" s="0"/>
      <c r="MY374" s="0"/>
      <c r="MZ374" s="0"/>
      <c r="NA374" s="0"/>
      <c r="NB374" s="0"/>
      <c r="NC374" s="0"/>
      <c r="ND374" s="0"/>
      <c r="NE374" s="0"/>
      <c r="NF374" s="0"/>
      <c r="NG374" s="0"/>
      <c r="NH374" s="0"/>
      <c r="NI374" s="0"/>
      <c r="NJ374" s="0"/>
      <c r="NK374" s="0"/>
      <c r="NL374" s="0"/>
      <c r="NM374" s="0"/>
      <c r="NN374" s="0"/>
      <c r="NO374" s="0"/>
      <c r="NP374" s="0"/>
      <c r="NQ374" s="0"/>
      <c r="NR374" s="0"/>
      <c r="NS374" s="0"/>
      <c r="NT374" s="0"/>
      <c r="NU374" s="0"/>
      <c r="NV374" s="0"/>
      <c r="NW374" s="0"/>
      <c r="NX374" s="0"/>
      <c r="NY374" s="0"/>
      <c r="NZ374" s="0"/>
      <c r="OA374" s="0"/>
      <c r="OB374" s="0"/>
      <c r="OC374" s="0"/>
      <c r="OD374" s="0"/>
      <c r="OE374" s="0"/>
      <c r="OF374" s="0"/>
      <c r="OG374" s="0"/>
      <c r="OH374" s="0"/>
      <c r="OI374" s="0"/>
      <c r="OJ374" s="0"/>
      <c r="OK374" s="0"/>
      <c r="OL374" s="0"/>
      <c r="OM374" s="0"/>
      <c r="ON374" s="0"/>
      <c r="OO374" s="0"/>
      <c r="OP374" s="0"/>
      <c r="OQ374" s="0"/>
      <c r="OR374" s="0"/>
      <c r="OS374" s="0"/>
      <c r="OT374" s="0"/>
      <c r="OU374" s="0"/>
      <c r="OV374" s="0"/>
      <c r="OW374" s="0"/>
      <c r="OX374" s="0"/>
      <c r="OY374" s="0"/>
      <c r="OZ374" s="0"/>
      <c r="PA374" s="0"/>
      <c r="PB374" s="0"/>
      <c r="PC374" s="0"/>
      <c r="PD374" s="0"/>
      <c r="PE374" s="0"/>
      <c r="PF374" s="0"/>
      <c r="PG374" s="0"/>
      <c r="PH374" s="0"/>
      <c r="PI374" s="0"/>
      <c r="PJ374" s="0"/>
      <c r="PK374" s="0"/>
      <c r="PL374" s="0"/>
      <c r="PM374" s="0"/>
      <c r="PN374" s="0"/>
      <c r="PO374" s="0"/>
      <c r="PP374" s="0"/>
      <c r="PQ374" s="0"/>
      <c r="PR374" s="0"/>
      <c r="PS374" s="0"/>
      <c r="PT374" s="0"/>
      <c r="PU374" s="0"/>
      <c r="PV374" s="0"/>
      <c r="PW374" s="0"/>
      <c r="PX374" s="0"/>
      <c r="PY374" s="0"/>
      <c r="PZ374" s="0"/>
      <c r="QA374" s="0"/>
      <c r="QB374" s="0"/>
      <c r="QC374" s="0"/>
      <c r="QD374" s="0"/>
      <c r="QE374" s="0"/>
      <c r="QF374" s="0"/>
      <c r="QG374" s="0"/>
      <c r="QH374" s="0"/>
      <c r="QI374" s="0"/>
      <c r="QJ374" s="0"/>
      <c r="QK374" s="0"/>
      <c r="QL374" s="0"/>
      <c r="QM374" s="0"/>
      <c r="QN374" s="0"/>
      <c r="QO374" s="0"/>
      <c r="QP374" s="0"/>
      <c r="QQ374" s="0"/>
      <c r="QR374" s="0"/>
      <c r="QS374" s="0"/>
      <c r="QT374" s="0"/>
      <c r="QU374" s="0"/>
      <c r="QV374" s="0"/>
      <c r="QW374" s="0"/>
      <c r="QX374" s="0"/>
      <c r="QY374" s="0"/>
      <c r="QZ374" s="0"/>
      <c r="RA374" s="0"/>
      <c r="RB374" s="0"/>
      <c r="RC374" s="0"/>
      <c r="RD374" s="0"/>
      <c r="RE374" s="0"/>
      <c r="RF374" s="0"/>
      <c r="RG374" s="0"/>
      <c r="RH374" s="0"/>
      <c r="RI374" s="0"/>
      <c r="RJ374" s="0"/>
      <c r="RK374" s="0"/>
      <c r="RL374" s="0"/>
      <c r="RM374" s="0"/>
      <c r="RN374" s="0"/>
      <c r="RO374" s="0"/>
      <c r="RP374" s="0"/>
      <c r="RQ374" s="0"/>
      <c r="RR374" s="0"/>
    </row>
    <row r="375" customFormat="false" ht="49.5" hidden="false" customHeight="false" outlineLevel="0" collapsed="false">
      <c r="A375" s="190" t="n">
        <v>354</v>
      </c>
      <c r="B375" s="119" t="s">
        <v>109</v>
      </c>
      <c r="C375" s="119" t="n">
        <v>14</v>
      </c>
      <c r="D375" s="119" t="s">
        <v>110</v>
      </c>
      <c r="E375" s="119"/>
      <c r="F375" s="119"/>
      <c r="G375" s="119" t="s">
        <v>530</v>
      </c>
      <c r="H375" s="119"/>
      <c r="I375" s="119" t="s">
        <v>71</v>
      </c>
      <c r="J375" s="119"/>
      <c r="K375" s="164" t="s">
        <v>531</v>
      </c>
      <c r="L375" s="329" t="s">
        <v>1290</v>
      </c>
      <c r="M375" s="119" t="s">
        <v>114</v>
      </c>
      <c r="N375" s="202" t="n">
        <v>41906</v>
      </c>
      <c r="O375" s="202" t="n">
        <v>41910</v>
      </c>
      <c r="P375" s="119"/>
      <c r="Q375" s="119"/>
      <c r="R375" s="119"/>
      <c r="S375" s="121" t="n">
        <v>9001</v>
      </c>
      <c r="T375" s="121"/>
      <c r="U375" s="309" t="s">
        <v>1292</v>
      </c>
      <c r="V375" s="164" t="s">
        <v>550</v>
      </c>
      <c r="W375" s="190"/>
      <c r="X375" s="190"/>
      <c r="Y375" s="119" t="s">
        <v>135</v>
      </c>
      <c r="Z375" s="190"/>
      <c r="AA375" s="190"/>
      <c r="AB375" s="159" t="n">
        <v>0</v>
      </c>
      <c r="AC375" s="119"/>
      <c r="AD375" s="175" t="s">
        <v>200</v>
      </c>
      <c r="AE375" s="190"/>
      <c r="AF375" s="119"/>
      <c r="AG375" s="119"/>
      <c r="AI375" s="223"/>
      <c r="AJ375" s="223"/>
      <c r="AK375" s="223"/>
      <c r="AL375" s="223"/>
      <c r="AM375" s="223"/>
      <c r="AN375" s="223"/>
      <c r="AO375" s="223"/>
      <c r="AP375" s="223"/>
      <c r="AQ375" s="223"/>
      <c r="AR375" s="223"/>
      <c r="AS375" s="223"/>
      <c r="AT375" s="223"/>
      <c r="AU375" s="223"/>
      <c r="AV375" s="223"/>
      <c r="AW375" s="223"/>
      <c r="AX375" s="223"/>
      <c r="AY375" s="223"/>
      <c r="AZ375" s="223"/>
      <c r="BA375" s="223"/>
      <c r="BB375" s="223"/>
      <c r="BC375" s="223"/>
      <c r="BD375" s="223"/>
      <c r="BE375" s="223"/>
      <c r="BF375" s="223"/>
      <c r="BG375" s="223"/>
      <c r="BH375" s="223"/>
      <c r="BI375" s="223"/>
      <c r="BJ375" s="223"/>
      <c r="BK375" s="223"/>
      <c r="BL375" s="223"/>
      <c r="BM375" s="223"/>
      <c r="BN375" s="223"/>
      <c r="BO375" s="223"/>
      <c r="BP375" s="223"/>
      <c r="BQ375" s="223"/>
      <c r="BR375" s="223"/>
      <c r="BS375" s="223"/>
      <c r="BT375" s="223"/>
      <c r="BU375" s="223"/>
      <c r="BV375" s="223"/>
      <c r="BW375" s="223"/>
      <c r="BX375" s="223"/>
      <c r="BY375" s="223"/>
      <c r="BZ375" s="223"/>
      <c r="CA375" s="223"/>
      <c r="CB375" s="223"/>
      <c r="CC375" s="223"/>
      <c r="CD375" s="223"/>
      <c r="CE375" s="223"/>
      <c r="CF375" s="223"/>
      <c r="CG375" s="223"/>
      <c r="CH375" s="223"/>
      <c r="CI375" s="223"/>
      <c r="CJ375" s="223"/>
      <c r="CK375" s="223"/>
      <c r="CL375" s="223"/>
      <c r="CM375" s="223"/>
      <c r="CN375" s="223"/>
      <c r="CO375" s="223"/>
      <c r="CP375" s="223"/>
      <c r="CQ375" s="223"/>
      <c r="CR375" s="223"/>
      <c r="CS375" s="223"/>
      <c r="CT375" s="223"/>
      <c r="CU375" s="223"/>
      <c r="CV375" s="223"/>
      <c r="CW375" s="223"/>
      <c r="CX375" s="223"/>
      <c r="CY375" s="223"/>
      <c r="CZ375" s="223"/>
      <c r="DA375" s="223"/>
      <c r="DB375" s="223"/>
      <c r="DC375" s="223"/>
      <c r="DD375" s="223"/>
      <c r="DE375" s="223"/>
      <c r="DF375" s="223"/>
      <c r="DG375" s="223"/>
      <c r="DH375" s="223"/>
      <c r="DI375" s="223"/>
      <c r="DJ375" s="223"/>
      <c r="DK375" s="223"/>
      <c r="DL375" s="223"/>
      <c r="DM375" s="223"/>
      <c r="DN375" s="223"/>
      <c r="DO375" s="223"/>
      <c r="DP375" s="223"/>
      <c r="DQ375" s="223"/>
      <c r="DR375" s="223"/>
      <c r="DS375" s="223"/>
      <c r="DT375" s="223"/>
      <c r="DU375" s="223"/>
      <c r="DV375" s="223"/>
      <c r="DW375" s="223"/>
      <c r="DX375" s="223"/>
      <c r="DY375" s="223"/>
      <c r="DZ375" s="223"/>
      <c r="EA375" s="223"/>
      <c r="EB375" s="223"/>
      <c r="EC375" s="223"/>
      <c r="ED375" s="223"/>
      <c r="EE375" s="223"/>
      <c r="EF375" s="223"/>
      <c r="EG375" s="223"/>
      <c r="EH375" s="223"/>
      <c r="EI375" s="223"/>
      <c r="EJ375" s="223"/>
      <c r="EK375" s="223"/>
      <c r="EL375" s="223"/>
      <c r="EM375" s="223"/>
      <c r="EN375" s="223"/>
      <c r="EO375" s="223"/>
      <c r="EP375" s="223"/>
      <c r="EQ375" s="223"/>
      <c r="ER375" s="223"/>
      <c r="ES375" s="223"/>
      <c r="ET375" s="223"/>
      <c r="EU375" s="223"/>
      <c r="EV375" s="223"/>
      <c r="EW375" s="223"/>
      <c r="EX375" s="223"/>
      <c r="EY375" s="223"/>
      <c r="EZ375" s="223"/>
      <c r="FA375" s="223"/>
      <c r="FB375" s="223"/>
      <c r="FC375" s="223"/>
      <c r="FD375" s="223"/>
      <c r="FE375" s="223"/>
      <c r="FF375" s="223"/>
      <c r="FG375" s="223"/>
      <c r="FH375" s="223"/>
      <c r="FI375" s="223"/>
      <c r="FJ375" s="223"/>
      <c r="FK375" s="223"/>
      <c r="FL375" s="223"/>
      <c r="FM375" s="223"/>
      <c r="FN375" s="223"/>
      <c r="FO375" s="223"/>
      <c r="FP375" s="223"/>
      <c r="FQ375" s="223"/>
      <c r="FR375" s="223"/>
      <c r="FS375" s="223"/>
      <c r="FT375" s="223"/>
      <c r="FU375" s="223"/>
      <c r="FV375" s="223"/>
      <c r="FW375" s="223"/>
      <c r="FX375" s="223"/>
      <c r="FY375" s="223"/>
      <c r="FZ375" s="223"/>
      <c r="GA375" s="223"/>
      <c r="GB375" s="223"/>
      <c r="GC375" s="223"/>
      <c r="GD375" s="223"/>
      <c r="GE375" s="223"/>
      <c r="GF375" s="223"/>
      <c r="GG375" s="223"/>
      <c r="GH375" s="223"/>
      <c r="GI375" s="223"/>
      <c r="GJ375" s="223"/>
      <c r="GK375" s="223"/>
      <c r="GL375" s="223"/>
      <c r="GM375" s="223"/>
      <c r="GN375" s="223"/>
      <c r="GO375" s="223"/>
      <c r="GP375" s="223"/>
      <c r="GQ375" s="223"/>
      <c r="GR375" s="223"/>
      <c r="GS375" s="223"/>
      <c r="GT375" s="223"/>
      <c r="GU375" s="223"/>
      <c r="GV375" s="223"/>
      <c r="GW375" s="223"/>
      <c r="GX375" s="223"/>
      <c r="GY375" s="223"/>
      <c r="GZ375" s="223"/>
      <c r="HA375" s="223"/>
      <c r="HB375" s="223"/>
      <c r="HC375" s="223"/>
      <c r="HD375" s="223"/>
      <c r="HE375" s="223"/>
      <c r="HF375" s="223"/>
      <c r="HG375" s="223"/>
      <c r="HH375" s="223"/>
      <c r="HI375" s="223"/>
      <c r="HJ375" s="223"/>
      <c r="HK375" s="223"/>
      <c r="HL375" s="223"/>
      <c r="HM375" s="223"/>
      <c r="HN375" s="223"/>
      <c r="HO375" s="223"/>
      <c r="HP375" s="223"/>
      <c r="HQ375" s="223"/>
      <c r="HR375" s="223"/>
      <c r="HS375" s="223"/>
      <c r="HT375" s="223"/>
      <c r="HU375" s="223"/>
      <c r="HV375" s="223"/>
      <c r="HW375" s="223"/>
      <c r="HX375" s="223"/>
      <c r="HY375" s="223"/>
      <c r="HZ375" s="223"/>
      <c r="IA375" s="223"/>
      <c r="IB375" s="223"/>
      <c r="IC375" s="223"/>
      <c r="ID375" s="223"/>
      <c r="IE375" s="223"/>
      <c r="IF375" s="223"/>
      <c r="IG375" s="223"/>
      <c r="IH375" s="223"/>
      <c r="II375" s="223"/>
      <c r="IJ375" s="223"/>
      <c r="IK375" s="223"/>
      <c r="IL375" s="223"/>
      <c r="IM375" s="223"/>
      <c r="IN375" s="223"/>
      <c r="IO375" s="223"/>
      <c r="IP375" s="223"/>
      <c r="IQ375" s="223"/>
      <c r="IR375" s="223"/>
      <c r="IS375" s="223"/>
      <c r="IT375" s="223"/>
      <c r="IU375" s="223"/>
      <c r="IV375" s="223"/>
      <c r="IW375" s="223"/>
      <c r="IX375" s="223"/>
      <c r="IY375" s="223"/>
      <c r="IZ375" s="223"/>
      <c r="JA375" s="223"/>
      <c r="JB375" s="223"/>
      <c r="JC375" s="223"/>
      <c r="JD375" s="223"/>
      <c r="JE375" s="223"/>
      <c r="JF375" s="223"/>
      <c r="JG375" s="223"/>
      <c r="JH375" s="223"/>
      <c r="JI375" s="223"/>
      <c r="JJ375" s="223"/>
      <c r="JK375" s="223"/>
      <c r="JL375" s="223"/>
      <c r="JM375" s="223"/>
      <c r="JN375" s="223"/>
      <c r="JO375" s="223"/>
      <c r="JP375" s="223"/>
      <c r="JQ375" s="223"/>
      <c r="JR375" s="223"/>
      <c r="JS375" s="223"/>
      <c r="JT375" s="223"/>
      <c r="JU375" s="223"/>
      <c r="JV375" s="223"/>
      <c r="JW375" s="223"/>
      <c r="JX375" s="223"/>
      <c r="JY375" s="223"/>
      <c r="JZ375" s="223"/>
      <c r="KA375" s="223"/>
      <c r="KB375" s="223"/>
      <c r="KC375" s="223"/>
      <c r="KD375" s="223"/>
      <c r="KE375" s="223"/>
      <c r="KF375" s="223"/>
      <c r="KG375" s="223"/>
      <c r="KH375" s="223"/>
      <c r="KI375" s="223"/>
      <c r="KJ375" s="223"/>
      <c r="KK375" s="223"/>
      <c r="KL375" s="223"/>
      <c r="KM375" s="223"/>
      <c r="KN375" s="223"/>
      <c r="KO375" s="223"/>
      <c r="KP375" s="223"/>
      <c r="KQ375" s="223"/>
      <c r="KR375" s="223"/>
      <c r="KS375" s="223"/>
      <c r="KT375" s="223"/>
      <c r="KU375" s="223"/>
      <c r="KV375" s="223"/>
      <c r="KW375" s="223"/>
      <c r="KX375" s="223"/>
      <c r="KY375" s="223"/>
      <c r="KZ375" s="223"/>
      <c r="LA375" s="223"/>
      <c r="LB375" s="223"/>
      <c r="LC375" s="223"/>
      <c r="LD375" s="223"/>
      <c r="LE375" s="223"/>
      <c r="LF375" s="223"/>
      <c r="LG375" s="223"/>
      <c r="LH375" s="223"/>
      <c r="LI375" s="223"/>
      <c r="LJ375" s="223"/>
      <c r="LK375" s="223"/>
      <c r="LL375" s="223"/>
      <c r="LM375" s="223"/>
      <c r="LN375" s="223"/>
      <c r="LO375" s="223"/>
      <c r="LP375" s="223"/>
      <c r="LQ375" s="223"/>
      <c r="LR375" s="223"/>
      <c r="LS375" s="223"/>
      <c r="LT375" s="223"/>
      <c r="LU375" s="223"/>
      <c r="LV375" s="223"/>
      <c r="LW375" s="223"/>
      <c r="LX375" s="223"/>
      <c r="LY375" s="223"/>
      <c r="LZ375" s="223"/>
      <c r="MA375" s="223"/>
      <c r="MB375" s="223"/>
      <c r="MC375" s="223"/>
      <c r="MD375" s="223"/>
      <c r="ME375" s="223"/>
      <c r="MF375" s="223"/>
      <c r="MG375" s="223"/>
      <c r="MH375" s="223"/>
      <c r="MI375" s="223"/>
      <c r="MJ375" s="223"/>
      <c r="MK375" s="223"/>
      <c r="ML375" s="223"/>
      <c r="MM375" s="223"/>
      <c r="MN375" s="223"/>
      <c r="MO375" s="223"/>
      <c r="MP375" s="223"/>
      <c r="MQ375" s="223"/>
      <c r="MR375" s="223"/>
      <c r="MS375" s="223"/>
      <c r="MT375" s="223"/>
      <c r="MU375" s="223"/>
      <c r="MV375" s="223"/>
      <c r="MW375" s="223"/>
      <c r="MX375" s="223"/>
      <c r="MY375" s="223"/>
      <c r="MZ375" s="223"/>
      <c r="NA375" s="223"/>
      <c r="NB375" s="223"/>
      <c r="NC375" s="223"/>
      <c r="ND375" s="223"/>
      <c r="NE375" s="223"/>
      <c r="NF375" s="223"/>
      <c r="NG375" s="223"/>
      <c r="NH375" s="223"/>
      <c r="NI375" s="223"/>
      <c r="NJ375" s="223"/>
      <c r="NK375" s="223"/>
      <c r="NL375" s="223"/>
      <c r="NM375" s="223"/>
      <c r="NN375" s="223"/>
      <c r="NO375" s="223"/>
      <c r="NP375" s="223"/>
      <c r="NQ375" s="223"/>
      <c r="NR375" s="223"/>
      <c r="NS375" s="223"/>
      <c r="NT375" s="223"/>
      <c r="NU375" s="223"/>
      <c r="NV375" s="223"/>
      <c r="NW375" s="223"/>
      <c r="NX375" s="223"/>
      <c r="NY375" s="223"/>
      <c r="NZ375" s="223"/>
      <c r="OA375" s="223"/>
      <c r="OB375" s="223"/>
      <c r="OC375" s="223"/>
      <c r="OD375" s="223"/>
      <c r="OE375" s="223"/>
      <c r="OF375" s="223"/>
      <c r="OG375" s="223"/>
      <c r="OH375" s="223"/>
      <c r="OI375" s="223"/>
      <c r="OJ375" s="223"/>
      <c r="OK375" s="223"/>
      <c r="OL375" s="223"/>
      <c r="OM375" s="223"/>
      <c r="ON375" s="223"/>
      <c r="OO375" s="223"/>
      <c r="OP375" s="223"/>
      <c r="OQ375" s="223"/>
      <c r="OR375" s="223"/>
      <c r="OS375" s="223"/>
      <c r="OT375" s="223"/>
      <c r="OU375" s="223"/>
      <c r="OV375" s="223"/>
      <c r="OW375" s="223"/>
      <c r="OX375" s="223"/>
      <c r="OY375" s="223"/>
      <c r="OZ375" s="223"/>
      <c r="PA375" s="223"/>
      <c r="PB375" s="223"/>
      <c r="PC375" s="223"/>
      <c r="PD375" s="223"/>
      <c r="PE375" s="223"/>
      <c r="PF375" s="223"/>
      <c r="PG375" s="223"/>
      <c r="PH375" s="223"/>
      <c r="PI375" s="223"/>
      <c r="PJ375" s="223"/>
      <c r="PK375" s="223"/>
      <c r="PL375" s="223"/>
      <c r="PM375" s="223"/>
      <c r="PN375" s="223"/>
      <c r="PO375" s="223"/>
      <c r="PP375" s="223"/>
      <c r="PQ375" s="223"/>
      <c r="PR375" s="223"/>
      <c r="PS375" s="223"/>
      <c r="PT375" s="223"/>
      <c r="PU375" s="223"/>
      <c r="PV375" s="223"/>
      <c r="PW375" s="223"/>
      <c r="PX375" s="223"/>
      <c r="PY375" s="223"/>
      <c r="PZ375" s="223"/>
      <c r="QA375" s="223"/>
      <c r="QB375" s="223"/>
      <c r="QC375" s="223"/>
      <c r="QD375" s="223"/>
      <c r="QE375" s="223"/>
      <c r="QF375" s="223"/>
      <c r="QG375" s="223"/>
      <c r="QH375" s="223"/>
      <c r="QI375" s="223"/>
      <c r="QJ375" s="223"/>
      <c r="QK375" s="223"/>
      <c r="QL375" s="223"/>
      <c r="QM375" s="223"/>
      <c r="QN375" s="223"/>
      <c r="QO375" s="223"/>
      <c r="QP375" s="223"/>
      <c r="QQ375" s="223"/>
      <c r="QR375" s="223"/>
      <c r="QS375" s="223"/>
      <c r="QT375" s="223"/>
      <c r="QU375" s="223"/>
      <c r="QV375" s="223"/>
      <c r="QW375" s="223"/>
      <c r="QX375" s="223"/>
      <c r="QY375" s="223"/>
      <c r="QZ375" s="223"/>
      <c r="RA375" s="223"/>
      <c r="RB375" s="223"/>
      <c r="RC375" s="223"/>
      <c r="RD375" s="223"/>
      <c r="RE375" s="223"/>
      <c r="RF375" s="223"/>
      <c r="RG375" s="223"/>
      <c r="RH375" s="223"/>
      <c r="RI375" s="223"/>
      <c r="RJ375" s="223"/>
      <c r="RK375" s="223"/>
      <c r="RL375" s="223"/>
      <c r="RM375" s="223"/>
      <c r="RN375" s="223"/>
      <c r="RO375" s="223"/>
      <c r="RP375" s="223"/>
      <c r="RQ375" s="223"/>
      <c r="RR375" s="223"/>
    </row>
    <row r="376" customFormat="false" ht="102" hidden="false" customHeight="false" outlineLevel="0" collapsed="false">
      <c r="A376" s="190" t="n">
        <v>355</v>
      </c>
      <c r="B376" s="119" t="s">
        <v>109</v>
      </c>
      <c r="C376" s="119" t="n">
        <v>14</v>
      </c>
      <c r="D376" s="119" t="s">
        <v>110</v>
      </c>
      <c r="E376" s="119"/>
      <c r="F376" s="119"/>
      <c r="G376" s="119" t="s">
        <v>112</v>
      </c>
      <c r="H376" s="119"/>
      <c r="I376" s="119" t="s">
        <v>70</v>
      </c>
      <c r="J376" s="119"/>
      <c r="K376" s="164" t="s">
        <v>1293</v>
      </c>
      <c r="L376" s="329" t="s">
        <v>91</v>
      </c>
      <c r="M376" s="119" t="s">
        <v>114</v>
      </c>
      <c r="N376" s="202" t="n">
        <v>41935</v>
      </c>
      <c r="O376" s="202" t="n">
        <v>41939</v>
      </c>
      <c r="P376" s="119"/>
      <c r="Q376" s="119"/>
      <c r="R376" s="119"/>
      <c r="S376" s="121" t="n">
        <v>9001</v>
      </c>
      <c r="T376" s="121"/>
      <c r="U376" s="331" t="s">
        <v>1294</v>
      </c>
      <c r="V376" s="164" t="s">
        <v>371</v>
      </c>
      <c r="W376" s="169" t="s">
        <v>1295</v>
      </c>
      <c r="X376" s="169" t="s">
        <v>1296</v>
      </c>
      <c r="Y376" s="119" t="s">
        <v>135</v>
      </c>
      <c r="Z376" s="173" t="s">
        <v>1297</v>
      </c>
      <c r="AA376" s="173"/>
      <c r="AB376" s="159" t="n">
        <v>0.4</v>
      </c>
      <c r="AC376" s="202" t="n">
        <v>41946</v>
      </c>
      <c r="AD376" s="175" t="s">
        <v>200</v>
      </c>
      <c r="AE376" s="132" t="n">
        <f aca="false">AC376-O376</f>
        <v>7</v>
      </c>
      <c r="AF376" s="119"/>
      <c r="AG376" s="205" t="s">
        <v>1298</v>
      </c>
      <c r="AI376" s="223"/>
      <c r="AJ376" s="223"/>
      <c r="AK376" s="223"/>
      <c r="AL376" s="223"/>
      <c r="AM376" s="223"/>
      <c r="AN376" s="223"/>
      <c r="AO376" s="223"/>
      <c r="AP376" s="223"/>
      <c r="AQ376" s="223"/>
      <c r="AR376" s="223"/>
      <c r="AS376" s="223"/>
      <c r="AT376" s="223"/>
      <c r="AU376" s="223"/>
      <c r="AV376" s="223"/>
      <c r="AW376" s="223"/>
      <c r="AX376" s="223"/>
      <c r="AY376" s="223"/>
      <c r="AZ376" s="223"/>
      <c r="BA376" s="223"/>
      <c r="BB376" s="223"/>
      <c r="BC376" s="223"/>
      <c r="BD376" s="223"/>
      <c r="BE376" s="223"/>
      <c r="BF376" s="223"/>
      <c r="BG376" s="223"/>
      <c r="BH376" s="223"/>
      <c r="BI376" s="223"/>
      <c r="BJ376" s="223"/>
      <c r="BK376" s="223"/>
      <c r="BL376" s="223"/>
      <c r="BM376" s="223"/>
      <c r="BN376" s="223"/>
      <c r="BO376" s="223"/>
      <c r="BP376" s="223"/>
      <c r="BQ376" s="223"/>
      <c r="BR376" s="223"/>
      <c r="BS376" s="223"/>
      <c r="BT376" s="223"/>
      <c r="BU376" s="223"/>
      <c r="BV376" s="223"/>
      <c r="BW376" s="223"/>
      <c r="BX376" s="223"/>
      <c r="BY376" s="223"/>
      <c r="BZ376" s="223"/>
      <c r="CA376" s="223"/>
      <c r="CB376" s="223"/>
      <c r="CC376" s="223"/>
      <c r="CD376" s="223"/>
      <c r="CE376" s="223"/>
      <c r="CF376" s="223"/>
      <c r="CG376" s="223"/>
      <c r="CH376" s="223"/>
      <c r="CI376" s="223"/>
      <c r="CJ376" s="223"/>
      <c r="CK376" s="223"/>
      <c r="CL376" s="223"/>
      <c r="CM376" s="223"/>
      <c r="CN376" s="223"/>
      <c r="CO376" s="223"/>
      <c r="CP376" s="223"/>
      <c r="CQ376" s="223"/>
      <c r="CR376" s="223"/>
      <c r="CS376" s="223"/>
      <c r="CT376" s="223"/>
      <c r="CU376" s="223"/>
      <c r="CV376" s="223"/>
      <c r="CW376" s="223"/>
      <c r="CX376" s="223"/>
      <c r="CY376" s="223"/>
      <c r="CZ376" s="223"/>
      <c r="DA376" s="223"/>
      <c r="DB376" s="223"/>
      <c r="DC376" s="223"/>
      <c r="DD376" s="223"/>
      <c r="DE376" s="223"/>
      <c r="DF376" s="223"/>
      <c r="DG376" s="223"/>
      <c r="DH376" s="223"/>
      <c r="DI376" s="223"/>
      <c r="DJ376" s="223"/>
      <c r="DK376" s="223"/>
      <c r="DL376" s="223"/>
      <c r="DM376" s="223"/>
      <c r="DN376" s="223"/>
      <c r="DO376" s="223"/>
      <c r="DP376" s="223"/>
      <c r="DQ376" s="223"/>
      <c r="DR376" s="223"/>
      <c r="DS376" s="223"/>
      <c r="DT376" s="223"/>
      <c r="DU376" s="223"/>
      <c r="DV376" s="223"/>
      <c r="DW376" s="223"/>
      <c r="DX376" s="223"/>
      <c r="DY376" s="223"/>
      <c r="DZ376" s="223"/>
      <c r="EA376" s="223"/>
      <c r="EB376" s="223"/>
      <c r="EC376" s="223"/>
      <c r="ED376" s="223"/>
      <c r="EE376" s="223"/>
      <c r="EF376" s="223"/>
      <c r="EG376" s="223"/>
      <c r="EH376" s="223"/>
      <c r="EI376" s="223"/>
      <c r="EJ376" s="223"/>
      <c r="EK376" s="223"/>
      <c r="EL376" s="223"/>
      <c r="EM376" s="223"/>
      <c r="EN376" s="223"/>
      <c r="EO376" s="223"/>
      <c r="EP376" s="223"/>
      <c r="EQ376" s="223"/>
      <c r="ER376" s="223"/>
      <c r="ES376" s="223"/>
      <c r="ET376" s="223"/>
      <c r="EU376" s="223"/>
      <c r="EV376" s="223"/>
      <c r="EW376" s="223"/>
      <c r="EX376" s="223"/>
      <c r="EY376" s="223"/>
      <c r="EZ376" s="223"/>
      <c r="FA376" s="223"/>
      <c r="FB376" s="223"/>
      <c r="FC376" s="223"/>
      <c r="FD376" s="223"/>
      <c r="FE376" s="223"/>
      <c r="FF376" s="223"/>
      <c r="FG376" s="223"/>
      <c r="FH376" s="223"/>
      <c r="FI376" s="223"/>
      <c r="FJ376" s="223"/>
      <c r="FK376" s="223"/>
      <c r="FL376" s="223"/>
      <c r="FM376" s="223"/>
      <c r="FN376" s="223"/>
      <c r="FO376" s="223"/>
      <c r="FP376" s="223"/>
      <c r="FQ376" s="223"/>
      <c r="FR376" s="223"/>
      <c r="FS376" s="223"/>
      <c r="FT376" s="223"/>
      <c r="FU376" s="223"/>
      <c r="FV376" s="223"/>
      <c r="FW376" s="223"/>
      <c r="FX376" s="223"/>
      <c r="FY376" s="223"/>
      <c r="FZ376" s="223"/>
      <c r="GA376" s="223"/>
      <c r="GB376" s="223"/>
      <c r="GC376" s="223"/>
      <c r="GD376" s="223"/>
      <c r="GE376" s="223"/>
      <c r="GF376" s="223"/>
      <c r="GG376" s="223"/>
      <c r="GH376" s="223"/>
      <c r="GI376" s="223"/>
      <c r="GJ376" s="223"/>
      <c r="GK376" s="223"/>
      <c r="GL376" s="223"/>
      <c r="GM376" s="223"/>
      <c r="GN376" s="223"/>
      <c r="GO376" s="223"/>
      <c r="GP376" s="223"/>
      <c r="GQ376" s="223"/>
      <c r="GR376" s="223"/>
      <c r="GS376" s="223"/>
      <c r="GT376" s="223"/>
      <c r="GU376" s="223"/>
      <c r="GV376" s="223"/>
      <c r="GW376" s="223"/>
      <c r="GX376" s="223"/>
      <c r="GY376" s="223"/>
      <c r="GZ376" s="223"/>
      <c r="HA376" s="223"/>
      <c r="HB376" s="223"/>
      <c r="HC376" s="223"/>
      <c r="HD376" s="223"/>
      <c r="HE376" s="223"/>
      <c r="HF376" s="223"/>
      <c r="HG376" s="223"/>
      <c r="HH376" s="223"/>
      <c r="HI376" s="223"/>
      <c r="HJ376" s="223"/>
      <c r="HK376" s="223"/>
      <c r="HL376" s="223"/>
      <c r="HM376" s="223"/>
      <c r="HN376" s="223"/>
      <c r="HO376" s="223"/>
      <c r="HP376" s="223"/>
      <c r="HQ376" s="223"/>
      <c r="HR376" s="223"/>
      <c r="HS376" s="223"/>
      <c r="HT376" s="223"/>
      <c r="HU376" s="223"/>
      <c r="HV376" s="223"/>
      <c r="HW376" s="223"/>
      <c r="HX376" s="223"/>
      <c r="HY376" s="223"/>
      <c r="HZ376" s="223"/>
      <c r="IA376" s="223"/>
      <c r="IB376" s="223"/>
      <c r="IC376" s="223"/>
      <c r="ID376" s="223"/>
      <c r="IE376" s="223"/>
      <c r="IF376" s="223"/>
      <c r="IG376" s="223"/>
      <c r="IH376" s="223"/>
      <c r="II376" s="223"/>
      <c r="IJ376" s="223"/>
      <c r="IK376" s="223"/>
      <c r="IL376" s="223"/>
      <c r="IM376" s="223"/>
      <c r="IN376" s="223"/>
      <c r="IO376" s="223"/>
      <c r="IP376" s="223"/>
      <c r="IQ376" s="223"/>
      <c r="IR376" s="223"/>
      <c r="IS376" s="223"/>
      <c r="IT376" s="223"/>
      <c r="IU376" s="223"/>
      <c r="IV376" s="223"/>
      <c r="IW376" s="223"/>
      <c r="IX376" s="223"/>
      <c r="IY376" s="223"/>
      <c r="IZ376" s="223"/>
      <c r="JA376" s="223"/>
      <c r="JB376" s="223"/>
      <c r="JC376" s="223"/>
      <c r="JD376" s="223"/>
      <c r="JE376" s="223"/>
      <c r="JF376" s="223"/>
      <c r="JG376" s="223"/>
      <c r="JH376" s="223"/>
      <c r="JI376" s="223"/>
      <c r="JJ376" s="223"/>
      <c r="JK376" s="223"/>
      <c r="JL376" s="223"/>
      <c r="JM376" s="223"/>
      <c r="JN376" s="223"/>
      <c r="JO376" s="223"/>
      <c r="JP376" s="223"/>
      <c r="JQ376" s="223"/>
      <c r="JR376" s="223"/>
      <c r="JS376" s="223"/>
      <c r="JT376" s="223"/>
      <c r="JU376" s="223"/>
      <c r="JV376" s="223"/>
      <c r="JW376" s="223"/>
      <c r="JX376" s="223"/>
      <c r="JY376" s="223"/>
      <c r="JZ376" s="223"/>
      <c r="KA376" s="223"/>
      <c r="KB376" s="223"/>
      <c r="KC376" s="223"/>
      <c r="KD376" s="223"/>
      <c r="KE376" s="223"/>
      <c r="KF376" s="223"/>
      <c r="KG376" s="223"/>
      <c r="KH376" s="223"/>
      <c r="KI376" s="223"/>
      <c r="KJ376" s="223"/>
      <c r="KK376" s="223"/>
      <c r="KL376" s="223"/>
      <c r="KM376" s="223"/>
      <c r="KN376" s="223"/>
      <c r="KO376" s="223"/>
      <c r="KP376" s="223"/>
      <c r="KQ376" s="223"/>
      <c r="KR376" s="223"/>
      <c r="KS376" s="223"/>
      <c r="KT376" s="223"/>
      <c r="KU376" s="223"/>
      <c r="KV376" s="223"/>
      <c r="KW376" s="223"/>
      <c r="KX376" s="223"/>
      <c r="KY376" s="223"/>
      <c r="KZ376" s="223"/>
      <c r="LA376" s="223"/>
      <c r="LB376" s="223"/>
      <c r="LC376" s="223"/>
      <c r="LD376" s="223"/>
      <c r="LE376" s="223"/>
      <c r="LF376" s="223"/>
      <c r="LG376" s="223"/>
      <c r="LH376" s="223"/>
      <c r="LI376" s="223"/>
      <c r="LJ376" s="223"/>
      <c r="LK376" s="223"/>
      <c r="LL376" s="223"/>
      <c r="LM376" s="223"/>
      <c r="LN376" s="223"/>
      <c r="LO376" s="223"/>
      <c r="LP376" s="223"/>
      <c r="LQ376" s="223"/>
      <c r="LR376" s="223"/>
      <c r="LS376" s="223"/>
      <c r="LT376" s="223"/>
      <c r="LU376" s="223"/>
      <c r="LV376" s="223"/>
      <c r="LW376" s="223"/>
      <c r="LX376" s="223"/>
      <c r="LY376" s="223"/>
      <c r="LZ376" s="223"/>
      <c r="MA376" s="223"/>
      <c r="MB376" s="223"/>
      <c r="MC376" s="223"/>
      <c r="MD376" s="223"/>
      <c r="ME376" s="223"/>
      <c r="MF376" s="223"/>
      <c r="MG376" s="223"/>
      <c r="MH376" s="223"/>
      <c r="MI376" s="223"/>
      <c r="MJ376" s="223"/>
      <c r="MK376" s="223"/>
      <c r="ML376" s="223"/>
      <c r="MM376" s="223"/>
      <c r="MN376" s="223"/>
      <c r="MO376" s="223"/>
      <c r="MP376" s="223"/>
      <c r="MQ376" s="223"/>
      <c r="MR376" s="223"/>
      <c r="MS376" s="223"/>
      <c r="MT376" s="223"/>
      <c r="MU376" s="223"/>
      <c r="MV376" s="223"/>
      <c r="MW376" s="223"/>
      <c r="MX376" s="223"/>
      <c r="MY376" s="223"/>
      <c r="MZ376" s="223"/>
      <c r="NA376" s="223"/>
      <c r="NB376" s="223"/>
      <c r="NC376" s="223"/>
      <c r="ND376" s="223"/>
      <c r="NE376" s="223"/>
      <c r="NF376" s="223"/>
      <c r="NG376" s="223"/>
      <c r="NH376" s="223"/>
      <c r="NI376" s="223"/>
      <c r="NJ376" s="223"/>
      <c r="NK376" s="223"/>
      <c r="NL376" s="223"/>
      <c r="NM376" s="223"/>
      <c r="NN376" s="223"/>
      <c r="NO376" s="223"/>
      <c r="NP376" s="223"/>
      <c r="NQ376" s="223"/>
      <c r="NR376" s="223"/>
      <c r="NS376" s="223"/>
      <c r="NT376" s="223"/>
      <c r="NU376" s="223"/>
      <c r="NV376" s="223"/>
      <c r="NW376" s="223"/>
      <c r="NX376" s="223"/>
      <c r="NY376" s="223"/>
      <c r="NZ376" s="223"/>
      <c r="OA376" s="223"/>
      <c r="OB376" s="223"/>
      <c r="OC376" s="223"/>
      <c r="OD376" s="223"/>
      <c r="OE376" s="223"/>
      <c r="OF376" s="223"/>
      <c r="OG376" s="223"/>
      <c r="OH376" s="223"/>
      <c r="OI376" s="223"/>
      <c r="OJ376" s="223"/>
      <c r="OK376" s="223"/>
      <c r="OL376" s="223"/>
      <c r="OM376" s="223"/>
      <c r="ON376" s="223"/>
      <c r="OO376" s="223"/>
      <c r="OP376" s="223"/>
      <c r="OQ376" s="223"/>
      <c r="OR376" s="223"/>
      <c r="OS376" s="223"/>
      <c r="OT376" s="223"/>
      <c r="OU376" s="223"/>
      <c r="OV376" s="223"/>
      <c r="OW376" s="223"/>
      <c r="OX376" s="223"/>
      <c r="OY376" s="223"/>
      <c r="OZ376" s="223"/>
      <c r="PA376" s="223"/>
      <c r="PB376" s="223"/>
      <c r="PC376" s="223"/>
      <c r="PD376" s="223"/>
      <c r="PE376" s="223"/>
      <c r="PF376" s="223"/>
      <c r="PG376" s="223"/>
      <c r="PH376" s="223"/>
      <c r="PI376" s="223"/>
      <c r="PJ376" s="223"/>
      <c r="PK376" s="223"/>
      <c r="PL376" s="223"/>
      <c r="PM376" s="223"/>
      <c r="PN376" s="223"/>
      <c r="PO376" s="223"/>
      <c r="PP376" s="223"/>
      <c r="PQ376" s="223"/>
      <c r="PR376" s="223"/>
      <c r="PS376" s="223"/>
      <c r="PT376" s="223"/>
      <c r="PU376" s="223"/>
      <c r="PV376" s="223"/>
      <c r="PW376" s="223"/>
      <c r="PX376" s="223"/>
      <c r="PY376" s="223"/>
      <c r="PZ376" s="223"/>
      <c r="QA376" s="223"/>
      <c r="QB376" s="223"/>
      <c r="QC376" s="223"/>
      <c r="QD376" s="223"/>
      <c r="QE376" s="223"/>
      <c r="QF376" s="223"/>
      <c r="QG376" s="223"/>
      <c r="QH376" s="223"/>
      <c r="QI376" s="223"/>
      <c r="QJ376" s="223"/>
      <c r="QK376" s="223"/>
      <c r="QL376" s="223"/>
      <c r="QM376" s="223"/>
      <c r="QN376" s="223"/>
      <c r="QO376" s="223"/>
      <c r="QP376" s="223"/>
      <c r="QQ376" s="223"/>
      <c r="QR376" s="223"/>
      <c r="QS376" s="223"/>
      <c r="QT376" s="223"/>
      <c r="QU376" s="223"/>
      <c r="QV376" s="223"/>
      <c r="QW376" s="223"/>
      <c r="QX376" s="223"/>
      <c r="QY376" s="223"/>
      <c r="QZ376" s="223"/>
      <c r="RA376" s="223"/>
      <c r="RB376" s="223"/>
      <c r="RC376" s="223"/>
      <c r="RD376" s="223"/>
      <c r="RE376" s="223"/>
      <c r="RF376" s="223"/>
      <c r="RG376" s="223"/>
      <c r="RH376" s="223"/>
      <c r="RI376" s="223"/>
      <c r="RJ376" s="223"/>
      <c r="RK376" s="223"/>
      <c r="RL376" s="223"/>
      <c r="RM376" s="223"/>
      <c r="RN376" s="223"/>
      <c r="RO376" s="223"/>
      <c r="RP376" s="223"/>
      <c r="RQ376" s="223"/>
      <c r="RR376" s="223"/>
    </row>
    <row r="377" customFormat="false" ht="127.5" hidden="false" customHeight="false" outlineLevel="0" collapsed="false">
      <c r="A377" s="190" t="n">
        <v>356</v>
      </c>
      <c r="B377" s="119" t="s">
        <v>109</v>
      </c>
      <c r="C377" s="119" t="n">
        <v>14</v>
      </c>
      <c r="D377" s="119" t="s">
        <v>110</v>
      </c>
      <c r="E377" s="119"/>
      <c r="F377" s="119"/>
      <c r="G377" s="119" t="s">
        <v>112</v>
      </c>
      <c r="H377" s="119"/>
      <c r="I377" s="119" t="s">
        <v>70</v>
      </c>
      <c r="J377" s="119"/>
      <c r="K377" s="164" t="s">
        <v>1299</v>
      </c>
      <c r="L377" s="329" t="s">
        <v>91</v>
      </c>
      <c r="M377" s="119" t="s">
        <v>114</v>
      </c>
      <c r="N377" s="202" t="n">
        <v>41932</v>
      </c>
      <c r="O377" s="202" t="n">
        <v>41942</v>
      </c>
      <c r="P377" s="119"/>
      <c r="Q377" s="119"/>
      <c r="R377" s="119"/>
      <c r="S377" s="121" t="n">
        <v>9001</v>
      </c>
      <c r="T377" s="121"/>
      <c r="U377" s="309" t="s">
        <v>1300</v>
      </c>
      <c r="V377" s="164" t="s">
        <v>371</v>
      </c>
      <c r="W377" s="169" t="s">
        <v>1301</v>
      </c>
      <c r="X377" s="190" t="s">
        <v>1302</v>
      </c>
      <c r="Y377" s="119" t="s">
        <v>135</v>
      </c>
      <c r="Z377" s="190"/>
      <c r="AA377" s="190"/>
      <c r="AB377" s="159" t="n">
        <v>0.2</v>
      </c>
      <c r="AC377" s="202" t="n">
        <v>41942</v>
      </c>
      <c r="AD377" s="175" t="s">
        <v>200</v>
      </c>
      <c r="AE377" s="132" t="n">
        <f aca="false">AC377-O377</f>
        <v>0</v>
      </c>
      <c r="AF377" s="119"/>
      <c r="AG377" s="205" t="s">
        <v>1298</v>
      </c>
      <c r="AI377" s="223"/>
      <c r="AJ377" s="223"/>
      <c r="AK377" s="223"/>
      <c r="AL377" s="223"/>
      <c r="AM377" s="223"/>
      <c r="AN377" s="223"/>
      <c r="AO377" s="223"/>
      <c r="AP377" s="223"/>
      <c r="AQ377" s="223"/>
      <c r="AR377" s="223"/>
      <c r="AS377" s="223"/>
      <c r="AT377" s="223"/>
      <c r="AU377" s="223"/>
      <c r="AV377" s="223"/>
      <c r="AW377" s="223"/>
      <c r="AX377" s="223"/>
      <c r="AY377" s="223"/>
      <c r="AZ377" s="223"/>
      <c r="BA377" s="223"/>
      <c r="BB377" s="223"/>
      <c r="BC377" s="223"/>
      <c r="BD377" s="223"/>
      <c r="BE377" s="223"/>
      <c r="BF377" s="223"/>
      <c r="BG377" s="223"/>
      <c r="BH377" s="223"/>
      <c r="BI377" s="223"/>
      <c r="BJ377" s="223"/>
      <c r="BK377" s="223"/>
      <c r="BL377" s="223"/>
      <c r="BM377" s="223"/>
      <c r="BN377" s="223"/>
      <c r="BO377" s="223"/>
      <c r="BP377" s="223"/>
      <c r="BQ377" s="223"/>
      <c r="BR377" s="223"/>
      <c r="BS377" s="223"/>
      <c r="BT377" s="223"/>
      <c r="BU377" s="223"/>
      <c r="BV377" s="223"/>
      <c r="BW377" s="223"/>
      <c r="BX377" s="223"/>
      <c r="BY377" s="223"/>
      <c r="BZ377" s="223"/>
      <c r="CA377" s="223"/>
      <c r="CB377" s="223"/>
      <c r="CC377" s="223"/>
      <c r="CD377" s="223"/>
      <c r="CE377" s="223"/>
      <c r="CF377" s="223"/>
      <c r="CG377" s="223"/>
      <c r="CH377" s="223"/>
      <c r="CI377" s="223"/>
      <c r="CJ377" s="223"/>
      <c r="CK377" s="223"/>
      <c r="CL377" s="223"/>
      <c r="CM377" s="223"/>
      <c r="CN377" s="223"/>
      <c r="CO377" s="223"/>
      <c r="CP377" s="223"/>
      <c r="CQ377" s="223"/>
      <c r="CR377" s="223"/>
      <c r="CS377" s="223"/>
      <c r="CT377" s="223"/>
      <c r="CU377" s="223"/>
      <c r="CV377" s="223"/>
      <c r="CW377" s="223"/>
      <c r="CX377" s="223"/>
      <c r="CY377" s="223"/>
      <c r="CZ377" s="223"/>
      <c r="DA377" s="223"/>
      <c r="DB377" s="223"/>
      <c r="DC377" s="223"/>
      <c r="DD377" s="223"/>
      <c r="DE377" s="223"/>
      <c r="DF377" s="223"/>
      <c r="DG377" s="223"/>
      <c r="DH377" s="223"/>
      <c r="DI377" s="223"/>
      <c r="DJ377" s="223"/>
      <c r="DK377" s="223"/>
      <c r="DL377" s="223"/>
      <c r="DM377" s="223"/>
      <c r="DN377" s="223"/>
      <c r="DO377" s="223"/>
      <c r="DP377" s="223"/>
      <c r="DQ377" s="223"/>
      <c r="DR377" s="223"/>
      <c r="DS377" s="223"/>
      <c r="DT377" s="223"/>
      <c r="DU377" s="223"/>
      <c r="DV377" s="223"/>
      <c r="DW377" s="223"/>
      <c r="DX377" s="223"/>
      <c r="DY377" s="223"/>
      <c r="DZ377" s="223"/>
      <c r="EA377" s="223"/>
      <c r="EB377" s="223"/>
      <c r="EC377" s="223"/>
      <c r="ED377" s="223"/>
      <c r="EE377" s="223"/>
      <c r="EF377" s="223"/>
      <c r="EG377" s="223"/>
      <c r="EH377" s="223"/>
      <c r="EI377" s="223"/>
      <c r="EJ377" s="223"/>
      <c r="EK377" s="223"/>
      <c r="EL377" s="223"/>
      <c r="EM377" s="223"/>
      <c r="EN377" s="223"/>
      <c r="EO377" s="223"/>
      <c r="EP377" s="223"/>
      <c r="EQ377" s="223"/>
      <c r="ER377" s="223"/>
      <c r="ES377" s="223"/>
      <c r="ET377" s="223"/>
      <c r="EU377" s="223"/>
      <c r="EV377" s="223"/>
      <c r="EW377" s="223"/>
      <c r="EX377" s="223"/>
      <c r="EY377" s="223"/>
      <c r="EZ377" s="223"/>
      <c r="FA377" s="223"/>
      <c r="FB377" s="223"/>
      <c r="FC377" s="223"/>
      <c r="FD377" s="223"/>
      <c r="FE377" s="223"/>
      <c r="FF377" s="223"/>
      <c r="FG377" s="223"/>
      <c r="FH377" s="223"/>
      <c r="FI377" s="223"/>
      <c r="FJ377" s="223"/>
      <c r="FK377" s="223"/>
      <c r="FL377" s="223"/>
      <c r="FM377" s="223"/>
      <c r="FN377" s="223"/>
      <c r="FO377" s="223"/>
      <c r="FP377" s="223"/>
      <c r="FQ377" s="223"/>
      <c r="FR377" s="223"/>
      <c r="FS377" s="223"/>
      <c r="FT377" s="223"/>
      <c r="FU377" s="223"/>
      <c r="FV377" s="223"/>
      <c r="FW377" s="223"/>
      <c r="FX377" s="223"/>
      <c r="FY377" s="223"/>
      <c r="FZ377" s="223"/>
      <c r="GA377" s="223"/>
      <c r="GB377" s="223"/>
      <c r="GC377" s="223"/>
      <c r="GD377" s="223"/>
      <c r="GE377" s="223"/>
      <c r="GF377" s="223"/>
      <c r="GG377" s="223"/>
      <c r="GH377" s="223"/>
      <c r="GI377" s="223"/>
      <c r="GJ377" s="223"/>
      <c r="GK377" s="223"/>
      <c r="GL377" s="223"/>
      <c r="GM377" s="223"/>
      <c r="GN377" s="223"/>
      <c r="GO377" s="223"/>
      <c r="GP377" s="223"/>
      <c r="GQ377" s="223"/>
      <c r="GR377" s="223"/>
      <c r="GS377" s="223"/>
      <c r="GT377" s="223"/>
      <c r="GU377" s="223"/>
      <c r="GV377" s="223"/>
      <c r="GW377" s="223"/>
      <c r="GX377" s="223"/>
      <c r="GY377" s="223"/>
      <c r="GZ377" s="223"/>
      <c r="HA377" s="223"/>
      <c r="HB377" s="223"/>
      <c r="HC377" s="223"/>
      <c r="HD377" s="223"/>
      <c r="HE377" s="223"/>
      <c r="HF377" s="223"/>
      <c r="HG377" s="223"/>
      <c r="HH377" s="223"/>
      <c r="HI377" s="223"/>
      <c r="HJ377" s="223"/>
      <c r="HK377" s="223"/>
      <c r="HL377" s="223"/>
      <c r="HM377" s="223"/>
      <c r="HN377" s="223"/>
      <c r="HO377" s="223"/>
      <c r="HP377" s="223"/>
      <c r="HQ377" s="223"/>
      <c r="HR377" s="223"/>
      <c r="HS377" s="223"/>
      <c r="HT377" s="223"/>
      <c r="HU377" s="223"/>
      <c r="HV377" s="223"/>
      <c r="HW377" s="223"/>
      <c r="HX377" s="223"/>
      <c r="HY377" s="223"/>
      <c r="HZ377" s="223"/>
      <c r="IA377" s="223"/>
      <c r="IB377" s="223"/>
      <c r="IC377" s="223"/>
      <c r="ID377" s="223"/>
      <c r="IE377" s="223"/>
      <c r="IF377" s="223"/>
      <c r="IG377" s="223"/>
      <c r="IH377" s="223"/>
      <c r="II377" s="223"/>
      <c r="IJ377" s="223"/>
      <c r="IK377" s="223"/>
      <c r="IL377" s="223"/>
      <c r="IM377" s="223"/>
      <c r="IN377" s="223"/>
      <c r="IO377" s="223"/>
      <c r="IP377" s="223"/>
      <c r="IQ377" s="223"/>
      <c r="IR377" s="223"/>
      <c r="IS377" s="223"/>
      <c r="IT377" s="223"/>
      <c r="IU377" s="223"/>
      <c r="IV377" s="223"/>
      <c r="IW377" s="223"/>
      <c r="IX377" s="223"/>
      <c r="IY377" s="223"/>
      <c r="IZ377" s="223"/>
      <c r="JA377" s="223"/>
      <c r="JB377" s="223"/>
      <c r="JC377" s="223"/>
      <c r="JD377" s="223"/>
      <c r="JE377" s="223"/>
      <c r="JF377" s="223"/>
      <c r="JG377" s="223"/>
      <c r="JH377" s="223"/>
      <c r="JI377" s="223"/>
      <c r="JJ377" s="223"/>
      <c r="JK377" s="223"/>
      <c r="JL377" s="223"/>
      <c r="JM377" s="223"/>
      <c r="JN377" s="223"/>
      <c r="JO377" s="223"/>
      <c r="JP377" s="223"/>
      <c r="JQ377" s="223"/>
      <c r="JR377" s="223"/>
      <c r="JS377" s="223"/>
      <c r="JT377" s="223"/>
      <c r="JU377" s="223"/>
      <c r="JV377" s="223"/>
      <c r="JW377" s="223"/>
      <c r="JX377" s="223"/>
      <c r="JY377" s="223"/>
      <c r="JZ377" s="223"/>
      <c r="KA377" s="223"/>
      <c r="KB377" s="223"/>
      <c r="KC377" s="223"/>
      <c r="KD377" s="223"/>
      <c r="KE377" s="223"/>
      <c r="KF377" s="223"/>
      <c r="KG377" s="223"/>
      <c r="KH377" s="223"/>
      <c r="KI377" s="223"/>
      <c r="KJ377" s="223"/>
      <c r="KK377" s="223"/>
      <c r="KL377" s="223"/>
      <c r="KM377" s="223"/>
      <c r="KN377" s="223"/>
      <c r="KO377" s="223"/>
      <c r="KP377" s="223"/>
      <c r="KQ377" s="223"/>
      <c r="KR377" s="223"/>
      <c r="KS377" s="223"/>
      <c r="KT377" s="223"/>
      <c r="KU377" s="223"/>
      <c r="KV377" s="223"/>
      <c r="KW377" s="223"/>
      <c r="KX377" s="223"/>
      <c r="KY377" s="223"/>
      <c r="KZ377" s="223"/>
      <c r="LA377" s="223"/>
      <c r="LB377" s="223"/>
      <c r="LC377" s="223"/>
      <c r="LD377" s="223"/>
      <c r="LE377" s="223"/>
      <c r="LF377" s="223"/>
      <c r="LG377" s="223"/>
      <c r="LH377" s="223"/>
      <c r="LI377" s="223"/>
      <c r="LJ377" s="223"/>
      <c r="LK377" s="223"/>
      <c r="LL377" s="223"/>
      <c r="LM377" s="223"/>
      <c r="LN377" s="223"/>
      <c r="LO377" s="223"/>
      <c r="LP377" s="223"/>
      <c r="LQ377" s="223"/>
      <c r="LR377" s="223"/>
      <c r="LS377" s="223"/>
      <c r="LT377" s="223"/>
      <c r="LU377" s="223"/>
      <c r="LV377" s="223"/>
      <c r="LW377" s="223"/>
      <c r="LX377" s="223"/>
      <c r="LY377" s="223"/>
      <c r="LZ377" s="223"/>
      <c r="MA377" s="223"/>
      <c r="MB377" s="223"/>
      <c r="MC377" s="223"/>
      <c r="MD377" s="223"/>
      <c r="ME377" s="223"/>
      <c r="MF377" s="223"/>
      <c r="MG377" s="223"/>
      <c r="MH377" s="223"/>
      <c r="MI377" s="223"/>
      <c r="MJ377" s="223"/>
      <c r="MK377" s="223"/>
      <c r="ML377" s="223"/>
      <c r="MM377" s="223"/>
      <c r="MN377" s="223"/>
      <c r="MO377" s="223"/>
      <c r="MP377" s="223"/>
      <c r="MQ377" s="223"/>
      <c r="MR377" s="223"/>
      <c r="MS377" s="223"/>
      <c r="MT377" s="223"/>
      <c r="MU377" s="223"/>
      <c r="MV377" s="223"/>
      <c r="MW377" s="223"/>
      <c r="MX377" s="223"/>
      <c r="MY377" s="223"/>
      <c r="MZ377" s="223"/>
      <c r="NA377" s="223"/>
      <c r="NB377" s="223"/>
      <c r="NC377" s="223"/>
      <c r="ND377" s="223"/>
      <c r="NE377" s="223"/>
      <c r="NF377" s="223"/>
      <c r="NG377" s="223"/>
      <c r="NH377" s="223"/>
      <c r="NI377" s="223"/>
      <c r="NJ377" s="223"/>
      <c r="NK377" s="223"/>
      <c r="NL377" s="223"/>
      <c r="NM377" s="223"/>
      <c r="NN377" s="223"/>
      <c r="NO377" s="223"/>
      <c r="NP377" s="223"/>
      <c r="NQ377" s="223"/>
      <c r="NR377" s="223"/>
      <c r="NS377" s="223"/>
      <c r="NT377" s="223"/>
      <c r="NU377" s="223"/>
      <c r="NV377" s="223"/>
      <c r="NW377" s="223"/>
      <c r="NX377" s="223"/>
      <c r="NY377" s="223"/>
      <c r="NZ377" s="223"/>
      <c r="OA377" s="223"/>
      <c r="OB377" s="223"/>
      <c r="OC377" s="223"/>
      <c r="OD377" s="223"/>
      <c r="OE377" s="223"/>
      <c r="OF377" s="223"/>
      <c r="OG377" s="223"/>
      <c r="OH377" s="223"/>
      <c r="OI377" s="223"/>
      <c r="OJ377" s="223"/>
      <c r="OK377" s="223"/>
      <c r="OL377" s="223"/>
      <c r="OM377" s="223"/>
      <c r="ON377" s="223"/>
      <c r="OO377" s="223"/>
      <c r="OP377" s="223"/>
      <c r="OQ377" s="223"/>
      <c r="OR377" s="223"/>
      <c r="OS377" s="223"/>
      <c r="OT377" s="223"/>
      <c r="OU377" s="223"/>
      <c r="OV377" s="223"/>
      <c r="OW377" s="223"/>
      <c r="OX377" s="223"/>
      <c r="OY377" s="223"/>
      <c r="OZ377" s="223"/>
      <c r="PA377" s="223"/>
      <c r="PB377" s="223"/>
      <c r="PC377" s="223"/>
      <c r="PD377" s="223"/>
      <c r="PE377" s="223"/>
      <c r="PF377" s="223"/>
      <c r="PG377" s="223"/>
      <c r="PH377" s="223"/>
      <c r="PI377" s="223"/>
      <c r="PJ377" s="223"/>
      <c r="PK377" s="223"/>
      <c r="PL377" s="223"/>
      <c r="PM377" s="223"/>
      <c r="PN377" s="223"/>
      <c r="PO377" s="223"/>
      <c r="PP377" s="223"/>
      <c r="PQ377" s="223"/>
      <c r="PR377" s="223"/>
      <c r="PS377" s="223"/>
      <c r="PT377" s="223"/>
      <c r="PU377" s="223"/>
      <c r="PV377" s="223"/>
      <c r="PW377" s="223"/>
      <c r="PX377" s="223"/>
      <c r="PY377" s="223"/>
      <c r="PZ377" s="223"/>
      <c r="QA377" s="223"/>
      <c r="QB377" s="223"/>
      <c r="QC377" s="223"/>
      <c r="QD377" s="223"/>
      <c r="QE377" s="223"/>
      <c r="QF377" s="223"/>
      <c r="QG377" s="223"/>
      <c r="QH377" s="223"/>
      <c r="QI377" s="223"/>
      <c r="QJ377" s="223"/>
      <c r="QK377" s="223"/>
      <c r="QL377" s="223"/>
      <c r="QM377" s="223"/>
      <c r="QN377" s="223"/>
      <c r="QO377" s="223"/>
      <c r="QP377" s="223"/>
      <c r="QQ377" s="223"/>
      <c r="QR377" s="223"/>
      <c r="QS377" s="223"/>
      <c r="QT377" s="223"/>
      <c r="QU377" s="223"/>
      <c r="QV377" s="223"/>
      <c r="QW377" s="223"/>
      <c r="QX377" s="223"/>
      <c r="QY377" s="223"/>
      <c r="QZ377" s="223"/>
      <c r="RA377" s="223"/>
      <c r="RB377" s="223"/>
      <c r="RC377" s="223"/>
      <c r="RD377" s="223"/>
      <c r="RE377" s="223"/>
      <c r="RF377" s="223"/>
      <c r="RG377" s="223"/>
      <c r="RH377" s="223"/>
      <c r="RI377" s="223"/>
      <c r="RJ377" s="223"/>
      <c r="RK377" s="223"/>
      <c r="RL377" s="223"/>
      <c r="RM377" s="223"/>
      <c r="RN377" s="223"/>
      <c r="RO377" s="223"/>
      <c r="RP377" s="223"/>
      <c r="RQ377" s="223"/>
      <c r="RR377" s="223"/>
    </row>
    <row r="378" customFormat="false" ht="160.5" hidden="false" customHeight="true" outlineLevel="0" collapsed="false">
      <c r="A378" s="190" t="n">
        <v>357</v>
      </c>
      <c r="B378" s="119" t="s">
        <v>109</v>
      </c>
      <c r="C378" s="119" t="n">
        <v>14</v>
      </c>
      <c r="D378" s="119" t="s">
        <v>110</v>
      </c>
      <c r="E378" s="119"/>
      <c r="F378" s="119"/>
      <c r="G378" s="119" t="s">
        <v>112</v>
      </c>
      <c r="H378" s="119"/>
      <c r="I378" s="119" t="s">
        <v>70</v>
      </c>
      <c r="J378" s="119"/>
      <c r="K378" s="164" t="s">
        <v>1303</v>
      </c>
      <c r="L378" s="329" t="s">
        <v>91</v>
      </c>
      <c r="M378" s="119" t="s">
        <v>114</v>
      </c>
      <c r="N378" s="202" t="n">
        <v>41945</v>
      </c>
      <c r="O378" s="202" t="n">
        <v>41946</v>
      </c>
      <c r="P378" s="119"/>
      <c r="Q378" s="119"/>
      <c r="R378" s="119"/>
      <c r="S378" s="121" t="n">
        <v>9001</v>
      </c>
      <c r="T378" s="121"/>
      <c r="U378" s="309" t="s">
        <v>1304</v>
      </c>
      <c r="V378" s="164" t="s">
        <v>371</v>
      </c>
      <c r="W378" s="169" t="s">
        <v>1305</v>
      </c>
      <c r="X378" s="332" t="s">
        <v>1306</v>
      </c>
      <c r="Y378" s="119" t="s">
        <v>135</v>
      </c>
      <c r="Z378" s="169" t="s">
        <v>1307</v>
      </c>
      <c r="AA378" s="165"/>
      <c r="AB378" s="159" t="n">
        <v>0.4</v>
      </c>
      <c r="AC378" s="202" t="n">
        <v>41966</v>
      </c>
      <c r="AD378" s="175" t="s">
        <v>200</v>
      </c>
      <c r="AE378" s="132" t="n">
        <f aca="false">AC378-O378</f>
        <v>20</v>
      </c>
      <c r="AF378" s="119"/>
      <c r="AG378" s="205" t="s">
        <v>1280</v>
      </c>
      <c r="AI378" s="223"/>
      <c r="AJ378" s="223"/>
      <c r="AK378" s="223"/>
      <c r="AL378" s="223"/>
      <c r="AM378" s="223"/>
      <c r="AN378" s="223"/>
      <c r="AO378" s="223"/>
      <c r="AP378" s="223"/>
      <c r="AQ378" s="223"/>
      <c r="AR378" s="223"/>
      <c r="AS378" s="223"/>
      <c r="AT378" s="223"/>
      <c r="AU378" s="223"/>
      <c r="AV378" s="223"/>
      <c r="AW378" s="223"/>
      <c r="AX378" s="223"/>
      <c r="AY378" s="223"/>
      <c r="AZ378" s="223"/>
      <c r="BA378" s="223"/>
      <c r="BB378" s="223"/>
      <c r="BC378" s="223"/>
      <c r="BD378" s="223"/>
      <c r="BE378" s="223"/>
      <c r="BF378" s="223"/>
      <c r="BG378" s="223"/>
      <c r="BH378" s="223"/>
      <c r="BI378" s="223"/>
      <c r="BJ378" s="223"/>
      <c r="BK378" s="223"/>
      <c r="BL378" s="223"/>
      <c r="BM378" s="223"/>
      <c r="BN378" s="223"/>
      <c r="BO378" s="223"/>
      <c r="BP378" s="223"/>
      <c r="BQ378" s="223"/>
      <c r="BR378" s="223"/>
      <c r="BS378" s="223"/>
      <c r="BT378" s="223"/>
      <c r="BU378" s="223"/>
      <c r="BV378" s="223"/>
      <c r="BW378" s="223"/>
      <c r="BX378" s="223"/>
      <c r="BY378" s="223"/>
      <c r="BZ378" s="223"/>
      <c r="CA378" s="223"/>
      <c r="CB378" s="223"/>
      <c r="CC378" s="223"/>
      <c r="CD378" s="223"/>
      <c r="CE378" s="223"/>
      <c r="CF378" s="223"/>
      <c r="CG378" s="223"/>
      <c r="CH378" s="223"/>
      <c r="CI378" s="223"/>
      <c r="CJ378" s="223"/>
      <c r="CK378" s="223"/>
      <c r="CL378" s="223"/>
      <c r="CM378" s="223"/>
      <c r="CN378" s="223"/>
      <c r="CO378" s="223"/>
      <c r="CP378" s="223"/>
      <c r="CQ378" s="223"/>
      <c r="CR378" s="223"/>
      <c r="CS378" s="223"/>
      <c r="CT378" s="223"/>
      <c r="CU378" s="223"/>
      <c r="CV378" s="223"/>
      <c r="CW378" s="223"/>
      <c r="CX378" s="223"/>
      <c r="CY378" s="223"/>
      <c r="CZ378" s="223"/>
      <c r="DA378" s="223"/>
      <c r="DB378" s="223"/>
      <c r="DC378" s="223"/>
      <c r="DD378" s="223"/>
      <c r="DE378" s="223"/>
      <c r="DF378" s="223"/>
      <c r="DG378" s="223"/>
      <c r="DH378" s="223"/>
      <c r="DI378" s="223"/>
      <c r="DJ378" s="223"/>
      <c r="DK378" s="223"/>
      <c r="DL378" s="223"/>
      <c r="DM378" s="223"/>
      <c r="DN378" s="223"/>
      <c r="DO378" s="223"/>
      <c r="DP378" s="223"/>
      <c r="DQ378" s="223"/>
      <c r="DR378" s="223"/>
      <c r="DS378" s="223"/>
      <c r="DT378" s="223"/>
      <c r="DU378" s="223"/>
      <c r="DV378" s="223"/>
      <c r="DW378" s="223"/>
      <c r="DX378" s="223"/>
      <c r="DY378" s="223"/>
      <c r="DZ378" s="223"/>
      <c r="EA378" s="223"/>
      <c r="EB378" s="223"/>
      <c r="EC378" s="223"/>
      <c r="ED378" s="223"/>
      <c r="EE378" s="223"/>
      <c r="EF378" s="223"/>
      <c r="EG378" s="223"/>
      <c r="EH378" s="223"/>
      <c r="EI378" s="223"/>
      <c r="EJ378" s="223"/>
      <c r="EK378" s="223"/>
      <c r="EL378" s="223"/>
      <c r="EM378" s="223"/>
      <c r="EN378" s="223"/>
      <c r="EO378" s="223"/>
      <c r="EP378" s="223"/>
      <c r="EQ378" s="223"/>
      <c r="ER378" s="223"/>
      <c r="ES378" s="223"/>
      <c r="ET378" s="223"/>
      <c r="EU378" s="223"/>
      <c r="EV378" s="223"/>
      <c r="EW378" s="223"/>
      <c r="EX378" s="223"/>
      <c r="EY378" s="223"/>
      <c r="EZ378" s="223"/>
      <c r="FA378" s="223"/>
      <c r="FB378" s="223"/>
      <c r="FC378" s="223"/>
      <c r="FD378" s="223"/>
      <c r="FE378" s="223"/>
      <c r="FF378" s="223"/>
      <c r="FG378" s="223"/>
      <c r="FH378" s="223"/>
      <c r="FI378" s="223"/>
      <c r="FJ378" s="223"/>
      <c r="FK378" s="223"/>
      <c r="FL378" s="223"/>
      <c r="FM378" s="223"/>
      <c r="FN378" s="223"/>
      <c r="FO378" s="223"/>
      <c r="FP378" s="223"/>
      <c r="FQ378" s="223"/>
      <c r="FR378" s="223"/>
      <c r="FS378" s="223"/>
      <c r="FT378" s="223"/>
      <c r="FU378" s="223"/>
      <c r="FV378" s="223"/>
      <c r="FW378" s="223"/>
      <c r="FX378" s="223"/>
      <c r="FY378" s="223"/>
      <c r="FZ378" s="223"/>
      <c r="GA378" s="223"/>
      <c r="GB378" s="223"/>
      <c r="GC378" s="223"/>
      <c r="GD378" s="223"/>
      <c r="GE378" s="223"/>
      <c r="GF378" s="223"/>
      <c r="GG378" s="223"/>
      <c r="GH378" s="223"/>
      <c r="GI378" s="223"/>
      <c r="GJ378" s="223"/>
      <c r="GK378" s="223"/>
      <c r="GL378" s="223"/>
      <c r="GM378" s="223"/>
      <c r="GN378" s="223"/>
      <c r="GO378" s="223"/>
      <c r="GP378" s="223"/>
      <c r="GQ378" s="223"/>
      <c r="GR378" s="223"/>
      <c r="GS378" s="223"/>
      <c r="GT378" s="223"/>
      <c r="GU378" s="223"/>
      <c r="GV378" s="223"/>
      <c r="GW378" s="223"/>
      <c r="GX378" s="223"/>
      <c r="GY378" s="223"/>
      <c r="GZ378" s="223"/>
      <c r="HA378" s="223"/>
      <c r="HB378" s="223"/>
      <c r="HC378" s="223"/>
      <c r="HD378" s="223"/>
      <c r="HE378" s="223"/>
      <c r="HF378" s="223"/>
      <c r="HG378" s="223"/>
      <c r="HH378" s="223"/>
      <c r="HI378" s="223"/>
      <c r="HJ378" s="223"/>
      <c r="HK378" s="223"/>
      <c r="HL378" s="223"/>
      <c r="HM378" s="223"/>
      <c r="HN378" s="223"/>
      <c r="HO378" s="223"/>
      <c r="HP378" s="223"/>
      <c r="HQ378" s="223"/>
      <c r="HR378" s="223"/>
      <c r="HS378" s="223"/>
      <c r="HT378" s="223"/>
      <c r="HU378" s="223"/>
      <c r="HV378" s="223"/>
      <c r="HW378" s="223"/>
      <c r="HX378" s="223"/>
      <c r="HY378" s="223"/>
      <c r="HZ378" s="223"/>
      <c r="IA378" s="223"/>
      <c r="IB378" s="223"/>
      <c r="IC378" s="223"/>
      <c r="ID378" s="223"/>
      <c r="IE378" s="223"/>
      <c r="IF378" s="223"/>
      <c r="IG378" s="223"/>
      <c r="IH378" s="223"/>
      <c r="II378" s="223"/>
      <c r="IJ378" s="223"/>
      <c r="IK378" s="223"/>
      <c r="IL378" s="223"/>
      <c r="IM378" s="223"/>
      <c r="IN378" s="223"/>
      <c r="IO378" s="223"/>
      <c r="IP378" s="223"/>
      <c r="IQ378" s="223"/>
      <c r="IR378" s="223"/>
      <c r="IS378" s="223"/>
      <c r="IT378" s="223"/>
      <c r="IU378" s="223"/>
      <c r="IV378" s="223"/>
      <c r="IW378" s="223"/>
      <c r="IX378" s="223"/>
      <c r="IY378" s="223"/>
      <c r="IZ378" s="223"/>
      <c r="JA378" s="223"/>
      <c r="JB378" s="223"/>
      <c r="JC378" s="223"/>
      <c r="JD378" s="223"/>
      <c r="JE378" s="223"/>
      <c r="JF378" s="223"/>
      <c r="JG378" s="223"/>
      <c r="JH378" s="223"/>
      <c r="JI378" s="223"/>
      <c r="JJ378" s="223"/>
      <c r="JK378" s="223"/>
      <c r="JL378" s="223"/>
      <c r="JM378" s="223"/>
      <c r="JN378" s="223"/>
      <c r="JO378" s="223"/>
      <c r="JP378" s="223"/>
      <c r="JQ378" s="223"/>
      <c r="JR378" s="223"/>
      <c r="JS378" s="223"/>
      <c r="JT378" s="223"/>
      <c r="JU378" s="223"/>
      <c r="JV378" s="223"/>
      <c r="JW378" s="223"/>
      <c r="JX378" s="223"/>
      <c r="JY378" s="223"/>
      <c r="JZ378" s="223"/>
      <c r="KA378" s="223"/>
      <c r="KB378" s="223"/>
      <c r="KC378" s="223"/>
      <c r="KD378" s="223"/>
      <c r="KE378" s="223"/>
      <c r="KF378" s="223"/>
      <c r="KG378" s="223"/>
      <c r="KH378" s="223"/>
      <c r="KI378" s="223"/>
      <c r="KJ378" s="223"/>
      <c r="KK378" s="223"/>
      <c r="KL378" s="223"/>
      <c r="KM378" s="223"/>
      <c r="KN378" s="223"/>
      <c r="KO378" s="223"/>
      <c r="KP378" s="223"/>
      <c r="KQ378" s="223"/>
      <c r="KR378" s="223"/>
      <c r="KS378" s="223"/>
      <c r="KT378" s="223"/>
      <c r="KU378" s="223"/>
      <c r="KV378" s="223"/>
      <c r="KW378" s="223"/>
      <c r="KX378" s="223"/>
      <c r="KY378" s="223"/>
      <c r="KZ378" s="223"/>
      <c r="LA378" s="223"/>
      <c r="LB378" s="223"/>
      <c r="LC378" s="223"/>
      <c r="LD378" s="223"/>
      <c r="LE378" s="223"/>
      <c r="LF378" s="223"/>
      <c r="LG378" s="223"/>
      <c r="LH378" s="223"/>
      <c r="LI378" s="223"/>
      <c r="LJ378" s="223"/>
      <c r="LK378" s="223"/>
      <c r="LL378" s="223"/>
      <c r="LM378" s="223"/>
      <c r="LN378" s="223"/>
      <c r="LO378" s="223"/>
      <c r="LP378" s="223"/>
      <c r="LQ378" s="223"/>
      <c r="LR378" s="223"/>
      <c r="LS378" s="223"/>
      <c r="LT378" s="223"/>
      <c r="LU378" s="223"/>
      <c r="LV378" s="223"/>
      <c r="LW378" s="223"/>
      <c r="LX378" s="223"/>
      <c r="LY378" s="223"/>
      <c r="LZ378" s="223"/>
      <c r="MA378" s="223"/>
      <c r="MB378" s="223"/>
      <c r="MC378" s="223"/>
      <c r="MD378" s="223"/>
      <c r="ME378" s="223"/>
      <c r="MF378" s="223"/>
      <c r="MG378" s="223"/>
      <c r="MH378" s="223"/>
      <c r="MI378" s="223"/>
      <c r="MJ378" s="223"/>
      <c r="MK378" s="223"/>
      <c r="ML378" s="223"/>
      <c r="MM378" s="223"/>
      <c r="MN378" s="223"/>
      <c r="MO378" s="223"/>
      <c r="MP378" s="223"/>
      <c r="MQ378" s="223"/>
      <c r="MR378" s="223"/>
      <c r="MS378" s="223"/>
      <c r="MT378" s="223"/>
      <c r="MU378" s="223"/>
      <c r="MV378" s="223"/>
      <c r="MW378" s="223"/>
      <c r="MX378" s="223"/>
      <c r="MY378" s="223"/>
      <c r="MZ378" s="223"/>
      <c r="NA378" s="223"/>
      <c r="NB378" s="223"/>
      <c r="NC378" s="223"/>
      <c r="ND378" s="223"/>
      <c r="NE378" s="223"/>
      <c r="NF378" s="223"/>
      <c r="NG378" s="223"/>
      <c r="NH378" s="223"/>
      <c r="NI378" s="223"/>
      <c r="NJ378" s="223"/>
      <c r="NK378" s="223"/>
      <c r="NL378" s="223"/>
      <c r="NM378" s="223"/>
      <c r="NN378" s="223"/>
      <c r="NO378" s="223"/>
      <c r="NP378" s="223"/>
      <c r="NQ378" s="223"/>
      <c r="NR378" s="223"/>
      <c r="NS378" s="223"/>
      <c r="NT378" s="223"/>
      <c r="NU378" s="223"/>
      <c r="NV378" s="223"/>
      <c r="NW378" s="223"/>
      <c r="NX378" s="223"/>
      <c r="NY378" s="223"/>
      <c r="NZ378" s="223"/>
      <c r="OA378" s="223"/>
      <c r="OB378" s="223"/>
      <c r="OC378" s="223"/>
      <c r="OD378" s="223"/>
      <c r="OE378" s="223"/>
      <c r="OF378" s="223"/>
      <c r="OG378" s="223"/>
      <c r="OH378" s="223"/>
      <c r="OI378" s="223"/>
      <c r="OJ378" s="223"/>
      <c r="OK378" s="223"/>
      <c r="OL378" s="223"/>
      <c r="OM378" s="223"/>
      <c r="ON378" s="223"/>
      <c r="OO378" s="223"/>
      <c r="OP378" s="223"/>
      <c r="OQ378" s="223"/>
      <c r="OR378" s="223"/>
      <c r="OS378" s="223"/>
      <c r="OT378" s="223"/>
      <c r="OU378" s="223"/>
      <c r="OV378" s="223"/>
      <c r="OW378" s="223"/>
      <c r="OX378" s="223"/>
      <c r="OY378" s="223"/>
      <c r="OZ378" s="223"/>
      <c r="PA378" s="223"/>
      <c r="PB378" s="223"/>
      <c r="PC378" s="223"/>
      <c r="PD378" s="223"/>
      <c r="PE378" s="223"/>
      <c r="PF378" s="223"/>
      <c r="PG378" s="223"/>
      <c r="PH378" s="223"/>
      <c r="PI378" s="223"/>
      <c r="PJ378" s="223"/>
      <c r="PK378" s="223"/>
      <c r="PL378" s="223"/>
      <c r="PM378" s="223"/>
      <c r="PN378" s="223"/>
      <c r="PO378" s="223"/>
      <c r="PP378" s="223"/>
      <c r="PQ378" s="223"/>
      <c r="PR378" s="223"/>
      <c r="PS378" s="223"/>
      <c r="PT378" s="223"/>
      <c r="PU378" s="223"/>
      <c r="PV378" s="223"/>
      <c r="PW378" s="223"/>
      <c r="PX378" s="223"/>
      <c r="PY378" s="223"/>
      <c r="PZ378" s="223"/>
      <c r="QA378" s="223"/>
      <c r="QB378" s="223"/>
      <c r="QC378" s="223"/>
      <c r="QD378" s="223"/>
      <c r="QE378" s="223"/>
      <c r="QF378" s="223"/>
      <c r="QG378" s="223"/>
      <c r="QH378" s="223"/>
      <c r="QI378" s="223"/>
      <c r="QJ378" s="223"/>
      <c r="QK378" s="223"/>
      <c r="QL378" s="223"/>
      <c r="QM378" s="223"/>
      <c r="QN378" s="223"/>
      <c r="QO378" s="223"/>
      <c r="QP378" s="223"/>
      <c r="QQ378" s="223"/>
      <c r="QR378" s="223"/>
      <c r="QS378" s="223"/>
      <c r="QT378" s="223"/>
      <c r="QU378" s="223"/>
      <c r="QV378" s="223"/>
      <c r="QW378" s="223"/>
      <c r="QX378" s="223"/>
      <c r="QY378" s="223"/>
      <c r="QZ378" s="223"/>
      <c r="RA378" s="223"/>
      <c r="RB378" s="223"/>
      <c r="RC378" s="223"/>
      <c r="RD378" s="223"/>
      <c r="RE378" s="223"/>
      <c r="RF378" s="223"/>
      <c r="RG378" s="223"/>
      <c r="RH378" s="223"/>
      <c r="RI378" s="223"/>
      <c r="RJ378" s="223"/>
      <c r="RK378" s="223"/>
      <c r="RL378" s="223"/>
      <c r="RM378" s="223"/>
      <c r="RN378" s="223"/>
      <c r="RO378" s="223"/>
      <c r="RP378" s="223"/>
      <c r="RQ378" s="223"/>
      <c r="RR378" s="223"/>
    </row>
    <row r="379" customFormat="false" ht="159" hidden="false" customHeight="true" outlineLevel="0" collapsed="false">
      <c r="A379" s="190"/>
      <c r="B379" s="119" t="s">
        <v>109</v>
      </c>
      <c r="C379" s="119" t="n">
        <v>14</v>
      </c>
      <c r="D379" s="119" t="s">
        <v>110</v>
      </c>
      <c r="E379" s="119"/>
      <c r="F379" s="119"/>
      <c r="G379" s="119" t="s">
        <v>112</v>
      </c>
      <c r="H379" s="119"/>
      <c r="I379" s="119" t="s">
        <v>68</v>
      </c>
      <c r="J379" s="119"/>
      <c r="K379" s="119" t="s">
        <v>1308</v>
      </c>
      <c r="L379" s="119" t="s">
        <v>91</v>
      </c>
      <c r="M379" s="119" t="s">
        <v>114</v>
      </c>
      <c r="N379" s="202" t="n">
        <v>41945</v>
      </c>
      <c r="O379" s="202" t="n">
        <v>41945</v>
      </c>
      <c r="P379" s="119"/>
      <c r="Q379" s="119"/>
      <c r="R379" s="119"/>
      <c r="S379" s="119" t="n">
        <v>9001</v>
      </c>
      <c r="T379" s="119"/>
      <c r="U379" s="169" t="s">
        <v>1309</v>
      </c>
      <c r="V379" s="164" t="s">
        <v>402</v>
      </c>
      <c r="W379" s="302" t="s">
        <v>1094</v>
      </c>
      <c r="X379" s="190"/>
      <c r="Y379" s="119"/>
      <c r="Z379" s="190"/>
      <c r="AA379" s="190"/>
      <c r="AB379" s="159" t="n">
        <v>0.2</v>
      </c>
      <c r="AC379" s="202" t="n">
        <v>41974</v>
      </c>
      <c r="AD379" s="175" t="s">
        <v>200</v>
      </c>
      <c r="AE379" s="190"/>
      <c r="AF379" s="119"/>
      <c r="AG379" s="119"/>
      <c r="AI379" s="223"/>
      <c r="AJ379" s="223"/>
      <c r="AK379" s="223"/>
      <c r="AL379" s="223"/>
      <c r="AM379" s="223"/>
      <c r="AN379" s="223"/>
      <c r="AO379" s="223"/>
      <c r="AP379" s="223"/>
      <c r="AQ379" s="223"/>
      <c r="AR379" s="223"/>
      <c r="AS379" s="223"/>
      <c r="AT379" s="223"/>
      <c r="AU379" s="223"/>
      <c r="AV379" s="223"/>
      <c r="AW379" s="223"/>
      <c r="AX379" s="223"/>
      <c r="AY379" s="223"/>
      <c r="AZ379" s="223"/>
      <c r="BA379" s="223"/>
      <c r="BB379" s="223"/>
      <c r="BC379" s="223"/>
      <c r="BD379" s="223"/>
      <c r="BE379" s="223"/>
      <c r="BF379" s="223"/>
      <c r="BG379" s="223"/>
      <c r="BH379" s="223"/>
      <c r="BI379" s="223"/>
      <c r="BJ379" s="223"/>
      <c r="BK379" s="223"/>
      <c r="BL379" s="223"/>
      <c r="BM379" s="223"/>
      <c r="BN379" s="223"/>
      <c r="BO379" s="223"/>
      <c r="BP379" s="223"/>
      <c r="BQ379" s="223"/>
      <c r="BR379" s="223"/>
      <c r="BS379" s="223"/>
      <c r="BT379" s="223"/>
      <c r="BU379" s="223"/>
      <c r="BV379" s="223"/>
      <c r="BW379" s="223"/>
      <c r="BX379" s="223"/>
      <c r="BY379" s="223"/>
      <c r="BZ379" s="223"/>
      <c r="CA379" s="223"/>
      <c r="CB379" s="223"/>
      <c r="CC379" s="223"/>
      <c r="CD379" s="223"/>
      <c r="CE379" s="223"/>
      <c r="CF379" s="223"/>
      <c r="CG379" s="223"/>
      <c r="CH379" s="223"/>
      <c r="CI379" s="223"/>
      <c r="CJ379" s="223"/>
      <c r="CK379" s="223"/>
      <c r="CL379" s="223"/>
      <c r="CM379" s="223"/>
      <c r="CN379" s="223"/>
      <c r="CO379" s="223"/>
      <c r="CP379" s="223"/>
      <c r="CQ379" s="223"/>
      <c r="CR379" s="223"/>
      <c r="CS379" s="223"/>
      <c r="CT379" s="223"/>
      <c r="CU379" s="223"/>
      <c r="CV379" s="223"/>
      <c r="CW379" s="223"/>
      <c r="CX379" s="223"/>
      <c r="CY379" s="223"/>
      <c r="CZ379" s="223"/>
      <c r="DA379" s="223"/>
      <c r="DB379" s="223"/>
      <c r="DC379" s="223"/>
      <c r="DD379" s="223"/>
      <c r="DE379" s="223"/>
      <c r="DF379" s="223"/>
      <c r="DG379" s="223"/>
      <c r="DH379" s="223"/>
      <c r="DI379" s="223"/>
      <c r="DJ379" s="223"/>
      <c r="DK379" s="223"/>
      <c r="DL379" s="223"/>
      <c r="DM379" s="223"/>
      <c r="DN379" s="223"/>
      <c r="DO379" s="223"/>
      <c r="DP379" s="223"/>
      <c r="DQ379" s="223"/>
      <c r="DR379" s="223"/>
      <c r="DS379" s="223"/>
      <c r="DT379" s="223"/>
      <c r="DU379" s="223"/>
      <c r="DV379" s="223"/>
      <c r="DW379" s="223"/>
      <c r="DX379" s="223"/>
      <c r="DY379" s="223"/>
      <c r="DZ379" s="223"/>
      <c r="EA379" s="223"/>
      <c r="EB379" s="223"/>
      <c r="EC379" s="223"/>
      <c r="ED379" s="223"/>
      <c r="EE379" s="223"/>
      <c r="EF379" s="223"/>
      <c r="EG379" s="223"/>
      <c r="EH379" s="223"/>
      <c r="EI379" s="223"/>
      <c r="EJ379" s="223"/>
      <c r="EK379" s="223"/>
      <c r="EL379" s="223"/>
      <c r="EM379" s="223"/>
      <c r="EN379" s="223"/>
      <c r="EO379" s="223"/>
      <c r="EP379" s="223"/>
      <c r="EQ379" s="223"/>
      <c r="ER379" s="223"/>
      <c r="ES379" s="223"/>
      <c r="ET379" s="223"/>
      <c r="EU379" s="223"/>
      <c r="EV379" s="223"/>
      <c r="EW379" s="223"/>
      <c r="EX379" s="223"/>
      <c r="EY379" s="223"/>
      <c r="EZ379" s="223"/>
      <c r="FA379" s="223"/>
      <c r="FB379" s="223"/>
      <c r="FC379" s="223"/>
      <c r="FD379" s="223"/>
      <c r="FE379" s="223"/>
      <c r="FF379" s="223"/>
      <c r="FG379" s="223"/>
      <c r="FH379" s="223"/>
      <c r="FI379" s="223"/>
      <c r="FJ379" s="223"/>
      <c r="FK379" s="223"/>
      <c r="FL379" s="223"/>
      <c r="FM379" s="223"/>
      <c r="FN379" s="223"/>
      <c r="FO379" s="223"/>
      <c r="FP379" s="223"/>
      <c r="FQ379" s="223"/>
      <c r="FR379" s="223"/>
      <c r="FS379" s="223"/>
      <c r="FT379" s="223"/>
      <c r="FU379" s="223"/>
      <c r="FV379" s="223"/>
      <c r="FW379" s="223"/>
      <c r="FX379" s="223"/>
      <c r="FY379" s="223"/>
      <c r="FZ379" s="223"/>
      <c r="GA379" s="223"/>
      <c r="GB379" s="223"/>
      <c r="GC379" s="223"/>
      <c r="GD379" s="223"/>
      <c r="GE379" s="223"/>
      <c r="GF379" s="223"/>
      <c r="GG379" s="223"/>
      <c r="GH379" s="223"/>
      <c r="GI379" s="223"/>
      <c r="GJ379" s="223"/>
      <c r="GK379" s="223"/>
      <c r="GL379" s="223"/>
      <c r="GM379" s="223"/>
      <c r="GN379" s="223"/>
      <c r="GO379" s="223"/>
      <c r="GP379" s="223"/>
      <c r="GQ379" s="223"/>
      <c r="GR379" s="223"/>
      <c r="GS379" s="223"/>
      <c r="GT379" s="223"/>
      <c r="GU379" s="223"/>
      <c r="GV379" s="223"/>
      <c r="GW379" s="223"/>
      <c r="GX379" s="223"/>
      <c r="GY379" s="223"/>
      <c r="GZ379" s="223"/>
      <c r="HA379" s="223"/>
      <c r="HB379" s="223"/>
      <c r="HC379" s="223"/>
      <c r="HD379" s="223"/>
      <c r="HE379" s="223"/>
      <c r="HF379" s="223"/>
      <c r="HG379" s="223"/>
      <c r="HH379" s="223"/>
      <c r="HI379" s="223"/>
      <c r="HJ379" s="223"/>
      <c r="HK379" s="223"/>
      <c r="HL379" s="223"/>
      <c r="HM379" s="223"/>
      <c r="HN379" s="223"/>
      <c r="HO379" s="223"/>
      <c r="HP379" s="223"/>
      <c r="HQ379" s="223"/>
      <c r="HR379" s="223"/>
      <c r="HS379" s="223"/>
      <c r="HT379" s="223"/>
      <c r="HU379" s="223"/>
      <c r="HV379" s="223"/>
      <c r="HW379" s="223"/>
      <c r="HX379" s="223"/>
      <c r="HY379" s="223"/>
      <c r="HZ379" s="223"/>
      <c r="IA379" s="223"/>
      <c r="IB379" s="223"/>
      <c r="IC379" s="223"/>
      <c r="ID379" s="223"/>
      <c r="IE379" s="223"/>
      <c r="IF379" s="223"/>
      <c r="IG379" s="223"/>
      <c r="IH379" s="223"/>
      <c r="II379" s="223"/>
      <c r="IJ379" s="223"/>
      <c r="IK379" s="223"/>
      <c r="IL379" s="223"/>
      <c r="IM379" s="223"/>
      <c r="IN379" s="223"/>
      <c r="IO379" s="223"/>
      <c r="IP379" s="223"/>
      <c r="IQ379" s="223"/>
      <c r="IR379" s="223"/>
      <c r="IS379" s="223"/>
      <c r="IT379" s="223"/>
      <c r="IU379" s="223"/>
      <c r="IV379" s="223"/>
      <c r="IW379" s="223"/>
      <c r="IX379" s="223"/>
      <c r="IY379" s="223"/>
      <c r="IZ379" s="223"/>
      <c r="JA379" s="223"/>
      <c r="JB379" s="223"/>
      <c r="JC379" s="223"/>
      <c r="JD379" s="223"/>
      <c r="JE379" s="223"/>
      <c r="JF379" s="223"/>
      <c r="JG379" s="223"/>
      <c r="JH379" s="223"/>
      <c r="JI379" s="223"/>
      <c r="JJ379" s="223"/>
      <c r="JK379" s="223"/>
      <c r="JL379" s="223"/>
      <c r="JM379" s="223"/>
      <c r="JN379" s="223"/>
      <c r="JO379" s="223"/>
      <c r="JP379" s="223"/>
      <c r="JQ379" s="223"/>
      <c r="JR379" s="223"/>
      <c r="JS379" s="223"/>
      <c r="JT379" s="223"/>
      <c r="JU379" s="223"/>
      <c r="JV379" s="223"/>
      <c r="JW379" s="223"/>
      <c r="JX379" s="223"/>
      <c r="JY379" s="223"/>
      <c r="JZ379" s="223"/>
      <c r="KA379" s="223"/>
      <c r="KB379" s="223"/>
      <c r="KC379" s="223"/>
      <c r="KD379" s="223"/>
      <c r="KE379" s="223"/>
      <c r="KF379" s="223"/>
      <c r="KG379" s="223"/>
      <c r="KH379" s="223"/>
      <c r="KI379" s="223"/>
      <c r="KJ379" s="223"/>
      <c r="KK379" s="223"/>
      <c r="KL379" s="223"/>
      <c r="KM379" s="223"/>
      <c r="KN379" s="223"/>
      <c r="KO379" s="223"/>
      <c r="KP379" s="223"/>
      <c r="KQ379" s="223"/>
      <c r="KR379" s="223"/>
      <c r="KS379" s="223"/>
      <c r="KT379" s="223"/>
      <c r="KU379" s="223"/>
      <c r="KV379" s="223"/>
      <c r="KW379" s="223"/>
      <c r="KX379" s="223"/>
      <c r="KY379" s="223"/>
      <c r="KZ379" s="223"/>
      <c r="LA379" s="223"/>
      <c r="LB379" s="223"/>
      <c r="LC379" s="223"/>
      <c r="LD379" s="223"/>
      <c r="LE379" s="223"/>
      <c r="LF379" s="223"/>
      <c r="LG379" s="223"/>
      <c r="LH379" s="223"/>
      <c r="LI379" s="223"/>
      <c r="LJ379" s="223"/>
      <c r="LK379" s="223"/>
      <c r="LL379" s="223"/>
      <c r="LM379" s="223"/>
      <c r="LN379" s="223"/>
      <c r="LO379" s="223"/>
      <c r="LP379" s="223"/>
      <c r="LQ379" s="223"/>
      <c r="LR379" s="223"/>
      <c r="LS379" s="223"/>
      <c r="LT379" s="223"/>
      <c r="LU379" s="223"/>
      <c r="LV379" s="223"/>
      <c r="LW379" s="223"/>
      <c r="LX379" s="223"/>
      <c r="LY379" s="223"/>
      <c r="LZ379" s="223"/>
      <c r="MA379" s="223"/>
      <c r="MB379" s="223"/>
      <c r="MC379" s="223"/>
      <c r="MD379" s="223"/>
      <c r="ME379" s="223"/>
      <c r="MF379" s="223"/>
      <c r="MG379" s="223"/>
      <c r="MH379" s="223"/>
      <c r="MI379" s="223"/>
      <c r="MJ379" s="223"/>
      <c r="MK379" s="223"/>
      <c r="ML379" s="223"/>
      <c r="MM379" s="223"/>
      <c r="MN379" s="223"/>
      <c r="MO379" s="223"/>
      <c r="MP379" s="223"/>
      <c r="MQ379" s="223"/>
      <c r="MR379" s="223"/>
      <c r="MS379" s="223"/>
      <c r="MT379" s="223"/>
      <c r="MU379" s="223"/>
      <c r="MV379" s="223"/>
      <c r="MW379" s="223"/>
      <c r="MX379" s="223"/>
      <c r="MY379" s="223"/>
      <c r="MZ379" s="223"/>
      <c r="NA379" s="223"/>
      <c r="NB379" s="223"/>
      <c r="NC379" s="223"/>
      <c r="ND379" s="223"/>
      <c r="NE379" s="223"/>
      <c r="NF379" s="223"/>
      <c r="NG379" s="223"/>
      <c r="NH379" s="223"/>
      <c r="NI379" s="223"/>
      <c r="NJ379" s="223"/>
      <c r="NK379" s="223"/>
      <c r="NL379" s="223"/>
      <c r="NM379" s="223"/>
      <c r="NN379" s="223"/>
      <c r="NO379" s="223"/>
      <c r="NP379" s="223"/>
      <c r="NQ379" s="223"/>
      <c r="NR379" s="223"/>
      <c r="NS379" s="223"/>
      <c r="NT379" s="223"/>
      <c r="NU379" s="223"/>
      <c r="NV379" s="223"/>
      <c r="NW379" s="223"/>
      <c r="NX379" s="223"/>
      <c r="NY379" s="223"/>
      <c r="NZ379" s="223"/>
      <c r="OA379" s="223"/>
      <c r="OB379" s="223"/>
      <c r="OC379" s="223"/>
      <c r="OD379" s="223"/>
      <c r="OE379" s="223"/>
      <c r="OF379" s="223"/>
      <c r="OG379" s="223"/>
      <c r="OH379" s="223"/>
      <c r="OI379" s="223"/>
      <c r="OJ379" s="223"/>
      <c r="OK379" s="223"/>
      <c r="OL379" s="223"/>
      <c r="OM379" s="223"/>
      <c r="ON379" s="223"/>
      <c r="OO379" s="223"/>
      <c r="OP379" s="223"/>
      <c r="OQ379" s="223"/>
      <c r="OR379" s="223"/>
      <c r="OS379" s="223"/>
      <c r="OT379" s="223"/>
      <c r="OU379" s="223"/>
      <c r="OV379" s="223"/>
      <c r="OW379" s="223"/>
      <c r="OX379" s="223"/>
      <c r="OY379" s="223"/>
      <c r="OZ379" s="223"/>
      <c r="PA379" s="223"/>
      <c r="PB379" s="223"/>
      <c r="PC379" s="223"/>
      <c r="PD379" s="223"/>
      <c r="PE379" s="223"/>
      <c r="PF379" s="223"/>
      <c r="PG379" s="223"/>
      <c r="PH379" s="223"/>
      <c r="PI379" s="223"/>
      <c r="PJ379" s="223"/>
      <c r="PK379" s="223"/>
      <c r="PL379" s="223"/>
      <c r="PM379" s="223"/>
      <c r="PN379" s="223"/>
      <c r="PO379" s="223"/>
      <c r="PP379" s="223"/>
      <c r="PQ379" s="223"/>
      <c r="PR379" s="223"/>
      <c r="PS379" s="223"/>
      <c r="PT379" s="223"/>
      <c r="PU379" s="223"/>
      <c r="PV379" s="223"/>
      <c r="PW379" s="223"/>
      <c r="PX379" s="223"/>
      <c r="PY379" s="223"/>
      <c r="PZ379" s="223"/>
      <c r="QA379" s="223"/>
      <c r="QB379" s="223"/>
      <c r="QC379" s="223"/>
      <c r="QD379" s="223"/>
      <c r="QE379" s="223"/>
      <c r="QF379" s="223"/>
      <c r="QG379" s="223"/>
      <c r="QH379" s="223"/>
      <c r="QI379" s="223"/>
      <c r="QJ379" s="223"/>
      <c r="QK379" s="223"/>
      <c r="QL379" s="223"/>
      <c r="QM379" s="223"/>
      <c r="QN379" s="223"/>
      <c r="QO379" s="223"/>
      <c r="QP379" s="223"/>
      <c r="QQ379" s="223"/>
      <c r="QR379" s="223"/>
      <c r="QS379" s="223"/>
      <c r="QT379" s="223"/>
      <c r="QU379" s="223"/>
      <c r="QV379" s="223"/>
      <c r="QW379" s="223"/>
      <c r="QX379" s="223"/>
      <c r="QY379" s="223"/>
      <c r="QZ379" s="223"/>
      <c r="RA379" s="223"/>
      <c r="RB379" s="223"/>
      <c r="RC379" s="223"/>
      <c r="RD379" s="223"/>
      <c r="RE379" s="223"/>
      <c r="RF379" s="223"/>
      <c r="RG379" s="223"/>
      <c r="RH379" s="223"/>
      <c r="RI379" s="223"/>
      <c r="RJ379" s="223"/>
      <c r="RK379" s="223"/>
      <c r="RL379" s="223"/>
      <c r="RM379" s="223"/>
      <c r="RN379" s="223"/>
      <c r="RO379" s="223"/>
      <c r="RP379" s="223"/>
      <c r="RQ379" s="223"/>
      <c r="RR379" s="223"/>
    </row>
    <row r="380" customFormat="false" ht="252" hidden="false" customHeight="true" outlineLevel="0" collapsed="false">
      <c r="A380" s="190"/>
      <c r="B380" s="119" t="s">
        <v>109</v>
      </c>
      <c r="C380" s="119" t="n">
        <v>14</v>
      </c>
      <c r="D380" s="119" t="s">
        <v>110</v>
      </c>
      <c r="E380" s="119"/>
      <c r="F380" s="119"/>
      <c r="G380" s="119" t="s">
        <v>112</v>
      </c>
      <c r="H380" s="119"/>
      <c r="I380" s="119" t="s">
        <v>70</v>
      </c>
      <c r="J380" s="119"/>
      <c r="K380" s="119" t="s">
        <v>1310</v>
      </c>
      <c r="L380" s="119" t="s">
        <v>91</v>
      </c>
      <c r="M380" s="119" t="s">
        <v>114</v>
      </c>
      <c r="N380" s="202" t="n">
        <v>41944</v>
      </c>
      <c r="O380" s="202" t="n">
        <v>41944</v>
      </c>
      <c r="P380" s="119"/>
      <c r="Q380" s="119"/>
      <c r="R380" s="119"/>
      <c r="S380" s="119" t="n">
        <v>9001</v>
      </c>
      <c r="T380" s="119"/>
      <c r="U380" s="169" t="s">
        <v>1311</v>
      </c>
      <c r="V380" s="164" t="s">
        <v>371</v>
      </c>
      <c r="W380" s="190"/>
      <c r="X380" s="190"/>
      <c r="Y380" s="119"/>
      <c r="Z380" s="190"/>
      <c r="AA380" s="190"/>
      <c r="AB380" s="159" t="n">
        <v>0.2</v>
      </c>
      <c r="AC380" s="202" t="n">
        <v>41974</v>
      </c>
      <c r="AD380" s="175" t="s">
        <v>200</v>
      </c>
      <c r="AE380" s="190"/>
      <c r="AF380" s="119"/>
      <c r="AG380" s="119"/>
      <c r="AI380" s="223"/>
      <c r="AJ380" s="223"/>
      <c r="AK380" s="223"/>
      <c r="AL380" s="223"/>
      <c r="AM380" s="223"/>
      <c r="AN380" s="223"/>
      <c r="AO380" s="223"/>
      <c r="AP380" s="223"/>
      <c r="AQ380" s="223"/>
      <c r="AR380" s="223"/>
      <c r="AS380" s="223"/>
      <c r="AT380" s="223"/>
      <c r="AU380" s="223"/>
      <c r="AV380" s="223"/>
      <c r="AW380" s="223"/>
      <c r="AX380" s="223"/>
      <c r="AY380" s="223"/>
      <c r="AZ380" s="223"/>
      <c r="BA380" s="223"/>
      <c r="BB380" s="223"/>
      <c r="BC380" s="223"/>
      <c r="BD380" s="223"/>
      <c r="BE380" s="223"/>
      <c r="BF380" s="223"/>
      <c r="BG380" s="223"/>
      <c r="BH380" s="223"/>
      <c r="BI380" s="223"/>
      <c r="BJ380" s="223"/>
      <c r="BK380" s="223"/>
      <c r="BL380" s="223"/>
      <c r="BM380" s="223"/>
      <c r="BN380" s="223"/>
      <c r="BO380" s="223"/>
      <c r="BP380" s="223"/>
      <c r="BQ380" s="223"/>
      <c r="BR380" s="223"/>
      <c r="BS380" s="223"/>
      <c r="BT380" s="223"/>
      <c r="BU380" s="223"/>
      <c r="BV380" s="223"/>
      <c r="BW380" s="223"/>
      <c r="BX380" s="223"/>
      <c r="BY380" s="223"/>
      <c r="BZ380" s="223"/>
      <c r="CA380" s="223"/>
      <c r="CB380" s="223"/>
      <c r="CC380" s="223"/>
      <c r="CD380" s="223"/>
      <c r="CE380" s="223"/>
      <c r="CF380" s="223"/>
      <c r="CG380" s="223"/>
      <c r="CH380" s="223"/>
      <c r="CI380" s="223"/>
      <c r="CJ380" s="223"/>
      <c r="CK380" s="223"/>
      <c r="CL380" s="223"/>
      <c r="CM380" s="223"/>
      <c r="CN380" s="223"/>
      <c r="CO380" s="223"/>
      <c r="CP380" s="223"/>
      <c r="CQ380" s="223"/>
      <c r="CR380" s="223"/>
      <c r="CS380" s="223"/>
      <c r="CT380" s="223"/>
      <c r="CU380" s="223"/>
      <c r="CV380" s="223"/>
      <c r="CW380" s="223"/>
      <c r="CX380" s="223"/>
      <c r="CY380" s="223"/>
      <c r="CZ380" s="223"/>
      <c r="DA380" s="223"/>
      <c r="DB380" s="223"/>
      <c r="DC380" s="223"/>
      <c r="DD380" s="223"/>
      <c r="DE380" s="223"/>
      <c r="DF380" s="223"/>
      <c r="DG380" s="223"/>
      <c r="DH380" s="223"/>
      <c r="DI380" s="223"/>
      <c r="DJ380" s="223"/>
      <c r="DK380" s="223"/>
      <c r="DL380" s="223"/>
      <c r="DM380" s="223"/>
      <c r="DN380" s="223"/>
      <c r="DO380" s="223"/>
      <c r="DP380" s="223"/>
      <c r="DQ380" s="223"/>
      <c r="DR380" s="223"/>
      <c r="DS380" s="223"/>
      <c r="DT380" s="223"/>
      <c r="DU380" s="223"/>
      <c r="DV380" s="223"/>
      <c r="DW380" s="223"/>
      <c r="DX380" s="223"/>
      <c r="DY380" s="223"/>
      <c r="DZ380" s="223"/>
      <c r="EA380" s="223"/>
      <c r="EB380" s="223"/>
      <c r="EC380" s="223"/>
      <c r="ED380" s="223"/>
      <c r="EE380" s="223"/>
      <c r="EF380" s="223"/>
      <c r="EG380" s="223"/>
      <c r="EH380" s="223"/>
      <c r="EI380" s="223"/>
      <c r="EJ380" s="223"/>
      <c r="EK380" s="223"/>
      <c r="EL380" s="223"/>
      <c r="EM380" s="223"/>
      <c r="EN380" s="223"/>
      <c r="EO380" s="223"/>
      <c r="EP380" s="223"/>
      <c r="EQ380" s="223"/>
      <c r="ER380" s="223"/>
      <c r="ES380" s="223"/>
      <c r="ET380" s="223"/>
      <c r="EU380" s="223"/>
      <c r="EV380" s="223"/>
      <c r="EW380" s="223"/>
      <c r="EX380" s="223"/>
      <c r="EY380" s="223"/>
      <c r="EZ380" s="223"/>
      <c r="FA380" s="223"/>
      <c r="FB380" s="223"/>
      <c r="FC380" s="223"/>
      <c r="FD380" s="223"/>
      <c r="FE380" s="223"/>
      <c r="FF380" s="223"/>
      <c r="FG380" s="223"/>
      <c r="FH380" s="223"/>
      <c r="FI380" s="223"/>
      <c r="FJ380" s="223"/>
      <c r="FK380" s="223"/>
      <c r="FL380" s="223"/>
      <c r="FM380" s="223"/>
      <c r="FN380" s="223"/>
      <c r="FO380" s="223"/>
      <c r="FP380" s="223"/>
      <c r="FQ380" s="223"/>
      <c r="FR380" s="223"/>
      <c r="FS380" s="223"/>
      <c r="FT380" s="223"/>
      <c r="FU380" s="223"/>
      <c r="FV380" s="223"/>
      <c r="FW380" s="223"/>
      <c r="FX380" s="223"/>
      <c r="FY380" s="223"/>
      <c r="FZ380" s="223"/>
      <c r="GA380" s="223"/>
      <c r="GB380" s="223"/>
      <c r="GC380" s="223"/>
      <c r="GD380" s="223"/>
      <c r="GE380" s="223"/>
      <c r="GF380" s="223"/>
      <c r="GG380" s="223"/>
      <c r="GH380" s="223"/>
      <c r="GI380" s="223"/>
      <c r="GJ380" s="223"/>
      <c r="GK380" s="223"/>
      <c r="GL380" s="223"/>
      <c r="GM380" s="223"/>
      <c r="GN380" s="223"/>
      <c r="GO380" s="223"/>
      <c r="GP380" s="223"/>
      <c r="GQ380" s="223"/>
      <c r="GR380" s="223"/>
      <c r="GS380" s="223"/>
      <c r="GT380" s="223"/>
      <c r="GU380" s="223"/>
      <c r="GV380" s="223"/>
      <c r="GW380" s="223"/>
      <c r="GX380" s="223"/>
      <c r="GY380" s="223"/>
      <c r="GZ380" s="223"/>
      <c r="HA380" s="223"/>
      <c r="HB380" s="223"/>
      <c r="HC380" s="223"/>
      <c r="HD380" s="223"/>
      <c r="HE380" s="223"/>
      <c r="HF380" s="223"/>
      <c r="HG380" s="223"/>
      <c r="HH380" s="223"/>
      <c r="HI380" s="223"/>
      <c r="HJ380" s="223"/>
      <c r="HK380" s="223"/>
      <c r="HL380" s="223"/>
      <c r="HM380" s="223"/>
      <c r="HN380" s="223"/>
      <c r="HO380" s="223"/>
      <c r="HP380" s="223"/>
      <c r="HQ380" s="223"/>
      <c r="HR380" s="223"/>
      <c r="HS380" s="223"/>
      <c r="HT380" s="223"/>
      <c r="HU380" s="223"/>
      <c r="HV380" s="223"/>
      <c r="HW380" s="223"/>
      <c r="HX380" s="223"/>
      <c r="HY380" s="223"/>
      <c r="HZ380" s="223"/>
      <c r="IA380" s="223"/>
      <c r="IB380" s="223"/>
      <c r="IC380" s="223"/>
      <c r="ID380" s="223"/>
      <c r="IE380" s="223"/>
      <c r="IF380" s="223"/>
      <c r="IG380" s="223"/>
      <c r="IH380" s="223"/>
      <c r="II380" s="223"/>
      <c r="IJ380" s="223"/>
      <c r="IK380" s="223"/>
      <c r="IL380" s="223"/>
      <c r="IM380" s="223"/>
      <c r="IN380" s="223"/>
      <c r="IO380" s="223"/>
      <c r="IP380" s="223"/>
      <c r="IQ380" s="223"/>
      <c r="IR380" s="223"/>
      <c r="IS380" s="223"/>
      <c r="IT380" s="223"/>
      <c r="IU380" s="223"/>
      <c r="IV380" s="223"/>
      <c r="IW380" s="223"/>
      <c r="IX380" s="223"/>
      <c r="IY380" s="223"/>
      <c r="IZ380" s="223"/>
      <c r="JA380" s="223"/>
      <c r="JB380" s="223"/>
      <c r="JC380" s="223"/>
      <c r="JD380" s="223"/>
      <c r="JE380" s="223"/>
      <c r="JF380" s="223"/>
      <c r="JG380" s="223"/>
      <c r="JH380" s="223"/>
      <c r="JI380" s="223"/>
      <c r="JJ380" s="223"/>
      <c r="JK380" s="223"/>
      <c r="JL380" s="223"/>
      <c r="JM380" s="223"/>
      <c r="JN380" s="223"/>
      <c r="JO380" s="223"/>
      <c r="JP380" s="223"/>
      <c r="JQ380" s="223"/>
      <c r="JR380" s="223"/>
      <c r="JS380" s="223"/>
      <c r="JT380" s="223"/>
      <c r="JU380" s="223"/>
      <c r="JV380" s="223"/>
      <c r="JW380" s="223"/>
      <c r="JX380" s="223"/>
      <c r="JY380" s="223"/>
      <c r="JZ380" s="223"/>
      <c r="KA380" s="223"/>
      <c r="KB380" s="223"/>
      <c r="KC380" s="223"/>
      <c r="KD380" s="223"/>
      <c r="KE380" s="223"/>
      <c r="KF380" s="223"/>
      <c r="KG380" s="223"/>
      <c r="KH380" s="223"/>
      <c r="KI380" s="223"/>
      <c r="KJ380" s="223"/>
      <c r="KK380" s="223"/>
      <c r="KL380" s="223"/>
      <c r="KM380" s="223"/>
      <c r="KN380" s="223"/>
      <c r="KO380" s="223"/>
      <c r="KP380" s="223"/>
      <c r="KQ380" s="223"/>
      <c r="KR380" s="223"/>
      <c r="KS380" s="223"/>
      <c r="KT380" s="223"/>
      <c r="KU380" s="223"/>
      <c r="KV380" s="223"/>
      <c r="KW380" s="223"/>
      <c r="KX380" s="223"/>
      <c r="KY380" s="223"/>
      <c r="KZ380" s="223"/>
      <c r="LA380" s="223"/>
      <c r="LB380" s="223"/>
      <c r="LC380" s="223"/>
      <c r="LD380" s="223"/>
      <c r="LE380" s="223"/>
      <c r="LF380" s="223"/>
      <c r="LG380" s="223"/>
      <c r="LH380" s="223"/>
      <c r="LI380" s="223"/>
      <c r="LJ380" s="223"/>
      <c r="LK380" s="223"/>
      <c r="LL380" s="223"/>
      <c r="LM380" s="223"/>
      <c r="LN380" s="223"/>
      <c r="LO380" s="223"/>
      <c r="LP380" s="223"/>
      <c r="LQ380" s="223"/>
      <c r="LR380" s="223"/>
      <c r="LS380" s="223"/>
      <c r="LT380" s="223"/>
      <c r="LU380" s="223"/>
      <c r="LV380" s="223"/>
      <c r="LW380" s="223"/>
      <c r="LX380" s="223"/>
      <c r="LY380" s="223"/>
      <c r="LZ380" s="223"/>
      <c r="MA380" s="223"/>
      <c r="MB380" s="223"/>
      <c r="MC380" s="223"/>
      <c r="MD380" s="223"/>
      <c r="ME380" s="223"/>
      <c r="MF380" s="223"/>
      <c r="MG380" s="223"/>
      <c r="MH380" s="223"/>
      <c r="MI380" s="223"/>
      <c r="MJ380" s="223"/>
      <c r="MK380" s="223"/>
      <c r="ML380" s="223"/>
      <c r="MM380" s="223"/>
      <c r="MN380" s="223"/>
      <c r="MO380" s="223"/>
      <c r="MP380" s="223"/>
      <c r="MQ380" s="223"/>
      <c r="MR380" s="223"/>
      <c r="MS380" s="223"/>
      <c r="MT380" s="223"/>
      <c r="MU380" s="223"/>
      <c r="MV380" s="223"/>
      <c r="MW380" s="223"/>
      <c r="MX380" s="223"/>
      <c r="MY380" s="223"/>
      <c r="MZ380" s="223"/>
      <c r="NA380" s="223"/>
      <c r="NB380" s="223"/>
      <c r="NC380" s="223"/>
      <c r="ND380" s="223"/>
      <c r="NE380" s="223"/>
      <c r="NF380" s="223"/>
      <c r="NG380" s="223"/>
      <c r="NH380" s="223"/>
      <c r="NI380" s="223"/>
      <c r="NJ380" s="223"/>
      <c r="NK380" s="223"/>
      <c r="NL380" s="223"/>
      <c r="NM380" s="223"/>
      <c r="NN380" s="223"/>
      <c r="NO380" s="223"/>
      <c r="NP380" s="223"/>
      <c r="NQ380" s="223"/>
      <c r="NR380" s="223"/>
      <c r="NS380" s="223"/>
      <c r="NT380" s="223"/>
      <c r="NU380" s="223"/>
      <c r="NV380" s="223"/>
      <c r="NW380" s="223"/>
      <c r="NX380" s="223"/>
      <c r="NY380" s="223"/>
      <c r="NZ380" s="223"/>
      <c r="OA380" s="223"/>
      <c r="OB380" s="223"/>
      <c r="OC380" s="223"/>
      <c r="OD380" s="223"/>
      <c r="OE380" s="223"/>
      <c r="OF380" s="223"/>
      <c r="OG380" s="223"/>
      <c r="OH380" s="223"/>
      <c r="OI380" s="223"/>
      <c r="OJ380" s="223"/>
      <c r="OK380" s="223"/>
      <c r="OL380" s="223"/>
      <c r="OM380" s="223"/>
      <c r="ON380" s="223"/>
      <c r="OO380" s="223"/>
      <c r="OP380" s="223"/>
      <c r="OQ380" s="223"/>
      <c r="OR380" s="223"/>
      <c r="OS380" s="223"/>
      <c r="OT380" s="223"/>
      <c r="OU380" s="223"/>
      <c r="OV380" s="223"/>
      <c r="OW380" s="223"/>
      <c r="OX380" s="223"/>
      <c r="OY380" s="223"/>
      <c r="OZ380" s="223"/>
      <c r="PA380" s="223"/>
      <c r="PB380" s="223"/>
      <c r="PC380" s="223"/>
      <c r="PD380" s="223"/>
      <c r="PE380" s="223"/>
      <c r="PF380" s="223"/>
      <c r="PG380" s="223"/>
      <c r="PH380" s="223"/>
      <c r="PI380" s="223"/>
      <c r="PJ380" s="223"/>
      <c r="PK380" s="223"/>
      <c r="PL380" s="223"/>
      <c r="PM380" s="223"/>
      <c r="PN380" s="223"/>
      <c r="PO380" s="223"/>
      <c r="PP380" s="223"/>
      <c r="PQ380" s="223"/>
      <c r="PR380" s="223"/>
      <c r="PS380" s="223"/>
      <c r="PT380" s="223"/>
      <c r="PU380" s="223"/>
      <c r="PV380" s="223"/>
      <c r="PW380" s="223"/>
      <c r="PX380" s="223"/>
      <c r="PY380" s="223"/>
      <c r="PZ380" s="223"/>
      <c r="QA380" s="223"/>
      <c r="QB380" s="223"/>
      <c r="QC380" s="223"/>
      <c r="QD380" s="223"/>
      <c r="QE380" s="223"/>
      <c r="QF380" s="223"/>
      <c r="QG380" s="223"/>
      <c r="QH380" s="223"/>
      <c r="QI380" s="223"/>
      <c r="QJ380" s="223"/>
      <c r="QK380" s="223"/>
      <c r="QL380" s="223"/>
      <c r="QM380" s="223"/>
      <c r="QN380" s="223"/>
      <c r="QO380" s="223"/>
      <c r="QP380" s="223"/>
      <c r="QQ380" s="223"/>
      <c r="QR380" s="223"/>
      <c r="QS380" s="223"/>
      <c r="QT380" s="223"/>
      <c r="QU380" s="223"/>
      <c r="QV380" s="223"/>
      <c r="QW380" s="223"/>
      <c r="QX380" s="223"/>
      <c r="QY380" s="223"/>
      <c r="QZ380" s="223"/>
      <c r="RA380" s="223"/>
      <c r="RB380" s="223"/>
      <c r="RC380" s="223"/>
      <c r="RD380" s="223"/>
      <c r="RE380" s="223"/>
      <c r="RF380" s="223"/>
      <c r="RG380" s="223"/>
      <c r="RH380" s="223"/>
      <c r="RI380" s="223"/>
      <c r="RJ380" s="223"/>
      <c r="RK380" s="223"/>
      <c r="RL380" s="223"/>
      <c r="RM380" s="223"/>
      <c r="RN380" s="223"/>
      <c r="RO380" s="223"/>
      <c r="RP380" s="223"/>
      <c r="RQ380" s="223"/>
      <c r="RR380" s="223"/>
    </row>
    <row r="381" customFormat="false" ht="25.5" hidden="false" customHeight="false" outlineLevel="0" collapsed="false">
      <c r="A381" s="190"/>
      <c r="B381" s="119" t="s">
        <v>109</v>
      </c>
      <c r="C381" s="119" t="n">
        <v>14</v>
      </c>
      <c r="D381" s="119" t="s">
        <v>385</v>
      </c>
      <c r="E381" s="119"/>
      <c r="F381" s="119"/>
      <c r="G381" s="119" t="s">
        <v>530</v>
      </c>
      <c r="H381" s="119"/>
      <c r="I381" s="119" t="s">
        <v>71</v>
      </c>
      <c r="J381" s="119"/>
      <c r="K381" s="119" t="s">
        <v>1312</v>
      </c>
      <c r="L381" s="119" t="s">
        <v>80</v>
      </c>
      <c r="M381" s="164" t="s">
        <v>1313</v>
      </c>
      <c r="N381" s="202" t="n">
        <v>41935</v>
      </c>
      <c r="O381" s="202" t="n">
        <v>41935</v>
      </c>
      <c r="P381" s="202" t="n">
        <v>41940</v>
      </c>
      <c r="Q381" s="119"/>
      <c r="R381" s="119"/>
      <c r="S381" s="119" t="n">
        <v>9001</v>
      </c>
      <c r="T381" s="119"/>
      <c r="U381" s="333" t="s">
        <v>1314</v>
      </c>
      <c r="V381" s="190"/>
      <c r="W381" s="302" t="s">
        <v>1094</v>
      </c>
      <c r="X381" s="190"/>
      <c r="Y381" s="119" t="s">
        <v>1149</v>
      </c>
      <c r="Z381" s="190" t="s">
        <v>1315</v>
      </c>
      <c r="AA381" s="190"/>
      <c r="AB381" s="159" t="n">
        <v>0.9</v>
      </c>
      <c r="AC381" s="202" t="n">
        <v>41974</v>
      </c>
      <c r="AD381" s="334" t="s">
        <v>121</v>
      </c>
      <c r="AE381" s="190"/>
      <c r="AF381" s="119"/>
      <c r="AG381" s="119"/>
      <c r="AI381" s="223"/>
      <c r="AJ381" s="223"/>
      <c r="AK381" s="223"/>
      <c r="AL381" s="223"/>
      <c r="AM381" s="223"/>
      <c r="AN381" s="223"/>
      <c r="AO381" s="223"/>
      <c r="AP381" s="223"/>
      <c r="AQ381" s="223"/>
      <c r="AR381" s="223"/>
      <c r="AS381" s="223"/>
      <c r="AT381" s="223"/>
      <c r="AU381" s="223"/>
      <c r="AV381" s="223"/>
      <c r="AW381" s="223"/>
      <c r="AX381" s="223"/>
      <c r="AY381" s="223"/>
      <c r="AZ381" s="223"/>
      <c r="BA381" s="223"/>
      <c r="BB381" s="223"/>
      <c r="BC381" s="223"/>
      <c r="BD381" s="223"/>
      <c r="BE381" s="223"/>
      <c r="BF381" s="223"/>
      <c r="BG381" s="223"/>
      <c r="BH381" s="223"/>
      <c r="BI381" s="223"/>
      <c r="BJ381" s="223"/>
      <c r="BK381" s="223"/>
      <c r="BL381" s="223"/>
      <c r="BM381" s="223"/>
      <c r="BN381" s="223"/>
      <c r="BO381" s="223"/>
      <c r="BP381" s="223"/>
      <c r="BQ381" s="223"/>
      <c r="BR381" s="223"/>
      <c r="BS381" s="223"/>
      <c r="BT381" s="223"/>
      <c r="BU381" s="223"/>
      <c r="BV381" s="223"/>
      <c r="BW381" s="223"/>
      <c r="BX381" s="223"/>
      <c r="BY381" s="223"/>
      <c r="BZ381" s="223"/>
      <c r="CA381" s="223"/>
      <c r="CB381" s="223"/>
      <c r="CC381" s="223"/>
      <c r="CD381" s="223"/>
      <c r="CE381" s="223"/>
      <c r="CF381" s="223"/>
      <c r="CG381" s="223"/>
      <c r="CH381" s="223"/>
      <c r="CI381" s="223"/>
      <c r="CJ381" s="223"/>
      <c r="CK381" s="223"/>
      <c r="CL381" s="223"/>
      <c r="CM381" s="223"/>
      <c r="CN381" s="223"/>
      <c r="CO381" s="223"/>
      <c r="CP381" s="223"/>
      <c r="CQ381" s="223"/>
      <c r="CR381" s="223"/>
      <c r="CS381" s="223"/>
      <c r="CT381" s="223"/>
      <c r="CU381" s="223"/>
      <c r="CV381" s="223"/>
      <c r="CW381" s="223"/>
      <c r="CX381" s="223"/>
      <c r="CY381" s="223"/>
      <c r="CZ381" s="223"/>
      <c r="DA381" s="223"/>
      <c r="DB381" s="223"/>
      <c r="DC381" s="223"/>
      <c r="DD381" s="223"/>
      <c r="DE381" s="223"/>
      <c r="DF381" s="223"/>
      <c r="DG381" s="223"/>
      <c r="DH381" s="223"/>
      <c r="DI381" s="223"/>
      <c r="DJ381" s="223"/>
      <c r="DK381" s="223"/>
      <c r="DL381" s="223"/>
      <c r="DM381" s="223"/>
      <c r="DN381" s="223"/>
      <c r="DO381" s="223"/>
      <c r="DP381" s="223"/>
      <c r="DQ381" s="223"/>
      <c r="DR381" s="223"/>
      <c r="DS381" s="223"/>
      <c r="DT381" s="223"/>
      <c r="DU381" s="223"/>
      <c r="DV381" s="223"/>
      <c r="DW381" s="223"/>
      <c r="DX381" s="223"/>
      <c r="DY381" s="223"/>
      <c r="DZ381" s="223"/>
      <c r="EA381" s="223"/>
      <c r="EB381" s="223"/>
      <c r="EC381" s="223"/>
      <c r="ED381" s="223"/>
      <c r="EE381" s="223"/>
      <c r="EF381" s="223"/>
      <c r="EG381" s="223"/>
      <c r="EH381" s="223"/>
      <c r="EI381" s="223"/>
      <c r="EJ381" s="223"/>
      <c r="EK381" s="223"/>
      <c r="EL381" s="223"/>
      <c r="EM381" s="223"/>
      <c r="EN381" s="223"/>
      <c r="EO381" s="223"/>
      <c r="EP381" s="223"/>
      <c r="EQ381" s="223"/>
      <c r="ER381" s="223"/>
      <c r="ES381" s="223"/>
      <c r="ET381" s="223"/>
      <c r="EU381" s="223"/>
      <c r="EV381" s="223"/>
      <c r="EW381" s="223"/>
      <c r="EX381" s="223"/>
      <c r="EY381" s="223"/>
      <c r="EZ381" s="223"/>
      <c r="FA381" s="223"/>
      <c r="FB381" s="223"/>
      <c r="FC381" s="223"/>
      <c r="FD381" s="223"/>
      <c r="FE381" s="223"/>
      <c r="FF381" s="223"/>
      <c r="FG381" s="223"/>
      <c r="FH381" s="223"/>
      <c r="FI381" s="223"/>
      <c r="FJ381" s="223"/>
      <c r="FK381" s="223"/>
      <c r="FL381" s="223"/>
      <c r="FM381" s="223"/>
      <c r="FN381" s="223"/>
      <c r="FO381" s="223"/>
      <c r="FP381" s="223"/>
      <c r="FQ381" s="223"/>
      <c r="FR381" s="223"/>
      <c r="FS381" s="223"/>
      <c r="FT381" s="223"/>
      <c r="FU381" s="223"/>
      <c r="FV381" s="223"/>
      <c r="FW381" s="223"/>
      <c r="FX381" s="223"/>
      <c r="FY381" s="223"/>
      <c r="FZ381" s="223"/>
      <c r="GA381" s="223"/>
      <c r="GB381" s="223"/>
      <c r="GC381" s="223"/>
      <c r="GD381" s="223"/>
      <c r="GE381" s="223"/>
      <c r="GF381" s="223"/>
      <c r="GG381" s="223"/>
      <c r="GH381" s="223"/>
      <c r="GI381" s="223"/>
      <c r="GJ381" s="223"/>
      <c r="GK381" s="223"/>
      <c r="GL381" s="223"/>
      <c r="GM381" s="223"/>
      <c r="GN381" s="223"/>
      <c r="GO381" s="223"/>
      <c r="GP381" s="223"/>
      <c r="GQ381" s="223"/>
      <c r="GR381" s="223"/>
      <c r="GS381" s="223"/>
      <c r="GT381" s="223"/>
      <c r="GU381" s="223"/>
      <c r="GV381" s="223"/>
      <c r="GW381" s="223"/>
      <c r="GX381" s="223"/>
      <c r="GY381" s="223"/>
      <c r="GZ381" s="223"/>
      <c r="HA381" s="223"/>
      <c r="HB381" s="223"/>
      <c r="HC381" s="223"/>
      <c r="HD381" s="223"/>
      <c r="HE381" s="223"/>
      <c r="HF381" s="223"/>
      <c r="HG381" s="223"/>
      <c r="HH381" s="223"/>
      <c r="HI381" s="223"/>
      <c r="HJ381" s="223"/>
      <c r="HK381" s="223"/>
      <c r="HL381" s="223"/>
      <c r="HM381" s="223"/>
      <c r="HN381" s="223"/>
      <c r="HO381" s="223"/>
      <c r="HP381" s="223"/>
      <c r="HQ381" s="223"/>
      <c r="HR381" s="223"/>
      <c r="HS381" s="223"/>
      <c r="HT381" s="223"/>
      <c r="HU381" s="223"/>
      <c r="HV381" s="223"/>
      <c r="HW381" s="223"/>
      <c r="HX381" s="223"/>
      <c r="HY381" s="223"/>
      <c r="HZ381" s="223"/>
      <c r="IA381" s="223"/>
      <c r="IB381" s="223"/>
      <c r="IC381" s="223"/>
      <c r="ID381" s="223"/>
      <c r="IE381" s="223"/>
      <c r="IF381" s="223"/>
      <c r="IG381" s="223"/>
      <c r="IH381" s="223"/>
      <c r="II381" s="223"/>
      <c r="IJ381" s="223"/>
      <c r="IK381" s="223"/>
      <c r="IL381" s="223"/>
      <c r="IM381" s="223"/>
      <c r="IN381" s="223"/>
      <c r="IO381" s="223"/>
      <c r="IP381" s="223"/>
      <c r="IQ381" s="223"/>
      <c r="IR381" s="223"/>
      <c r="IS381" s="223"/>
      <c r="IT381" s="223"/>
      <c r="IU381" s="223"/>
      <c r="IV381" s="223"/>
      <c r="IW381" s="223"/>
      <c r="IX381" s="223"/>
      <c r="IY381" s="223"/>
      <c r="IZ381" s="223"/>
      <c r="JA381" s="223"/>
      <c r="JB381" s="223"/>
      <c r="JC381" s="223"/>
      <c r="JD381" s="223"/>
      <c r="JE381" s="223"/>
      <c r="JF381" s="223"/>
      <c r="JG381" s="223"/>
      <c r="JH381" s="223"/>
      <c r="JI381" s="223"/>
      <c r="JJ381" s="223"/>
      <c r="JK381" s="223"/>
      <c r="JL381" s="223"/>
      <c r="JM381" s="223"/>
      <c r="JN381" s="223"/>
      <c r="JO381" s="223"/>
      <c r="JP381" s="223"/>
      <c r="JQ381" s="223"/>
      <c r="JR381" s="223"/>
      <c r="JS381" s="223"/>
      <c r="JT381" s="223"/>
      <c r="JU381" s="223"/>
      <c r="JV381" s="223"/>
      <c r="JW381" s="223"/>
      <c r="JX381" s="223"/>
      <c r="JY381" s="223"/>
      <c r="JZ381" s="223"/>
      <c r="KA381" s="223"/>
      <c r="KB381" s="223"/>
      <c r="KC381" s="223"/>
      <c r="KD381" s="223"/>
      <c r="KE381" s="223"/>
      <c r="KF381" s="223"/>
      <c r="KG381" s="223"/>
      <c r="KH381" s="223"/>
      <c r="KI381" s="223"/>
      <c r="KJ381" s="223"/>
      <c r="KK381" s="223"/>
      <c r="KL381" s="223"/>
      <c r="KM381" s="223"/>
      <c r="KN381" s="223"/>
      <c r="KO381" s="223"/>
      <c r="KP381" s="223"/>
      <c r="KQ381" s="223"/>
      <c r="KR381" s="223"/>
      <c r="KS381" s="223"/>
      <c r="KT381" s="223"/>
      <c r="KU381" s="223"/>
      <c r="KV381" s="223"/>
      <c r="KW381" s="223"/>
      <c r="KX381" s="223"/>
      <c r="KY381" s="223"/>
      <c r="KZ381" s="223"/>
      <c r="LA381" s="223"/>
      <c r="LB381" s="223"/>
      <c r="LC381" s="223"/>
      <c r="LD381" s="223"/>
      <c r="LE381" s="223"/>
      <c r="LF381" s="223"/>
      <c r="LG381" s="223"/>
      <c r="LH381" s="223"/>
      <c r="LI381" s="223"/>
      <c r="LJ381" s="223"/>
      <c r="LK381" s="223"/>
      <c r="LL381" s="223"/>
      <c r="LM381" s="223"/>
      <c r="LN381" s="223"/>
      <c r="LO381" s="223"/>
      <c r="LP381" s="223"/>
      <c r="LQ381" s="223"/>
      <c r="LR381" s="223"/>
      <c r="LS381" s="223"/>
      <c r="LT381" s="223"/>
      <c r="LU381" s="223"/>
      <c r="LV381" s="223"/>
      <c r="LW381" s="223"/>
      <c r="LX381" s="223"/>
      <c r="LY381" s="223"/>
      <c r="LZ381" s="223"/>
      <c r="MA381" s="223"/>
      <c r="MB381" s="223"/>
      <c r="MC381" s="223"/>
      <c r="MD381" s="223"/>
      <c r="ME381" s="223"/>
      <c r="MF381" s="223"/>
      <c r="MG381" s="223"/>
      <c r="MH381" s="223"/>
      <c r="MI381" s="223"/>
      <c r="MJ381" s="223"/>
      <c r="MK381" s="223"/>
      <c r="ML381" s="223"/>
      <c r="MM381" s="223"/>
      <c r="MN381" s="223"/>
      <c r="MO381" s="223"/>
      <c r="MP381" s="223"/>
      <c r="MQ381" s="223"/>
      <c r="MR381" s="223"/>
      <c r="MS381" s="223"/>
      <c r="MT381" s="223"/>
      <c r="MU381" s="223"/>
      <c r="MV381" s="223"/>
      <c r="MW381" s="223"/>
      <c r="MX381" s="223"/>
      <c r="MY381" s="223"/>
      <c r="MZ381" s="223"/>
      <c r="NA381" s="223"/>
      <c r="NB381" s="223"/>
      <c r="NC381" s="223"/>
      <c r="ND381" s="223"/>
      <c r="NE381" s="223"/>
      <c r="NF381" s="223"/>
      <c r="NG381" s="223"/>
      <c r="NH381" s="223"/>
      <c r="NI381" s="223"/>
      <c r="NJ381" s="223"/>
      <c r="NK381" s="223"/>
      <c r="NL381" s="223"/>
      <c r="NM381" s="223"/>
      <c r="NN381" s="223"/>
      <c r="NO381" s="223"/>
      <c r="NP381" s="223"/>
      <c r="NQ381" s="223"/>
      <c r="NR381" s="223"/>
      <c r="NS381" s="223"/>
      <c r="NT381" s="223"/>
      <c r="NU381" s="223"/>
      <c r="NV381" s="223"/>
      <c r="NW381" s="223"/>
      <c r="NX381" s="223"/>
      <c r="NY381" s="223"/>
      <c r="NZ381" s="223"/>
      <c r="OA381" s="223"/>
      <c r="OB381" s="223"/>
      <c r="OC381" s="223"/>
      <c r="OD381" s="223"/>
      <c r="OE381" s="223"/>
      <c r="OF381" s="223"/>
      <c r="OG381" s="223"/>
      <c r="OH381" s="223"/>
      <c r="OI381" s="223"/>
      <c r="OJ381" s="223"/>
      <c r="OK381" s="223"/>
      <c r="OL381" s="223"/>
      <c r="OM381" s="223"/>
      <c r="ON381" s="223"/>
      <c r="OO381" s="223"/>
      <c r="OP381" s="223"/>
      <c r="OQ381" s="223"/>
      <c r="OR381" s="223"/>
      <c r="OS381" s="223"/>
      <c r="OT381" s="223"/>
      <c r="OU381" s="223"/>
      <c r="OV381" s="223"/>
      <c r="OW381" s="223"/>
      <c r="OX381" s="223"/>
      <c r="OY381" s="223"/>
      <c r="OZ381" s="223"/>
      <c r="PA381" s="223"/>
      <c r="PB381" s="223"/>
      <c r="PC381" s="223"/>
      <c r="PD381" s="223"/>
      <c r="PE381" s="223"/>
      <c r="PF381" s="223"/>
      <c r="PG381" s="223"/>
      <c r="PH381" s="223"/>
      <c r="PI381" s="223"/>
      <c r="PJ381" s="223"/>
      <c r="PK381" s="223"/>
      <c r="PL381" s="223"/>
      <c r="PM381" s="223"/>
      <c r="PN381" s="223"/>
      <c r="PO381" s="223"/>
      <c r="PP381" s="223"/>
      <c r="PQ381" s="223"/>
      <c r="PR381" s="223"/>
      <c r="PS381" s="223"/>
      <c r="PT381" s="223"/>
      <c r="PU381" s="223"/>
      <c r="PV381" s="223"/>
      <c r="PW381" s="223"/>
      <c r="PX381" s="223"/>
      <c r="PY381" s="223"/>
      <c r="PZ381" s="223"/>
      <c r="QA381" s="223"/>
      <c r="QB381" s="223"/>
      <c r="QC381" s="223"/>
      <c r="QD381" s="223"/>
      <c r="QE381" s="223"/>
      <c r="QF381" s="223"/>
      <c r="QG381" s="223"/>
      <c r="QH381" s="223"/>
      <c r="QI381" s="223"/>
      <c r="QJ381" s="223"/>
      <c r="QK381" s="223"/>
      <c r="QL381" s="223"/>
      <c r="QM381" s="223"/>
      <c r="QN381" s="223"/>
      <c r="QO381" s="223"/>
      <c r="QP381" s="223"/>
      <c r="QQ381" s="223"/>
      <c r="QR381" s="223"/>
      <c r="QS381" s="223"/>
      <c r="QT381" s="223"/>
      <c r="QU381" s="223"/>
      <c r="QV381" s="223"/>
      <c r="QW381" s="223"/>
      <c r="QX381" s="223"/>
      <c r="QY381" s="223"/>
      <c r="QZ381" s="223"/>
      <c r="RA381" s="223"/>
      <c r="RB381" s="223"/>
      <c r="RC381" s="223"/>
      <c r="RD381" s="223"/>
      <c r="RE381" s="223"/>
      <c r="RF381" s="223"/>
      <c r="RG381" s="223"/>
      <c r="RH381" s="223"/>
      <c r="RI381" s="223"/>
      <c r="RJ381" s="223"/>
      <c r="RK381" s="223"/>
      <c r="RL381" s="223"/>
      <c r="RM381" s="223"/>
      <c r="RN381" s="223"/>
      <c r="RO381" s="223"/>
      <c r="RP381" s="223"/>
      <c r="RQ381" s="223"/>
      <c r="RR381" s="223"/>
    </row>
    <row r="382" customFormat="false" ht="33" hidden="false" customHeight="false" outlineLevel="0" collapsed="false">
      <c r="A382" s="190"/>
      <c r="B382" s="119" t="s">
        <v>109</v>
      </c>
      <c r="C382" s="119" t="n">
        <v>14</v>
      </c>
      <c r="D382" s="119" t="s">
        <v>385</v>
      </c>
      <c r="E382" s="119"/>
      <c r="F382" s="119"/>
      <c r="G382" s="119" t="s">
        <v>530</v>
      </c>
      <c r="H382" s="119"/>
      <c r="I382" s="119" t="s">
        <v>71</v>
      </c>
      <c r="J382" s="119"/>
      <c r="K382" s="164" t="s">
        <v>1316</v>
      </c>
      <c r="L382" s="119" t="s">
        <v>80</v>
      </c>
      <c r="M382" s="119" t="s">
        <v>114</v>
      </c>
      <c r="N382" s="202" t="n">
        <v>41935</v>
      </c>
      <c r="O382" s="202" t="n">
        <v>41935</v>
      </c>
      <c r="P382" s="202" t="n">
        <v>41940</v>
      </c>
      <c r="Q382" s="119"/>
      <c r="R382" s="119"/>
      <c r="S382" s="119" t="n">
        <v>14001</v>
      </c>
      <c r="T382" s="119"/>
      <c r="U382" s="335" t="s">
        <v>1317</v>
      </c>
      <c r="V382" s="190"/>
      <c r="W382" s="302" t="s">
        <v>1094</v>
      </c>
      <c r="X382" s="190"/>
      <c r="Y382" s="119" t="s">
        <v>1149</v>
      </c>
      <c r="Z382" s="169" t="s">
        <v>1318</v>
      </c>
      <c r="AA382" s="165"/>
      <c r="AB382" s="159" t="n">
        <v>0.9</v>
      </c>
      <c r="AC382" s="202" t="n">
        <v>41974</v>
      </c>
      <c r="AD382" s="334" t="s">
        <v>121</v>
      </c>
      <c r="AE382" s="190"/>
      <c r="AF382" s="119"/>
      <c r="AG382" s="119"/>
      <c r="AI382" s="223"/>
      <c r="AJ382" s="223"/>
      <c r="AK382" s="223"/>
      <c r="AL382" s="223"/>
      <c r="AM382" s="223"/>
      <c r="AN382" s="223"/>
      <c r="AO382" s="223"/>
      <c r="AP382" s="223"/>
      <c r="AQ382" s="223"/>
      <c r="AR382" s="223"/>
      <c r="AS382" s="223"/>
      <c r="AT382" s="223"/>
      <c r="AU382" s="223"/>
      <c r="AV382" s="223"/>
      <c r="AW382" s="223"/>
      <c r="AX382" s="223"/>
      <c r="AY382" s="223"/>
      <c r="AZ382" s="223"/>
      <c r="BA382" s="223"/>
      <c r="BB382" s="223"/>
      <c r="BC382" s="223"/>
      <c r="BD382" s="223"/>
      <c r="BE382" s="223"/>
      <c r="BF382" s="223"/>
      <c r="BG382" s="223"/>
      <c r="BH382" s="223"/>
      <c r="BI382" s="223"/>
      <c r="BJ382" s="223"/>
      <c r="BK382" s="223"/>
      <c r="BL382" s="223"/>
      <c r="BM382" s="223"/>
      <c r="BN382" s="223"/>
      <c r="BO382" s="223"/>
      <c r="BP382" s="223"/>
      <c r="BQ382" s="223"/>
      <c r="BR382" s="223"/>
      <c r="BS382" s="223"/>
      <c r="BT382" s="223"/>
      <c r="BU382" s="223"/>
      <c r="BV382" s="223"/>
      <c r="BW382" s="223"/>
      <c r="BX382" s="223"/>
      <c r="BY382" s="223"/>
      <c r="BZ382" s="223"/>
      <c r="CA382" s="223"/>
      <c r="CB382" s="223"/>
      <c r="CC382" s="223"/>
      <c r="CD382" s="223"/>
      <c r="CE382" s="223"/>
      <c r="CF382" s="223"/>
      <c r="CG382" s="223"/>
      <c r="CH382" s="223"/>
      <c r="CI382" s="223"/>
      <c r="CJ382" s="223"/>
      <c r="CK382" s="223"/>
      <c r="CL382" s="223"/>
      <c r="CM382" s="223"/>
      <c r="CN382" s="223"/>
      <c r="CO382" s="223"/>
      <c r="CP382" s="223"/>
      <c r="CQ382" s="223"/>
      <c r="CR382" s="223"/>
      <c r="CS382" s="223"/>
      <c r="CT382" s="223"/>
      <c r="CU382" s="223"/>
      <c r="CV382" s="223"/>
      <c r="CW382" s="223"/>
      <c r="CX382" s="223"/>
      <c r="CY382" s="223"/>
      <c r="CZ382" s="223"/>
      <c r="DA382" s="223"/>
      <c r="DB382" s="223"/>
      <c r="DC382" s="223"/>
      <c r="DD382" s="223"/>
      <c r="DE382" s="223"/>
      <c r="DF382" s="223"/>
      <c r="DG382" s="223"/>
      <c r="DH382" s="223"/>
      <c r="DI382" s="223"/>
      <c r="DJ382" s="223"/>
      <c r="DK382" s="223"/>
      <c r="DL382" s="223"/>
      <c r="DM382" s="223"/>
      <c r="DN382" s="223"/>
      <c r="DO382" s="223"/>
      <c r="DP382" s="223"/>
      <c r="DQ382" s="223"/>
      <c r="DR382" s="223"/>
      <c r="DS382" s="223"/>
      <c r="DT382" s="223"/>
      <c r="DU382" s="223"/>
      <c r="DV382" s="223"/>
      <c r="DW382" s="223"/>
      <c r="DX382" s="223"/>
      <c r="DY382" s="223"/>
      <c r="DZ382" s="223"/>
      <c r="EA382" s="223"/>
      <c r="EB382" s="223"/>
      <c r="EC382" s="223"/>
      <c r="ED382" s="223"/>
      <c r="EE382" s="223"/>
      <c r="EF382" s="223"/>
      <c r="EG382" s="223"/>
      <c r="EH382" s="223"/>
      <c r="EI382" s="223"/>
      <c r="EJ382" s="223"/>
      <c r="EK382" s="223"/>
      <c r="EL382" s="223"/>
      <c r="EM382" s="223"/>
      <c r="EN382" s="223"/>
      <c r="EO382" s="223"/>
      <c r="EP382" s="223"/>
      <c r="EQ382" s="223"/>
      <c r="ER382" s="223"/>
      <c r="ES382" s="223"/>
      <c r="ET382" s="223"/>
      <c r="EU382" s="223"/>
      <c r="EV382" s="223"/>
      <c r="EW382" s="223"/>
      <c r="EX382" s="223"/>
      <c r="EY382" s="223"/>
      <c r="EZ382" s="223"/>
      <c r="FA382" s="223"/>
      <c r="FB382" s="223"/>
      <c r="FC382" s="223"/>
      <c r="FD382" s="223"/>
      <c r="FE382" s="223"/>
      <c r="FF382" s="223"/>
      <c r="FG382" s="223"/>
      <c r="FH382" s="223"/>
      <c r="FI382" s="223"/>
      <c r="FJ382" s="223"/>
      <c r="FK382" s="223"/>
      <c r="FL382" s="223"/>
      <c r="FM382" s="223"/>
      <c r="FN382" s="223"/>
      <c r="FO382" s="223"/>
      <c r="FP382" s="223"/>
      <c r="FQ382" s="223"/>
      <c r="FR382" s="223"/>
      <c r="FS382" s="223"/>
      <c r="FT382" s="223"/>
      <c r="FU382" s="223"/>
      <c r="FV382" s="223"/>
      <c r="FW382" s="223"/>
      <c r="FX382" s="223"/>
      <c r="FY382" s="223"/>
      <c r="FZ382" s="223"/>
      <c r="GA382" s="223"/>
      <c r="GB382" s="223"/>
      <c r="GC382" s="223"/>
      <c r="GD382" s="223"/>
      <c r="GE382" s="223"/>
      <c r="GF382" s="223"/>
      <c r="GG382" s="223"/>
      <c r="GH382" s="223"/>
      <c r="GI382" s="223"/>
      <c r="GJ382" s="223"/>
      <c r="GK382" s="223"/>
      <c r="GL382" s="223"/>
      <c r="GM382" s="223"/>
      <c r="GN382" s="223"/>
      <c r="GO382" s="223"/>
      <c r="GP382" s="223"/>
      <c r="GQ382" s="223"/>
      <c r="GR382" s="223"/>
      <c r="GS382" s="223"/>
      <c r="GT382" s="223"/>
      <c r="GU382" s="223"/>
      <c r="GV382" s="223"/>
      <c r="GW382" s="223"/>
      <c r="GX382" s="223"/>
      <c r="GY382" s="223"/>
      <c r="GZ382" s="223"/>
      <c r="HA382" s="223"/>
      <c r="HB382" s="223"/>
      <c r="HC382" s="223"/>
      <c r="HD382" s="223"/>
      <c r="HE382" s="223"/>
      <c r="HF382" s="223"/>
      <c r="HG382" s="223"/>
      <c r="HH382" s="223"/>
      <c r="HI382" s="223"/>
      <c r="HJ382" s="223"/>
      <c r="HK382" s="223"/>
      <c r="HL382" s="223"/>
      <c r="HM382" s="223"/>
      <c r="HN382" s="223"/>
      <c r="HO382" s="223"/>
      <c r="HP382" s="223"/>
      <c r="HQ382" s="223"/>
      <c r="HR382" s="223"/>
      <c r="HS382" s="223"/>
      <c r="HT382" s="223"/>
      <c r="HU382" s="223"/>
      <c r="HV382" s="223"/>
      <c r="HW382" s="223"/>
      <c r="HX382" s="223"/>
      <c r="HY382" s="223"/>
      <c r="HZ382" s="223"/>
      <c r="IA382" s="223"/>
      <c r="IB382" s="223"/>
      <c r="IC382" s="223"/>
      <c r="ID382" s="223"/>
      <c r="IE382" s="223"/>
      <c r="IF382" s="223"/>
      <c r="IG382" s="223"/>
      <c r="IH382" s="223"/>
      <c r="II382" s="223"/>
      <c r="IJ382" s="223"/>
      <c r="IK382" s="223"/>
      <c r="IL382" s="223"/>
      <c r="IM382" s="223"/>
      <c r="IN382" s="223"/>
      <c r="IO382" s="223"/>
      <c r="IP382" s="223"/>
      <c r="IQ382" s="223"/>
      <c r="IR382" s="223"/>
      <c r="IS382" s="223"/>
      <c r="IT382" s="223"/>
      <c r="IU382" s="223"/>
      <c r="IV382" s="223"/>
      <c r="IW382" s="223"/>
      <c r="IX382" s="223"/>
      <c r="IY382" s="223"/>
      <c r="IZ382" s="223"/>
      <c r="JA382" s="223"/>
      <c r="JB382" s="223"/>
      <c r="JC382" s="223"/>
      <c r="JD382" s="223"/>
      <c r="JE382" s="223"/>
      <c r="JF382" s="223"/>
      <c r="JG382" s="223"/>
      <c r="JH382" s="223"/>
      <c r="JI382" s="223"/>
      <c r="JJ382" s="223"/>
      <c r="JK382" s="223"/>
      <c r="JL382" s="223"/>
      <c r="JM382" s="223"/>
      <c r="JN382" s="223"/>
      <c r="JO382" s="223"/>
      <c r="JP382" s="223"/>
      <c r="JQ382" s="223"/>
      <c r="JR382" s="223"/>
      <c r="JS382" s="223"/>
      <c r="JT382" s="223"/>
      <c r="JU382" s="223"/>
      <c r="JV382" s="223"/>
      <c r="JW382" s="223"/>
      <c r="JX382" s="223"/>
      <c r="JY382" s="223"/>
      <c r="JZ382" s="223"/>
      <c r="KA382" s="223"/>
      <c r="KB382" s="223"/>
      <c r="KC382" s="223"/>
      <c r="KD382" s="223"/>
      <c r="KE382" s="223"/>
      <c r="KF382" s="223"/>
      <c r="KG382" s="223"/>
      <c r="KH382" s="223"/>
      <c r="KI382" s="223"/>
      <c r="KJ382" s="223"/>
      <c r="KK382" s="223"/>
      <c r="KL382" s="223"/>
      <c r="KM382" s="223"/>
      <c r="KN382" s="223"/>
      <c r="KO382" s="223"/>
      <c r="KP382" s="223"/>
      <c r="KQ382" s="223"/>
      <c r="KR382" s="223"/>
      <c r="KS382" s="223"/>
      <c r="KT382" s="223"/>
      <c r="KU382" s="223"/>
      <c r="KV382" s="223"/>
      <c r="KW382" s="223"/>
      <c r="KX382" s="223"/>
      <c r="KY382" s="223"/>
      <c r="KZ382" s="223"/>
      <c r="LA382" s="223"/>
      <c r="LB382" s="223"/>
      <c r="LC382" s="223"/>
      <c r="LD382" s="223"/>
      <c r="LE382" s="223"/>
      <c r="LF382" s="223"/>
      <c r="LG382" s="223"/>
      <c r="LH382" s="223"/>
      <c r="LI382" s="223"/>
      <c r="LJ382" s="223"/>
      <c r="LK382" s="223"/>
      <c r="LL382" s="223"/>
      <c r="LM382" s="223"/>
      <c r="LN382" s="223"/>
      <c r="LO382" s="223"/>
      <c r="LP382" s="223"/>
      <c r="LQ382" s="223"/>
      <c r="LR382" s="223"/>
      <c r="LS382" s="223"/>
      <c r="LT382" s="223"/>
      <c r="LU382" s="223"/>
      <c r="LV382" s="223"/>
      <c r="LW382" s="223"/>
      <c r="LX382" s="223"/>
      <c r="LY382" s="223"/>
      <c r="LZ382" s="223"/>
      <c r="MA382" s="223"/>
      <c r="MB382" s="223"/>
      <c r="MC382" s="223"/>
      <c r="MD382" s="223"/>
      <c r="ME382" s="223"/>
      <c r="MF382" s="223"/>
      <c r="MG382" s="223"/>
      <c r="MH382" s="223"/>
      <c r="MI382" s="223"/>
      <c r="MJ382" s="223"/>
      <c r="MK382" s="223"/>
      <c r="ML382" s="223"/>
      <c r="MM382" s="223"/>
      <c r="MN382" s="223"/>
      <c r="MO382" s="223"/>
      <c r="MP382" s="223"/>
      <c r="MQ382" s="223"/>
      <c r="MR382" s="223"/>
      <c r="MS382" s="223"/>
      <c r="MT382" s="223"/>
      <c r="MU382" s="223"/>
      <c r="MV382" s="223"/>
      <c r="MW382" s="223"/>
      <c r="MX382" s="223"/>
      <c r="MY382" s="223"/>
      <c r="MZ382" s="223"/>
      <c r="NA382" s="223"/>
      <c r="NB382" s="223"/>
      <c r="NC382" s="223"/>
      <c r="ND382" s="223"/>
      <c r="NE382" s="223"/>
      <c r="NF382" s="223"/>
      <c r="NG382" s="223"/>
      <c r="NH382" s="223"/>
      <c r="NI382" s="223"/>
      <c r="NJ382" s="223"/>
      <c r="NK382" s="223"/>
      <c r="NL382" s="223"/>
      <c r="NM382" s="223"/>
      <c r="NN382" s="223"/>
      <c r="NO382" s="223"/>
      <c r="NP382" s="223"/>
      <c r="NQ382" s="223"/>
      <c r="NR382" s="223"/>
      <c r="NS382" s="223"/>
      <c r="NT382" s="223"/>
      <c r="NU382" s="223"/>
      <c r="NV382" s="223"/>
      <c r="NW382" s="223"/>
      <c r="NX382" s="223"/>
      <c r="NY382" s="223"/>
      <c r="NZ382" s="223"/>
      <c r="OA382" s="223"/>
      <c r="OB382" s="223"/>
      <c r="OC382" s="223"/>
      <c r="OD382" s="223"/>
      <c r="OE382" s="223"/>
      <c r="OF382" s="223"/>
      <c r="OG382" s="223"/>
      <c r="OH382" s="223"/>
      <c r="OI382" s="223"/>
      <c r="OJ382" s="223"/>
      <c r="OK382" s="223"/>
      <c r="OL382" s="223"/>
      <c r="OM382" s="223"/>
      <c r="ON382" s="223"/>
      <c r="OO382" s="223"/>
      <c r="OP382" s="223"/>
      <c r="OQ382" s="223"/>
      <c r="OR382" s="223"/>
      <c r="OS382" s="223"/>
      <c r="OT382" s="223"/>
      <c r="OU382" s="223"/>
      <c r="OV382" s="223"/>
      <c r="OW382" s="223"/>
      <c r="OX382" s="223"/>
      <c r="OY382" s="223"/>
      <c r="OZ382" s="223"/>
      <c r="PA382" s="223"/>
      <c r="PB382" s="223"/>
      <c r="PC382" s="223"/>
      <c r="PD382" s="223"/>
      <c r="PE382" s="223"/>
      <c r="PF382" s="223"/>
      <c r="PG382" s="223"/>
      <c r="PH382" s="223"/>
      <c r="PI382" s="223"/>
      <c r="PJ382" s="223"/>
      <c r="PK382" s="223"/>
      <c r="PL382" s="223"/>
      <c r="PM382" s="223"/>
      <c r="PN382" s="223"/>
      <c r="PO382" s="223"/>
      <c r="PP382" s="223"/>
      <c r="PQ382" s="223"/>
      <c r="PR382" s="223"/>
      <c r="PS382" s="223"/>
      <c r="PT382" s="223"/>
      <c r="PU382" s="223"/>
      <c r="PV382" s="223"/>
      <c r="PW382" s="223"/>
      <c r="PX382" s="223"/>
      <c r="PY382" s="223"/>
      <c r="PZ382" s="223"/>
      <c r="QA382" s="223"/>
      <c r="QB382" s="223"/>
      <c r="QC382" s="223"/>
      <c r="QD382" s="223"/>
      <c r="QE382" s="223"/>
      <c r="QF382" s="223"/>
      <c r="QG382" s="223"/>
      <c r="QH382" s="223"/>
      <c r="QI382" s="223"/>
      <c r="QJ382" s="223"/>
      <c r="QK382" s="223"/>
      <c r="QL382" s="223"/>
      <c r="QM382" s="223"/>
      <c r="QN382" s="223"/>
      <c r="QO382" s="223"/>
      <c r="QP382" s="223"/>
      <c r="QQ382" s="223"/>
      <c r="QR382" s="223"/>
      <c r="QS382" s="223"/>
      <c r="QT382" s="223"/>
      <c r="QU382" s="223"/>
      <c r="QV382" s="223"/>
      <c r="QW382" s="223"/>
      <c r="QX382" s="223"/>
      <c r="QY382" s="223"/>
      <c r="QZ382" s="223"/>
      <c r="RA382" s="223"/>
      <c r="RB382" s="223"/>
      <c r="RC382" s="223"/>
      <c r="RD382" s="223"/>
      <c r="RE382" s="223"/>
      <c r="RF382" s="223"/>
      <c r="RG382" s="223"/>
      <c r="RH382" s="223"/>
      <c r="RI382" s="223"/>
      <c r="RJ382" s="223"/>
      <c r="RK382" s="223"/>
      <c r="RL382" s="223"/>
      <c r="RM382" s="223"/>
      <c r="RN382" s="223"/>
      <c r="RO382" s="223"/>
      <c r="RP382" s="223"/>
      <c r="RQ382" s="223"/>
      <c r="RR382" s="223"/>
    </row>
    <row r="383" customFormat="false" ht="33" hidden="false" customHeight="false" outlineLevel="0" collapsed="false">
      <c r="A383" s="190"/>
      <c r="B383" s="119" t="s">
        <v>109</v>
      </c>
      <c r="C383" s="119" t="n">
        <v>14</v>
      </c>
      <c r="D383" s="119" t="s">
        <v>385</v>
      </c>
      <c r="E383" s="119"/>
      <c r="F383" s="119"/>
      <c r="G383" s="119" t="s">
        <v>530</v>
      </c>
      <c r="H383" s="119"/>
      <c r="I383" s="119" t="s">
        <v>71</v>
      </c>
      <c r="J383" s="119"/>
      <c r="K383" s="164" t="s">
        <v>1316</v>
      </c>
      <c r="L383" s="119" t="s">
        <v>80</v>
      </c>
      <c r="M383" s="119" t="s">
        <v>114</v>
      </c>
      <c r="N383" s="202" t="n">
        <v>41935</v>
      </c>
      <c r="O383" s="202" t="n">
        <v>41935</v>
      </c>
      <c r="P383" s="202" t="n">
        <v>41940</v>
      </c>
      <c r="Q383" s="119"/>
      <c r="R383" s="119"/>
      <c r="S383" s="119" t="n">
        <v>14001</v>
      </c>
      <c r="T383" s="119"/>
      <c r="U383" s="336" t="s">
        <v>1319</v>
      </c>
      <c r="V383" s="190"/>
      <c r="W383" s="302" t="s">
        <v>1094</v>
      </c>
      <c r="X383" s="190"/>
      <c r="Y383" s="119" t="s">
        <v>1149</v>
      </c>
      <c r="Z383" s="169" t="s">
        <v>1320</v>
      </c>
      <c r="AA383" s="165"/>
      <c r="AB383" s="159" t="n">
        <v>0.9</v>
      </c>
      <c r="AC383" s="202" t="n">
        <v>41974</v>
      </c>
      <c r="AD383" s="334" t="s">
        <v>121</v>
      </c>
      <c r="AE383" s="190"/>
      <c r="AF383" s="119"/>
      <c r="AG383" s="119"/>
      <c r="AI383" s="223"/>
      <c r="AJ383" s="223"/>
      <c r="AK383" s="223"/>
      <c r="AL383" s="223"/>
      <c r="AM383" s="223"/>
      <c r="AN383" s="223"/>
      <c r="AO383" s="223"/>
      <c r="AP383" s="223"/>
      <c r="AQ383" s="223"/>
      <c r="AR383" s="223"/>
      <c r="AS383" s="223"/>
      <c r="AT383" s="223"/>
      <c r="AU383" s="223"/>
      <c r="AV383" s="223"/>
      <c r="AW383" s="223"/>
      <c r="AX383" s="223"/>
      <c r="AY383" s="223"/>
      <c r="AZ383" s="223"/>
      <c r="BA383" s="223"/>
      <c r="BB383" s="223"/>
      <c r="BC383" s="223"/>
      <c r="BD383" s="223"/>
      <c r="BE383" s="223"/>
      <c r="BF383" s="223"/>
      <c r="BG383" s="223"/>
      <c r="BH383" s="223"/>
      <c r="BI383" s="223"/>
      <c r="BJ383" s="223"/>
      <c r="BK383" s="223"/>
      <c r="BL383" s="223"/>
      <c r="BM383" s="223"/>
      <c r="BN383" s="223"/>
      <c r="BO383" s="223"/>
      <c r="BP383" s="223"/>
      <c r="BQ383" s="223"/>
      <c r="BR383" s="223"/>
      <c r="BS383" s="223"/>
      <c r="BT383" s="223"/>
      <c r="BU383" s="223"/>
      <c r="BV383" s="223"/>
      <c r="BW383" s="223"/>
      <c r="BX383" s="223"/>
      <c r="BY383" s="223"/>
      <c r="BZ383" s="223"/>
      <c r="CA383" s="223"/>
      <c r="CB383" s="223"/>
      <c r="CC383" s="223"/>
      <c r="CD383" s="223"/>
      <c r="CE383" s="223"/>
      <c r="CF383" s="223"/>
      <c r="CG383" s="223"/>
      <c r="CH383" s="223"/>
      <c r="CI383" s="223"/>
      <c r="CJ383" s="223"/>
      <c r="CK383" s="223"/>
      <c r="CL383" s="223"/>
      <c r="CM383" s="223"/>
      <c r="CN383" s="223"/>
      <c r="CO383" s="223"/>
      <c r="CP383" s="223"/>
      <c r="CQ383" s="223"/>
      <c r="CR383" s="223"/>
      <c r="CS383" s="223"/>
      <c r="CT383" s="223"/>
      <c r="CU383" s="223"/>
      <c r="CV383" s="223"/>
      <c r="CW383" s="223"/>
      <c r="CX383" s="223"/>
      <c r="CY383" s="223"/>
      <c r="CZ383" s="223"/>
      <c r="DA383" s="223"/>
      <c r="DB383" s="223"/>
      <c r="DC383" s="223"/>
      <c r="DD383" s="223"/>
      <c r="DE383" s="223"/>
      <c r="DF383" s="223"/>
      <c r="DG383" s="223"/>
      <c r="DH383" s="223"/>
      <c r="DI383" s="223"/>
      <c r="DJ383" s="223"/>
      <c r="DK383" s="223"/>
      <c r="DL383" s="223"/>
      <c r="DM383" s="223"/>
      <c r="DN383" s="223"/>
      <c r="DO383" s="223"/>
      <c r="DP383" s="223"/>
      <c r="DQ383" s="223"/>
      <c r="DR383" s="223"/>
      <c r="DS383" s="223"/>
      <c r="DT383" s="223"/>
      <c r="DU383" s="223"/>
      <c r="DV383" s="223"/>
      <c r="DW383" s="223"/>
      <c r="DX383" s="223"/>
      <c r="DY383" s="223"/>
      <c r="DZ383" s="223"/>
      <c r="EA383" s="223"/>
      <c r="EB383" s="223"/>
      <c r="EC383" s="223"/>
      <c r="ED383" s="223"/>
      <c r="EE383" s="223"/>
      <c r="EF383" s="223"/>
      <c r="EG383" s="223"/>
      <c r="EH383" s="223"/>
      <c r="EI383" s="223"/>
      <c r="EJ383" s="223"/>
      <c r="EK383" s="223"/>
      <c r="EL383" s="223"/>
      <c r="EM383" s="223"/>
      <c r="EN383" s="223"/>
      <c r="EO383" s="223"/>
      <c r="EP383" s="223"/>
      <c r="EQ383" s="223"/>
      <c r="ER383" s="223"/>
      <c r="ES383" s="223"/>
      <c r="ET383" s="223"/>
      <c r="EU383" s="223"/>
      <c r="EV383" s="223"/>
      <c r="EW383" s="223"/>
      <c r="EX383" s="223"/>
      <c r="EY383" s="223"/>
      <c r="EZ383" s="223"/>
      <c r="FA383" s="223"/>
      <c r="FB383" s="223"/>
      <c r="FC383" s="223"/>
      <c r="FD383" s="223"/>
      <c r="FE383" s="223"/>
      <c r="FF383" s="223"/>
      <c r="FG383" s="223"/>
      <c r="FH383" s="223"/>
      <c r="FI383" s="223"/>
      <c r="FJ383" s="223"/>
      <c r="FK383" s="223"/>
      <c r="FL383" s="223"/>
      <c r="FM383" s="223"/>
      <c r="FN383" s="223"/>
      <c r="FO383" s="223"/>
      <c r="FP383" s="223"/>
      <c r="FQ383" s="223"/>
      <c r="FR383" s="223"/>
      <c r="FS383" s="223"/>
      <c r="FT383" s="223"/>
      <c r="FU383" s="223"/>
      <c r="FV383" s="223"/>
      <c r="FW383" s="223"/>
      <c r="FX383" s="223"/>
      <c r="FY383" s="223"/>
      <c r="FZ383" s="223"/>
      <c r="GA383" s="223"/>
      <c r="GB383" s="223"/>
      <c r="GC383" s="223"/>
      <c r="GD383" s="223"/>
      <c r="GE383" s="223"/>
      <c r="GF383" s="223"/>
      <c r="GG383" s="223"/>
      <c r="GH383" s="223"/>
      <c r="GI383" s="223"/>
      <c r="GJ383" s="223"/>
      <c r="GK383" s="223"/>
      <c r="GL383" s="223"/>
      <c r="GM383" s="223"/>
      <c r="GN383" s="223"/>
      <c r="GO383" s="223"/>
      <c r="GP383" s="223"/>
      <c r="GQ383" s="223"/>
      <c r="GR383" s="223"/>
      <c r="GS383" s="223"/>
      <c r="GT383" s="223"/>
      <c r="GU383" s="223"/>
      <c r="GV383" s="223"/>
      <c r="GW383" s="223"/>
      <c r="GX383" s="223"/>
      <c r="GY383" s="223"/>
      <c r="GZ383" s="223"/>
      <c r="HA383" s="223"/>
      <c r="HB383" s="223"/>
      <c r="HC383" s="223"/>
      <c r="HD383" s="223"/>
      <c r="HE383" s="223"/>
      <c r="HF383" s="223"/>
      <c r="HG383" s="223"/>
      <c r="HH383" s="223"/>
      <c r="HI383" s="223"/>
      <c r="HJ383" s="223"/>
      <c r="HK383" s="223"/>
      <c r="HL383" s="223"/>
      <c r="HM383" s="223"/>
      <c r="HN383" s="223"/>
      <c r="HO383" s="223"/>
      <c r="HP383" s="223"/>
      <c r="HQ383" s="223"/>
      <c r="HR383" s="223"/>
      <c r="HS383" s="223"/>
      <c r="HT383" s="223"/>
      <c r="HU383" s="223"/>
      <c r="HV383" s="223"/>
      <c r="HW383" s="223"/>
      <c r="HX383" s="223"/>
      <c r="HY383" s="223"/>
      <c r="HZ383" s="223"/>
      <c r="IA383" s="223"/>
      <c r="IB383" s="223"/>
      <c r="IC383" s="223"/>
      <c r="ID383" s="223"/>
      <c r="IE383" s="223"/>
      <c r="IF383" s="223"/>
      <c r="IG383" s="223"/>
      <c r="IH383" s="223"/>
      <c r="II383" s="223"/>
      <c r="IJ383" s="223"/>
      <c r="IK383" s="223"/>
      <c r="IL383" s="223"/>
      <c r="IM383" s="223"/>
      <c r="IN383" s="223"/>
      <c r="IO383" s="223"/>
      <c r="IP383" s="223"/>
      <c r="IQ383" s="223"/>
      <c r="IR383" s="223"/>
      <c r="IS383" s="223"/>
      <c r="IT383" s="223"/>
      <c r="IU383" s="223"/>
      <c r="IV383" s="223"/>
      <c r="IW383" s="223"/>
      <c r="IX383" s="223"/>
      <c r="IY383" s="223"/>
      <c r="IZ383" s="223"/>
      <c r="JA383" s="223"/>
      <c r="JB383" s="223"/>
      <c r="JC383" s="223"/>
      <c r="JD383" s="223"/>
      <c r="JE383" s="223"/>
      <c r="JF383" s="223"/>
      <c r="JG383" s="223"/>
      <c r="JH383" s="223"/>
      <c r="JI383" s="223"/>
      <c r="JJ383" s="223"/>
      <c r="JK383" s="223"/>
      <c r="JL383" s="223"/>
      <c r="JM383" s="223"/>
      <c r="JN383" s="223"/>
      <c r="JO383" s="223"/>
      <c r="JP383" s="223"/>
      <c r="JQ383" s="223"/>
      <c r="JR383" s="223"/>
      <c r="JS383" s="223"/>
      <c r="JT383" s="223"/>
      <c r="JU383" s="223"/>
      <c r="JV383" s="223"/>
      <c r="JW383" s="223"/>
      <c r="JX383" s="223"/>
      <c r="JY383" s="223"/>
      <c r="JZ383" s="223"/>
      <c r="KA383" s="223"/>
      <c r="KB383" s="223"/>
      <c r="KC383" s="223"/>
      <c r="KD383" s="223"/>
      <c r="KE383" s="223"/>
      <c r="KF383" s="223"/>
      <c r="KG383" s="223"/>
      <c r="KH383" s="223"/>
      <c r="KI383" s="223"/>
      <c r="KJ383" s="223"/>
      <c r="KK383" s="223"/>
      <c r="KL383" s="223"/>
      <c r="KM383" s="223"/>
      <c r="KN383" s="223"/>
      <c r="KO383" s="223"/>
      <c r="KP383" s="223"/>
      <c r="KQ383" s="223"/>
      <c r="KR383" s="223"/>
      <c r="KS383" s="223"/>
      <c r="KT383" s="223"/>
      <c r="KU383" s="223"/>
      <c r="KV383" s="223"/>
      <c r="KW383" s="223"/>
      <c r="KX383" s="223"/>
      <c r="KY383" s="223"/>
      <c r="KZ383" s="223"/>
      <c r="LA383" s="223"/>
      <c r="LB383" s="223"/>
      <c r="LC383" s="223"/>
      <c r="LD383" s="223"/>
      <c r="LE383" s="223"/>
      <c r="LF383" s="223"/>
      <c r="LG383" s="223"/>
      <c r="LH383" s="223"/>
      <c r="LI383" s="223"/>
      <c r="LJ383" s="223"/>
      <c r="LK383" s="223"/>
      <c r="LL383" s="223"/>
      <c r="LM383" s="223"/>
      <c r="LN383" s="223"/>
      <c r="LO383" s="223"/>
      <c r="LP383" s="223"/>
      <c r="LQ383" s="223"/>
      <c r="LR383" s="223"/>
      <c r="LS383" s="223"/>
      <c r="LT383" s="223"/>
      <c r="LU383" s="223"/>
      <c r="LV383" s="223"/>
      <c r="LW383" s="223"/>
      <c r="LX383" s="223"/>
      <c r="LY383" s="223"/>
      <c r="LZ383" s="223"/>
      <c r="MA383" s="223"/>
      <c r="MB383" s="223"/>
      <c r="MC383" s="223"/>
      <c r="MD383" s="223"/>
      <c r="ME383" s="223"/>
      <c r="MF383" s="223"/>
      <c r="MG383" s="223"/>
      <c r="MH383" s="223"/>
      <c r="MI383" s="223"/>
      <c r="MJ383" s="223"/>
      <c r="MK383" s="223"/>
      <c r="ML383" s="223"/>
      <c r="MM383" s="223"/>
      <c r="MN383" s="223"/>
      <c r="MO383" s="223"/>
      <c r="MP383" s="223"/>
      <c r="MQ383" s="223"/>
      <c r="MR383" s="223"/>
      <c r="MS383" s="223"/>
      <c r="MT383" s="223"/>
      <c r="MU383" s="223"/>
      <c r="MV383" s="223"/>
      <c r="MW383" s="223"/>
      <c r="MX383" s="223"/>
      <c r="MY383" s="223"/>
      <c r="MZ383" s="223"/>
      <c r="NA383" s="223"/>
      <c r="NB383" s="223"/>
      <c r="NC383" s="223"/>
      <c r="ND383" s="223"/>
      <c r="NE383" s="223"/>
      <c r="NF383" s="223"/>
      <c r="NG383" s="223"/>
      <c r="NH383" s="223"/>
      <c r="NI383" s="223"/>
      <c r="NJ383" s="223"/>
      <c r="NK383" s="223"/>
      <c r="NL383" s="223"/>
      <c r="NM383" s="223"/>
      <c r="NN383" s="223"/>
      <c r="NO383" s="223"/>
      <c r="NP383" s="223"/>
      <c r="NQ383" s="223"/>
      <c r="NR383" s="223"/>
      <c r="NS383" s="223"/>
      <c r="NT383" s="223"/>
      <c r="NU383" s="223"/>
      <c r="NV383" s="223"/>
      <c r="NW383" s="223"/>
      <c r="NX383" s="223"/>
      <c r="NY383" s="223"/>
      <c r="NZ383" s="223"/>
      <c r="OA383" s="223"/>
      <c r="OB383" s="223"/>
      <c r="OC383" s="223"/>
      <c r="OD383" s="223"/>
      <c r="OE383" s="223"/>
      <c r="OF383" s="223"/>
      <c r="OG383" s="223"/>
      <c r="OH383" s="223"/>
      <c r="OI383" s="223"/>
      <c r="OJ383" s="223"/>
      <c r="OK383" s="223"/>
      <c r="OL383" s="223"/>
      <c r="OM383" s="223"/>
      <c r="ON383" s="223"/>
      <c r="OO383" s="223"/>
      <c r="OP383" s="223"/>
      <c r="OQ383" s="223"/>
      <c r="OR383" s="223"/>
      <c r="OS383" s="223"/>
      <c r="OT383" s="223"/>
      <c r="OU383" s="223"/>
      <c r="OV383" s="223"/>
      <c r="OW383" s="223"/>
      <c r="OX383" s="223"/>
      <c r="OY383" s="223"/>
      <c r="OZ383" s="223"/>
      <c r="PA383" s="223"/>
      <c r="PB383" s="223"/>
      <c r="PC383" s="223"/>
      <c r="PD383" s="223"/>
      <c r="PE383" s="223"/>
      <c r="PF383" s="223"/>
      <c r="PG383" s="223"/>
      <c r="PH383" s="223"/>
      <c r="PI383" s="223"/>
      <c r="PJ383" s="223"/>
      <c r="PK383" s="223"/>
      <c r="PL383" s="223"/>
      <c r="PM383" s="223"/>
      <c r="PN383" s="223"/>
      <c r="PO383" s="223"/>
      <c r="PP383" s="223"/>
      <c r="PQ383" s="223"/>
      <c r="PR383" s="223"/>
      <c r="PS383" s="223"/>
      <c r="PT383" s="223"/>
      <c r="PU383" s="223"/>
      <c r="PV383" s="223"/>
      <c r="PW383" s="223"/>
      <c r="PX383" s="223"/>
      <c r="PY383" s="223"/>
      <c r="PZ383" s="223"/>
      <c r="QA383" s="223"/>
      <c r="QB383" s="223"/>
      <c r="QC383" s="223"/>
      <c r="QD383" s="223"/>
      <c r="QE383" s="223"/>
      <c r="QF383" s="223"/>
      <c r="QG383" s="223"/>
      <c r="QH383" s="223"/>
      <c r="QI383" s="223"/>
      <c r="QJ383" s="223"/>
      <c r="QK383" s="223"/>
      <c r="QL383" s="223"/>
      <c r="QM383" s="223"/>
      <c r="QN383" s="223"/>
      <c r="QO383" s="223"/>
      <c r="QP383" s="223"/>
      <c r="QQ383" s="223"/>
      <c r="QR383" s="223"/>
      <c r="QS383" s="223"/>
      <c r="QT383" s="223"/>
      <c r="QU383" s="223"/>
      <c r="QV383" s="223"/>
      <c r="QW383" s="223"/>
      <c r="QX383" s="223"/>
      <c r="QY383" s="223"/>
      <c r="QZ383" s="223"/>
      <c r="RA383" s="223"/>
      <c r="RB383" s="223"/>
      <c r="RC383" s="223"/>
      <c r="RD383" s="223"/>
      <c r="RE383" s="223"/>
      <c r="RF383" s="223"/>
      <c r="RG383" s="223"/>
      <c r="RH383" s="223"/>
      <c r="RI383" s="223"/>
      <c r="RJ383" s="223"/>
      <c r="RK383" s="223"/>
      <c r="RL383" s="223"/>
      <c r="RM383" s="223"/>
      <c r="RN383" s="223"/>
      <c r="RO383" s="223"/>
      <c r="RP383" s="223"/>
      <c r="RQ383" s="223"/>
      <c r="RR383" s="223"/>
    </row>
    <row r="384" customFormat="false" ht="33" hidden="false" customHeight="false" outlineLevel="0" collapsed="false">
      <c r="A384" s="190"/>
      <c r="B384" s="119" t="s">
        <v>109</v>
      </c>
      <c r="C384" s="119" t="n">
        <v>14</v>
      </c>
      <c r="D384" s="119" t="s">
        <v>385</v>
      </c>
      <c r="E384" s="119"/>
      <c r="F384" s="119"/>
      <c r="G384" s="119" t="s">
        <v>530</v>
      </c>
      <c r="H384" s="119"/>
      <c r="I384" s="119" t="s">
        <v>71</v>
      </c>
      <c r="J384" s="119"/>
      <c r="K384" s="164" t="s">
        <v>1316</v>
      </c>
      <c r="L384" s="119" t="s">
        <v>80</v>
      </c>
      <c r="M384" s="119" t="s">
        <v>114</v>
      </c>
      <c r="N384" s="202" t="n">
        <v>41935</v>
      </c>
      <c r="O384" s="202" t="n">
        <v>41935</v>
      </c>
      <c r="P384" s="202" t="n">
        <v>41940</v>
      </c>
      <c r="Q384" s="119"/>
      <c r="R384" s="119"/>
      <c r="S384" s="119" t="n">
        <v>14001</v>
      </c>
      <c r="T384" s="119"/>
      <c r="U384" s="337" t="s">
        <v>1321</v>
      </c>
      <c r="V384" s="190"/>
      <c r="W384" s="302" t="s">
        <v>1094</v>
      </c>
      <c r="X384" s="190"/>
      <c r="Y384" s="119" t="s">
        <v>1149</v>
      </c>
      <c r="Z384" s="190" t="s">
        <v>1322</v>
      </c>
      <c r="AA384" s="190"/>
      <c r="AB384" s="159" t="n">
        <v>0.9</v>
      </c>
      <c r="AC384" s="202" t="n">
        <v>41974</v>
      </c>
      <c r="AD384" s="334" t="s">
        <v>121</v>
      </c>
      <c r="AE384" s="190"/>
      <c r="AF384" s="119"/>
      <c r="AG384" s="119"/>
      <c r="AI384" s="223"/>
      <c r="AJ384" s="223"/>
      <c r="AK384" s="223"/>
      <c r="AL384" s="223"/>
      <c r="AM384" s="223"/>
      <c r="AN384" s="223"/>
      <c r="AO384" s="223"/>
      <c r="AP384" s="223"/>
      <c r="AQ384" s="223"/>
      <c r="AR384" s="223"/>
      <c r="AS384" s="223"/>
      <c r="AT384" s="223"/>
      <c r="AU384" s="223"/>
      <c r="AV384" s="223"/>
      <c r="AW384" s="223"/>
      <c r="AX384" s="223"/>
      <c r="AY384" s="223"/>
      <c r="AZ384" s="223"/>
      <c r="BA384" s="223"/>
      <c r="BB384" s="223"/>
      <c r="BC384" s="223"/>
      <c r="BD384" s="223"/>
      <c r="BE384" s="223"/>
      <c r="BF384" s="223"/>
      <c r="BG384" s="223"/>
      <c r="BH384" s="223"/>
      <c r="BI384" s="223"/>
      <c r="BJ384" s="223"/>
      <c r="BK384" s="223"/>
      <c r="BL384" s="223"/>
      <c r="BM384" s="223"/>
      <c r="BN384" s="223"/>
      <c r="BO384" s="223"/>
      <c r="BP384" s="223"/>
      <c r="BQ384" s="223"/>
      <c r="BR384" s="223"/>
      <c r="BS384" s="223"/>
      <c r="BT384" s="223"/>
      <c r="BU384" s="223"/>
      <c r="BV384" s="223"/>
      <c r="BW384" s="223"/>
      <c r="BX384" s="223"/>
      <c r="BY384" s="223"/>
      <c r="BZ384" s="223"/>
      <c r="CA384" s="223"/>
      <c r="CB384" s="223"/>
      <c r="CC384" s="223"/>
      <c r="CD384" s="223"/>
      <c r="CE384" s="223"/>
      <c r="CF384" s="223"/>
      <c r="CG384" s="223"/>
      <c r="CH384" s="223"/>
      <c r="CI384" s="223"/>
      <c r="CJ384" s="223"/>
      <c r="CK384" s="223"/>
      <c r="CL384" s="223"/>
      <c r="CM384" s="223"/>
      <c r="CN384" s="223"/>
      <c r="CO384" s="223"/>
      <c r="CP384" s="223"/>
      <c r="CQ384" s="223"/>
      <c r="CR384" s="223"/>
      <c r="CS384" s="223"/>
      <c r="CT384" s="223"/>
      <c r="CU384" s="223"/>
      <c r="CV384" s="223"/>
      <c r="CW384" s="223"/>
      <c r="CX384" s="223"/>
      <c r="CY384" s="223"/>
      <c r="CZ384" s="223"/>
      <c r="DA384" s="223"/>
      <c r="DB384" s="223"/>
      <c r="DC384" s="223"/>
      <c r="DD384" s="223"/>
      <c r="DE384" s="223"/>
      <c r="DF384" s="223"/>
      <c r="DG384" s="223"/>
      <c r="DH384" s="223"/>
      <c r="DI384" s="223"/>
      <c r="DJ384" s="223"/>
      <c r="DK384" s="223"/>
      <c r="DL384" s="223"/>
      <c r="DM384" s="223"/>
      <c r="DN384" s="223"/>
      <c r="DO384" s="223"/>
      <c r="DP384" s="223"/>
      <c r="DQ384" s="223"/>
      <c r="DR384" s="223"/>
      <c r="DS384" s="223"/>
      <c r="DT384" s="223"/>
      <c r="DU384" s="223"/>
      <c r="DV384" s="223"/>
      <c r="DW384" s="223"/>
      <c r="DX384" s="223"/>
      <c r="DY384" s="223"/>
      <c r="DZ384" s="223"/>
      <c r="EA384" s="223"/>
      <c r="EB384" s="223"/>
      <c r="EC384" s="223"/>
      <c r="ED384" s="223"/>
      <c r="EE384" s="223"/>
      <c r="EF384" s="223"/>
      <c r="EG384" s="223"/>
      <c r="EH384" s="223"/>
      <c r="EI384" s="223"/>
      <c r="EJ384" s="223"/>
      <c r="EK384" s="223"/>
      <c r="EL384" s="223"/>
      <c r="EM384" s="223"/>
      <c r="EN384" s="223"/>
      <c r="EO384" s="223"/>
      <c r="EP384" s="223"/>
      <c r="EQ384" s="223"/>
      <c r="ER384" s="223"/>
      <c r="ES384" s="223"/>
      <c r="ET384" s="223"/>
      <c r="EU384" s="223"/>
      <c r="EV384" s="223"/>
      <c r="EW384" s="223"/>
      <c r="EX384" s="223"/>
      <c r="EY384" s="223"/>
      <c r="EZ384" s="223"/>
      <c r="FA384" s="223"/>
      <c r="FB384" s="223"/>
      <c r="FC384" s="223"/>
      <c r="FD384" s="223"/>
      <c r="FE384" s="223"/>
      <c r="FF384" s="223"/>
      <c r="FG384" s="223"/>
      <c r="FH384" s="223"/>
      <c r="FI384" s="223"/>
      <c r="FJ384" s="223"/>
      <c r="FK384" s="223"/>
      <c r="FL384" s="223"/>
      <c r="FM384" s="223"/>
      <c r="FN384" s="223"/>
      <c r="FO384" s="223"/>
      <c r="FP384" s="223"/>
      <c r="FQ384" s="223"/>
      <c r="FR384" s="223"/>
      <c r="FS384" s="223"/>
      <c r="FT384" s="223"/>
      <c r="FU384" s="223"/>
      <c r="FV384" s="223"/>
      <c r="FW384" s="223"/>
      <c r="FX384" s="223"/>
      <c r="FY384" s="223"/>
      <c r="FZ384" s="223"/>
      <c r="GA384" s="223"/>
      <c r="GB384" s="223"/>
      <c r="GC384" s="223"/>
      <c r="GD384" s="223"/>
      <c r="GE384" s="223"/>
      <c r="GF384" s="223"/>
      <c r="GG384" s="223"/>
      <c r="GH384" s="223"/>
      <c r="GI384" s="223"/>
      <c r="GJ384" s="223"/>
      <c r="GK384" s="223"/>
      <c r="GL384" s="223"/>
      <c r="GM384" s="223"/>
      <c r="GN384" s="223"/>
      <c r="GO384" s="223"/>
      <c r="GP384" s="223"/>
      <c r="GQ384" s="223"/>
      <c r="GR384" s="223"/>
      <c r="GS384" s="223"/>
      <c r="GT384" s="223"/>
      <c r="GU384" s="223"/>
      <c r="GV384" s="223"/>
      <c r="GW384" s="223"/>
      <c r="GX384" s="223"/>
      <c r="GY384" s="223"/>
      <c r="GZ384" s="223"/>
      <c r="HA384" s="223"/>
      <c r="HB384" s="223"/>
      <c r="HC384" s="223"/>
      <c r="HD384" s="223"/>
      <c r="HE384" s="223"/>
      <c r="HF384" s="223"/>
      <c r="HG384" s="223"/>
      <c r="HH384" s="223"/>
      <c r="HI384" s="223"/>
      <c r="HJ384" s="223"/>
      <c r="HK384" s="223"/>
      <c r="HL384" s="223"/>
      <c r="HM384" s="223"/>
      <c r="HN384" s="223"/>
      <c r="HO384" s="223"/>
      <c r="HP384" s="223"/>
      <c r="HQ384" s="223"/>
      <c r="HR384" s="223"/>
      <c r="HS384" s="223"/>
      <c r="HT384" s="223"/>
      <c r="HU384" s="223"/>
      <c r="HV384" s="223"/>
      <c r="HW384" s="223"/>
      <c r="HX384" s="223"/>
      <c r="HY384" s="223"/>
      <c r="HZ384" s="223"/>
      <c r="IA384" s="223"/>
      <c r="IB384" s="223"/>
      <c r="IC384" s="223"/>
      <c r="ID384" s="223"/>
      <c r="IE384" s="223"/>
      <c r="IF384" s="223"/>
      <c r="IG384" s="223"/>
      <c r="IH384" s="223"/>
      <c r="II384" s="223"/>
      <c r="IJ384" s="223"/>
      <c r="IK384" s="223"/>
      <c r="IL384" s="223"/>
      <c r="IM384" s="223"/>
      <c r="IN384" s="223"/>
      <c r="IO384" s="223"/>
      <c r="IP384" s="223"/>
      <c r="IQ384" s="223"/>
      <c r="IR384" s="223"/>
      <c r="IS384" s="223"/>
      <c r="IT384" s="223"/>
      <c r="IU384" s="223"/>
      <c r="IV384" s="223"/>
      <c r="IW384" s="223"/>
      <c r="IX384" s="223"/>
      <c r="IY384" s="223"/>
      <c r="IZ384" s="223"/>
      <c r="JA384" s="223"/>
      <c r="JB384" s="223"/>
      <c r="JC384" s="223"/>
      <c r="JD384" s="223"/>
      <c r="JE384" s="223"/>
      <c r="JF384" s="223"/>
      <c r="JG384" s="223"/>
      <c r="JH384" s="223"/>
      <c r="JI384" s="223"/>
      <c r="JJ384" s="223"/>
      <c r="JK384" s="223"/>
      <c r="JL384" s="223"/>
      <c r="JM384" s="223"/>
      <c r="JN384" s="223"/>
      <c r="JO384" s="223"/>
      <c r="JP384" s="223"/>
      <c r="JQ384" s="223"/>
      <c r="JR384" s="223"/>
      <c r="JS384" s="223"/>
      <c r="JT384" s="223"/>
      <c r="JU384" s="223"/>
      <c r="JV384" s="223"/>
      <c r="JW384" s="223"/>
      <c r="JX384" s="223"/>
      <c r="JY384" s="223"/>
      <c r="JZ384" s="223"/>
      <c r="KA384" s="223"/>
      <c r="KB384" s="223"/>
      <c r="KC384" s="223"/>
      <c r="KD384" s="223"/>
      <c r="KE384" s="223"/>
      <c r="KF384" s="223"/>
      <c r="KG384" s="223"/>
      <c r="KH384" s="223"/>
      <c r="KI384" s="223"/>
      <c r="KJ384" s="223"/>
      <c r="KK384" s="223"/>
      <c r="KL384" s="223"/>
      <c r="KM384" s="223"/>
      <c r="KN384" s="223"/>
      <c r="KO384" s="223"/>
      <c r="KP384" s="223"/>
      <c r="KQ384" s="223"/>
      <c r="KR384" s="223"/>
      <c r="KS384" s="223"/>
      <c r="KT384" s="223"/>
      <c r="KU384" s="223"/>
      <c r="KV384" s="223"/>
      <c r="KW384" s="223"/>
      <c r="KX384" s="223"/>
      <c r="KY384" s="223"/>
      <c r="KZ384" s="223"/>
      <c r="LA384" s="223"/>
      <c r="LB384" s="223"/>
      <c r="LC384" s="223"/>
      <c r="LD384" s="223"/>
      <c r="LE384" s="223"/>
      <c r="LF384" s="223"/>
      <c r="LG384" s="223"/>
      <c r="LH384" s="223"/>
      <c r="LI384" s="223"/>
      <c r="LJ384" s="223"/>
      <c r="LK384" s="223"/>
      <c r="LL384" s="223"/>
      <c r="LM384" s="223"/>
      <c r="LN384" s="223"/>
      <c r="LO384" s="223"/>
      <c r="LP384" s="223"/>
      <c r="LQ384" s="223"/>
      <c r="LR384" s="223"/>
      <c r="LS384" s="223"/>
      <c r="LT384" s="223"/>
      <c r="LU384" s="223"/>
      <c r="LV384" s="223"/>
      <c r="LW384" s="223"/>
      <c r="LX384" s="223"/>
      <c r="LY384" s="223"/>
      <c r="LZ384" s="223"/>
      <c r="MA384" s="223"/>
      <c r="MB384" s="223"/>
      <c r="MC384" s="223"/>
      <c r="MD384" s="223"/>
      <c r="ME384" s="223"/>
      <c r="MF384" s="223"/>
      <c r="MG384" s="223"/>
      <c r="MH384" s="223"/>
      <c r="MI384" s="223"/>
      <c r="MJ384" s="223"/>
      <c r="MK384" s="223"/>
      <c r="ML384" s="223"/>
      <c r="MM384" s="223"/>
      <c r="MN384" s="223"/>
      <c r="MO384" s="223"/>
      <c r="MP384" s="223"/>
      <c r="MQ384" s="223"/>
      <c r="MR384" s="223"/>
      <c r="MS384" s="223"/>
      <c r="MT384" s="223"/>
      <c r="MU384" s="223"/>
      <c r="MV384" s="223"/>
      <c r="MW384" s="223"/>
      <c r="MX384" s="223"/>
      <c r="MY384" s="223"/>
      <c r="MZ384" s="223"/>
      <c r="NA384" s="223"/>
      <c r="NB384" s="223"/>
      <c r="NC384" s="223"/>
      <c r="ND384" s="223"/>
      <c r="NE384" s="223"/>
      <c r="NF384" s="223"/>
      <c r="NG384" s="223"/>
      <c r="NH384" s="223"/>
      <c r="NI384" s="223"/>
      <c r="NJ384" s="223"/>
      <c r="NK384" s="223"/>
      <c r="NL384" s="223"/>
      <c r="NM384" s="223"/>
      <c r="NN384" s="223"/>
      <c r="NO384" s="223"/>
      <c r="NP384" s="223"/>
      <c r="NQ384" s="223"/>
      <c r="NR384" s="223"/>
      <c r="NS384" s="223"/>
      <c r="NT384" s="223"/>
      <c r="NU384" s="223"/>
      <c r="NV384" s="223"/>
      <c r="NW384" s="223"/>
      <c r="NX384" s="223"/>
      <c r="NY384" s="223"/>
      <c r="NZ384" s="223"/>
      <c r="OA384" s="223"/>
      <c r="OB384" s="223"/>
      <c r="OC384" s="223"/>
      <c r="OD384" s="223"/>
      <c r="OE384" s="223"/>
      <c r="OF384" s="223"/>
      <c r="OG384" s="223"/>
      <c r="OH384" s="223"/>
      <c r="OI384" s="223"/>
      <c r="OJ384" s="223"/>
      <c r="OK384" s="223"/>
      <c r="OL384" s="223"/>
      <c r="OM384" s="223"/>
      <c r="ON384" s="223"/>
      <c r="OO384" s="223"/>
      <c r="OP384" s="223"/>
      <c r="OQ384" s="223"/>
      <c r="OR384" s="223"/>
      <c r="OS384" s="223"/>
      <c r="OT384" s="223"/>
      <c r="OU384" s="223"/>
      <c r="OV384" s="223"/>
      <c r="OW384" s="223"/>
      <c r="OX384" s="223"/>
      <c r="OY384" s="223"/>
      <c r="OZ384" s="223"/>
      <c r="PA384" s="223"/>
      <c r="PB384" s="223"/>
      <c r="PC384" s="223"/>
      <c r="PD384" s="223"/>
      <c r="PE384" s="223"/>
      <c r="PF384" s="223"/>
      <c r="PG384" s="223"/>
      <c r="PH384" s="223"/>
      <c r="PI384" s="223"/>
      <c r="PJ384" s="223"/>
      <c r="PK384" s="223"/>
      <c r="PL384" s="223"/>
      <c r="PM384" s="223"/>
      <c r="PN384" s="223"/>
      <c r="PO384" s="223"/>
      <c r="PP384" s="223"/>
      <c r="PQ384" s="223"/>
      <c r="PR384" s="223"/>
      <c r="PS384" s="223"/>
      <c r="PT384" s="223"/>
      <c r="PU384" s="223"/>
      <c r="PV384" s="223"/>
      <c r="PW384" s="223"/>
      <c r="PX384" s="223"/>
      <c r="PY384" s="223"/>
      <c r="PZ384" s="223"/>
      <c r="QA384" s="223"/>
      <c r="QB384" s="223"/>
      <c r="QC384" s="223"/>
      <c r="QD384" s="223"/>
      <c r="QE384" s="223"/>
      <c r="QF384" s="223"/>
      <c r="QG384" s="223"/>
      <c r="QH384" s="223"/>
      <c r="QI384" s="223"/>
      <c r="QJ384" s="223"/>
      <c r="QK384" s="223"/>
      <c r="QL384" s="223"/>
      <c r="QM384" s="223"/>
      <c r="QN384" s="223"/>
      <c r="QO384" s="223"/>
      <c r="QP384" s="223"/>
      <c r="QQ384" s="223"/>
      <c r="QR384" s="223"/>
      <c r="QS384" s="223"/>
      <c r="QT384" s="223"/>
      <c r="QU384" s="223"/>
      <c r="QV384" s="223"/>
      <c r="QW384" s="223"/>
      <c r="QX384" s="223"/>
      <c r="QY384" s="223"/>
      <c r="QZ384" s="223"/>
      <c r="RA384" s="223"/>
      <c r="RB384" s="223"/>
      <c r="RC384" s="223"/>
      <c r="RD384" s="223"/>
      <c r="RE384" s="223"/>
      <c r="RF384" s="223"/>
      <c r="RG384" s="223"/>
      <c r="RH384" s="223"/>
      <c r="RI384" s="223"/>
      <c r="RJ384" s="223"/>
      <c r="RK384" s="223"/>
      <c r="RL384" s="223"/>
      <c r="RM384" s="223"/>
      <c r="RN384" s="223"/>
      <c r="RO384" s="223"/>
      <c r="RP384" s="223"/>
      <c r="RQ384" s="223"/>
      <c r="RR384" s="223"/>
    </row>
    <row r="385" customFormat="false" ht="25.5" hidden="false" customHeight="false" outlineLevel="0" collapsed="false">
      <c r="A385" s="190"/>
      <c r="B385" s="119" t="s">
        <v>109</v>
      </c>
      <c r="C385" s="119" t="n">
        <v>14</v>
      </c>
      <c r="D385" s="119" t="s">
        <v>385</v>
      </c>
      <c r="E385" s="119"/>
      <c r="F385" s="119"/>
      <c r="G385" s="119" t="s">
        <v>530</v>
      </c>
      <c r="H385" s="119"/>
      <c r="I385" s="119" t="s">
        <v>71</v>
      </c>
      <c r="J385" s="119"/>
      <c r="K385" s="164" t="s">
        <v>1316</v>
      </c>
      <c r="L385" s="119" t="s">
        <v>80</v>
      </c>
      <c r="M385" s="119" t="s">
        <v>114</v>
      </c>
      <c r="N385" s="202" t="n">
        <v>41935</v>
      </c>
      <c r="O385" s="202" t="n">
        <v>41935</v>
      </c>
      <c r="P385" s="202" t="n">
        <v>41940</v>
      </c>
      <c r="Q385" s="119"/>
      <c r="R385" s="119"/>
      <c r="S385" s="119" t="n">
        <v>14001</v>
      </c>
      <c r="T385" s="119"/>
      <c r="U385" s="337" t="s">
        <v>1323</v>
      </c>
      <c r="V385" s="190"/>
      <c r="W385" s="302" t="s">
        <v>1094</v>
      </c>
      <c r="X385" s="190"/>
      <c r="Y385" s="119" t="s">
        <v>1149</v>
      </c>
      <c r="Z385" s="190"/>
      <c r="AA385" s="190"/>
      <c r="AB385" s="159" t="n">
        <v>0.2</v>
      </c>
      <c r="AC385" s="202" t="n">
        <v>41974</v>
      </c>
      <c r="AD385" s="334" t="s">
        <v>200</v>
      </c>
      <c r="AE385" s="190"/>
      <c r="AF385" s="119"/>
      <c r="AG385" s="119"/>
      <c r="AO385" s="223"/>
      <c r="AP385" s="223"/>
      <c r="AQ385" s="223"/>
      <c r="AR385" s="223"/>
      <c r="AS385" s="223"/>
      <c r="AT385" s="223"/>
      <c r="AU385" s="223"/>
      <c r="AV385" s="223"/>
      <c r="AW385" s="223"/>
      <c r="AX385" s="223"/>
      <c r="AY385" s="223"/>
      <c r="AZ385" s="223"/>
      <c r="BA385" s="223"/>
      <c r="BB385" s="223"/>
      <c r="BC385" s="223"/>
      <c r="BD385" s="223"/>
      <c r="BE385" s="223"/>
      <c r="BF385" s="223"/>
      <c r="BG385" s="223"/>
      <c r="BH385" s="223"/>
      <c r="BI385" s="223"/>
      <c r="BJ385" s="223"/>
      <c r="BK385" s="223"/>
      <c r="BL385" s="223"/>
      <c r="BM385" s="223"/>
      <c r="BN385" s="223"/>
      <c r="BO385" s="223"/>
      <c r="BP385" s="223"/>
      <c r="BQ385" s="223"/>
      <c r="BR385" s="223"/>
      <c r="BS385" s="223"/>
      <c r="BT385" s="223"/>
      <c r="BU385" s="223"/>
      <c r="BV385" s="223"/>
      <c r="BW385" s="223"/>
      <c r="BX385" s="223"/>
      <c r="BY385" s="223"/>
      <c r="BZ385" s="223"/>
      <c r="CA385" s="223"/>
      <c r="CB385" s="223"/>
      <c r="CC385" s="223"/>
      <c r="CD385" s="223"/>
      <c r="CE385" s="223"/>
      <c r="CF385" s="223"/>
      <c r="CG385" s="223"/>
      <c r="CH385" s="223"/>
      <c r="CI385" s="223"/>
      <c r="CJ385" s="223"/>
      <c r="CK385" s="223"/>
      <c r="CL385" s="223"/>
      <c r="CM385" s="223"/>
      <c r="CN385" s="223"/>
      <c r="CO385" s="223"/>
      <c r="CP385" s="223"/>
      <c r="CQ385" s="223"/>
      <c r="CR385" s="223"/>
      <c r="CS385" s="223"/>
      <c r="CT385" s="223"/>
      <c r="CU385" s="223"/>
      <c r="CV385" s="223"/>
      <c r="CW385" s="223"/>
      <c r="CX385" s="223"/>
      <c r="CY385" s="223"/>
      <c r="CZ385" s="223"/>
      <c r="DA385" s="223"/>
      <c r="DB385" s="223"/>
      <c r="DC385" s="223"/>
      <c r="DD385" s="223"/>
      <c r="DE385" s="223"/>
      <c r="DF385" s="223"/>
      <c r="DG385" s="223"/>
      <c r="DH385" s="223"/>
      <c r="DI385" s="223"/>
      <c r="DJ385" s="223"/>
      <c r="DK385" s="223"/>
      <c r="DL385" s="223"/>
      <c r="DM385" s="223"/>
      <c r="DN385" s="223"/>
      <c r="DO385" s="223"/>
      <c r="DP385" s="223"/>
      <c r="DQ385" s="223"/>
      <c r="DR385" s="223"/>
      <c r="DS385" s="223"/>
      <c r="DT385" s="223"/>
      <c r="DU385" s="223"/>
      <c r="DV385" s="223"/>
      <c r="DW385" s="223"/>
      <c r="DX385" s="223"/>
      <c r="DY385" s="223"/>
      <c r="DZ385" s="223"/>
      <c r="EA385" s="223"/>
      <c r="EB385" s="223"/>
      <c r="EC385" s="223"/>
      <c r="ED385" s="223"/>
      <c r="EE385" s="223"/>
      <c r="EF385" s="223"/>
      <c r="EG385" s="223"/>
      <c r="EH385" s="223"/>
      <c r="EI385" s="223"/>
      <c r="EJ385" s="223"/>
      <c r="EK385" s="223"/>
      <c r="EL385" s="223"/>
      <c r="EM385" s="223"/>
      <c r="EN385" s="223"/>
      <c r="EO385" s="223"/>
      <c r="EP385" s="223"/>
      <c r="EQ385" s="223"/>
      <c r="ER385" s="223"/>
      <c r="ES385" s="223"/>
      <c r="ET385" s="223"/>
      <c r="EU385" s="223"/>
      <c r="EV385" s="223"/>
      <c r="EW385" s="223"/>
      <c r="EX385" s="223"/>
      <c r="EY385" s="223"/>
      <c r="EZ385" s="223"/>
      <c r="FA385" s="223"/>
      <c r="FB385" s="223"/>
      <c r="FC385" s="223"/>
      <c r="FD385" s="223"/>
      <c r="FE385" s="223"/>
      <c r="FF385" s="223"/>
      <c r="FG385" s="223"/>
      <c r="FH385" s="223"/>
      <c r="FI385" s="223"/>
      <c r="FJ385" s="223"/>
      <c r="FK385" s="223"/>
      <c r="FL385" s="223"/>
      <c r="FM385" s="223"/>
      <c r="FN385" s="223"/>
      <c r="FO385" s="223"/>
      <c r="FP385" s="223"/>
      <c r="FQ385" s="223"/>
      <c r="FR385" s="223"/>
      <c r="FS385" s="223"/>
      <c r="FT385" s="223"/>
      <c r="FU385" s="223"/>
      <c r="FV385" s="223"/>
      <c r="FW385" s="223"/>
      <c r="FX385" s="223"/>
      <c r="FY385" s="223"/>
      <c r="FZ385" s="223"/>
      <c r="GA385" s="223"/>
      <c r="GB385" s="223"/>
      <c r="GC385" s="223"/>
      <c r="GD385" s="223"/>
      <c r="GE385" s="223"/>
      <c r="GF385" s="223"/>
      <c r="GG385" s="223"/>
      <c r="GH385" s="223"/>
      <c r="GI385" s="223"/>
      <c r="GJ385" s="223"/>
      <c r="GK385" s="223"/>
      <c r="GL385" s="223"/>
      <c r="GM385" s="223"/>
      <c r="GN385" s="223"/>
      <c r="GO385" s="223"/>
      <c r="GP385" s="223"/>
      <c r="GQ385" s="223"/>
      <c r="GR385" s="223"/>
      <c r="GS385" s="223"/>
      <c r="GT385" s="223"/>
      <c r="GU385" s="223"/>
      <c r="GV385" s="223"/>
      <c r="GW385" s="223"/>
      <c r="GX385" s="223"/>
      <c r="GY385" s="223"/>
      <c r="GZ385" s="223"/>
      <c r="HA385" s="223"/>
      <c r="HB385" s="223"/>
      <c r="HC385" s="223"/>
      <c r="HD385" s="223"/>
      <c r="HE385" s="223"/>
      <c r="HF385" s="223"/>
      <c r="HG385" s="223"/>
      <c r="HH385" s="223"/>
      <c r="HI385" s="223"/>
      <c r="HJ385" s="223"/>
      <c r="HK385" s="223"/>
      <c r="HL385" s="223"/>
      <c r="HM385" s="223"/>
      <c r="HN385" s="223"/>
      <c r="HO385" s="223"/>
      <c r="HP385" s="223"/>
      <c r="HQ385" s="223"/>
      <c r="HR385" s="223"/>
      <c r="HS385" s="223"/>
      <c r="HT385" s="223"/>
      <c r="HU385" s="223"/>
      <c r="HV385" s="223"/>
      <c r="HW385" s="223"/>
      <c r="HX385" s="223"/>
      <c r="HY385" s="223"/>
      <c r="HZ385" s="223"/>
      <c r="IA385" s="223"/>
      <c r="IB385" s="223"/>
      <c r="IC385" s="223"/>
      <c r="ID385" s="223"/>
      <c r="IE385" s="223"/>
      <c r="IF385" s="223"/>
      <c r="IG385" s="223"/>
      <c r="IH385" s="223"/>
      <c r="II385" s="223"/>
      <c r="IJ385" s="223"/>
      <c r="IK385" s="223"/>
      <c r="IL385" s="223"/>
      <c r="IM385" s="223"/>
      <c r="IN385" s="223"/>
      <c r="IO385" s="223"/>
      <c r="IP385" s="223"/>
      <c r="IQ385" s="223"/>
      <c r="IR385" s="223"/>
      <c r="IS385" s="223"/>
      <c r="IT385" s="223"/>
      <c r="IU385" s="223"/>
      <c r="IV385" s="223"/>
      <c r="IW385" s="223"/>
      <c r="IX385" s="223"/>
      <c r="IY385" s="223"/>
      <c r="IZ385" s="223"/>
      <c r="JA385" s="223"/>
      <c r="JB385" s="223"/>
      <c r="JC385" s="223"/>
      <c r="JD385" s="223"/>
      <c r="JE385" s="223"/>
      <c r="JF385" s="223"/>
      <c r="JG385" s="223"/>
      <c r="JH385" s="223"/>
      <c r="JI385" s="223"/>
      <c r="JJ385" s="223"/>
      <c r="JK385" s="223"/>
      <c r="JL385" s="223"/>
      <c r="JM385" s="223"/>
      <c r="JN385" s="223"/>
      <c r="JO385" s="223"/>
      <c r="JP385" s="223"/>
      <c r="JQ385" s="223"/>
      <c r="JR385" s="223"/>
      <c r="JS385" s="223"/>
      <c r="JT385" s="223"/>
      <c r="JU385" s="223"/>
      <c r="JV385" s="223"/>
      <c r="JW385" s="223"/>
      <c r="JX385" s="223"/>
      <c r="JY385" s="223"/>
      <c r="JZ385" s="223"/>
      <c r="KA385" s="223"/>
      <c r="KB385" s="223"/>
      <c r="KC385" s="223"/>
      <c r="KD385" s="223"/>
      <c r="KE385" s="223"/>
      <c r="KF385" s="223"/>
      <c r="KG385" s="223"/>
      <c r="KH385" s="223"/>
      <c r="KI385" s="223"/>
      <c r="KJ385" s="223"/>
      <c r="KK385" s="223"/>
      <c r="KL385" s="223"/>
      <c r="KM385" s="223"/>
      <c r="KN385" s="223"/>
      <c r="KO385" s="223"/>
      <c r="KP385" s="223"/>
      <c r="KQ385" s="223"/>
      <c r="KR385" s="223"/>
      <c r="KS385" s="223"/>
      <c r="KT385" s="223"/>
      <c r="KU385" s="223"/>
      <c r="KV385" s="223"/>
      <c r="KW385" s="223"/>
      <c r="KX385" s="223"/>
      <c r="KY385" s="223"/>
      <c r="KZ385" s="223"/>
      <c r="LA385" s="223"/>
      <c r="LB385" s="223"/>
      <c r="LC385" s="223"/>
      <c r="LD385" s="223"/>
      <c r="LE385" s="223"/>
      <c r="LF385" s="223"/>
      <c r="LG385" s="223"/>
      <c r="LH385" s="223"/>
      <c r="LI385" s="223"/>
      <c r="LJ385" s="223"/>
      <c r="LK385" s="223"/>
      <c r="LL385" s="223"/>
      <c r="LM385" s="223"/>
      <c r="LN385" s="223"/>
      <c r="LO385" s="223"/>
      <c r="LP385" s="223"/>
      <c r="LQ385" s="223"/>
      <c r="LR385" s="223"/>
      <c r="LS385" s="223"/>
      <c r="LT385" s="223"/>
      <c r="LU385" s="223"/>
      <c r="LV385" s="223"/>
      <c r="LW385" s="223"/>
      <c r="LX385" s="223"/>
      <c r="LY385" s="223"/>
      <c r="LZ385" s="223"/>
      <c r="MA385" s="223"/>
      <c r="MB385" s="223"/>
      <c r="MC385" s="223"/>
      <c r="MD385" s="223"/>
      <c r="ME385" s="223"/>
      <c r="MF385" s="223"/>
      <c r="MG385" s="223"/>
      <c r="MH385" s="223"/>
      <c r="MI385" s="223"/>
      <c r="MJ385" s="223"/>
      <c r="MK385" s="223"/>
      <c r="ML385" s="223"/>
      <c r="MM385" s="223"/>
      <c r="MN385" s="223"/>
      <c r="MO385" s="223"/>
      <c r="MP385" s="223"/>
      <c r="MQ385" s="223"/>
      <c r="MR385" s="223"/>
      <c r="MS385" s="223"/>
      <c r="MT385" s="223"/>
      <c r="MU385" s="223"/>
      <c r="MV385" s="223"/>
      <c r="MW385" s="223"/>
      <c r="MX385" s="223"/>
      <c r="MY385" s="223"/>
      <c r="MZ385" s="223"/>
      <c r="NA385" s="223"/>
      <c r="NB385" s="223"/>
      <c r="NC385" s="223"/>
      <c r="ND385" s="223"/>
      <c r="NE385" s="223"/>
      <c r="NF385" s="223"/>
      <c r="NG385" s="223"/>
      <c r="NH385" s="223"/>
      <c r="NI385" s="223"/>
      <c r="NJ385" s="223"/>
      <c r="NK385" s="223"/>
      <c r="NL385" s="223"/>
      <c r="NM385" s="223"/>
      <c r="NN385" s="223"/>
      <c r="NO385" s="223"/>
      <c r="NP385" s="223"/>
      <c r="NQ385" s="223"/>
      <c r="NR385" s="223"/>
      <c r="NS385" s="223"/>
      <c r="NT385" s="223"/>
      <c r="NU385" s="223"/>
      <c r="NV385" s="223"/>
      <c r="NW385" s="223"/>
      <c r="NX385" s="223"/>
      <c r="NY385" s="223"/>
      <c r="NZ385" s="223"/>
      <c r="OA385" s="223"/>
      <c r="OB385" s="223"/>
      <c r="OC385" s="223"/>
      <c r="OD385" s="223"/>
      <c r="OE385" s="223"/>
      <c r="OF385" s="223"/>
      <c r="OG385" s="223"/>
      <c r="OH385" s="223"/>
      <c r="OI385" s="223"/>
      <c r="OJ385" s="223"/>
      <c r="OK385" s="223"/>
      <c r="OL385" s="223"/>
      <c r="OM385" s="223"/>
      <c r="ON385" s="223"/>
      <c r="OO385" s="223"/>
      <c r="OP385" s="223"/>
      <c r="OQ385" s="223"/>
      <c r="OR385" s="223"/>
      <c r="OS385" s="223"/>
      <c r="OT385" s="223"/>
      <c r="OU385" s="223"/>
      <c r="OV385" s="223"/>
      <c r="OW385" s="223"/>
      <c r="OX385" s="223"/>
      <c r="OY385" s="223"/>
      <c r="OZ385" s="223"/>
      <c r="PA385" s="223"/>
      <c r="PB385" s="223"/>
      <c r="PC385" s="223"/>
      <c r="PD385" s="223"/>
      <c r="PE385" s="223"/>
      <c r="PF385" s="223"/>
      <c r="PG385" s="223"/>
      <c r="PH385" s="223"/>
      <c r="PI385" s="223"/>
      <c r="PJ385" s="223"/>
      <c r="PK385" s="223"/>
      <c r="PL385" s="223"/>
      <c r="PM385" s="223"/>
      <c r="PN385" s="223"/>
      <c r="PO385" s="223"/>
      <c r="PP385" s="223"/>
      <c r="PQ385" s="223"/>
      <c r="PR385" s="223"/>
      <c r="PS385" s="223"/>
      <c r="PT385" s="223"/>
      <c r="PU385" s="223"/>
      <c r="PV385" s="223"/>
      <c r="PW385" s="223"/>
      <c r="PX385" s="223"/>
      <c r="PY385" s="223"/>
      <c r="PZ385" s="223"/>
      <c r="QA385" s="223"/>
      <c r="QB385" s="223"/>
      <c r="QC385" s="223"/>
      <c r="QD385" s="223"/>
      <c r="QE385" s="223"/>
      <c r="QF385" s="223"/>
      <c r="QG385" s="223"/>
      <c r="QH385" s="223"/>
      <c r="QI385" s="223"/>
      <c r="QJ385" s="223"/>
      <c r="QK385" s="223"/>
      <c r="QL385" s="223"/>
      <c r="QM385" s="223"/>
      <c r="QN385" s="223"/>
      <c r="QO385" s="223"/>
      <c r="QP385" s="223"/>
      <c r="QQ385" s="223"/>
      <c r="QR385" s="223"/>
      <c r="QS385" s="223"/>
      <c r="QT385" s="223"/>
      <c r="QU385" s="223"/>
      <c r="QV385" s="223"/>
      <c r="QW385" s="223"/>
      <c r="QX385" s="223"/>
      <c r="QY385" s="223"/>
      <c r="QZ385" s="223"/>
      <c r="RA385" s="223"/>
      <c r="RB385" s="223"/>
      <c r="RC385" s="223"/>
      <c r="RD385" s="223"/>
      <c r="RE385" s="223"/>
      <c r="RF385" s="223"/>
      <c r="RG385" s="223"/>
      <c r="RH385" s="223"/>
      <c r="RI385" s="223"/>
      <c r="RJ385" s="223"/>
      <c r="RK385" s="223"/>
      <c r="RL385" s="223"/>
      <c r="RM385" s="223"/>
      <c r="RN385" s="223"/>
      <c r="RO385" s="223"/>
      <c r="RP385" s="223"/>
      <c r="RQ385" s="223"/>
      <c r="RR385" s="223"/>
    </row>
    <row r="386" customFormat="false" ht="50.25" hidden="false" customHeight="true" outlineLevel="0" collapsed="false">
      <c r="A386" s="190"/>
      <c r="B386" s="119" t="s">
        <v>109</v>
      </c>
      <c r="C386" s="119" t="n">
        <v>14</v>
      </c>
      <c r="D386" s="119" t="s">
        <v>385</v>
      </c>
      <c r="E386" s="119"/>
      <c r="F386" s="119"/>
      <c r="G386" s="119" t="s">
        <v>530</v>
      </c>
      <c r="H386" s="119"/>
      <c r="I386" s="119" t="s">
        <v>71</v>
      </c>
      <c r="J386" s="119"/>
      <c r="K386" s="164" t="s">
        <v>1316</v>
      </c>
      <c r="L386" s="119" t="s">
        <v>80</v>
      </c>
      <c r="M386" s="119" t="s">
        <v>114</v>
      </c>
      <c r="N386" s="202" t="n">
        <v>41935</v>
      </c>
      <c r="O386" s="202" t="n">
        <v>41935</v>
      </c>
      <c r="P386" s="202" t="n">
        <v>41940</v>
      </c>
      <c r="Q386" s="119"/>
      <c r="R386" s="119"/>
      <c r="S386" s="119" t="n">
        <v>14001</v>
      </c>
      <c r="T386" s="119"/>
      <c r="U386" s="337" t="s">
        <v>1324</v>
      </c>
      <c r="V386" s="190"/>
      <c r="W386" s="302" t="s">
        <v>1094</v>
      </c>
      <c r="X386" s="190"/>
      <c r="Y386" s="119" t="s">
        <v>1149</v>
      </c>
      <c r="Z386" s="169" t="s">
        <v>1325</v>
      </c>
      <c r="AA386" s="165"/>
      <c r="AB386" s="159" t="n">
        <v>0.9</v>
      </c>
      <c r="AC386" s="202" t="n">
        <v>41974</v>
      </c>
      <c r="AD386" s="334" t="s">
        <v>121</v>
      </c>
      <c r="AE386" s="190"/>
      <c r="AF386" s="119"/>
      <c r="AG386" s="119"/>
      <c r="AO386" s="223"/>
      <c r="AP386" s="223"/>
      <c r="AQ386" s="223"/>
      <c r="AR386" s="223"/>
      <c r="AS386" s="223"/>
      <c r="AT386" s="223"/>
      <c r="AU386" s="223"/>
      <c r="AV386" s="223"/>
      <c r="AW386" s="223"/>
      <c r="AX386" s="223"/>
      <c r="AY386" s="223"/>
      <c r="AZ386" s="223"/>
      <c r="BA386" s="223"/>
      <c r="BB386" s="223"/>
      <c r="BC386" s="223"/>
      <c r="BD386" s="223"/>
      <c r="BE386" s="223"/>
      <c r="BF386" s="223"/>
      <c r="BG386" s="223"/>
      <c r="BH386" s="223"/>
      <c r="BI386" s="223"/>
      <c r="BJ386" s="223"/>
      <c r="BK386" s="223"/>
      <c r="BL386" s="223"/>
      <c r="BM386" s="223"/>
      <c r="BN386" s="223"/>
      <c r="BO386" s="223"/>
      <c r="BP386" s="223"/>
      <c r="BQ386" s="223"/>
      <c r="BR386" s="223"/>
      <c r="BS386" s="223"/>
      <c r="BT386" s="223"/>
      <c r="BU386" s="223"/>
      <c r="BV386" s="223"/>
      <c r="BW386" s="223"/>
      <c r="BX386" s="223"/>
      <c r="BY386" s="223"/>
      <c r="BZ386" s="223"/>
      <c r="CA386" s="223"/>
      <c r="CB386" s="223"/>
      <c r="CC386" s="223"/>
      <c r="CD386" s="223"/>
      <c r="CE386" s="223"/>
      <c r="CF386" s="223"/>
      <c r="CG386" s="223"/>
      <c r="CH386" s="223"/>
      <c r="CI386" s="223"/>
      <c r="CJ386" s="223"/>
      <c r="CK386" s="223"/>
      <c r="CL386" s="223"/>
      <c r="CM386" s="223"/>
      <c r="CN386" s="223"/>
      <c r="CO386" s="223"/>
      <c r="CP386" s="223"/>
      <c r="CQ386" s="223"/>
      <c r="CR386" s="223"/>
      <c r="CS386" s="223"/>
      <c r="CT386" s="223"/>
      <c r="CU386" s="223"/>
      <c r="CV386" s="223"/>
      <c r="CW386" s="223"/>
      <c r="CX386" s="223"/>
      <c r="CY386" s="223"/>
      <c r="CZ386" s="223"/>
      <c r="DA386" s="223"/>
      <c r="DB386" s="223"/>
      <c r="DC386" s="223"/>
      <c r="DD386" s="223"/>
      <c r="DE386" s="223"/>
      <c r="DF386" s="223"/>
      <c r="DG386" s="223"/>
      <c r="DH386" s="223"/>
      <c r="DI386" s="223"/>
      <c r="DJ386" s="223"/>
      <c r="DK386" s="223"/>
      <c r="DL386" s="223"/>
      <c r="DM386" s="223"/>
      <c r="DN386" s="223"/>
      <c r="DO386" s="223"/>
      <c r="DP386" s="223"/>
      <c r="DQ386" s="223"/>
      <c r="DR386" s="223"/>
      <c r="DS386" s="223"/>
      <c r="DT386" s="223"/>
      <c r="DU386" s="223"/>
      <c r="DV386" s="223"/>
      <c r="DW386" s="223"/>
      <c r="DX386" s="223"/>
      <c r="DY386" s="223"/>
      <c r="DZ386" s="223"/>
      <c r="EA386" s="223"/>
      <c r="EB386" s="223"/>
      <c r="EC386" s="223"/>
      <c r="ED386" s="223"/>
      <c r="EE386" s="223"/>
      <c r="EF386" s="223"/>
      <c r="EG386" s="223"/>
      <c r="EH386" s="223"/>
      <c r="EI386" s="223"/>
      <c r="EJ386" s="223"/>
      <c r="EK386" s="223"/>
      <c r="EL386" s="223"/>
      <c r="EM386" s="223"/>
      <c r="EN386" s="223"/>
      <c r="EO386" s="223"/>
      <c r="EP386" s="223"/>
      <c r="EQ386" s="223"/>
      <c r="ER386" s="223"/>
      <c r="ES386" s="223"/>
      <c r="ET386" s="223"/>
      <c r="EU386" s="223"/>
      <c r="EV386" s="223"/>
      <c r="EW386" s="223"/>
      <c r="EX386" s="223"/>
      <c r="EY386" s="223"/>
      <c r="EZ386" s="223"/>
      <c r="FA386" s="223"/>
      <c r="FB386" s="223"/>
      <c r="FC386" s="223"/>
      <c r="FD386" s="223"/>
      <c r="FE386" s="223"/>
      <c r="FF386" s="223"/>
      <c r="FG386" s="223"/>
      <c r="FH386" s="223"/>
      <c r="FI386" s="223"/>
      <c r="FJ386" s="223"/>
      <c r="FK386" s="223"/>
      <c r="FL386" s="223"/>
      <c r="FM386" s="223"/>
      <c r="FN386" s="223"/>
      <c r="FO386" s="223"/>
      <c r="FP386" s="223"/>
      <c r="FQ386" s="223"/>
      <c r="FR386" s="223"/>
      <c r="FS386" s="223"/>
      <c r="FT386" s="223"/>
      <c r="FU386" s="223"/>
      <c r="FV386" s="223"/>
      <c r="FW386" s="223"/>
      <c r="FX386" s="223"/>
      <c r="FY386" s="223"/>
      <c r="FZ386" s="223"/>
      <c r="GA386" s="223"/>
      <c r="GB386" s="223"/>
      <c r="GC386" s="223"/>
      <c r="GD386" s="223"/>
      <c r="GE386" s="223"/>
      <c r="GF386" s="223"/>
      <c r="GG386" s="223"/>
      <c r="GH386" s="223"/>
      <c r="GI386" s="223"/>
      <c r="GJ386" s="223"/>
      <c r="GK386" s="223"/>
      <c r="GL386" s="223"/>
      <c r="GM386" s="223"/>
      <c r="GN386" s="223"/>
      <c r="GO386" s="223"/>
      <c r="GP386" s="223"/>
      <c r="GQ386" s="223"/>
      <c r="GR386" s="223"/>
      <c r="GS386" s="223"/>
      <c r="GT386" s="223"/>
      <c r="GU386" s="223"/>
      <c r="GV386" s="223"/>
      <c r="GW386" s="223"/>
      <c r="GX386" s="223"/>
      <c r="GY386" s="223"/>
      <c r="GZ386" s="223"/>
      <c r="HA386" s="223"/>
      <c r="HB386" s="223"/>
      <c r="HC386" s="223"/>
      <c r="HD386" s="223"/>
      <c r="HE386" s="223"/>
      <c r="HF386" s="223"/>
      <c r="HG386" s="223"/>
      <c r="HH386" s="223"/>
      <c r="HI386" s="223"/>
      <c r="HJ386" s="223"/>
      <c r="HK386" s="223"/>
      <c r="HL386" s="223"/>
      <c r="HM386" s="223"/>
      <c r="HN386" s="223"/>
      <c r="HO386" s="223"/>
      <c r="HP386" s="223"/>
      <c r="HQ386" s="223"/>
      <c r="HR386" s="223"/>
      <c r="HS386" s="223"/>
      <c r="HT386" s="223"/>
      <c r="HU386" s="223"/>
      <c r="HV386" s="223"/>
      <c r="HW386" s="223"/>
      <c r="HX386" s="223"/>
      <c r="HY386" s="223"/>
      <c r="HZ386" s="223"/>
      <c r="IA386" s="223"/>
      <c r="IB386" s="223"/>
      <c r="IC386" s="223"/>
      <c r="ID386" s="223"/>
      <c r="IE386" s="223"/>
      <c r="IF386" s="223"/>
      <c r="IG386" s="223"/>
      <c r="IH386" s="223"/>
      <c r="II386" s="223"/>
      <c r="IJ386" s="223"/>
      <c r="IK386" s="223"/>
      <c r="IL386" s="223"/>
      <c r="IM386" s="223"/>
      <c r="IN386" s="223"/>
      <c r="IO386" s="223"/>
      <c r="IP386" s="223"/>
      <c r="IQ386" s="223"/>
      <c r="IR386" s="223"/>
      <c r="IS386" s="223"/>
      <c r="IT386" s="223"/>
      <c r="IU386" s="223"/>
      <c r="IV386" s="223"/>
      <c r="IW386" s="223"/>
      <c r="IX386" s="223"/>
      <c r="IY386" s="223"/>
      <c r="IZ386" s="223"/>
      <c r="JA386" s="223"/>
      <c r="JB386" s="223"/>
      <c r="JC386" s="223"/>
      <c r="JD386" s="223"/>
      <c r="JE386" s="223"/>
      <c r="JF386" s="223"/>
      <c r="JG386" s="223"/>
      <c r="JH386" s="223"/>
      <c r="JI386" s="223"/>
      <c r="JJ386" s="223"/>
      <c r="JK386" s="223"/>
      <c r="JL386" s="223"/>
      <c r="JM386" s="223"/>
      <c r="JN386" s="223"/>
      <c r="JO386" s="223"/>
      <c r="JP386" s="223"/>
      <c r="JQ386" s="223"/>
      <c r="JR386" s="223"/>
      <c r="JS386" s="223"/>
      <c r="JT386" s="223"/>
      <c r="JU386" s="223"/>
      <c r="JV386" s="223"/>
      <c r="JW386" s="223"/>
      <c r="JX386" s="223"/>
      <c r="JY386" s="223"/>
      <c r="JZ386" s="223"/>
      <c r="KA386" s="223"/>
      <c r="KB386" s="223"/>
      <c r="KC386" s="223"/>
      <c r="KD386" s="223"/>
      <c r="KE386" s="223"/>
      <c r="KF386" s="223"/>
      <c r="KG386" s="223"/>
      <c r="KH386" s="223"/>
      <c r="KI386" s="223"/>
      <c r="KJ386" s="223"/>
      <c r="KK386" s="223"/>
      <c r="KL386" s="223"/>
      <c r="KM386" s="223"/>
      <c r="KN386" s="223"/>
      <c r="KO386" s="223"/>
      <c r="KP386" s="223"/>
      <c r="KQ386" s="223"/>
      <c r="KR386" s="223"/>
      <c r="KS386" s="223"/>
      <c r="KT386" s="223"/>
      <c r="KU386" s="223"/>
      <c r="KV386" s="223"/>
      <c r="KW386" s="223"/>
      <c r="KX386" s="223"/>
      <c r="KY386" s="223"/>
      <c r="KZ386" s="223"/>
      <c r="LA386" s="223"/>
      <c r="LB386" s="223"/>
      <c r="LC386" s="223"/>
      <c r="LD386" s="223"/>
      <c r="LE386" s="223"/>
      <c r="LF386" s="223"/>
      <c r="LG386" s="223"/>
      <c r="LH386" s="223"/>
      <c r="LI386" s="223"/>
      <c r="LJ386" s="223"/>
      <c r="LK386" s="223"/>
      <c r="LL386" s="223"/>
      <c r="LM386" s="223"/>
      <c r="LN386" s="223"/>
      <c r="LO386" s="223"/>
      <c r="LP386" s="223"/>
      <c r="LQ386" s="223"/>
      <c r="LR386" s="223"/>
      <c r="LS386" s="223"/>
      <c r="LT386" s="223"/>
      <c r="LU386" s="223"/>
      <c r="LV386" s="223"/>
      <c r="LW386" s="223"/>
      <c r="LX386" s="223"/>
      <c r="LY386" s="223"/>
      <c r="LZ386" s="223"/>
      <c r="MA386" s="223"/>
      <c r="MB386" s="223"/>
      <c r="MC386" s="223"/>
      <c r="MD386" s="223"/>
      <c r="ME386" s="223"/>
      <c r="MF386" s="223"/>
      <c r="MG386" s="223"/>
      <c r="MH386" s="223"/>
      <c r="MI386" s="223"/>
      <c r="MJ386" s="223"/>
      <c r="MK386" s="223"/>
      <c r="ML386" s="223"/>
      <c r="MM386" s="223"/>
      <c r="MN386" s="223"/>
      <c r="MO386" s="223"/>
      <c r="MP386" s="223"/>
      <c r="MQ386" s="223"/>
      <c r="MR386" s="223"/>
      <c r="MS386" s="223"/>
      <c r="MT386" s="223"/>
      <c r="MU386" s="223"/>
      <c r="MV386" s="223"/>
      <c r="MW386" s="223"/>
      <c r="MX386" s="223"/>
      <c r="MY386" s="223"/>
      <c r="MZ386" s="223"/>
      <c r="NA386" s="223"/>
      <c r="NB386" s="223"/>
      <c r="NC386" s="223"/>
      <c r="ND386" s="223"/>
      <c r="NE386" s="223"/>
      <c r="NF386" s="223"/>
      <c r="NG386" s="223"/>
      <c r="NH386" s="223"/>
      <c r="NI386" s="223"/>
      <c r="NJ386" s="223"/>
      <c r="NK386" s="223"/>
      <c r="NL386" s="223"/>
      <c r="NM386" s="223"/>
      <c r="NN386" s="223"/>
      <c r="NO386" s="223"/>
      <c r="NP386" s="223"/>
      <c r="NQ386" s="223"/>
      <c r="NR386" s="223"/>
      <c r="NS386" s="223"/>
      <c r="NT386" s="223"/>
      <c r="NU386" s="223"/>
      <c r="NV386" s="223"/>
      <c r="NW386" s="223"/>
      <c r="NX386" s="223"/>
      <c r="NY386" s="223"/>
      <c r="NZ386" s="223"/>
      <c r="OA386" s="223"/>
      <c r="OB386" s="223"/>
      <c r="OC386" s="223"/>
      <c r="OD386" s="223"/>
      <c r="OE386" s="223"/>
      <c r="OF386" s="223"/>
      <c r="OG386" s="223"/>
      <c r="OH386" s="223"/>
      <c r="OI386" s="223"/>
      <c r="OJ386" s="223"/>
      <c r="OK386" s="223"/>
      <c r="OL386" s="223"/>
      <c r="OM386" s="223"/>
      <c r="ON386" s="223"/>
      <c r="OO386" s="223"/>
      <c r="OP386" s="223"/>
      <c r="OQ386" s="223"/>
      <c r="OR386" s="223"/>
      <c r="OS386" s="223"/>
      <c r="OT386" s="223"/>
      <c r="OU386" s="223"/>
      <c r="OV386" s="223"/>
      <c r="OW386" s="223"/>
      <c r="OX386" s="223"/>
      <c r="OY386" s="223"/>
      <c r="OZ386" s="223"/>
      <c r="PA386" s="223"/>
      <c r="PB386" s="223"/>
      <c r="PC386" s="223"/>
      <c r="PD386" s="223"/>
      <c r="PE386" s="223"/>
      <c r="PF386" s="223"/>
      <c r="PG386" s="223"/>
      <c r="PH386" s="223"/>
      <c r="PI386" s="223"/>
      <c r="PJ386" s="223"/>
      <c r="PK386" s="223"/>
      <c r="PL386" s="223"/>
      <c r="PM386" s="223"/>
      <c r="PN386" s="223"/>
      <c r="PO386" s="223"/>
      <c r="PP386" s="223"/>
      <c r="PQ386" s="223"/>
      <c r="PR386" s="223"/>
      <c r="PS386" s="223"/>
      <c r="PT386" s="223"/>
      <c r="PU386" s="223"/>
      <c r="PV386" s="223"/>
      <c r="PW386" s="223"/>
      <c r="PX386" s="223"/>
      <c r="PY386" s="223"/>
      <c r="PZ386" s="223"/>
      <c r="QA386" s="223"/>
      <c r="QB386" s="223"/>
      <c r="QC386" s="223"/>
      <c r="QD386" s="223"/>
      <c r="QE386" s="223"/>
      <c r="QF386" s="223"/>
      <c r="QG386" s="223"/>
      <c r="QH386" s="223"/>
      <c r="QI386" s="223"/>
      <c r="QJ386" s="223"/>
      <c r="QK386" s="223"/>
      <c r="QL386" s="223"/>
      <c r="QM386" s="223"/>
      <c r="QN386" s="223"/>
      <c r="QO386" s="223"/>
      <c r="QP386" s="223"/>
      <c r="QQ386" s="223"/>
      <c r="QR386" s="223"/>
      <c r="QS386" s="223"/>
      <c r="QT386" s="223"/>
      <c r="QU386" s="223"/>
      <c r="QV386" s="223"/>
      <c r="QW386" s="223"/>
      <c r="QX386" s="223"/>
      <c r="QY386" s="223"/>
      <c r="QZ386" s="223"/>
      <c r="RA386" s="223"/>
      <c r="RB386" s="223"/>
      <c r="RC386" s="223"/>
      <c r="RD386" s="223"/>
      <c r="RE386" s="223"/>
      <c r="RF386" s="223"/>
      <c r="RG386" s="223"/>
      <c r="RH386" s="223"/>
      <c r="RI386" s="223"/>
      <c r="RJ386" s="223"/>
      <c r="RK386" s="223"/>
      <c r="RL386" s="223"/>
      <c r="RM386" s="223"/>
      <c r="RN386" s="223"/>
      <c r="RO386" s="223"/>
      <c r="RP386" s="223"/>
      <c r="RQ386" s="223"/>
      <c r="RR386" s="223"/>
    </row>
    <row r="387" customFormat="false" ht="25.5" hidden="false" customHeight="false" outlineLevel="0" collapsed="false">
      <c r="A387" s="190"/>
      <c r="B387" s="119" t="s">
        <v>109</v>
      </c>
      <c r="C387" s="119" t="n">
        <v>14</v>
      </c>
      <c r="D387" s="119" t="s">
        <v>385</v>
      </c>
      <c r="E387" s="119"/>
      <c r="F387" s="119"/>
      <c r="G387" s="119" t="s">
        <v>530</v>
      </c>
      <c r="H387" s="119"/>
      <c r="I387" s="119" t="s">
        <v>71</v>
      </c>
      <c r="J387" s="119"/>
      <c r="K387" s="164" t="s">
        <v>1316</v>
      </c>
      <c r="L387" s="119" t="s">
        <v>80</v>
      </c>
      <c r="M387" s="119" t="s">
        <v>114</v>
      </c>
      <c r="N387" s="202" t="n">
        <v>41935</v>
      </c>
      <c r="O387" s="202" t="n">
        <v>41935</v>
      </c>
      <c r="P387" s="202" t="n">
        <v>41940</v>
      </c>
      <c r="Q387" s="119"/>
      <c r="R387" s="119"/>
      <c r="S387" s="119" t="n">
        <v>14001</v>
      </c>
      <c r="T387" s="119"/>
      <c r="U387" s="337" t="s">
        <v>1326</v>
      </c>
      <c r="V387" s="190"/>
      <c r="W387" s="302" t="s">
        <v>1094</v>
      </c>
      <c r="X387" s="190"/>
      <c r="Y387" s="119" t="s">
        <v>1149</v>
      </c>
      <c r="Z387" s="190"/>
      <c r="AA387" s="190"/>
      <c r="AB387" s="159" t="n">
        <v>0.2</v>
      </c>
      <c r="AC387" s="202" t="n">
        <v>41974</v>
      </c>
      <c r="AD387" s="334" t="s">
        <v>200</v>
      </c>
      <c r="AE387" s="190"/>
      <c r="AF387" s="119"/>
      <c r="AG387" s="119"/>
      <c r="AO387" s="223"/>
      <c r="AP387" s="223"/>
      <c r="AQ387" s="223"/>
      <c r="AR387" s="223"/>
      <c r="AS387" s="223"/>
      <c r="AT387" s="223"/>
      <c r="AU387" s="223"/>
      <c r="AV387" s="223"/>
      <c r="AW387" s="223"/>
      <c r="AX387" s="223"/>
      <c r="AY387" s="223"/>
      <c r="AZ387" s="223"/>
      <c r="BA387" s="223"/>
      <c r="BB387" s="223"/>
      <c r="BC387" s="223"/>
      <c r="BD387" s="223"/>
      <c r="BE387" s="223"/>
      <c r="BF387" s="223"/>
      <c r="BG387" s="223"/>
      <c r="BH387" s="223"/>
      <c r="BI387" s="223"/>
      <c r="BJ387" s="223"/>
      <c r="BK387" s="223"/>
      <c r="BL387" s="223"/>
      <c r="BM387" s="223"/>
      <c r="BN387" s="223"/>
      <c r="BO387" s="223"/>
      <c r="BP387" s="223"/>
      <c r="BQ387" s="223"/>
      <c r="BR387" s="223"/>
      <c r="BS387" s="223"/>
      <c r="BT387" s="223"/>
      <c r="BU387" s="223"/>
      <c r="BV387" s="223"/>
      <c r="BW387" s="223"/>
      <c r="BX387" s="223"/>
      <c r="BY387" s="223"/>
      <c r="BZ387" s="223"/>
      <c r="CA387" s="223"/>
      <c r="CB387" s="223"/>
      <c r="CC387" s="223"/>
      <c r="CD387" s="223"/>
      <c r="CE387" s="223"/>
      <c r="CF387" s="223"/>
      <c r="CG387" s="223"/>
      <c r="CH387" s="223"/>
      <c r="CI387" s="223"/>
      <c r="CJ387" s="223"/>
      <c r="CK387" s="223"/>
      <c r="CL387" s="223"/>
      <c r="CM387" s="223"/>
      <c r="CN387" s="223"/>
      <c r="CO387" s="223"/>
      <c r="CP387" s="223"/>
      <c r="CQ387" s="223"/>
      <c r="CR387" s="223"/>
      <c r="CS387" s="223"/>
      <c r="CT387" s="223"/>
      <c r="CU387" s="223"/>
      <c r="CV387" s="223"/>
      <c r="CW387" s="223"/>
      <c r="CX387" s="223"/>
      <c r="CY387" s="223"/>
      <c r="CZ387" s="223"/>
      <c r="DA387" s="223"/>
      <c r="DB387" s="223"/>
      <c r="DC387" s="223"/>
      <c r="DD387" s="223"/>
      <c r="DE387" s="223"/>
      <c r="DF387" s="223"/>
      <c r="DG387" s="223"/>
      <c r="DH387" s="223"/>
      <c r="DI387" s="223"/>
      <c r="DJ387" s="223"/>
      <c r="DK387" s="223"/>
      <c r="DL387" s="223"/>
      <c r="DM387" s="223"/>
      <c r="DN387" s="223"/>
      <c r="DO387" s="223"/>
      <c r="DP387" s="223"/>
      <c r="DQ387" s="223"/>
      <c r="DR387" s="223"/>
      <c r="DS387" s="223"/>
      <c r="DT387" s="223"/>
      <c r="DU387" s="223"/>
      <c r="DV387" s="223"/>
      <c r="DW387" s="223"/>
      <c r="DX387" s="223"/>
      <c r="DY387" s="223"/>
      <c r="DZ387" s="223"/>
      <c r="EA387" s="223"/>
      <c r="EB387" s="223"/>
      <c r="EC387" s="223"/>
      <c r="ED387" s="223"/>
      <c r="EE387" s="223"/>
      <c r="EF387" s="223"/>
      <c r="EG387" s="223"/>
      <c r="EH387" s="223"/>
      <c r="EI387" s="223"/>
      <c r="EJ387" s="223"/>
      <c r="EK387" s="223"/>
      <c r="EL387" s="223"/>
      <c r="EM387" s="223"/>
      <c r="EN387" s="223"/>
      <c r="EO387" s="223"/>
      <c r="EP387" s="223"/>
      <c r="EQ387" s="223"/>
      <c r="ER387" s="223"/>
      <c r="ES387" s="223"/>
      <c r="ET387" s="223"/>
      <c r="EU387" s="223"/>
      <c r="EV387" s="223"/>
      <c r="EW387" s="223"/>
      <c r="EX387" s="223"/>
      <c r="EY387" s="223"/>
      <c r="EZ387" s="223"/>
      <c r="FA387" s="223"/>
      <c r="FB387" s="223"/>
      <c r="FC387" s="223"/>
      <c r="FD387" s="223"/>
      <c r="FE387" s="223"/>
      <c r="FF387" s="223"/>
      <c r="FG387" s="223"/>
      <c r="FH387" s="223"/>
      <c r="FI387" s="223"/>
      <c r="FJ387" s="223"/>
      <c r="FK387" s="223"/>
      <c r="FL387" s="223"/>
      <c r="FM387" s="223"/>
      <c r="FN387" s="223"/>
      <c r="FO387" s="223"/>
      <c r="FP387" s="223"/>
      <c r="FQ387" s="223"/>
      <c r="FR387" s="223"/>
      <c r="FS387" s="223"/>
      <c r="FT387" s="223"/>
      <c r="FU387" s="223"/>
      <c r="FV387" s="223"/>
      <c r="FW387" s="223"/>
      <c r="FX387" s="223"/>
      <c r="FY387" s="223"/>
      <c r="FZ387" s="223"/>
      <c r="GA387" s="223"/>
      <c r="GB387" s="223"/>
      <c r="GC387" s="223"/>
      <c r="GD387" s="223"/>
      <c r="GE387" s="223"/>
      <c r="GF387" s="223"/>
      <c r="GG387" s="223"/>
      <c r="GH387" s="223"/>
      <c r="GI387" s="223"/>
      <c r="GJ387" s="223"/>
      <c r="GK387" s="223"/>
      <c r="GL387" s="223"/>
      <c r="GM387" s="223"/>
      <c r="GN387" s="223"/>
      <c r="GO387" s="223"/>
      <c r="GP387" s="223"/>
      <c r="GQ387" s="223"/>
      <c r="GR387" s="223"/>
      <c r="GS387" s="223"/>
      <c r="GT387" s="223"/>
      <c r="GU387" s="223"/>
      <c r="GV387" s="223"/>
      <c r="GW387" s="223"/>
      <c r="GX387" s="223"/>
      <c r="GY387" s="223"/>
      <c r="GZ387" s="223"/>
      <c r="HA387" s="223"/>
      <c r="HB387" s="223"/>
      <c r="HC387" s="223"/>
      <c r="HD387" s="223"/>
      <c r="HE387" s="223"/>
      <c r="HF387" s="223"/>
      <c r="HG387" s="223"/>
      <c r="HH387" s="223"/>
      <c r="HI387" s="223"/>
      <c r="HJ387" s="223"/>
      <c r="HK387" s="223"/>
      <c r="HL387" s="223"/>
      <c r="HM387" s="223"/>
      <c r="HN387" s="223"/>
      <c r="HO387" s="223"/>
      <c r="HP387" s="223"/>
      <c r="HQ387" s="223"/>
      <c r="HR387" s="223"/>
      <c r="HS387" s="223"/>
      <c r="HT387" s="223"/>
      <c r="HU387" s="223"/>
      <c r="HV387" s="223"/>
      <c r="HW387" s="223"/>
      <c r="HX387" s="223"/>
      <c r="HY387" s="223"/>
      <c r="HZ387" s="223"/>
      <c r="IA387" s="223"/>
      <c r="IB387" s="223"/>
      <c r="IC387" s="223"/>
      <c r="ID387" s="223"/>
      <c r="IE387" s="223"/>
      <c r="IF387" s="223"/>
      <c r="IG387" s="223"/>
      <c r="IH387" s="223"/>
      <c r="II387" s="223"/>
      <c r="IJ387" s="223"/>
      <c r="IK387" s="223"/>
      <c r="IL387" s="223"/>
      <c r="IM387" s="223"/>
      <c r="IN387" s="223"/>
      <c r="IO387" s="223"/>
      <c r="IP387" s="223"/>
      <c r="IQ387" s="223"/>
      <c r="IR387" s="223"/>
      <c r="IS387" s="223"/>
      <c r="IT387" s="223"/>
      <c r="IU387" s="223"/>
      <c r="IV387" s="223"/>
      <c r="IW387" s="223"/>
      <c r="IX387" s="223"/>
      <c r="IY387" s="223"/>
      <c r="IZ387" s="223"/>
      <c r="JA387" s="223"/>
      <c r="JB387" s="223"/>
      <c r="JC387" s="223"/>
      <c r="JD387" s="223"/>
      <c r="JE387" s="223"/>
      <c r="JF387" s="223"/>
      <c r="JG387" s="223"/>
      <c r="JH387" s="223"/>
      <c r="JI387" s="223"/>
      <c r="JJ387" s="223"/>
      <c r="JK387" s="223"/>
      <c r="JL387" s="223"/>
      <c r="JM387" s="223"/>
      <c r="JN387" s="223"/>
      <c r="JO387" s="223"/>
      <c r="JP387" s="223"/>
      <c r="JQ387" s="223"/>
      <c r="JR387" s="223"/>
      <c r="JS387" s="223"/>
      <c r="JT387" s="223"/>
      <c r="JU387" s="223"/>
      <c r="JV387" s="223"/>
      <c r="JW387" s="223"/>
      <c r="JX387" s="223"/>
      <c r="JY387" s="223"/>
      <c r="JZ387" s="223"/>
      <c r="KA387" s="223"/>
      <c r="KB387" s="223"/>
      <c r="KC387" s="223"/>
      <c r="KD387" s="223"/>
      <c r="KE387" s="223"/>
      <c r="KF387" s="223"/>
      <c r="KG387" s="223"/>
      <c r="KH387" s="223"/>
      <c r="KI387" s="223"/>
      <c r="KJ387" s="223"/>
      <c r="KK387" s="223"/>
      <c r="KL387" s="223"/>
      <c r="KM387" s="223"/>
      <c r="KN387" s="223"/>
      <c r="KO387" s="223"/>
      <c r="KP387" s="223"/>
      <c r="KQ387" s="223"/>
      <c r="KR387" s="223"/>
      <c r="KS387" s="223"/>
      <c r="KT387" s="223"/>
      <c r="KU387" s="223"/>
      <c r="KV387" s="223"/>
      <c r="KW387" s="223"/>
      <c r="KX387" s="223"/>
      <c r="KY387" s="223"/>
      <c r="KZ387" s="223"/>
      <c r="LA387" s="223"/>
      <c r="LB387" s="223"/>
      <c r="LC387" s="223"/>
      <c r="LD387" s="223"/>
      <c r="LE387" s="223"/>
      <c r="LF387" s="223"/>
      <c r="LG387" s="223"/>
      <c r="LH387" s="223"/>
      <c r="LI387" s="223"/>
      <c r="LJ387" s="223"/>
      <c r="LK387" s="223"/>
      <c r="LL387" s="223"/>
      <c r="LM387" s="223"/>
      <c r="LN387" s="223"/>
      <c r="LO387" s="223"/>
      <c r="LP387" s="223"/>
      <c r="LQ387" s="223"/>
      <c r="LR387" s="223"/>
      <c r="LS387" s="223"/>
      <c r="LT387" s="223"/>
      <c r="LU387" s="223"/>
      <c r="LV387" s="223"/>
      <c r="LW387" s="223"/>
      <c r="LX387" s="223"/>
      <c r="LY387" s="223"/>
      <c r="LZ387" s="223"/>
      <c r="MA387" s="223"/>
      <c r="MB387" s="223"/>
      <c r="MC387" s="223"/>
      <c r="MD387" s="223"/>
      <c r="ME387" s="223"/>
      <c r="MF387" s="223"/>
      <c r="MG387" s="223"/>
      <c r="MH387" s="223"/>
      <c r="MI387" s="223"/>
      <c r="MJ387" s="223"/>
      <c r="MK387" s="223"/>
      <c r="ML387" s="223"/>
      <c r="MM387" s="223"/>
      <c r="MN387" s="223"/>
      <c r="MO387" s="223"/>
      <c r="MP387" s="223"/>
      <c r="MQ387" s="223"/>
      <c r="MR387" s="223"/>
      <c r="MS387" s="223"/>
      <c r="MT387" s="223"/>
      <c r="MU387" s="223"/>
      <c r="MV387" s="223"/>
      <c r="MW387" s="223"/>
      <c r="MX387" s="223"/>
      <c r="MY387" s="223"/>
      <c r="MZ387" s="223"/>
      <c r="NA387" s="223"/>
      <c r="NB387" s="223"/>
      <c r="NC387" s="223"/>
      <c r="ND387" s="223"/>
      <c r="NE387" s="223"/>
      <c r="NF387" s="223"/>
      <c r="NG387" s="223"/>
      <c r="NH387" s="223"/>
      <c r="NI387" s="223"/>
      <c r="NJ387" s="223"/>
      <c r="NK387" s="223"/>
      <c r="NL387" s="223"/>
      <c r="NM387" s="223"/>
      <c r="NN387" s="223"/>
      <c r="NO387" s="223"/>
      <c r="NP387" s="223"/>
      <c r="NQ387" s="223"/>
      <c r="NR387" s="223"/>
      <c r="NS387" s="223"/>
      <c r="NT387" s="223"/>
      <c r="NU387" s="223"/>
      <c r="NV387" s="223"/>
      <c r="NW387" s="223"/>
      <c r="NX387" s="223"/>
      <c r="NY387" s="223"/>
      <c r="NZ387" s="223"/>
      <c r="OA387" s="223"/>
      <c r="OB387" s="223"/>
      <c r="OC387" s="223"/>
      <c r="OD387" s="223"/>
      <c r="OE387" s="223"/>
      <c r="OF387" s="223"/>
      <c r="OG387" s="223"/>
      <c r="OH387" s="223"/>
      <c r="OI387" s="223"/>
      <c r="OJ387" s="223"/>
      <c r="OK387" s="223"/>
      <c r="OL387" s="223"/>
      <c r="OM387" s="223"/>
      <c r="ON387" s="223"/>
      <c r="OO387" s="223"/>
      <c r="OP387" s="223"/>
      <c r="OQ387" s="223"/>
      <c r="OR387" s="223"/>
      <c r="OS387" s="223"/>
      <c r="OT387" s="223"/>
      <c r="OU387" s="223"/>
      <c r="OV387" s="223"/>
      <c r="OW387" s="223"/>
      <c r="OX387" s="223"/>
      <c r="OY387" s="223"/>
      <c r="OZ387" s="223"/>
      <c r="PA387" s="223"/>
      <c r="PB387" s="223"/>
      <c r="PC387" s="223"/>
      <c r="PD387" s="223"/>
      <c r="PE387" s="223"/>
      <c r="PF387" s="223"/>
      <c r="PG387" s="223"/>
      <c r="PH387" s="223"/>
      <c r="PI387" s="223"/>
      <c r="PJ387" s="223"/>
      <c r="PK387" s="223"/>
      <c r="PL387" s="223"/>
      <c r="PM387" s="223"/>
      <c r="PN387" s="223"/>
      <c r="PO387" s="223"/>
      <c r="PP387" s="223"/>
      <c r="PQ387" s="223"/>
      <c r="PR387" s="223"/>
      <c r="PS387" s="223"/>
      <c r="PT387" s="223"/>
      <c r="PU387" s="223"/>
      <c r="PV387" s="223"/>
      <c r="PW387" s="223"/>
      <c r="PX387" s="223"/>
      <c r="PY387" s="223"/>
      <c r="PZ387" s="223"/>
      <c r="QA387" s="223"/>
      <c r="QB387" s="223"/>
      <c r="QC387" s="223"/>
      <c r="QD387" s="223"/>
      <c r="QE387" s="223"/>
      <c r="QF387" s="223"/>
      <c r="QG387" s="223"/>
      <c r="QH387" s="223"/>
      <c r="QI387" s="223"/>
      <c r="QJ387" s="223"/>
      <c r="QK387" s="223"/>
      <c r="QL387" s="223"/>
      <c r="QM387" s="223"/>
      <c r="QN387" s="223"/>
      <c r="QO387" s="223"/>
      <c r="QP387" s="223"/>
      <c r="QQ387" s="223"/>
      <c r="QR387" s="223"/>
      <c r="QS387" s="223"/>
      <c r="QT387" s="223"/>
      <c r="QU387" s="223"/>
      <c r="QV387" s="223"/>
      <c r="QW387" s="223"/>
      <c r="QX387" s="223"/>
      <c r="QY387" s="223"/>
      <c r="QZ387" s="223"/>
      <c r="RA387" s="223"/>
      <c r="RB387" s="223"/>
      <c r="RC387" s="223"/>
      <c r="RD387" s="223"/>
      <c r="RE387" s="223"/>
      <c r="RF387" s="223"/>
      <c r="RG387" s="223"/>
      <c r="RH387" s="223"/>
      <c r="RI387" s="223"/>
      <c r="RJ387" s="223"/>
      <c r="RK387" s="223"/>
      <c r="RL387" s="223"/>
      <c r="RM387" s="223"/>
      <c r="RN387" s="223"/>
      <c r="RO387" s="223"/>
      <c r="RP387" s="223"/>
      <c r="RQ387" s="223"/>
      <c r="RR387" s="223"/>
    </row>
    <row r="388" customFormat="false" ht="33" hidden="false" customHeight="false" outlineLevel="0" collapsed="false">
      <c r="A388" s="190"/>
      <c r="B388" s="119" t="s">
        <v>109</v>
      </c>
      <c r="C388" s="119" t="n">
        <v>14</v>
      </c>
      <c r="D388" s="119" t="s">
        <v>385</v>
      </c>
      <c r="E388" s="119"/>
      <c r="F388" s="119"/>
      <c r="G388" s="119" t="s">
        <v>530</v>
      </c>
      <c r="H388" s="119"/>
      <c r="I388" s="119" t="s">
        <v>71</v>
      </c>
      <c r="J388" s="119"/>
      <c r="K388" s="164" t="s">
        <v>1327</v>
      </c>
      <c r="L388" s="119" t="s">
        <v>80</v>
      </c>
      <c r="M388" s="119" t="s">
        <v>864</v>
      </c>
      <c r="N388" s="202" t="n">
        <v>41935</v>
      </c>
      <c r="O388" s="202" t="n">
        <v>41935</v>
      </c>
      <c r="P388" s="202" t="n">
        <v>41940</v>
      </c>
      <c r="Q388" s="119"/>
      <c r="R388" s="119"/>
      <c r="S388" s="119" t="n">
        <v>18001</v>
      </c>
      <c r="T388" s="119"/>
      <c r="U388" s="336" t="s">
        <v>1328</v>
      </c>
      <c r="V388" s="190"/>
      <c r="W388" s="302" t="s">
        <v>1094</v>
      </c>
      <c r="X388" s="190"/>
      <c r="Y388" s="119" t="s">
        <v>1149</v>
      </c>
      <c r="Z388" s="190"/>
      <c r="AA388" s="190"/>
      <c r="AB388" s="159" t="n">
        <v>0.2</v>
      </c>
      <c r="AC388" s="202" t="n">
        <v>41974</v>
      </c>
      <c r="AD388" s="334" t="s">
        <v>200</v>
      </c>
      <c r="AE388" s="190"/>
      <c r="AF388" s="119"/>
      <c r="AG388" s="119"/>
      <c r="AO388" s="223"/>
      <c r="AP388" s="223"/>
      <c r="AQ388" s="223"/>
      <c r="AR388" s="223"/>
      <c r="AS388" s="223"/>
      <c r="AT388" s="223"/>
      <c r="AU388" s="223"/>
      <c r="AV388" s="223"/>
      <c r="AW388" s="223"/>
      <c r="AX388" s="223"/>
      <c r="AY388" s="223"/>
      <c r="AZ388" s="223"/>
      <c r="BA388" s="223"/>
      <c r="BB388" s="223"/>
      <c r="BC388" s="223"/>
      <c r="BD388" s="223"/>
      <c r="BE388" s="223"/>
      <c r="BF388" s="223"/>
      <c r="BG388" s="223"/>
      <c r="BH388" s="223"/>
      <c r="BI388" s="223"/>
      <c r="BJ388" s="223"/>
      <c r="BK388" s="223"/>
      <c r="BL388" s="223"/>
      <c r="BM388" s="223"/>
      <c r="BN388" s="223"/>
      <c r="BO388" s="223"/>
      <c r="BP388" s="223"/>
      <c r="BQ388" s="223"/>
      <c r="BR388" s="223"/>
      <c r="BS388" s="223"/>
      <c r="BT388" s="223"/>
      <c r="BU388" s="223"/>
      <c r="BV388" s="223"/>
      <c r="BW388" s="223"/>
      <c r="BX388" s="223"/>
      <c r="BY388" s="223"/>
      <c r="BZ388" s="223"/>
      <c r="CA388" s="223"/>
      <c r="CB388" s="223"/>
      <c r="CC388" s="223"/>
      <c r="CD388" s="223"/>
      <c r="CE388" s="223"/>
      <c r="CF388" s="223"/>
      <c r="CG388" s="223"/>
      <c r="CH388" s="223"/>
      <c r="CI388" s="223"/>
      <c r="CJ388" s="223"/>
      <c r="CK388" s="223"/>
      <c r="CL388" s="223"/>
      <c r="CM388" s="223"/>
      <c r="CN388" s="223"/>
      <c r="CO388" s="223"/>
      <c r="CP388" s="223"/>
      <c r="CQ388" s="223"/>
      <c r="CR388" s="223"/>
      <c r="CS388" s="223"/>
      <c r="CT388" s="223"/>
      <c r="CU388" s="223"/>
      <c r="CV388" s="223"/>
      <c r="CW388" s="223"/>
      <c r="CX388" s="223"/>
      <c r="CY388" s="223"/>
      <c r="CZ388" s="223"/>
      <c r="DA388" s="223"/>
      <c r="DB388" s="223"/>
      <c r="DC388" s="223"/>
      <c r="DD388" s="223"/>
      <c r="DE388" s="223"/>
      <c r="DF388" s="223"/>
      <c r="DG388" s="223"/>
      <c r="DH388" s="223"/>
      <c r="DI388" s="223"/>
      <c r="DJ388" s="223"/>
      <c r="DK388" s="223"/>
      <c r="DL388" s="223"/>
      <c r="DM388" s="223"/>
      <c r="DN388" s="223"/>
      <c r="DO388" s="223"/>
      <c r="DP388" s="223"/>
      <c r="DQ388" s="223"/>
      <c r="DR388" s="223"/>
      <c r="DS388" s="223"/>
      <c r="DT388" s="223"/>
      <c r="DU388" s="223"/>
      <c r="DV388" s="223"/>
      <c r="DW388" s="223"/>
      <c r="DX388" s="223"/>
      <c r="DY388" s="223"/>
      <c r="DZ388" s="223"/>
      <c r="EA388" s="223"/>
      <c r="EB388" s="223"/>
      <c r="EC388" s="223"/>
      <c r="ED388" s="223"/>
      <c r="EE388" s="223"/>
      <c r="EF388" s="223"/>
      <c r="EG388" s="223"/>
      <c r="EH388" s="223"/>
      <c r="EI388" s="223"/>
      <c r="EJ388" s="223"/>
      <c r="EK388" s="223"/>
      <c r="EL388" s="223"/>
      <c r="EM388" s="223"/>
      <c r="EN388" s="223"/>
      <c r="EO388" s="223"/>
      <c r="EP388" s="223"/>
      <c r="EQ388" s="223"/>
      <c r="ER388" s="223"/>
      <c r="ES388" s="223"/>
      <c r="ET388" s="223"/>
      <c r="EU388" s="223"/>
      <c r="EV388" s="223"/>
      <c r="EW388" s="223"/>
      <c r="EX388" s="223"/>
      <c r="EY388" s="223"/>
      <c r="EZ388" s="223"/>
      <c r="FA388" s="223"/>
      <c r="FB388" s="223"/>
      <c r="FC388" s="223"/>
      <c r="FD388" s="223"/>
      <c r="FE388" s="223"/>
      <c r="FF388" s="223"/>
      <c r="FG388" s="223"/>
      <c r="FH388" s="223"/>
      <c r="FI388" s="223"/>
      <c r="FJ388" s="223"/>
      <c r="FK388" s="223"/>
      <c r="FL388" s="223"/>
      <c r="FM388" s="223"/>
      <c r="FN388" s="223"/>
      <c r="FO388" s="223"/>
      <c r="FP388" s="223"/>
      <c r="FQ388" s="223"/>
      <c r="FR388" s="223"/>
      <c r="FS388" s="223"/>
      <c r="FT388" s="223"/>
      <c r="FU388" s="223"/>
      <c r="FV388" s="223"/>
      <c r="FW388" s="223"/>
      <c r="FX388" s="223"/>
      <c r="FY388" s="223"/>
      <c r="FZ388" s="223"/>
      <c r="GA388" s="223"/>
      <c r="GB388" s="223"/>
      <c r="GC388" s="223"/>
      <c r="GD388" s="223"/>
      <c r="GE388" s="223"/>
      <c r="GF388" s="223"/>
      <c r="GG388" s="223"/>
      <c r="GH388" s="223"/>
      <c r="GI388" s="223"/>
      <c r="GJ388" s="223"/>
      <c r="GK388" s="223"/>
      <c r="GL388" s="223"/>
      <c r="GM388" s="223"/>
      <c r="GN388" s="223"/>
      <c r="GO388" s="223"/>
      <c r="GP388" s="223"/>
      <c r="GQ388" s="223"/>
      <c r="GR388" s="223"/>
      <c r="GS388" s="223"/>
      <c r="GT388" s="223"/>
      <c r="GU388" s="223"/>
      <c r="GV388" s="223"/>
      <c r="GW388" s="223"/>
      <c r="GX388" s="223"/>
      <c r="GY388" s="223"/>
      <c r="GZ388" s="223"/>
      <c r="HA388" s="223"/>
      <c r="HB388" s="223"/>
      <c r="HC388" s="223"/>
      <c r="HD388" s="223"/>
      <c r="HE388" s="223"/>
      <c r="HF388" s="223"/>
      <c r="HG388" s="223"/>
      <c r="HH388" s="223"/>
      <c r="HI388" s="223"/>
      <c r="HJ388" s="223"/>
      <c r="HK388" s="223"/>
      <c r="HL388" s="223"/>
      <c r="HM388" s="223"/>
      <c r="HN388" s="223"/>
      <c r="HO388" s="223"/>
      <c r="HP388" s="223"/>
      <c r="HQ388" s="223"/>
      <c r="HR388" s="223"/>
      <c r="HS388" s="223"/>
      <c r="HT388" s="223"/>
      <c r="HU388" s="223"/>
      <c r="HV388" s="223"/>
      <c r="HW388" s="223"/>
      <c r="HX388" s="223"/>
      <c r="HY388" s="223"/>
      <c r="HZ388" s="223"/>
      <c r="IA388" s="223"/>
      <c r="IB388" s="223"/>
      <c r="IC388" s="223"/>
      <c r="ID388" s="223"/>
      <c r="IE388" s="223"/>
      <c r="IF388" s="223"/>
      <c r="IG388" s="223"/>
      <c r="IH388" s="223"/>
      <c r="II388" s="223"/>
      <c r="IJ388" s="223"/>
      <c r="IK388" s="223"/>
      <c r="IL388" s="223"/>
      <c r="IM388" s="223"/>
      <c r="IN388" s="223"/>
      <c r="IO388" s="223"/>
      <c r="IP388" s="223"/>
      <c r="IQ388" s="223"/>
      <c r="IR388" s="223"/>
      <c r="IS388" s="223"/>
      <c r="IT388" s="223"/>
      <c r="IU388" s="223"/>
      <c r="IV388" s="223"/>
      <c r="IW388" s="223"/>
      <c r="IX388" s="223"/>
      <c r="IY388" s="223"/>
      <c r="IZ388" s="223"/>
      <c r="JA388" s="223"/>
      <c r="JB388" s="223"/>
      <c r="JC388" s="223"/>
      <c r="JD388" s="223"/>
      <c r="JE388" s="223"/>
      <c r="JF388" s="223"/>
      <c r="JG388" s="223"/>
      <c r="JH388" s="223"/>
      <c r="JI388" s="223"/>
      <c r="JJ388" s="223"/>
      <c r="JK388" s="223"/>
      <c r="JL388" s="223"/>
      <c r="JM388" s="223"/>
      <c r="JN388" s="223"/>
      <c r="JO388" s="223"/>
      <c r="JP388" s="223"/>
      <c r="JQ388" s="223"/>
      <c r="JR388" s="223"/>
      <c r="JS388" s="223"/>
      <c r="JT388" s="223"/>
      <c r="JU388" s="223"/>
      <c r="JV388" s="223"/>
      <c r="JW388" s="223"/>
      <c r="JX388" s="223"/>
      <c r="JY388" s="223"/>
      <c r="JZ388" s="223"/>
      <c r="KA388" s="223"/>
      <c r="KB388" s="223"/>
      <c r="KC388" s="223"/>
      <c r="KD388" s="223"/>
      <c r="KE388" s="223"/>
      <c r="KF388" s="223"/>
      <c r="KG388" s="223"/>
      <c r="KH388" s="223"/>
      <c r="KI388" s="223"/>
      <c r="KJ388" s="223"/>
      <c r="KK388" s="223"/>
      <c r="KL388" s="223"/>
      <c r="KM388" s="223"/>
      <c r="KN388" s="223"/>
      <c r="KO388" s="223"/>
      <c r="KP388" s="223"/>
      <c r="KQ388" s="223"/>
      <c r="KR388" s="223"/>
      <c r="KS388" s="223"/>
      <c r="KT388" s="223"/>
      <c r="KU388" s="223"/>
      <c r="KV388" s="223"/>
      <c r="KW388" s="223"/>
      <c r="KX388" s="223"/>
      <c r="KY388" s="223"/>
      <c r="KZ388" s="223"/>
      <c r="LA388" s="223"/>
      <c r="LB388" s="223"/>
      <c r="LC388" s="223"/>
      <c r="LD388" s="223"/>
      <c r="LE388" s="223"/>
      <c r="LF388" s="223"/>
      <c r="LG388" s="223"/>
      <c r="LH388" s="223"/>
      <c r="LI388" s="223"/>
      <c r="LJ388" s="223"/>
      <c r="LK388" s="223"/>
      <c r="LL388" s="223"/>
      <c r="LM388" s="223"/>
      <c r="LN388" s="223"/>
      <c r="LO388" s="223"/>
      <c r="LP388" s="223"/>
      <c r="LQ388" s="223"/>
      <c r="LR388" s="223"/>
      <c r="LS388" s="223"/>
      <c r="LT388" s="223"/>
      <c r="LU388" s="223"/>
      <c r="LV388" s="223"/>
      <c r="LW388" s="223"/>
      <c r="LX388" s="223"/>
      <c r="LY388" s="223"/>
      <c r="LZ388" s="223"/>
      <c r="MA388" s="223"/>
      <c r="MB388" s="223"/>
      <c r="MC388" s="223"/>
      <c r="MD388" s="223"/>
      <c r="ME388" s="223"/>
      <c r="MF388" s="223"/>
      <c r="MG388" s="223"/>
      <c r="MH388" s="223"/>
      <c r="MI388" s="223"/>
      <c r="MJ388" s="223"/>
      <c r="MK388" s="223"/>
      <c r="ML388" s="223"/>
      <c r="MM388" s="223"/>
      <c r="MN388" s="223"/>
      <c r="MO388" s="223"/>
      <c r="MP388" s="223"/>
      <c r="MQ388" s="223"/>
      <c r="MR388" s="223"/>
      <c r="MS388" s="223"/>
      <c r="MT388" s="223"/>
      <c r="MU388" s="223"/>
      <c r="MV388" s="223"/>
      <c r="MW388" s="223"/>
      <c r="MX388" s="223"/>
      <c r="MY388" s="223"/>
      <c r="MZ388" s="223"/>
      <c r="NA388" s="223"/>
      <c r="NB388" s="223"/>
      <c r="NC388" s="223"/>
      <c r="ND388" s="223"/>
      <c r="NE388" s="223"/>
      <c r="NF388" s="223"/>
      <c r="NG388" s="223"/>
      <c r="NH388" s="223"/>
      <c r="NI388" s="223"/>
      <c r="NJ388" s="223"/>
      <c r="NK388" s="223"/>
      <c r="NL388" s="223"/>
      <c r="NM388" s="223"/>
      <c r="NN388" s="223"/>
      <c r="NO388" s="223"/>
      <c r="NP388" s="223"/>
      <c r="NQ388" s="223"/>
      <c r="NR388" s="223"/>
      <c r="NS388" s="223"/>
      <c r="NT388" s="223"/>
      <c r="NU388" s="223"/>
      <c r="NV388" s="223"/>
      <c r="NW388" s="223"/>
      <c r="NX388" s="223"/>
      <c r="NY388" s="223"/>
      <c r="NZ388" s="223"/>
      <c r="OA388" s="223"/>
      <c r="OB388" s="223"/>
      <c r="OC388" s="223"/>
      <c r="OD388" s="223"/>
      <c r="OE388" s="223"/>
      <c r="OF388" s="223"/>
      <c r="OG388" s="223"/>
      <c r="OH388" s="223"/>
      <c r="OI388" s="223"/>
      <c r="OJ388" s="223"/>
      <c r="OK388" s="223"/>
      <c r="OL388" s="223"/>
      <c r="OM388" s="223"/>
      <c r="ON388" s="223"/>
      <c r="OO388" s="223"/>
      <c r="OP388" s="223"/>
      <c r="OQ388" s="223"/>
      <c r="OR388" s="223"/>
      <c r="OS388" s="223"/>
      <c r="OT388" s="223"/>
      <c r="OU388" s="223"/>
      <c r="OV388" s="223"/>
      <c r="OW388" s="223"/>
      <c r="OX388" s="223"/>
      <c r="OY388" s="223"/>
      <c r="OZ388" s="223"/>
      <c r="PA388" s="223"/>
      <c r="PB388" s="223"/>
      <c r="PC388" s="223"/>
      <c r="PD388" s="223"/>
      <c r="PE388" s="223"/>
      <c r="PF388" s="223"/>
      <c r="PG388" s="223"/>
      <c r="PH388" s="223"/>
      <c r="PI388" s="223"/>
      <c r="PJ388" s="223"/>
      <c r="PK388" s="223"/>
      <c r="PL388" s="223"/>
      <c r="PM388" s="223"/>
      <c r="PN388" s="223"/>
      <c r="PO388" s="223"/>
      <c r="PP388" s="223"/>
      <c r="PQ388" s="223"/>
      <c r="PR388" s="223"/>
      <c r="PS388" s="223"/>
      <c r="PT388" s="223"/>
      <c r="PU388" s="223"/>
      <c r="PV388" s="223"/>
      <c r="PW388" s="223"/>
      <c r="PX388" s="223"/>
      <c r="PY388" s="223"/>
      <c r="PZ388" s="223"/>
      <c r="QA388" s="223"/>
      <c r="QB388" s="223"/>
      <c r="QC388" s="223"/>
      <c r="QD388" s="223"/>
      <c r="QE388" s="223"/>
      <c r="QF388" s="223"/>
      <c r="QG388" s="223"/>
      <c r="QH388" s="223"/>
      <c r="QI388" s="223"/>
      <c r="QJ388" s="223"/>
      <c r="QK388" s="223"/>
      <c r="QL388" s="223"/>
      <c r="QM388" s="223"/>
      <c r="QN388" s="223"/>
      <c r="QO388" s="223"/>
      <c r="QP388" s="223"/>
      <c r="QQ388" s="223"/>
      <c r="QR388" s="223"/>
      <c r="QS388" s="223"/>
      <c r="QT388" s="223"/>
      <c r="QU388" s="223"/>
      <c r="QV388" s="223"/>
      <c r="QW388" s="223"/>
      <c r="QX388" s="223"/>
      <c r="QY388" s="223"/>
      <c r="QZ388" s="223"/>
      <c r="RA388" s="223"/>
      <c r="RB388" s="223"/>
      <c r="RC388" s="223"/>
      <c r="RD388" s="223"/>
      <c r="RE388" s="223"/>
      <c r="RF388" s="223"/>
      <c r="RG388" s="223"/>
      <c r="RH388" s="223"/>
      <c r="RI388" s="223"/>
      <c r="RJ388" s="223"/>
      <c r="RK388" s="223"/>
      <c r="RL388" s="223"/>
      <c r="RM388" s="223"/>
      <c r="RN388" s="223"/>
      <c r="RO388" s="223"/>
      <c r="RP388" s="223"/>
      <c r="RQ388" s="223"/>
      <c r="RR388" s="223"/>
    </row>
    <row r="389" customFormat="false" ht="25.5" hidden="false" customHeight="false" outlineLevel="0" collapsed="false">
      <c r="A389" s="190"/>
      <c r="B389" s="119" t="s">
        <v>109</v>
      </c>
      <c r="C389" s="119" t="n">
        <v>14</v>
      </c>
      <c r="D389" s="119" t="s">
        <v>385</v>
      </c>
      <c r="E389" s="119"/>
      <c r="F389" s="119"/>
      <c r="G389" s="119" t="s">
        <v>530</v>
      </c>
      <c r="H389" s="119"/>
      <c r="I389" s="119" t="s">
        <v>71</v>
      </c>
      <c r="J389" s="119"/>
      <c r="K389" s="164" t="s">
        <v>1327</v>
      </c>
      <c r="L389" s="119" t="s">
        <v>80</v>
      </c>
      <c r="M389" s="119" t="s">
        <v>114</v>
      </c>
      <c r="N389" s="202" t="n">
        <v>41935</v>
      </c>
      <c r="O389" s="202" t="n">
        <v>41935</v>
      </c>
      <c r="P389" s="202" t="n">
        <v>41940</v>
      </c>
      <c r="Q389" s="119"/>
      <c r="R389" s="119"/>
      <c r="S389" s="119" t="n">
        <v>9001</v>
      </c>
      <c r="T389" s="119"/>
      <c r="U389" s="338" t="s">
        <v>1329</v>
      </c>
      <c r="V389" s="190"/>
      <c r="W389" s="302" t="s">
        <v>1094</v>
      </c>
      <c r="X389" s="190"/>
      <c r="Y389" s="119" t="s">
        <v>1149</v>
      </c>
      <c r="Z389" s="190"/>
      <c r="AA389" s="190"/>
      <c r="AB389" s="159" t="n">
        <v>0.2</v>
      </c>
      <c r="AC389" s="202" t="n">
        <v>41974</v>
      </c>
      <c r="AD389" s="334" t="s">
        <v>200</v>
      </c>
      <c r="AE389" s="190"/>
      <c r="AF389" s="119"/>
      <c r="AG389" s="119"/>
      <c r="AO389" s="223"/>
      <c r="AP389" s="223"/>
      <c r="AQ389" s="223"/>
      <c r="AR389" s="223"/>
      <c r="AS389" s="223"/>
      <c r="AT389" s="223"/>
      <c r="AU389" s="223"/>
      <c r="AV389" s="223"/>
      <c r="AW389" s="223"/>
      <c r="AX389" s="223"/>
      <c r="AY389" s="223"/>
      <c r="AZ389" s="223"/>
      <c r="BA389" s="223"/>
      <c r="BB389" s="223"/>
      <c r="BC389" s="223"/>
      <c r="BD389" s="223"/>
      <c r="BE389" s="223"/>
      <c r="BF389" s="223"/>
      <c r="BG389" s="223"/>
      <c r="BH389" s="223"/>
      <c r="BI389" s="223"/>
      <c r="BJ389" s="223"/>
      <c r="BK389" s="223"/>
      <c r="BL389" s="223"/>
      <c r="BM389" s="223"/>
      <c r="BN389" s="223"/>
      <c r="BO389" s="223"/>
      <c r="BP389" s="223"/>
      <c r="BQ389" s="223"/>
      <c r="BR389" s="223"/>
      <c r="BS389" s="223"/>
      <c r="BT389" s="223"/>
      <c r="BU389" s="223"/>
      <c r="BV389" s="223"/>
      <c r="BW389" s="223"/>
      <c r="BX389" s="223"/>
      <c r="BY389" s="223"/>
      <c r="BZ389" s="223"/>
      <c r="CA389" s="223"/>
      <c r="CB389" s="223"/>
      <c r="CC389" s="223"/>
      <c r="CD389" s="223"/>
      <c r="CE389" s="223"/>
      <c r="CF389" s="223"/>
      <c r="CG389" s="223"/>
      <c r="CH389" s="223"/>
      <c r="CI389" s="223"/>
      <c r="CJ389" s="223"/>
      <c r="CK389" s="223"/>
      <c r="CL389" s="223"/>
      <c r="CM389" s="223"/>
      <c r="CN389" s="223"/>
      <c r="CO389" s="223"/>
      <c r="CP389" s="223"/>
      <c r="CQ389" s="223"/>
      <c r="CR389" s="223"/>
      <c r="CS389" s="223"/>
      <c r="CT389" s="223"/>
      <c r="CU389" s="223"/>
      <c r="CV389" s="223"/>
      <c r="CW389" s="223"/>
      <c r="CX389" s="223"/>
      <c r="CY389" s="223"/>
      <c r="CZ389" s="223"/>
      <c r="DA389" s="223"/>
      <c r="DB389" s="223"/>
      <c r="DC389" s="223"/>
      <c r="DD389" s="223"/>
      <c r="DE389" s="223"/>
      <c r="DF389" s="223"/>
      <c r="DG389" s="223"/>
      <c r="DH389" s="223"/>
      <c r="DI389" s="223"/>
      <c r="DJ389" s="223"/>
      <c r="DK389" s="223"/>
      <c r="DL389" s="223"/>
      <c r="DM389" s="223"/>
      <c r="DN389" s="223"/>
      <c r="DO389" s="223"/>
      <c r="DP389" s="223"/>
      <c r="DQ389" s="223"/>
      <c r="DR389" s="223"/>
      <c r="DS389" s="223"/>
      <c r="DT389" s="223"/>
      <c r="DU389" s="223"/>
      <c r="DV389" s="223"/>
      <c r="DW389" s="223"/>
      <c r="DX389" s="223"/>
      <c r="DY389" s="223"/>
      <c r="DZ389" s="223"/>
      <c r="EA389" s="223"/>
      <c r="EB389" s="223"/>
      <c r="EC389" s="223"/>
      <c r="ED389" s="223"/>
      <c r="EE389" s="223"/>
      <c r="EF389" s="223"/>
      <c r="EG389" s="223"/>
      <c r="EH389" s="223"/>
      <c r="EI389" s="223"/>
      <c r="EJ389" s="223"/>
      <c r="EK389" s="223"/>
      <c r="EL389" s="223"/>
      <c r="EM389" s="223"/>
      <c r="EN389" s="223"/>
      <c r="EO389" s="223"/>
      <c r="EP389" s="223"/>
      <c r="EQ389" s="223"/>
      <c r="ER389" s="223"/>
      <c r="ES389" s="223"/>
      <c r="ET389" s="223"/>
      <c r="EU389" s="223"/>
      <c r="EV389" s="223"/>
      <c r="EW389" s="223"/>
      <c r="EX389" s="223"/>
      <c r="EY389" s="223"/>
      <c r="EZ389" s="223"/>
      <c r="FA389" s="223"/>
      <c r="FB389" s="223"/>
      <c r="FC389" s="223"/>
      <c r="FD389" s="223"/>
      <c r="FE389" s="223"/>
      <c r="FF389" s="223"/>
      <c r="FG389" s="223"/>
      <c r="FH389" s="223"/>
      <c r="FI389" s="223"/>
      <c r="FJ389" s="223"/>
      <c r="FK389" s="223"/>
      <c r="FL389" s="223"/>
      <c r="FM389" s="223"/>
      <c r="FN389" s="223"/>
      <c r="FO389" s="223"/>
      <c r="FP389" s="223"/>
      <c r="FQ389" s="223"/>
      <c r="FR389" s="223"/>
      <c r="FS389" s="223"/>
      <c r="FT389" s="223"/>
      <c r="FU389" s="223"/>
      <c r="FV389" s="223"/>
      <c r="FW389" s="223"/>
      <c r="FX389" s="223"/>
      <c r="FY389" s="223"/>
      <c r="FZ389" s="223"/>
      <c r="GA389" s="223"/>
      <c r="GB389" s="223"/>
      <c r="GC389" s="223"/>
      <c r="GD389" s="223"/>
      <c r="GE389" s="223"/>
      <c r="GF389" s="223"/>
      <c r="GG389" s="223"/>
      <c r="GH389" s="223"/>
      <c r="GI389" s="223"/>
      <c r="GJ389" s="223"/>
      <c r="GK389" s="223"/>
      <c r="GL389" s="223"/>
      <c r="GM389" s="223"/>
      <c r="GN389" s="223"/>
      <c r="GO389" s="223"/>
      <c r="GP389" s="223"/>
      <c r="GQ389" s="223"/>
      <c r="GR389" s="223"/>
      <c r="GS389" s="223"/>
      <c r="GT389" s="223"/>
      <c r="GU389" s="223"/>
      <c r="GV389" s="223"/>
      <c r="GW389" s="223"/>
      <c r="GX389" s="223"/>
      <c r="GY389" s="223"/>
      <c r="GZ389" s="223"/>
      <c r="HA389" s="223"/>
      <c r="HB389" s="223"/>
      <c r="HC389" s="223"/>
      <c r="HD389" s="223"/>
      <c r="HE389" s="223"/>
      <c r="HF389" s="223"/>
      <c r="HG389" s="223"/>
      <c r="HH389" s="223"/>
      <c r="HI389" s="223"/>
      <c r="HJ389" s="223"/>
      <c r="HK389" s="223"/>
      <c r="HL389" s="223"/>
      <c r="HM389" s="223"/>
      <c r="HN389" s="223"/>
      <c r="HO389" s="223"/>
      <c r="HP389" s="223"/>
      <c r="HQ389" s="223"/>
      <c r="HR389" s="223"/>
      <c r="HS389" s="223"/>
      <c r="HT389" s="223"/>
      <c r="HU389" s="223"/>
      <c r="HV389" s="223"/>
      <c r="HW389" s="223"/>
      <c r="HX389" s="223"/>
      <c r="HY389" s="223"/>
      <c r="HZ389" s="223"/>
      <c r="IA389" s="223"/>
      <c r="IB389" s="223"/>
      <c r="IC389" s="223"/>
      <c r="ID389" s="223"/>
      <c r="IE389" s="223"/>
      <c r="IF389" s="223"/>
      <c r="IG389" s="223"/>
      <c r="IH389" s="223"/>
      <c r="II389" s="223"/>
      <c r="IJ389" s="223"/>
      <c r="IK389" s="223"/>
      <c r="IL389" s="223"/>
      <c r="IM389" s="223"/>
      <c r="IN389" s="223"/>
      <c r="IO389" s="223"/>
      <c r="IP389" s="223"/>
      <c r="IQ389" s="223"/>
      <c r="IR389" s="223"/>
      <c r="IS389" s="223"/>
      <c r="IT389" s="223"/>
      <c r="IU389" s="223"/>
      <c r="IV389" s="223"/>
      <c r="IW389" s="223"/>
      <c r="IX389" s="223"/>
      <c r="IY389" s="223"/>
      <c r="IZ389" s="223"/>
      <c r="JA389" s="223"/>
      <c r="JB389" s="223"/>
      <c r="JC389" s="223"/>
      <c r="JD389" s="223"/>
      <c r="JE389" s="223"/>
      <c r="JF389" s="223"/>
      <c r="JG389" s="223"/>
      <c r="JH389" s="223"/>
      <c r="JI389" s="223"/>
      <c r="JJ389" s="223"/>
      <c r="JK389" s="223"/>
      <c r="JL389" s="223"/>
      <c r="JM389" s="223"/>
      <c r="JN389" s="223"/>
      <c r="JO389" s="223"/>
      <c r="JP389" s="223"/>
      <c r="JQ389" s="223"/>
      <c r="JR389" s="223"/>
      <c r="JS389" s="223"/>
      <c r="JT389" s="223"/>
      <c r="JU389" s="223"/>
      <c r="JV389" s="223"/>
      <c r="JW389" s="223"/>
      <c r="JX389" s="223"/>
      <c r="JY389" s="223"/>
      <c r="JZ389" s="223"/>
      <c r="KA389" s="223"/>
      <c r="KB389" s="223"/>
      <c r="KC389" s="223"/>
      <c r="KD389" s="223"/>
      <c r="KE389" s="223"/>
      <c r="KF389" s="223"/>
      <c r="KG389" s="223"/>
      <c r="KH389" s="223"/>
      <c r="KI389" s="223"/>
      <c r="KJ389" s="223"/>
      <c r="KK389" s="223"/>
      <c r="KL389" s="223"/>
      <c r="KM389" s="223"/>
      <c r="KN389" s="223"/>
      <c r="KO389" s="223"/>
      <c r="KP389" s="223"/>
      <c r="KQ389" s="223"/>
      <c r="KR389" s="223"/>
      <c r="KS389" s="223"/>
      <c r="KT389" s="223"/>
      <c r="KU389" s="223"/>
      <c r="KV389" s="223"/>
      <c r="KW389" s="223"/>
      <c r="KX389" s="223"/>
      <c r="KY389" s="223"/>
      <c r="KZ389" s="223"/>
      <c r="LA389" s="223"/>
      <c r="LB389" s="223"/>
      <c r="LC389" s="223"/>
      <c r="LD389" s="223"/>
      <c r="LE389" s="223"/>
      <c r="LF389" s="223"/>
      <c r="LG389" s="223"/>
      <c r="LH389" s="223"/>
      <c r="LI389" s="223"/>
      <c r="LJ389" s="223"/>
      <c r="LK389" s="223"/>
      <c r="LL389" s="223"/>
      <c r="LM389" s="223"/>
      <c r="LN389" s="223"/>
      <c r="LO389" s="223"/>
      <c r="LP389" s="223"/>
      <c r="LQ389" s="223"/>
      <c r="LR389" s="223"/>
      <c r="LS389" s="223"/>
      <c r="LT389" s="223"/>
      <c r="LU389" s="223"/>
      <c r="LV389" s="223"/>
      <c r="LW389" s="223"/>
      <c r="LX389" s="223"/>
      <c r="LY389" s="223"/>
      <c r="LZ389" s="223"/>
      <c r="MA389" s="223"/>
      <c r="MB389" s="223"/>
      <c r="MC389" s="223"/>
      <c r="MD389" s="223"/>
      <c r="ME389" s="223"/>
      <c r="MF389" s="223"/>
      <c r="MG389" s="223"/>
      <c r="MH389" s="223"/>
      <c r="MI389" s="223"/>
      <c r="MJ389" s="223"/>
      <c r="MK389" s="223"/>
      <c r="ML389" s="223"/>
      <c r="MM389" s="223"/>
      <c r="MN389" s="223"/>
      <c r="MO389" s="223"/>
      <c r="MP389" s="223"/>
      <c r="MQ389" s="223"/>
      <c r="MR389" s="223"/>
      <c r="MS389" s="223"/>
      <c r="MT389" s="223"/>
      <c r="MU389" s="223"/>
      <c r="MV389" s="223"/>
      <c r="MW389" s="223"/>
      <c r="MX389" s="223"/>
      <c r="MY389" s="223"/>
      <c r="MZ389" s="223"/>
      <c r="NA389" s="223"/>
      <c r="NB389" s="223"/>
      <c r="NC389" s="223"/>
      <c r="ND389" s="223"/>
      <c r="NE389" s="223"/>
      <c r="NF389" s="223"/>
      <c r="NG389" s="223"/>
      <c r="NH389" s="223"/>
      <c r="NI389" s="223"/>
      <c r="NJ389" s="223"/>
      <c r="NK389" s="223"/>
      <c r="NL389" s="223"/>
      <c r="NM389" s="223"/>
      <c r="NN389" s="223"/>
      <c r="NO389" s="223"/>
      <c r="NP389" s="223"/>
      <c r="NQ389" s="223"/>
      <c r="NR389" s="223"/>
      <c r="NS389" s="223"/>
      <c r="NT389" s="223"/>
      <c r="NU389" s="223"/>
      <c r="NV389" s="223"/>
      <c r="NW389" s="223"/>
      <c r="NX389" s="223"/>
      <c r="NY389" s="223"/>
      <c r="NZ389" s="223"/>
      <c r="OA389" s="223"/>
      <c r="OB389" s="223"/>
      <c r="OC389" s="223"/>
      <c r="OD389" s="223"/>
      <c r="OE389" s="223"/>
      <c r="OF389" s="223"/>
      <c r="OG389" s="223"/>
      <c r="OH389" s="223"/>
      <c r="OI389" s="223"/>
      <c r="OJ389" s="223"/>
      <c r="OK389" s="223"/>
      <c r="OL389" s="223"/>
      <c r="OM389" s="223"/>
      <c r="ON389" s="223"/>
      <c r="OO389" s="223"/>
      <c r="OP389" s="223"/>
      <c r="OQ389" s="223"/>
      <c r="OR389" s="223"/>
      <c r="OS389" s="223"/>
      <c r="OT389" s="223"/>
      <c r="OU389" s="223"/>
      <c r="OV389" s="223"/>
      <c r="OW389" s="223"/>
      <c r="OX389" s="223"/>
      <c r="OY389" s="223"/>
      <c r="OZ389" s="223"/>
      <c r="PA389" s="223"/>
      <c r="PB389" s="223"/>
      <c r="PC389" s="223"/>
      <c r="PD389" s="223"/>
      <c r="PE389" s="223"/>
      <c r="PF389" s="223"/>
      <c r="PG389" s="223"/>
      <c r="PH389" s="223"/>
      <c r="PI389" s="223"/>
      <c r="PJ389" s="223"/>
      <c r="PK389" s="223"/>
      <c r="PL389" s="223"/>
      <c r="PM389" s="223"/>
      <c r="PN389" s="223"/>
      <c r="PO389" s="223"/>
      <c r="PP389" s="223"/>
      <c r="PQ389" s="223"/>
      <c r="PR389" s="223"/>
      <c r="PS389" s="223"/>
      <c r="PT389" s="223"/>
      <c r="PU389" s="223"/>
      <c r="PV389" s="223"/>
      <c r="PW389" s="223"/>
      <c r="PX389" s="223"/>
      <c r="PY389" s="223"/>
      <c r="PZ389" s="223"/>
      <c r="QA389" s="223"/>
      <c r="QB389" s="223"/>
      <c r="QC389" s="223"/>
      <c r="QD389" s="223"/>
      <c r="QE389" s="223"/>
      <c r="QF389" s="223"/>
      <c r="QG389" s="223"/>
      <c r="QH389" s="223"/>
      <c r="QI389" s="223"/>
      <c r="QJ389" s="223"/>
      <c r="QK389" s="223"/>
      <c r="QL389" s="223"/>
      <c r="QM389" s="223"/>
      <c r="QN389" s="223"/>
      <c r="QO389" s="223"/>
      <c r="QP389" s="223"/>
      <c r="QQ389" s="223"/>
      <c r="QR389" s="223"/>
      <c r="QS389" s="223"/>
      <c r="QT389" s="223"/>
      <c r="QU389" s="223"/>
      <c r="QV389" s="223"/>
      <c r="QW389" s="223"/>
      <c r="QX389" s="223"/>
      <c r="QY389" s="223"/>
      <c r="QZ389" s="223"/>
      <c r="RA389" s="223"/>
      <c r="RB389" s="223"/>
      <c r="RC389" s="223"/>
      <c r="RD389" s="223"/>
      <c r="RE389" s="223"/>
      <c r="RF389" s="223"/>
      <c r="RG389" s="223"/>
      <c r="RH389" s="223"/>
      <c r="RI389" s="223"/>
      <c r="RJ389" s="223"/>
      <c r="RK389" s="223"/>
      <c r="RL389" s="223"/>
      <c r="RM389" s="223"/>
      <c r="RN389" s="223"/>
      <c r="RO389" s="223"/>
      <c r="RP389" s="223"/>
      <c r="RQ389" s="223"/>
      <c r="RR389" s="223"/>
    </row>
    <row r="390" customFormat="false" ht="25.5" hidden="false" customHeight="false" outlineLevel="0" collapsed="false">
      <c r="A390" s="190"/>
      <c r="B390" s="119" t="s">
        <v>109</v>
      </c>
      <c r="C390" s="119" t="n">
        <v>14</v>
      </c>
      <c r="D390" s="119" t="s">
        <v>385</v>
      </c>
      <c r="E390" s="119"/>
      <c r="F390" s="119"/>
      <c r="G390" s="119" t="s">
        <v>530</v>
      </c>
      <c r="H390" s="119"/>
      <c r="I390" s="119" t="s">
        <v>71</v>
      </c>
      <c r="J390" s="119"/>
      <c r="K390" s="119" t="s">
        <v>1312</v>
      </c>
      <c r="L390" s="119" t="s">
        <v>99</v>
      </c>
      <c r="M390" s="164" t="s">
        <v>1313</v>
      </c>
      <c r="N390" s="202" t="n">
        <v>41934</v>
      </c>
      <c r="O390" s="202" t="n">
        <v>41935</v>
      </c>
      <c r="P390" s="119"/>
      <c r="Q390" s="119"/>
      <c r="R390" s="119"/>
      <c r="S390" s="119" t="n">
        <v>9001</v>
      </c>
      <c r="T390" s="119"/>
      <c r="U390" s="305" t="s">
        <v>1314</v>
      </c>
      <c r="V390" s="190"/>
      <c r="W390" s="302" t="s">
        <v>1094</v>
      </c>
      <c r="X390" s="190"/>
      <c r="Y390" s="119" t="s">
        <v>1149</v>
      </c>
      <c r="Z390" s="190"/>
      <c r="AA390" s="190"/>
      <c r="AB390" s="159" t="n">
        <v>0.2</v>
      </c>
      <c r="AC390" s="202" t="n">
        <v>41974</v>
      </c>
      <c r="AD390" s="334" t="s">
        <v>200</v>
      </c>
      <c r="AE390" s="190"/>
      <c r="AF390" s="119"/>
      <c r="AG390" s="119"/>
      <c r="AO390" s="223"/>
      <c r="AP390" s="223"/>
      <c r="AQ390" s="223"/>
      <c r="AR390" s="223"/>
      <c r="AS390" s="223"/>
      <c r="AT390" s="223"/>
      <c r="AU390" s="223"/>
      <c r="AV390" s="223"/>
      <c r="AW390" s="223"/>
      <c r="AX390" s="223"/>
      <c r="AY390" s="223"/>
      <c r="AZ390" s="223"/>
      <c r="BA390" s="223"/>
      <c r="BB390" s="223"/>
      <c r="BC390" s="223"/>
      <c r="BD390" s="223"/>
      <c r="BE390" s="223"/>
      <c r="BF390" s="223"/>
      <c r="BG390" s="223"/>
      <c r="BH390" s="223"/>
      <c r="BI390" s="223"/>
      <c r="BJ390" s="223"/>
      <c r="BK390" s="223"/>
      <c r="BL390" s="223"/>
      <c r="BM390" s="223"/>
      <c r="BN390" s="223"/>
      <c r="BO390" s="223"/>
      <c r="BP390" s="223"/>
      <c r="BQ390" s="223"/>
      <c r="BR390" s="223"/>
      <c r="BS390" s="223"/>
      <c r="BT390" s="223"/>
      <c r="BU390" s="223"/>
      <c r="BV390" s="223"/>
      <c r="BW390" s="223"/>
      <c r="BX390" s="223"/>
      <c r="BY390" s="223"/>
      <c r="BZ390" s="223"/>
      <c r="CA390" s="223"/>
      <c r="CB390" s="223"/>
      <c r="CC390" s="223"/>
      <c r="CD390" s="223"/>
      <c r="CE390" s="223"/>
      <c r="CF390" s="223"/>
      <c r="CG390" s="223"/>
      <c r="CH390" s="223"/>
      <c r="CI390" s="223"/>
      <c r="CJ390" s="223"/>
      <c r="CK390" s="223"/>
      <c r="CL390" s="223"/>
      <c r="CM390" s="223"/>
      <c r="CN390" s="223"/>
      <c r="CO390" s="223"/>
      <c r="CP390" s="223"/>
      <c r="CQ390" s="223"/>
      <c r="CR390" s="223"/>
      <c r="CS390" s="223"/>
      <c r="CT390" s="223"/>
      <c r="CU390" s="223"/>
      <c r="CV390" s="223"/>
      <c r="CW390" s="223"/>
      <c r="CX390" s="223"/>
      <c r="CY390" s="223"/>
      <c r="CZ390" s="223"/>
      <c r="DA390" s="223"/>
      <c r="DB390" s="223"/>
      <c r="DC390" s="223"/>
      <c r="DD390" s="223"/>
      <c r="DE390" s="223"/>
      <c r="DF390" s="223"/>
      <c r="DG390" s="223"/>
      <c r="DH390" s="223"/>
      <c r="DI390" s="223"/>
      <c r="DJ390" s="223"/>
      <c r="DK390" s="223"/>
      <c r="DL390" s="223"/>
      <c r="DM390" s="223"/>
      <c r="DN390" s="223"/>
      <c r="DO390" s="223"/>
      <c r="DP390" s="223"/>
      <c r="DQ390" s="223"/>
      <c r="DR390" s="223"/>
      <c r="DS390" s="223"/>
      <c r="DT390" s="223"/>
      <c r="DU390" s="223"/>
      <c r="DV390" s="223"/>
      <c r="DW390" s="223"/>
      <c r="DX390" s="223"/>
      <c r="DY390" s="223"/>
      <c r="DZ390" s="223"/>
      <c r="EA390" s="223"/>
      <c r="EB390" s="223"/>
      <c r="EC390" s="223"/>
      <c r="ED390" s="223"/>
      <c r="EE390" s="223"/>
      <c r="EF390" s="223"/>
      <c r="EG390" s="223"/>
      <c r="EH390" s="223"/>
      <c r="EI390" s="223"/>
      <c r="EJ390" s="223"/>
      <c r="EK390" s="223"/>
      <c r="EL390" s="223"/>
      <c r="EM390" s="223"/>
      <c r="EN390" s="223"/>
      <c r="EO390" s="223"/>
      <c r="EP390" s="223"/>
      <c r="EQ390" s="223"/>
      <c r="ER390" s="223"/>
      <c r="ES390" s="223"/>
      <c r="ET390" s="223"/>
      <c r="EU390" s="223"/>
      <c r="EV390" s="223"/>
      <c r="EW390" s="223"/>
      <c r="EX390" s="223"/>
      <c r="EY390" s="223"/>
      <c r="EZ390" s="223"/>
      <c r="FA390" s="223"/>
      <c r="FB390" s="223"/>
      <c r="FC390" s="223"/>
      <c r="FD390" s="223"/>
      <c r="FE390" s="223"/>
      <c r="FF390" s="223"/>
      <c r="FG390" s="223"/>
      <c r="FH390" s="223"/>
      <c r="FI390" s="223"/>
      <c r="FJ390" s="223"/>
      <c r="FK390" s="223"/>
      <c r="FL390" s="223"/>
      <c r="FM390" s="223"/>
      <c r="FN390" s="223"/>
      <c r="FO390" s="223"/>
      <c r="FP390" s="223"/>
      <c r="FQ390" s="223"/>
      <c r="FR390" s="223"/>
      <c r="FS390" s="223"/>
      <c r="FT390" s="223"/>
      <c r="FU390" s="223"/>
      <c r="FV390" s="223"/>
      <c r="FW390" s="223"/>
      <c r="FX390" s="223"/>
      <c r="FY390" s="223"/>
      <c r="FZ390" s="223"/>
      <c r="GA390" s="223"/>
      <c r="GB390" s="223"/>
      <c r="GC390" s="223"/>
      <c r="GD390" s="223"/>
      <c r="GE390" s="223"/>
      <c r="GF390" s="223"/>
      <c r="GG390" s="223"/>
      <c r="GH390" s="223"/>
      <c r="GI390" s="223"/>
      <c r="GJ390" s="223"/>
      <c r="GK390" s="223"/>
      <c r="GL390" s="223"/>
      <c r="GM390" s="223"/>
      <c r="GN390" s="223"/>
      <c r="GO390" s="223"/>
      <c r="GP390" s="223"/>
      <c r="GQ390" s="223"/>
      <c r="GR390" s="223"/>
      <c r="GS390" s="223"/>
      <c r="GT390" s="223"/>
      <c r="GU390" s="223"/>
      <c r="GV390" s="223"/>
      <c r="GW390" s="223"/>
      <c r="GX390" s="223"/>
      <c r="GY390" s="223"/>
      <c r="GZ390" s="223"/>
      <c r="HA390" s="223"/>
      <c r="HB390" s="223"/>
      <c r="HC390" s="223"/>
      <c r="HD390" s="223"/>
      <c r="HE390" s="223"/>
      <c r="HF390" s="223"/>
      <c r="HG390" s="223"/>
      <c r="HH390" s="223"/>
      <c r="HI390" s="223"/>
      <c r="HJ390" s="223"/>
      <c r="HK390" s="223"/>
      <c r="HL390" s="223"/>
      <c r="HM390" s="223"/>
      <c r="HN390" s="223"/>
      <c r="HO390" s="223"/>
      <c r="HP390" s="223"/>
      <c r="HQ390" s="223"/>
      <c r="HR390" s="223"/>
      <c r="HS390" s="223"/>
      <c r="HT390" s="223"/>
      <c r="HU390" s="223"/>
      <c r="HV390" s="223"/>
      <c r="HW390" s="223"/>
      <c r="HX390" s="223"/>
      <c r="HY390" s="223"/>
      <c r="HZ390" s="223"/>
      <c r="IA390" s="223"/>
      <c r="IB390" s="223"/>
      <c r="IC390" s="223"/>
      <c r="ID390" s="223"/>
      <c r="IE390" s="223"/>
      <c r="IF390" s="223"/>
      <c r="IG390" s="223"/>
      <c r="IH390" s="223"/>
      <c r="II390" s="223"/>
      <c r="IJ390" s="223"/>
      <c r="IK390" s="223"/>
      <c r="IL390" s="223"/>
      <c r="IM390" s="223"/>
      <c r="IN390" s="223"/>
      <c r="IO390" s="223"/>
      <c r="IP390" s="223"/>
      <c r="IQ390" s="223"/>
      <c r="IR390" s="223"/>
      <c r="IS390" s="223"/>
      <c r="IT390" s="223"/>
      <c r="IU390" s="223"/>
      <c r="IV390" s="223"/>
      <c r="IW390" s="223"/>
      <c r="IX390" s="223"/>
      <c r="IY390" s="223"/>
      <c r="IZ390" s="223"/>
      <c r="JA390" s="223"/>
      <c r="JB390" s="223"/>
      <c r="JC390" s="223"/>
      <c r="JD390" s="223"/>
      <c r="JE390" s="223"/>
      <c r="JF390" s="223"/>
      <c r="JG390" s="223"/>
      <c r="JH390" s="223"/>
      <c r="JI390" s="223"/>
      <c r="JJ390" s="223"/>
      <c r="JK390" s="223"/>
      <c r="JL390" s="223"/>
      <c r="JM390" s="223"/>
      <c r="JN390" s="223"/>
      <c r="JO390" s="223"/>
      <c r="JP390" s="223"/>
      <c r="JQ390" s="223"/>
      <c r="JR390" s="223"/>
      <c r="JS390" s="223"/>
      <c r="JT390" s="223"/>
      <c r="JU390" s="223"/>
      <c r="JV390" s="223"/>
      <c r="JW390" s="223"/>
      <c r="JX390" s="223"/>
      <c r="JY390" s="223"/>
      <c r="JZ390" s="223"/>
      <c r="KA390" s="223"/>
      <c r="KB390" s="223"/>
      <c r="KC390" s="223"/>
      <c r="KD390" s="223"/>
      <c r="KE390" s="223"/>
      <c r="KF390" s="223"/>
      <c r="KG390" s="223"/>
      <c r="KH390" s="223"/>
      <c r="KI390" s="223"/>
      <c r="KJ390" s="223"/>
      <c r="KK390" s="223"/>
      <c r="KL390" s="223"/>
      <c r="KM390" s="223"/>
      <c r="KN390" s="223"/>
      <c r="KO390" s="223"/>
      <c r="KP390" s="223"/>
      <c r="KQ390" s="223"/>
      <c r="KR390" s="223"/>
      <c r="KS390" s="223"/>
      <c r="KT390" s="223"/>
      <c r="KU390" s="223"/>
      <c r="KV390" s="223"/>
      <c r="KW390" s="223"/>
      <c r="KX390" s="223"/>
      <c r="KY390" s="223"/>
      <c r="KZ390" s="223"/>
      <c r="LA390" s="223"/>
      <c r="LB390" s="223"/>
      <c r="LC390" s="223"/>
      <c r="LD390" s="223"/>
      <c r="LE390" s="223"/>
      <c r="LF390" s="223"/>
      <c r="LG390" s="223"/>
      <c r="LH390" s="223"/>
      <c r="LI390" s="223"/>
      <c r="LJ390" s="223"/>
      <c r="LK390" s="223"/>
      <c r="LL390" s="223"/>
      <c r="LM390" s="223"/>
      <c r="LN390" s="223"/>
      <c r="LO390" s="223"/>
      <c r="LP390" s="223"/>
      <c r="LQ390" s="223"/>
      <c r="LR390" s="223"/>
      <c r="LS390" s="223"/>
      <c r="LT390" s="223"/>
      <c r="LU390" s="223"/>
      <c r="LV390" s="223"/>
      <c r="LW390" s="223"/>
      <c r="LX390" s="223"/>
      <c r="LY390" s="223"/>
      <c r="LZ390" s="223"/>
      <c r="MA390" s="223"/>
      <c r="MB390" s="223"/>
      <c r="MC390" s="223"/>
      <c r="MD390" s="223"/>
      <c r="ME390" s="223"/>
      <c r="MF390" s="223"/>
      <c r="MG390" s="223"/>
      <c r="MH390" s="223"/>
      <c r="MI390" s="223"/>
      <c r="MJ390" s="223"/>
      <c r="MK390" s="223"/>
      <c r="ML390" s="223"/>
      <c r="MM390" s="223"/>
      <c r="MN390" s="223"/>
      <c r="MO390" s="223"/>
      <c r="MP390" s="223"/>
      <c r="MQ390" s="223"/>
      <c r="MR390" s="223"/>
      <c r="MS390" s="223"/>
      <c r="MT390" s="223"/>
      <c r="MU390" s="223"/>
      <c r="MV390" s="223"/>
      <c r="MW390" s="223"/>
      <c r="MX390" s="223"/>
      <c r="MY390" s="223"/>
      <c r="MZ390" s="223"/>
      <c r="NA390" s="223"/>
      <c r="NB390" s="223"/>
      <c r="NC390" s="223"/>
      <c r="ND390" s="223"/>
      <c r="NE390" s="223"/>
      <c r="NF390" s="223"/>
      <c r="NG390" s="223"/>
      <c r="NH390" s="223"/>
      <c r="NI390" s="223"/>
      <c r="NJ390" s="223"/>
      <c r="NK390" s="223"/>
      <c r="NL390" s="223"/>
      <c r="NM390" s="223"/>
      <c r="NN390" s="223"/>
      <c r="NO390" s="223"/>
      <c r="NP390" s="223"/>
      <c r="NQ390" s="223"/>
      <c r="NR390" s="223"/>
      <c r="NS390" s="223"/>
      <c r="NT390" s="223"/>
      <c r="NU390" s="223"/>
      <c r="NV390" s="223"/>
      <c r="NW390" s="223"/>
      <c r="NX390" s="223"/>
      <c r="NY390" s="223"/>
      <c r="NZ390" s="223"/>
      <c r="OA390" s="223"/>
      <c r="OB390" s="223"/>
      <c r="OC390" s="223"/>
      <c r="OD390" s="223"/>
      <c r="OE390" s="223"/>
      <c r="OF390" s="223"/>
      <c r="OG390" s="223"/>
      <c r="OH390" s="223"/>
      <c r="OI390" s="223"/>
      <c r="OJ390" s="223"/>
      <c r="OK390" s="223"/>
      <c r="OL390" s="223"/>
      <c r="OM390" s="223"/>
      <c r="ON390" s="223"/>
      <c r="OO390" s="223"/>
      <c r="OP390" s="223"/>
      <c r="OQ390" s="223"/>
      <c r="OR390" s="223"/>
      <c r="OS390" s="223"/>
      <c r="OT390" s="223"/>
      <c r="OU390" s="223"/>
      <c r="OV390" s="223"/>
      <c r="OW390" s="223"/>
      <c r="OX390" s="223"/>
      <c r="OY390" s="223"/>
      <c r="OZ390" s="223"/>
      <c r="PA390" s="223"/>
      <c r="PB390" s="223"/>
      <c r="PC390" s="223"/>
      <c r="PD390" s="223"/>
      <c r="PE390" s="223"/>
      <c r="PF390" s="223"/>
      <c r="PG390" s="223"/>
      <c r="PH390" s="223"/>
      <c r="PI390" s="223"/>
      <c r="PJ390" s="223"/>
      <c r="PK390" s="223"/>
      <c r="PL390" s="223"/>
      <c r="PM390" s="223"/>
      <c r="PN390" s="223"/>
      <c r="PO390" s="223"/>
      <c r="PP390" s="223"/>
      <c r="PQ390" s="223"/>
      <c r="PR390" s="223"/>
      <c r="PS390" s="223"/>
      <c r="PT390" s="223"/>
      <c r="PU390" s="223"/>
      <c r="PV390" s="223"/>
      <c r="PW390" s="223"/>
      <c r="PX390" s="223"/>
      <c r="PY390" s="223"/>
      <c r="PZ390" s="223"/>
      <c r="QA390" s="223"/>
      <c r="QB390" s="223"/>
      <c r="QC390" s="223"/>
      <c r="QD390" s="223"/>
      <c r="QE390" s="223"/>
      <c r="QF390" s="223"/>
      <c r="QG390" s="223"/>
      <c r="QH390" s="223"/>
      <c r="QI390" s="223"/>
      <c r="QJ390" s="223"/>
      <c r="QK390" s="223"/>
      <c r="QL390" s="223"/>
      <c r="QM390" s="223"/>
      <c r="QN390" s="223"/>
      <c r="QO390" s="223"/>
      <c r="QP390" s="223"/>
      <c r="QQ390" s="223"/>
      <c r="QR390" s="223"/>
      <c r="QS390" s="223"/>
      <c r="QT390" s="223"/>
      <c r="QU390" s="223"/>
      <c r="QV390" s="223"/>
      <c r="QW390" s="223"/>
      <c r="QX390" s="223"/>
      <c r="QY390" s="223"/>
      <c r="QZ390" s="223"/>
      <c r="RA390" s="223"/>
      <c r="RB390" s="223"/>
      <c r="RC390" s="223"/>
      <c r="RD390" s="223"/>
      <c r="RE390" s="223"/>
      <c r="RF390" s="223"/>
      <c r="RG390" s="223"/>
      <c r="RH390" s="223"/>
      <c r="RI390" s="223"/>
      <c r="RJ390" s="223"/>
      <c r="RK390" s="223"/>
      <c r="RL390" s="223"/>
      <c r="RM390" s="223"/>
      <c r="RN390" s="223"/>
      <c r="RO390" s="223"/>
      <c r="RP390" s="223"/>
      <c r="RQ390" s="223"/>
      <c r="RR390" s="223"/>
    </row>
    <row r="391" customFormat="false" ht="33" hidden="false" customHeight="false" outlineLevel="0" collapsed="false">
      <c r="A391" s="190"/>
      <c r="B391" s="119" t="s">
        <v>109</v>
      </c>
      <c r="C391" s="119" t="n">
        <v>14</v>
      </c>
      <c r="D391" s="119" t="s">
        <v>385</v>
      </c>
      <c r="E391" s="119"/>
      <c r="F391" s="119"/>
      <c r="G391" s="119" t="s">
        <v>530</v>
      </c>
      <c r="H391" s="119"/>
      <c r="I391" s="119" t="s">
        <v>71</v>
      </c>
      <c r="J391" s="119"/>
      <c r="K391" s="119" t="s">
        <v>1312</v>
      </c>
      <c r="L391" s="119" t="s">
        <v>99</v>
      </c>
      <c r="M391" s="119" t="s">
        <v>864</v>
      </c>
      <c r="N391" s="202" t="n">
        <v>41934</v>
      </c>
      <c r="O391" s="202" t="n">
        <v>41935</v>
      </c>
      <c r="P391" s="119"/>
      <c r="Q391" s="119"/>
      <c r="R391" s="119"/>
      <c r="S391" s="119" t="n">
        <v>14001</v>
      </c>
      <c r="T391" s="119"/>
      <c r="U391" s="305" t="s">
        <v>1317</v>
      </c>
      <c r="V391" s="190"/>
      <c r="W391" s="302" t="s">
        <v>1094</v>
      </c>
      <c r="X391" s="190"/>
      <c r="Y391" s="119" t="s">
        <v>1149</v>
      </c>
      <c r="Z391" s="190"/>
      <c r="AA391" s="190"/>
      <c r="AB391" s="159" t="n">
        <v>0.2</v>
      </c>
      <c r="AC391" s="202" t="n">
        <v>41974</v>
      </c>
      <c r="AD391" s="334" t="s">
        <v>200</v>
      </c>
      <c r="AE391" s="190"/>
      <c r="AF391" s="119"/>
      <c r="AG391" s="119"/>
      <c r="AO391" s="223"/>
      <c r="AP391" s="223"/>
      <c r="AQ391" s="223"/>
      <c r="AR391" s="223"/>
      <c r="AS391" s="223"/>
      <c r="AT391" s="223"/>
      <c r="AU391" s="223"/>
      <c r="AV391" s="223"/>
      <c r="AW391" s="223"/>
      <c r="AX391" s="223"/>
      <c r="AY391" s="223"/>
      <c r="AZ391" s="223"/>
      <c r="BA391" s="223"/>
      <c r="BB391" s="223"/>
      <c r="BC391" s="223"/>
      <c r="BD391" s="223"/>
      <c r="BE391" s="223"/>
      <c r="BF391" s="223"/>
      <c r="BG391" s="223"/>
      <c r="BH391" s="223"/>
      <c r="BI391" s="223"/>
      <c r="BJ391" s="223"/>
      <c r="BK391" s="223"/>
      <c r="BL391" s="223"/>
      <c r="BM391" s="223"/>
      <c r="BN391" s="223"/>
      <c r="BO391" s="223"/>
      <c r="BP391" s="223"/>
      <c r="BQ391" s="223"/>
      <c r="BR391" s="223"/>
      <c r="BS391" s="223"/>
      <c r="BT391" s="223"/>
      <c r="BU391" s="223"/>
      <c r="BV391" s="223"/>
      <c r="BW391" s="223"/>
      <c r="BX391" s="223"/>
      <c r="BY391" s="223"/>
      <c r="BZ391" s="223"/>
      <c r="CA391" s="223"/>
      <c r="CB391" s="223"/>
      <c r="CC391" s="223"/>
      <c r="CD391" s="223"/>
      <c r="CE391" s="223"/>
      <c r="CF391" s="223"/>
      <c r="CG391" s="223"/>
      <c r="CH391" s="223"/>
      <c r="CI391" s="223"/>
      <c r="CJ391" s="223"/>
      <c r="CK391" s="223"/>
      <c r="CL391" s="223"/>
      <c r="CM391" s="223"/>
      <c r="CN391" s="223"/>
      <c r="CO391" s="223"/>
      <c r="CP391" s="223"/>
      <c r="CQ391" s="223"/>
      <c r="CR391" s="223"/>
      <c r="CS391" s="223"/>
      <c r="CT391" s="223"/>
      <c r="CU391" s="223"/>
      <c r="CV391" s="223"/>
      <c r="CW391" s="223"/>
      <c r="CX391" s="223"/>
      <c r="CY391" s="223"/>
      <c r="CZ391" s="223"/>
      <c r="DA391" s="223"/>
      <c r="DB391" s="223"/>
      <c r="DC391" s="223"/>
      <c r="DD391" s="223"/>
      <c r="DE391" s="223"/>
      <c r="DF391" s="223"/>
      <c r="DG391" s="223"/>
      <c r="DH391" s="223"/>
      <c r="DI391" s="223"/>
      <c r="DJ391" s="223"/>
      <c r="DK391" s="223"/>
      <c r="DL391" s="223"/>
      <c r="DM391" s="223"/>
      <c r="DN391" s="223"/>
      <c r="DO391" s="223"/>
      <c r="DP391" s="223"/>
      <c r="DQ391" s="223"/>
      <c r="DR391" s="223"/>
      <c r="DS391" s="223"/>
      <c r="DT391" s="223"/>
      <c r="DU391" s="223"/>
      <c r="DV391" s="223"/>
      <c r="DW391" s="223"/>
      <c r="DX391" s="223"/>
      <c r="DY391" s="223"/>
      <c r="DZ391" s="223"/>
      <c r="EA391" s="223"/>
      <c r="EB391" s="223"/>
      <c r="EC391" s="223"/>
      <c r="ED391" s="223"/>
      <c r="EE391" s="223"/>
      <c r="EF391" s="223"/>
      <c r="EG391" s="223"/>
      <c r="EH391" s="223"/>
      <c r="EI391" s="223"/>
      <c r="EJ391" s="223"/>
      <c r="EK391" s="223"/>
      <c r="EL391" s="223"/>
      <c r="EM391" s="223"/>
      <c r="EN391" s="223"/>
      <c r="EO391" s="223"/>
      <c r="EP391" s="223"/>
      <c r="EQ391" s="223"/>
      <c r="ER391" s="223"/>
      <c r="ES391" s="223"/>
      <c r="ET391" s="223"/>
      <c r="EU391" s="223"/>
      <c r="EV391" s="223"/>
      <c r="EW391" s="223"/>
      <c r="EX391" s="223"/>
      <c r="EY391" s="223"/>
      <c r="EZ391" s="223"/>
      <c r="FA391" s="223"/>
      <c r="FB391" s="223"/>
      <c r="FC391" s="223"/>
      <c r="FD391" s="223"/>
      <c r="FE391" s="223"/>
      <c r="FF391" s="223"/>
      <c r="FG391" s="223"/>
      <c r="FH391" s="223"/>
      <c r="FI391" s="223"/>
      <c r="FJ391" s="223"/>
      <c r="FK391" s="223"/>
      <c r="FL391" s="223"/>
      <c r="FM391" s="223"/>
      <c r="FN391" s="223"/>
      <c r="FO391" s="223"/>
      <c r="FP391" s="223"/>
      <c r="FQ391" s="223"/>
      <c r="FR391" s="223"/>
      <c r="FS391" s="223"/>
      <c r="FT391" s="223"/>
      <c r="FU391" s="223"/>
      <c r="FV391" s="223"/>
      <c r="FW391" s="223"/>
      <c r="FX391" s="223"/>
      <c r="FY391" s="223"/>
      <c r="FZ391" s="223"/>
      <c r="GA391" s="223"/>
      <c r="GB391" s="223"/>
      <c r="GC391" s="223"/>
      <c r="GD391" s="223"/>
      <c r="GE391" s="223"/>
      <c r="GF391" s="223"/>
      <c r="GG391" s="223"/>
      <c r="GH391" s="223"/>
      <c r="GI391" s="223"/>
      <c r="GJ391" s="223"/>
      <c r="GK391" s="223"/>
      <c r="GL391" s="223"/>
      <c r="GM391" s="223"/>
      <c r="GN391" s="223"/>
      <c r="GO391" s="223"/>
      <c r="GP391" s="223"/>
      <c r="GQ391" s="223"/>
      <c r="GR391" s="223"/>
      <c r="GS391" s="223"/>
      <c r="GT391" s="223"/>
      <c r="GU391" s="223"/>
      <c r="GV391" s="223"/>
      <c r="GW391" s="223"/>
      <c r="GX391" s="223"/>
      <c r="GY391" s="223"/>
      <c r="GZ391" s="223"/>
      <c r="HA391" s="223"/>
      <c r="HB391" s="223"/>
      <c r="HC391" s="223"/>
      <c r="HD391" s="223"/>
      <c r="HE391" s="223"/>
      <c r="HF391" s="223"/>
      <c r="HG391" s="223"/>
      <c r="HH391" s="223"/>
      <c r="HI391" s="223"/>
      <c r="HJ391" s="223"/>
      <c r="HK391" s="223"/>
      <c r="HL391" s="223"/>
      <c r="HM391" s="223"/>
      <c r="HN391" s="223"/>
      <c r="HO391" s="223"/>
      <c r="HP391" s="223"/>
      <c r="HQ391" s="223"/>
      <c r="HR391" s="223"/>
      <c r="HS391" s="223"/>
      <c r="HT391" s="223"/>
      <c r="HU391" s="223"/>
      <c r="HV391" s="223"/>
      <c r="HW391" s="223"/>
      <c r="HX391" s="223"/>
      <c r="HY391" s="223"/>
      <c r="HZ391" s="223"/>
      <c r="IA391" s="223"/>
      <c r="IB391" s="223"/>
      <c r="IC391" s="223"/>
      <c r="ID391" s="223"/>
      <c r="IE391" s="223"/>
      <c r="IF391" s="223"/>
      <c r="IG391" s="223"/>
      <c r="IH391" s="223"/>
      <c r="II391" s="223"/>
      <c r="IJ391" s="223"/>
      <c r="IK391" s="223"/>
      <c r="IL391" s="223"/>
      <c r="IM391" s="223"/>
      <c r="IN391" s="223"/>
      <c r="IO391" s="223"/>
      <c r="IP391" s="223"/>
      <c r="IQ391" s="223"/>
      <c r="IR391" s="223"/>
      <c r="IS391" s="223"/>
      <c r="IT391" s="223"/>
      <c r="IU391" s="223"/>
      <c r="IV391" s="223"/>
      <c r="IW391" s="223"/>
      <c r="IX391" s="223"/>
      <c r="IY391" s="223"/>
      <c r="IZ391" s="223"/>
      <c r="JA391" s="223"/>
      <c r="JB391" s="223"/>
      <c r="JC391" s="223"/>
      <c r="JD391" s="223"/>
      <c r="JE391" s="223"/>
      <c r="JF391" s="223"/>
      <c r="JG391" s="223"/>
      <c r="JH391" s="223"/>
      <c r="JI391" s="223"/>
      <c r="JJ391" s="223"/>
      <c r="JK391" s="223"/>
      <c r="JL391" s="223"/>
      <c r="JM391" s="223"/>
      <c r="JN391" s="223"/>
      <c r="JO391" s="223"/>
      <c r="JP391" s="223"/>
      <c r="JQ391" s="223"/>
      <c r="JR391" s="223"/>
      <c r="JS391" s="223"/>
      <c r="JT391" s="223"/>
      <c r="JU391" s="223"/>
      <c r="JV391" s="223"/>
      <c r="JW391" s="223"/>
      <c r="JX391" s="223"/>
      <c r="JY391" s="223"/>
      <c r="JZ391" s="223"/>
      <c r="KA391" s="223"/>
      <c r="KB391" s="223"/>
      <c r="KC391" s="223"/>
      <c r="KD391" s="223"/>
      <c r="KE391" s="223"/>
      <c r="KF391" s="223"/>
      <c r="KG391" s="223"/>
      <c r="KH391" s="223"/>
      <c r="KI391" s="223"/>
      <c r="KJ391" s="223"/>
      <c r="KK391" s="223"/>
      <c r="KL391" s="223"/>
      <c r="KM391" s="223"/>
      <c r="KN391" s="223"/>
      <c r="KO391" s="223"/>
      <c r="KP391" s="223"/>
      <c r="KQ391" s="223"/>
      <c r="KR391" s="223"/>
      <c r="KS391" s="223"/>
      <c r="KT391" s="223"/>
      <c r="KU391" s="223"/>
      <c r="KV391" s="223"/>
      <c r="KW391" s="223"/>
      <c r="KX391" s="223"/>
      <c r="KY391" s="223"/>
      <c r="KZ391" s="223"/>
      <c r="LA391" s="223"/>
      <c r="LB391" s="223"/>
      <c r="LC391" s="223"/>
      <c r="LD391" s="223"/>
      <c r="LE391" s="223"/>
      <c r="LF391" s="223"/>
      <c r="LG391" s="223"/>
      <c r="LH391" s="223"/>
      <c r="LI391" s="223"/>
      <c r="LJ391" s="223"/>
      <c r="LK391" s="223"/>
      <c r="LL391" s="223"/>
      <c r="LM391" s="223"/>
      <c r="LN391" s="223"/>
      <c r="LO391" s="223"/>
      <c r="LP391" s="223"/>
      <c r="LQ391" s="223"/>
      <c r="LR391" s="223"/>
      <c r="LS391" s="223"/>
      <c r="LT391" s="223"/>
      <c r="LU391" s="223"/>
      <c r="LV391" s="223"/>
      <c r="LW391" s="223"/>
      <c r="LX391" s="223"/>
      <c r="LY391" s="223"/>
      <c r="LZ391" s="223"/>
      <c r="MA391" s="223"/>
      <c r="MB391" s="223"/>
      <c r="MC391" s="223"/>
      <c r="MD391" s="223"/>
      <c r="ME391" s="223"/>
      <c r="MF391" s="223"/>
      <c r="MG391" s="223"/>
      <c r="MH391" s="223"/>
      <c r="MI391" s="223"/>
      <c r="MJ391" s="223"/>
      <c r="MK391" s="223"/>
      <c r="ML391" s="223"/>
      <c r="MM391" s="223"/>
      <c r="MN391" s="223"/>
      <c r="MO391" s="223"/>
      <c r="MP391" s="223"/>
      <c r="MQ391" s="223"/>
      <c r="MR391" s="223"/>
      <c r="MS391" s="223"/>
      <c r="MT391" s="223"/>
      <c r="MU391" s="223"/>
      <c r="MV391" s="223"/>
      <c r="MW391" s="223"/>
      <c r="MX391" s="223"/>
      <c r="MY391" s="223"/>
      <c r="MZ391" s="223"/>
      <c r="NA391" s="223"/>
      <c r="NB391" s="223"/>
      <c r="NC391" s="223"/>
      <c r="ND391" s="223"/>
      <c r="NE391" s="223"/>
      <c r="NF391" s="223"/>
      <c r="NG391" s="223"/>
      <c r="NH391" s="223"/>
      <c r="NI391" s="223"/>
      <c r="NJ391" s="223"/>
      <c r="NK391" s="223"/>
      <c r="NL391" s="223"/>
      <c r="NM391" s="223"/>
      <c r="NN391" s="223"/>
      <c r="NO391" s="223"/>
      <c r="NP391" s="223"/>
      <c r="NQ391" s="223"/>
      <c r="NR391" s="223"/>
      <c r="NS391" s="223"/>
      <c r="NT391" s="223"/>
      <c r="NU391" s="223"/>
      <c r="NV391" s="223"/>
      <c r="NW391" s="223"/>
      <c r="NX391" s="223"/>
      <c r="NY391" s="223"/>
      <c r="NZ391" s="223"/>
      <c r="OA391" s="223"/>
      <c r="OB391" s="223"/>
      <c r="OC391" s="223"/>
      <c r="OD391" s="223"/>
      <c r="OE391" s="223"/>
      <c r="OF391" s="223"/>
      <c r="OG391" s="223"/>
      <c r="OH391" s="223"/>
      <c r="OI391" s="223"/>
      <c r="OJ391" s="223"/>
      <c r="OK391" s="223"/>
      <c r="OL391" s="223"/>
      <c r="OM391" s="223"/>
      <c r="ON391" s="223"/>
      <c r="OO391" s="223"/>
      <c r="OP391" s="223"/>
      <c r="OQ391" s="223"/>
      <c r="OR391" s="223"/>
      <c r="OS391" s="223"/>
      <c r="OT391" s="223"/>
      <c r="OU391" s="223"/>
      <c r="OV391" s="223"/>
      <c r="OW391" s="223"/>
      <c r="OX391" s="223"/>
      <c r="OY391" s="223"/>
      <c r="OZ391" s="223"/>
      <c r="PA391" s="223"/>
      <c r="PB391" s="223"/>
      <c r="PC391" s="223"/>
      <c r="PD391" s="223"/>
      <c r="PE391" s="223"/>
      <c r="PF391" s="223"/>
      <c r="PG391" s="223"/>
      <c r="PH391" s="223"/>
      <c r="PI391" s="223"/>
      <c r="PJ391" s="223"/>
      <c r="PK391" s="223"/>
      <c r="PL391" s="223"/>
      <c r="PM391" s="223"/>
      <c r="PN391" s="223"/>
      <c r="PO391" s="223"/>
      <c r="PP391" s="223"/>
      <c r="PQ391" s="223"/>
      <c r="PR391" s="223"/>
      <c r="PS391" s="223"/>
      <c r="PT391" s="223"/>
      <c r="PU391" s="223"/>
      <c r="PV391" s="223"/>
      <c r="PW391" s="223"/>
      <c r="PX391" s="223"/>
      <c r="PY391" s="223"/>
      <c r="PZ391" s="223"/>
      <c r="QA391" s="223"/>
      <c r="QB391" s="223"/>
      <c r="QC391" s="223"/>
      <c r="QD391" s="223"/>
      <c r="QE391" s="223"/>
      <c r="QF391" s="223"/>
      <c r="QG391" s="223"/>
      <c r="QH391" s="223"/>
      <c r="QI391" s="223"/>
      <c r="QJ391" s="223"/>
      <c r="QK391" s="223"/>
      <c r="QL391" s="223"/>
      <c r="QM391" s="223"/>
      <c r="QN391" s="223"/>
      <c r="QO391" s="223"/>
      <c r="QP391" s="223"/>
      <c r="QQ391" s="223"/>
      <c r="QR391" s="223"/>
      <c r="QS391" s="223"/>
      <c r="QT391" s="223"/>
      <c r="QU391" s="223"/>
      <c r="QV391" s="223"/>
      <c r="QW391" s="223"/>
      <c r="QX391" s="223"/>
      <c r="QY391" s="223"/>
      <c r="QZ391" s="223"/>
      <c r="RA391" s="223"/>
      <c r="RB391" s="223"/>
      <c r="RC391" s="223"/>
      <c r="RD391" s="223"/>
      <c r="RE391" s="223"/>
      <c r="RF391" s="223"/>
      <c r="RG391" s="223"/>
      <c r="RH391" s="223"/>
      <c r="RI391" s="223"/>
      <c r="RJ391" s="223"/>
      <c r="RK391" s="223"/>
      <c r="RL391" s="223"/>
      <c r="RM391" s="223"/>
      <c r="RN391" s="223"/>
      <c r="RO391" s="223"/>
      <c r="RP391" s="223"/>
      <c r="RQ391" s="223"/>
      <c r="RR391" s="223"/>
    </row>
    <row r="392" customFormat="false" ht="25.5" hidden="false" customHeight="false" outlineLevel="0" collapsed="false">
      <c r="A392" s="190"/>
      <c r="B392" s="119" t="s">
        <v>109</v>
      </c>
      <c r="C392" s="119" t="n">
        <v>14</v>
      </c>
      <c r="D392" s="119" t="s">
        <v>385</v>
      </c>
      <c r="E392" s="119"/>
      <c r="F392" s="119"/>
      <c r="G392" s="119" t="s">
        <v>530</v>
      </c>
      <c r="H392" s="119"/>
      <c r="I392" s="119" t="s">
        <v>71</v>
      </c>
      <c r="J392" s="119"/>
      <c r="K392" s="119" t="s">
        <v>1312</v>
      </c>
      <c r="L392" s="119" t="s">
        <v>99</v>
      </c>
      <c r="M392" s="119" t="s">
        <v>114</v>
      </c>
      <c r="N392" s="202" t="n">
        <v>41934</v>
      </c>
      <c r="O392" s="202" t="n">
        <v>41935</v>
      </c>
      <c r="P392" s="119"/>
      <c r="Q392" s="119"/>
      <c r="R392" s="119"/>
      <c r="S392" s="119" t="n">
        <v>9001</v>
      </c>
      <c r="T392" s="119"/>
      <c r="U392" s="316" t="s">
        <v>1330</v>
      </c>
      <c r="V392" s="190"/>
      <c r="W392" s="302" t="s">
        <v>1094</v>
      </c>
      <c r="X392" s="190"/>
      <c r="Y392" s="119" t="s">
        <v>1149</v>
      </c>
      <c r="Z392" s="190"/>
      <c r="AA392" s="190"/>
      <c r="AB392" s="159" t="n">
        <v>0.2</v>
      </c>
      <c r="AC392" s="202" t="n">
        <v>41974</v>
      </c>
      <c r="AD392" s="334" t="s">
        <v>200</v>
      </c>
      <c r="AE392" s="190"/>
      <c r="AF392" s="119"/>
      <c r="AG392" s="119"/>
      <c r="AO392" s="223"/>
      <c r="AP392" s="223"/>
      <c r="AQ392" s="223"/>
      <c r="AR392" s="223"/>
      <c r="AS392" s="223"/>
      <c r="AT392" s="223"/>
      <c r="AU392" s="223"/>
      <c r="AV392" s="223"/>
      <c r="AW392" s="223"/>
      <c r="AX392" s="223"/>
      <c r="AY392" s="223"/>
      <c r="AZ392" s="223"/>
      <c r="BA392" s="223"/>
      <c r="BB392" s="223"/>
      <c r="BC392" s="223"/>
      <c r="BD392" s="223"/>
      <c r="BE392" s="223"/>
      <c r="BF392" s="223"/>
      <c r="BG392" s="223"/>
      <c r="BH392" s="223"/>
      <c r="BI392" s="223"/>
      <c r="BJ392" s="223"/>
      <c r="BK392" s="223"/>
      <c r="BL392" s="223"/>
      <c r="BM392" s="223"/>
      <c r="BN392" s="223"/>
      <c r="BO392" s="223"/>
      <c r="BP392" s="223"/>
      <c r="BQ392" s="223"/>
      <c r="BR392" s="223"/>
      <c r="BS392" s="223"/>
      <c r="BT392" s="223"/>
      <c r="BU392" s="223"/>
      <c r="BV392" s="223"/>
      <c r="BW392" s="223"/>
      <c r="BX392" s="223"/>
      <c r="BY392" s="223"/>
      <c r="BZ392" s="223"/>
      <c r="CA392" s="223"/>
      <c r="CB392" s="223"/>
      <c r="CC392" s="223"/>
      <c r="CD392" s="223"/>
      <c r="CE392" s="223"/>
      <c r="CF392" s="223"/>
      <c r="CG392" s="223"/>
      <c r="CH392" s="223"/>
      <c r="CI392" s="223"/>
      <c r="CJ392" s="223"/>
      <c r="CK392" s="223"/>
      <c r="CL392" s="223"/>
      <c r="CM392" s="223"/>
      <c r="CN392" s="223"/>
      <c r="CO392" s="223"/>
      <c r="CP392" s="223"/>
      <c r="CQ392" s="223"/>
      <c r="CR392" s="223"/>
      <c r="CS392" s="223"/>
      <c r="CT392" s="223"/>
      <c r="CU392" s="223"/>
      <c r="CV392" s="223"/>
      <c r="CW392" s="223"/>
      <c r="CX392" s="223"/>
      <c r="CY392" s="223"/>
      <c r="CZ392" s="223"/>
      <c r="DA392" s="223"/>
      <c r="DB392" s="223"/>
      <c r="DC392" s="223"/>
      <c r="DD392" s="223"/>
      <c r="DE392" s="223"/>
      <c r="DF392" s="223"/>
      <c r="DG392" s="223"/>
      <c r="DH392" s="223"/>
      <c r="DI392" s="223"/>
      <c r="DJ392" s="223"/>
      <c r="DK392" s="223"/>
      <c r="DL392" s="223"/>
      <c r="DM392" s="223"/>
      <c r="DN392" s="223"/>
      <c r="DO392" s="223"/>
      <c r="DP392" s="223"/>
      <c r="DQ392" s="223"/>
      <c r="DR392" s="223"/>
      <c r="DS392" s="223"/>
      <c r="DT392" s="223"/>
      <c r="DU392" s="223"/>
      <c r="DV392" s="223"/>
      <c r="DW392" s="223"/>
      <c r="DX392" s="223"/>
      <c r="DY392" s="223"/>
      <c r="DZ392" s="223"/>
      <c r="EA392" s="223"/>
      <c r="EB392" s="223"/>
      <c r="EC392" s="223"/>
      <c r="ED392" s="223"/>
      <c r="EE392" s="223"/>
      <c r="EF392" s="223"/>
      <c r="EG392" s="223"/>
      <c r="EH392" s="223"/>
      <c r="EI392" s="223"/>
      <c r="EJ392" s="223"/>
      <c r="EK392" s="223"/>
      <c r="EL392" s="223"/>
      <c r="EM392" s="223"/>
      <c r="EN392" s="223"/>
      <c r="EO392" s="223"/>
      <c r="EP392" s="223"/>
      <c r="EQ392" s="223"/>
      <c r="ER392" s="223"/>
      <c r="ES392" s="223"/>
      <c r="ET392" s="223"/>
      <c r="EU392" s="223"/>
      <c r="EV392" s="223"/>
      <c r="EW392" s="223"/>
      <c r="EX392" s="223"/>
      <c r="EY392" s="223"/>
      <c r="EZ392" s="223"/>
      <c r="FA392" s="223"/>
      <c r="FB392" s="223"/>
      <c r="FC392" s="223"/>
      <c r="FD392" s="223"/>
      <c r="FE392" s="223"/>
      <c r="FF392" s="223"/>
      <c r="FG392" s="223"/>
      <c r="FH392" s="223"/>
      <c r="FI392" s="223"/>
      <c r="FJ392" s="223"/>
      <c r="FK392" s="223"/>
      <c r="FL392" s="223"/>
      <c r="FM392" s="223"/>
      <c r="FN392" s="223"/>
      <c r="FO392" s="223"/>
      <c r="FP392" s="223"/>
      <c r="FQ392" s="223"/>
      <c r="FR392" s="223"/>
      <c r="FS392" s="223"/>
      <c r="FT392" s="223"/>
      <c r="FU392" s="223"/>
      <c r="FV392" s="223"/>
      <c r="FW392" s="223"/>
      <c r="FX392" s="223"/>
      <c r="FY392" s="223"/>
      <c r="FZ392" s="223"/>
      <c r="GA392" s="223"/>
      <c r="GB392" s="223"/>
      <c r="GC392" s="223"/>
      <c r="GD392" s="223"/>
      <c r="GE392" s="223"/>
      <c r="GF392" s="223"/>
      <c r="GG392" s="223"/>
      <c r="GH392" s="223"/>
      <c r="GI392" s="223"/>
      <c r="GJ392" s="223"/>
      <c r="GK392" s="223"/>
      <c r="GL392" s="223"/>
      <c r="GM392" s="223"/>
      <c r="GN392" s="223"/>
      <c r="GO392" s="223"/>
      <c r="GP392" s="223"/>
      <c r="GQ392" s="223"/>
      <c r="GR392" s="223"/>
      <c r="GS392" s="223"/>
      <c r="GT392" s="223"/>
      <c r="GU392" s="223"/>
      <c r="GV392" s="223"/>
      <c r="GW392" s="223"/>
      <c r="GX392" s="223"/>
      <c r="GY392" s="223"/>
      <c r="GZ392" s="223"/>
      <c r="HA392" s="223"/>
      <c r="HB392" s="223"/>
      <c r="HC392" s="223"/>
      <c r="HD392" s="223"/>
      <c r="HE392" s="223"/>
      <c r="HF392" s="223"/>
      <c r="HG392" s="223"/>
      <c r="HH392" s="223"/>
      <c r="HI392" s="223"/>
      <c r="HJ392" s="223"/>
      <c r="HK392" s="223"/>
      <c r="HL392" s="223"/>
      <c r="HM392" s="223"/>
      <c r="HN392" s="223"/>
      <c r="HO392" s="223"/>
      <c r="HP392" s="223"/>
      <c r="HQ392" s="223"/>
      <c r="HR392" s="223"/>
      <c r="HS392" s="223"/>
      <c r="HT392" s="223"/>
      <c r="HU392" s="223"/>
      <c r="HV392" s="223"/>
      <c r="HW392" s="223"/>
      <c r="HX392" s="223"/>
      <c r="HY392" s="223"/>
      <c r="HZ392" s="223"/>
      <c r="IA392" s="223"/>
      <c r="IB392" s="223"/>
      <c r="IC392" s="223"/>
      <c r="ID392" s="223"/>
      <c r="IE392" s="223"/>
      <c r="IF392" s="223"/>
      <c r="IG392" s="223"/>
      <c r="IH392" s="223"/>
      <c r="II392" s="223"/>
      <c r="IJ392" s="223"/>
      <c r="IK392" s="223"/>
      <c r="IL392" s="223"/>
      <c r="IM392" s="223"/>
      <c r="IN392" s="223"/>
      <c r="IO392" s="223"/>
      <c r="IP392" s="223"/>
      <c r="IQ392" s="223"/>
      <c r="IR392" s="223"/>
      <c r="IS392" s="223"/>
      <c r="IT392" s="223"/>
      <c r="IU392" s="223"/>
      <c r="IV392" s="223"/>
      <c r="IW392" s="223"/>
      <c r="IX392" s="223"/>
      <c r="IY392" s="223"/>
      <c r="IZ392" s="223"/>
      <c r="JA392" s="223"/>
      <c r="JB392" s="223"/>
      <c r="JC392" s="223"/>
      <c r="JD392" s="223"/>
      <c r="JE392" s="223"/>
      <c r="JF392" s="223"/>
      <c r="JG392" s="223"/>
      <c r="JH392" s="223"/>
      <c r="JI392" s="223"/>
      <c r="JJ392" s="223"/>
      <c r="JK392" s="223"/>
      <c r="JL392" s="223"/>
      <c r="JM392" s="223"/>
      <c r="JN392" s="223"/>
      <c r="JO392" s="223"/>
      <c r="JP392" s="223"/>
      <c r="JQ392" s="223"/>
      <c r="JR392" s="223"/>
      <c r="JS392" s="223"/>
      <c r="JT392" s="223"/>
      <c r="JU392" s="223"/>
      <c r="JV392" s="223"/>
      <c r="JW392" s="223"/>
      <c r="JX392" s="223"/>
      <c r="JY392" s="223"/>
      <c r="JZ392" s="223"/>
      <c r="KA392" s="223"/>
      <c r="KB392" s="223"/>
      <c r="KC392" s="223"/>
      <c r="KD392" s="223"/>
      <c r="KE392" s="223"/>
      <c r="KF392" s="223"/>
      <c r="KG392" s="223"/>
      <c r="KH392" s="223"/>
      <c r="KI392" s="223"/>
      <c r="KJ392" s="223"/>
      <c r="KK392" s="223"/>
      <c r="KL392" s="223"/>
      <c r="KM392" s="223"/>
      <c r="KN392" s="223"/>
      <c r="KO392" s="223"/>
      <c r="KP392" s="223"/>
      <c r="KQ392" s="223"/>
      <c r="KR392" s="223"/>
      <c r="KS392" s="223"/>
      <c r="KT392" s="223"/>
      <c r="KU392" s="223"/>
      <c r="KV392" s="223"/>
      <c r="KW392" s="223"/>
      <c r="KX392" s="223"/>
      <c r="KY392" s="223"/>
      <c r="KZ392" s="223"/>
      <c r="LA392" s="223"/>
      <c r="LB392" s="223"/>
      <c r="LC392" s="223"/>
      <c r="LD392" s="223"/>
      <c r="LE392" s="223"/>
      <c r="LF392" s="223"/>
      <c r="LG392" s="223"/>
      <c r="LH392" s="223"/>
      <c r="LI392" s="223"/>
      <c r="LJ392" s="223"/>
      <c r="LK392" s="223"/>
      <c r="LL392" s="223"/>
      <c r="LM392" s="223"/>
      <c r="LN392" s="223"/>
      <c r="LO392" s="223"/>
      <c r="LP392" s="223"/>
      <c r="LQ392" s="223"/>
      <c r="LR392" s="223"/>
      <c r="LS392" s="223"/>
      <c r="LT392" s="223"/>
      <c r="LU392" s="223"/>
      <c r="LV392" s="223"/>
      <c r="LW392" s="223"/>
      <c r="LX392" s="223"/>
      <c r="LY392" s="223"/>
      <c r="LZ392" s="223"/>
      <c r="MA392" s="223"/>
      <c r="MB392" s="223"/>
      <c r="MC392" s="223"/>
      <c r="MD392" s="223"/>
      <c r="ME392" s="223"/>
      <c r="MF392" s="223"/>
      <c r="MG392" s="223"/>
      <c r="MH392" s="223"/>
      <c r="MI392" s="223"/>
      <c r="MJ392" s="223"/>
      <c r="MK392" s="223"/>
      <c r="ML392" s="223"/>
      <c r="MM392" s="223"/>
      <c r="MN392" s="223"/>
      <c r="MO392" s="223"/>
      <c r="MP392" s="223"/>
      <c r="MQ392" s="223"/>
      <c r="MR392" s="223"/>
      <c r="MS392" s="223"/>
      <c r="MT392" s="223"/>
      <c r="MU392" s="223"/>
      <c r="MV392" s="223"/>
      <c r="MW392" s="223"/>
      <c r="MX392" s="223"/>
      <c r="MY392" s="223"/>
      <c r="MZ392" s="223"/>
      <c r="NA392" s="223"/>
      <c r="NB392" s="223"/>
      <c r="NC392" s="223"/>
      <c r="ND392" s="223"/>
      <c r="NE392" s="223"/>
      <c r="NF392" s="223"/>
      <c r="NG392" s="223"/>
      <c r="NH392" s="223"/>
      <c r="NI392" s="223"/>
      <c r="NJ392" s="223"/>
      <c r="NK392" s="223"/>
      <c r="NL392" s="223"/>
      <c r="NM392" s="223"/>
      <c r="NN392" s="223"/>
      <c r="NO392" s="223"/>
      <c r="NP392" s="223"/>
      <c r="NQ392" s="223"/>
      <c r="NR392" s="223"/>
      <c r="NS392" s="223"/>
      <c r="NT392" s="223"/>
      <c r="NU392" s="223"/>
      <c r="NV392" s="223"/>
      <c r="NW392" s="223"/>
      <c r="NX392" s="223"/>
      <c r="NY392" s="223"/>
      <c r="NZ392" s="223"/>
      <c r="OA392" s="223"/>
      <c r="OB392" s="223"/>
      <c r="OC392" s="223"/>
      <c r="OD392" s="223"/>
      <c r="OE392" s="223"/>
      <c r="OF392" s="223"/>
      <c r="OG392" s="223"/>
      <c r="OH392" s="223"/>
      <c r="OI392" s="223"/>
      <c r="OJ392" s="223"/>
      <c r="OK392" s="223"/>
      <c r="OL392" s="223"/>
      <c r="OM392" s="223"/>
      <c r="ON392" s="223"/>
      <c r="OO392" s="223"/>
      <c r="OP392" s="223"/>
      <c r="OQ392" s="223"/>
      <c r="OR392" s="223"/>
      <c r="OS392" s="223"/>
      <c r="OT392" s="223"/>
      <c r="OU392" s="223"/>
      <c r="OV392" s="223"/>
      <c r="OW392" s="223"/>
      <c r="OX392" s="223"/>
      <c r="OY392" s="223"/>
      <c r="OZ392" s="223"/>
      <c r="PA392" s="223"/>
      <c r="PB392" s="223"/>
      <c r="PC392" s="223"/>
      <c r="PD392" s="223"/>
      <c r="PE392" s="223"/>
      <c r="PF392" s="223"/>
      <c r="PG392" s="223"/>
      <c r="PH392" s="223"/>
      <c r="PI392" s="223"/>
      <c r="PJ392" s="223"/>
      <c r="PK392" s="223"/>
      <c r="PL392" s="223"/>
      <c r="PM392" s="223"/>
      <c r="PN392" s="223"/>
      <c r="PO392" s="223"/>
      <c r="PP392" s="223"/>
      <c r="PQ392" s="223"/>
      <c r="PR392" s="223"/>
      <c r="PS392" s="223"/>
      <c r="PT392" s="223"/>
      <c r="PU392" s="223"/>
      <c r="PV392" s="223"/>
      <c r="PW392" s="223"/>
      <c r="PX392" s="223"/>
      <c r="PY392" s="223"/>
      <c r="PZ392" s="223"/>
      <c r="QA392" s="223"/>
      <c r="QB392" s="223"/>
      <c r="QC392" s="223"/>
      <c r="QD392" s="223"/>
      <c r="QE392" s="223"/>
      <c r="QF392" s="223"/>
      <c r="QG392" s="223"/>
      <c r="QH392" s="223"/>
      <c r="QI392" s="223"/>
      <c r="QJ392" s="223"/>
      <c r="QK392" s="223"/>
      <c r="QL392" s="223"/>
      <c r="QM392" s="223"/>
      <c r="QN392" s="223"/>
      <c r="QO392" s="223"/>
      <c r="QP392" s="223"/>
      <c r="QQ392" s="223"/>
      <c r="QR392" s="223"/>
      <c r="QS392" s="223"/>
      <c r="QT392" s="223"/>
      <c r="QU392" s="223"/>
      <c r="QV392" s="223"/>
      <c r="QW392" s="223"/>
      <c r="QX392" s="223"/>
      <c r="QY392" s="223"/>
      <c r="QZ392" s="223"/>
      <c r="RA392" s="223"/>
      <c r="RB392" s="223"/>
      <c r="RC392" s="223"/>
      <c r="RD392" s="223"/>
      <c r="RE392" s="223"/>
      <c r="RF392" s="223"/>
      <c r="RG392" s="223"/>
      <c r="RH392" s="223"/>
      <c r="RI392" s="223"/>
      <c r="RJ392" s="223"/>
      <c r="RK392" s="223"/>
      <c r="RL392" s="223"/>
      <c r="RM392" s="223"/>
      <c r="RN392" s="223"/>
      <c r="RO392" s="223"/>
      <c r="RP392" s="223"/>
      <c r="RQ392" s="223"/>
      <c r="RR392" s="223"/>
    </row>
    <row r="393" customFormat="false" ht="25.5" hidden="false" customHeight="false" outlineLevel="0" collapsed="false">
      <c r="A393" s="190"/>
      <c r="B393" s="119" t="s">
        <v>109</v>
      </c>
      <c r="C393" s="119" t="n">
        <v>14</v>
      </c>
      <c r="D393" s="218" t="s">
        <v>385</v>
      </c>
      <c r="E393" s="218"/>
      <c r="F393" s="218"/>
      <c r="G393" s="218" t="s">
        <v>530</v>
      </c>
      <c r="H393" s="218"/>
      <c r="I393" s="119" t="s">
        <v>71</v>
      </c>
      <c r="J393" s="218"/>
      <c r="K393" s="218" t="s">
        <v>1312</v>
      </c>
      <c r="L393" s="119" t="s">
        <v>99</v>
      </c>
      <c r="M393" s="119" t="s">
        <v>114</v>
      </c>
      <c r="N393" s="202" t="n">
        <v>41934</v>
      </c>
      <c r="O393" s="202" t="n">
        <v>41935</v>
      </c>
      <c r="P393" s="119"/>
      <c r="Q393" s="119"/>
      <c r="R393" s="119"/>
      <c r="S393" s="218" t="n">
        <v>9001</v>
      </c>
      <c r="T393" s="218"/>
      <c r="U393" s="316" t="s">
        <v>1331</v>
      </c>
      <c r="V393" s="190"/>
      <c r="W393" s="302" t="s">
        <v>1094</v>
      </c>
      <c r="X393" s="190"/>
      <c r="Y393" s="119" t="s">
        <v>1149</v>
      </c>
      <c r="Z393" s="190"/>
      <c r="AA393" s="190"/>
      <c r="AB393" s="159" t="n">
        <v>0.2</v>
      </c>
      <c r="AC393" s="202" t="n">
        <v>41974</v>
      </c>
      <c r="AD393" s="334" t="s">
        <v>200</v>
      </c>
      <c r="AE393" s="190"/>
      <c r="AF393" s="119"/>
      <c r="AG393" s="119"/>
      <c r="AO393" s="223"/>
      <c r="AP393" s="223"/>
      <c r="AQ393" s="223"/>
      <c r="AR393" s="223"/>
      <c r="AS393" s="223"/>
      <c r="AT393" s="223"/>
      <c r="AU393" s="223"/>
      <c r="AV393" s="223"/>
      <c r="AW393" s="223"/>
      <c r="AX393" s="223"/>
      <c r="AY393" s="223"/>
      <c r="AZ393" s="223"/>
      <c r="BA393" s="223"/>
      <c r="BB393" s="223"/>
      <c r="BC393" s="223"/>
      <c r="BD393" s="223"/>
      <c r="BE393" s="223"/>
      <c r="BF393" s="223"/>
      <c r="BG393" s="223"/>
      <c r="BH393" s="223"/>
      <c r="BI393" s="223"/>
      <c r="BJ393" s="223"/>
      <c r="BK393" s="223"/>
      <c r="BL393" s="223"/>
      <c r="BM393" s="223"/>
      <c r="BN393" s="223"/>
      <c r="BO393" s="223"/>
      <c r="BP393" s="223"/>
      <c r="BQ393" s="223"/>
      <c r="BR393" s="223"/>
      <c r="BS393" s="223"/>
      <c r="BT393" s="223"/>
      <c r="BU393" s="223"/>
      <c r="BV393" s="223"/>
      <c r="BW393" s="223"/>
      <c r="BX393" s="223"/>
      <c r="BY393" s="223"/>
      <c r="BZ393" s="223"/>
      <c r="CA393" s="223"/>
      <c r="CB393" s="223"/>
      <c r="CC393" s="223"/>
      <c r="CD393" s="223"/>
      <c r="CE393" s="223"/>
      <c r="CF393" s="223"/>
      <c r="CG393" s="223"/>
      <c r="CH393" s="223"/>
      <c r="CI393" s="223"/>
      <c r="CJ393" s="223"/>
      <c r="CK393" s="223"/>
      <c r="CL393" s="223"/>
      <c r="CM393" s="223"/>
      <c r="CN393" s="223"/>
      <c r="CO393" s="223"/>
      <c r="CP393" s="223"/>
      <c r="CQ393" s="223"/>
      <c r="CR393" s="223"/>
      <c r="CS393" s="223"/>
      <c r="CT393" s="223"/>
      <c r="CU393" s="223"/>
      <c r="CV393" s="223"/>
      <c r="CW393" s="223"/>
      <c r="CX393" s="223"/>
      <c r="CY393" s="223"/>
      <c r="CZ393" s="223"/>
      <c r="DA393" s="223"/>
      <c r="DB393" s="223"/>
      <c r="DC393" s="223"/>
      <c r="DD393" s="223"/>
      <c r="DE393" s="223"/>
      <c r="DF393" s="223"/>
      <c r="DG393" s="223"/>
      <c r="DH393" s="223"/>
      <c r="DI393" s="223"/>
      <c r="DJ393" s="223"/>
      <c r="DK393" s="223"/>
      <c r="DL393" s="223"/>
      <c r="DM393" s="223"/>
      <c r="DN393" s="223"/>
      <c r="DO393" s="223"/>
      <c r="DP393" s="223"/>
      <c r="DQ393" s="223"/>
      <c r="DR393" s="223"/>
      <c r="DS393" s="223"/>
      <c r="DT393" s="223"/>
      <c r="DU393" s="223"/>
      <c r="DV393" s="223"/>
      <c r="DW393" s="223"/>
      <c r="DX393" s="223"/>
      <c r="DY393" s="223"/>
      <c r="DZ393" s="223"/>
      <c r="EA393" s="223"/>
      <c r="EB393" s="223"/>
      <c r="EC393" s="223"/>
      <c r="ED393" s="223"/>
      <c r="EE393" s="223"/>
      <c r="EF393" s="223"/>
      <c r="EG393" s="223"/>
      <c r="EH393" s="223"/>
      <c r="EI393" s="223"/>
      <c r="EJ393" s="223"/>
      <c r="EK393" s="223"/>
      <c r="EL393" s="223"/>
      <c r="EM393" s="223"/>
      <c r="EN393" s="223"/>
      <c r="EO393" s="223"/>
      <c r="EP393" s="223"/>
      <c r="EQ393" s="223"/>
      <c r="ER393" s="223"/>
      <c r="ES393" s="223"/>
      <c r="ET393" s="223"/>
      <c r="EU393" s="223"/>
      <c r="EV393" s="223"/>
      <c r="EW393" s="223"/>
      <c r="EX393" s="223"/>
      <c r="EY393" s="223"/>
      <c r="EZ393" s="223"/>
      <c r="FA393" s="223"/>
      <c r="FB393" s="223"/>
      <c r="FC393" s="223"/>
      <c r="FD393" s="223"/>
      <c r="FE393" s="223"/>
      <c r="FF393" s="223"/>
      <c r="FG393" s="223"/>
      <c r="FH393" s="223"/>
      <c r="FI393" s="223"/>
      <c r="FJ393" s="223"/>
      <c r="FK393" s="223"/>
      <c r="FL393" s="223"/>
      <c r="FM393" s="223"/>
      <c r="FN393" s="223"/>
      <c r="FO393" s="223"/>
      <c r="FP393" s="223"/>
      <c r="FQ393" s="223"/>
      <c r="FR393" s="223"/>
      <c r="FS393" s="223"/>
      <c r="FT393" s="223"/>
      <c r="FU393" s="223"/>
      <c r="FV393" s="223"/>
      <c r="FW393" s="223"/>
      <c r="FX393" s="223"/>
      <c r="FY393" s="223"/>
      <c r="FZ393" s="223"/>
      <c r="GA393" s="223"/>
      <c r="GB393" s="223"/>
      <c r="GC393" s="223"/>
      <c r="GD393" s="223"/>
      <c r="GE393" s="223"/>
      <c r="GF393" s="223"/>
      <c r="GG393" s="223"/>
      <c r="GH393" s="223"/>
      <c r="GI393" s="223"/>
      <c r="GJ393" s="223"/>
      <c r="GK393" s="223"/>
      <c r="GL393" s="223"/>
      <c r="GM393" s="223"/>
      <c r="GN393" s="223"/>
      <c r="GO393" s="223"/>
      <c r="GP393" s="223"/>
      <c r="GQ393" s="223"/>
      <c r="GR393" s="223"/>
      <c r="GS393" s="223"/>
      <c r="GT393" s="223"/>
      <c r="GU393" s="223"/>
      <c r="GV393" s="223"/>
      <c r="GW393" s="223"/>
      <c r="GX393" s="223"/>
      <c r="GY393" s="223"/>
      <c r="GZ393" s="223"/>
      <c r="HA393" s="223"/>
      <c r="HB393" s="223"/>
      <c r="HC393" s="223"/>
      <c r="HD393" s="223"/>
      <c r="HE393" s="223"/>
      <c r="HF393" s="223"/>
      <c r="HG393" s="223"/>
      <c r="HH393" s="223"/>
      <c r="HI393" s="223"/>
      <c r="HJ393" s="223"/>
      <c r="HK393" s="223"/>
      <c r="HL393" s="223"/>
      <c r="HM393" s="223"/>
      <c r="HN393" s="223"/>
      <c r="HO393" s="223"/>
      <c r="HP393" s="223"/>
      <c r="HQ393" s="223"/>
      <c r="HR393" s="223"/>
      <c r="HS393" s="223"/>
      <c r="HT393" s="223"/>
      <c r="HU393" s="223"/>
      <c r="HV393" s="223"/>
      <c r="HW393" s="223"/>
      <c r="HX393" s="223"/>
      <c r="HY393" s="223"/>
      <c r="HZ393" s="223"/>
      <c r="IA393" s="223"/>
      <c r="IB393" s="223"/>
      <c r="IC393" s="223"/>
      <c r="ID393" s="223"/>
      <c r="IE393" s="223"/>
      <c r="IF393" s="223"/>
      <c r="IG393" s="223"/>
      <c r="IH393" s="223"/>
      <c r="II393" s="223"/>
      <c r="IJ393" s="223"/>
      <c r="IK393" s="223"/>
      <c r="IL393" s="223"/>
      <c r="IM393" s="223"/>
      <c r="IN393" s="223"/>
      <c r="IO393" s="223"/>
      <c r="IP393" s="223"/>
      <c r="IQ393" s="223"/>
      <c r="IR393" s="223"/>
      <c r="IS393" s="223"/>
      <c r="IT393" s="223"/>
      <c r="IU393" s="223"/>
      <c r="IV393" s="223"/>
      <c r="IW393" s="223"/>
      <c r="IX393" s="223"/>
      <c r="IY393" s="223"/>
      <c r="IZ393" s="223"/>
      <c r="JA393" s="223"/>
      <c r="JB393" s="223"/>
      <c r="JC393" s="223"/>
      <c r="JD393" s="223"/>
      <c r="JE393" s="223"/>
      <c r="JF393" s="223"/>
      <c r="JG393" s="223"/>
      <c r="JH393" s="223"/>
      <c r="JI393" s="223"/>
      <c r="JJ393" s="223"/>
      <c r="JK393" s="223"/>
      <c r="JL393" s="223"/>
      <c r="JM393" s="223"/>
      <c r="JN393" s="223"/>
      <c r="JO393" s="223"/>
      <c r="JP393" s="223"/>
      <c r="JQ393" s="223"/>
      <c r="JR393" s="223"/>
      <c r="JS393" s="223"/>
      <c r="JT393" s="223"/>
      <c r="JU393" s="223"/>
      <c r="JV393" s="223"/>
      <c r="JW393" s="223"/>
      <c r="JX393" s="223"/>
      <c r="JY393" s="223"/>
      <c r="JZ393" s="223"/>
      <c r="KA393" s="223"/>
      <c r="KB393" s="223"/>
      <c r="KC393" s="223"/>
      <c r="KD393" s="223"/>
      <c r="KE393" s="223"/>
      <c r="KF393" s="223"/>
      <c r="KG393" s="223"/>
      <c r="KH393" s="223"/>
      <c r="KI393" s="223"/>
      <c r="KJ393" s="223"/>
      <c r="KK393" s="223"/>
      <c r="KL393" s="223"/>
      <c r="KM393" s="223"/>
      <c r="KN393" s="223"/>
      <c r="KO393" s="223"/>
      <c r="KP393" s="223"/>
      <c r="KQ393" s="223"/>
      <c r="KR393" s="223"/>
      <c r="KS393" s="223"/>
      <c r="KT393" s="223"/>
      <c r="KU393" s="223"/>
      <c r="KV393" s="223"/>
      <c r="KW393" s="223"/>
      <c r="KX393" s="223"/>
      <c r="KY393" s="223"/>
      <c r="KZ393" s="223"/>
      <c r="LA393" s="223"/>
      <c r="LB393" s="223"/>
      <c r="LC393" s="223"/>
      <c r="LD393" s="223"/>
      <c r="LE393" s="223"/>
      <c r="LF393" s="223"/>
      <c r="LG393" s="223"/>
      <c r="LH393" s="223"/>
      <c r="LI393" s="223"/>
      <c r="LJ393" s="223"/>
      <c r="LK393" s="223"/>
      <c r="LL393" s="223"/>
      <c r="LM393" s="223"/>
      <c r="LN393" s="223"/>
      <c r="LO393" s="223"/>
      <c r="LP393" s="223"/>
      <c r="LQ393" s="223"/>
      <c r="LR393" s="223"/>
      <c r="LS393" s="223"/>
      <c r="LT393" s="223"/>
      <c r="LU393" s="223"/>
      <c r="LV393" s="223"/>
      <c r="LW393" s="223"/>
      <c r="LX393" s="223"/>
      <c r="LY393" s="223"/>
      <c r="LZ393" s="223"/>
      <c r="MA393" s="223"/>
      <c r="MB393" s="223"/>
      <c r="MC393" s="223"/>
      <c r="MD393" s="223"/>
      <c r="ME393" s="223"/>
      <c r="MF393" s="223"/>
      <c r="MG393" s="223"/>
      <c r="MH393" s="223"/>
      <c r="MI393" s="223"/>
      <c r="MJ393" s="223"/>
      <c r="MK393" s="223"/>
      <c r="ML393" s="223"/>
      <c r="MM393" s="223"/>
      <c r="MN393" s="223"/>
      <c r="MO393" s="223"/>
      <c r="MP393" s="223"/>
      <c r="MQ393" s="223"/>
      <c r="MR393" s="223"/>
      <c r="MS393" s="223"/>
      <c r="MT393" s="223"/>
      <c r="MU393" s="223"/>
      <c r="MV393" s="223"/>
      <c r="MW393" s="223"/>
      <c r="MX393" s="223"/>
      <c r="MY393" s="223"/>
      <c r="MZ393" s="223"/>
      <c r="NA393" s="223"/>
      <c r="NB393" s="223"/>
      <c r="NC393" s="223"/>
      <c r="ND393" s="223"/>
      <c r="NE393" s="223"/>
      <c r="NF393" s="223"/>
      <c r="NG393" s="223"/>
      <c r="NH393" s="223"/>
      <c r="NI393" s="223"/>
      <c r="NJ393" s="223"/>
      <c r="NK393" s="223"/>
      <c r="NL393" s="223"/>
      <c r="NM393" s="223"/>
      <c r="NN393" s="223"/>
      <c r="NO393" s="223"/>
      <c r="NP393" s="223"/>
      <c r="NQ393" s="223"/>
      <c r="NR393" s="223"/>
      <c r="NS393" s="223"/>
      <c r="NT393" s="223"/>
      <c r="NU393" s="223"/>
      <c r="NV393" s="223"/>
      <c r="NW393" s="223"/>
      <c r="NX393" s="223"/>
      <c r="NY393" s="223"/>
      <c r="NZ393" s="223"/>
      <c r="OA393" s="223"/>
      <c r="OB393" s="223"/>
      <c r="OC393" s="223"/>
      <c r="OD393" s="223"/>
      <c r="OE393" s="223"/>
      <c r="OF393" s="223"/>
      <c r="OG393" s="223"/>
      <c r="OH393" s="223"/>
      <c r="OI393" s="223"/>
      <c r="OJ393" s="223"/>
      <c r="OK393" s="223"/>
      <c r="OL393" s="223"/>
      <c r="OM393" s="223"/>
      <c r="ON393" s="223"/>
      <c r="OO393" s="223"/>
      <c r="OP393" s="223"/>
      <c r="OQ393" s="223"/>
      <c r="OR393" s="223"/>
      <c r="OS393" s="223"/>
      <c r="OT393" s="223"/>
      <c r="OU393" s="223"/>
      <c r="OV393" s="223"/>
      <c r="OW393" s="223"/>
      <c r="OX393" s="223"/>
      <c r="OY393" s="223"/>
      <c r="OZ393" s="223"/>
      <c r="PA393" s="223"/>
      <c r="PB393" s="223"/>
      <c r="PC393" s="223"/>
      <c r="PD393" s="223"/>
      <c r="PE393" s="223"/>
      <c r="PF393" s="223"/>
      <c r="PG393" s="223"/>
      <c r="PH393" s="223"/>
      <c r="PI393" s="223"/>
      <c r="PJ393" s="223"/>
      <c r="PK393" s="223"/>
      <c r="PL393" s="223"/>
      <c r="PM393" s="223"/>
      <c r="PN393" s="223"/>
      <c r="PO393" s="223"/>
      <c r="PP393" s="223"/>
      <c r="PQ393" s="223"/>
      <c r="PR393" s="223"/>
      <c r="PS393" s="223"/>
      <c r="PT393" s="223"/>
      <c r="PU393" s="223"/>
      <c r="PV393" s="223"/>
      <c r="PW393" s="223"/>
      <c r="PX393" s="223"/>
      <c r="PY393" s="223"/>
      <c r="PZ393" s="223"/>
      <c r="QA393" s="223"/>
      <c r="QB393" s="223"/>
      <c r="QC393" s="223"/>
      <c r="QD393" s="223"/>
      <c r="QE393" s="223"/>
      <c r="QF393" s="223"/>
      <c r="QG393" s="223"/>
      <c r="QH393" s="223"/>
      <c r="QI393" s="223"/>
      <c r="QJ393" s="223"/>
      <c r="QK393" s="223"/>
      <c r="QL393" s="223"/>
      <c r="QM393" s="223"/>
      <c r="QN393" s="223"/>
      <c r="QO393" s="223"/>
      <c r="QP393" s="223"/>
      <c r="QQ393" s="223"/>
      <c r="QR393" s="223"/>
      <c r="QS393" s="223"/>
      <c r="QT393" s="223"/>
      <c r="QU393" s="223"/>
      <c r="QV393" s="223"/>
      <c r="QW393" s="223"/>
      <c r="QX393" s="223"/>
      <c r="QY393" s="223"/>
      <c r="QZ393" s="223"/>
      <c r="RA393" s="223"/>
      <c r="RB393" s="223"/>
      <c r="RC393" s="223"/>
      <c r="RD393" s="223"/>
      <c r="RE393" s="223"/>
      <c r="RF393" s="223"/>
      <c r="RG393" s="223"/>
      <c r="RH393" s="223"/>
      <c r="RI393" s="223"/>
      <c r="RJ393" s="223"/>
      <c r="RK393" s="223"/>
      <c r="RL393" s="223"/>
      <c r="RM393" s="223"/>
      <c r="RN393" s="223"/>
      <c r="RO393" s="223"/>
      <c r="RP393" s="223"/>
      <c r="RQ393" s="223"/>
      <c r="RR393" s="223"/>
    </row>
    <row r="394" customFormat="false" ht="153" hidden="false" customHeight="false" outlineLevel="0" collapsed="false">
      <c r="A394" s="190"/>
      <c r="B394" s="119" t="s">
        <v>109</v>
      </c>
      <c r="C394" s="119" t="n">
        <v>14</v>
      </c>
      <c r="D394" s="119" t="s">
        <v>110</v>
      </c>
      <c r="E394" s="119"/>
      <c r="F394" s="119"/>
      <c r="G394" s="119" t="s">
        <v>112</v>
      </c>
      <c r="H394" s="119"/>
      <c r="I394" s="119"/>
      <c r="J394" s="119"/>
      <c r="K394" s="119" t="s">
        <v>1332</v>
      </c>
      <c r="L394" s="164" t="s">
        <v>94</v>
      </c>
      <c r="M394" s="119" t="s">
        <v>114</v>
      </c>
      <c r="N394" s="202" t="n">
        <v>41948</v>
      </c>
      <c r="O394" s="202" t="n">
        <v>41948</v>
      </c>
      <c r="P394" s="202" t="n">
        <v>41948</v>
      </c>
      <c r="Q394" s="119"/>
      <c r="R394" s="119"/>
      <c r="S394" s="119" t="s">
        <v>87</v>
      </c>
      <c r="T394" s="119"/>
      <c r="U394" s="169" t="s">
        <v>1333</v>
      </c>
      <c r="V394" s="164" t="s">
        <v>218</v>
      </c>
      <c r="W394" s="169" t="s">
        <v>1334</v>
      </c>
      <c r="X394" s="169" t="s">
        <v>1335</v>
      </c>
      <c r="Y394" s="119" t="s">
        <v>1149</v>
      </c>
      <c r="Z394" s="169" t="s">
        <v>1336</v>
      </c>
      <c r="AA394" s="165"/>
      <c r="AB394" s="159" t="n">
        <v>0.4</v>
      </c>
      <c r="AC394" s="202" t="n">
        <v>41974</v>
      </c>
      <c r="AD394" s="334" t="s">
        <v>200</v>
      </c>
      <c r="AE394" s="190"/>
      <c r="AF394" s="119"/>
      <c r="AG394" s="119"/>
      <c r="AO394" s="223"/>
      <c r="AP394" s="223"/>
      <c r="AQ394" s="223"/>
      <c r="AR394" s="223"/>
      <c r="AS394" s="223"/>
      <c r="AT394" s="223"/>
      <c r="AU394" s="223"/>
      <c r="AV394" s="223"/>
      <c r="AW394" s="223"/>
      <c r="AX394" s="223"/>
      <c r="AY394" s="223"/>
      <c r="AZ394" s="223"/>
      <c r="BA394" s="223"/>
      <c r="BB394" s="223"/>
      <c r="BC394" s="223"/>
      <c r="BD394" s="223"/>
      <c r="BE394" s="223"/>
      <c r="BF394" s="223"/>
      <c r="BG394" s="223"/>
      <c r="BH394" s="223"/>
      <c r="BI394" s="223"/>
      <c r="BJ394" s="223"/>
      <c r="BK394" s="223"/>
      <c r="BL394" s="223"/>
      <c r="BM394" s="223"/>
      <c r="BN394" s="223"/>
      <c r="BO394" s="223"/>
      <c r="BP394" s="223"/>
      <c r="BQ394" s="223"/>
      <c r="BR394" s="223"/>
      <c r="BS394" s="223"/>
      <c r="BT394" s="223"/>
      <c r="BU394" s="223"/>
      <c r="BV394" s="223"/>
      <c r="BW394" s="223"/>
      <c r="BX394" s="223"/>
      <c r="BY394" s="223"/>
      <c r="BZ394" s="223"/>
      <c r="CA394" s="223"/>
      <c r="CB394" s="223"/>
      <c r="CC394" s="223"/>
      <c r="CD394" s="223"/>
      <c r="CE394" s="223"/>
      <c r="CF394" s="223"/>
      <c r="CG394" s="223"/>
      <c r="CH394" s="223"/>
      <c r="CI394" s="223"/>
      <c r="CJ394" s="223"/>
      <c r="CK394" s="223"/>
      <c r="CL394" s="223"/>
      <c r="CM394" s="223"/>
      <c r="CN394" s="223"/>
      <c r="CO394" s="223"/>
      <c r="CP394" s="223"/>
      <c r="CQ394" s="223"/>
      <c r="CR394" s="223"/>
      <c r="CS394" s="223"/>
      <c r="CT394" s="223"/>
      <c r="CU394" s="223"/>
      <c r="CV394" s="223"/>
      <c r="CW394" s="223"/>
      <c r="CX394" s="223"/>
      <c r="CY394" s="223"/>
      <c r="CZ394" s="223"/>
      <c r="DA394" s="223"/>
      <c r="DB394" s="223"/>
      <c r="DC394" s="223"/>
      <c r="DD394" s="223"/>
      <c r="DE394" s="223"/>
      <c r="DF394" s="223"/>
      <c r="DG394" s="223"/>
      <c r="DH394" s="223"/>
      <c r="DI394" s="223"/>
      <c r="DJ394" s="223"/>
      <c r="DK394" s="223"/>
      <c r="DL394" s="223"/>
      <c r="DM394" s="223"/>
      <c r="DN394" s="223"/>
      <c r="DO394" s="223"/>
      <c r="DP394" s="223"/>
      <c r="DQ394" s="223"/>
      <c r="DR394" s="223"/>
      <c r="DS394" s="223"/>
      <c r="DT394" s="223"/>
      <c r="DU394" s="223"/>
      <c r="DV394" s="223"/>
      <c r="DW394" s="223"/>
      <c r="DX394" s="223"/>
      <c r="DY394" s="223"/>
      <c r="DZ394" s="223"/>
      <c r="EA394" s="223"/>
      <c r="EB394" s="223"/>
      <c r="EC394" s="223"/>
      <c r="ED394" s="223"/>
      <c r="EE394" s="223"/>
      <c r="EF394" s="223"/>
      <c r="EG394" s="223"/>
      <c r="EH394" s="223"/>
      <c r="EI394" s="223"/>
      <c r="EJ394" s="223"/>
      <c r="EK394" s="223"/>
      <c r="EL394" s="223"/>
      <c r="EM394" s="223"/>
      <c r="EN394" s="223"/>
      <c r="EO394" s="223"/>
      <c r="EP394" s="223"/>
      <c r="EQ394" s="223"/>
      <c r="ER394" s="223"/>
      <c r="ES394" s="223"/>
      <c r="ET394" s="223"/>
      <c r="EU394" s="223"/>
      <c r="EV394" s="223"/>
      <c r="EW394" s="223"/>
      <c r="EX394" s="223"/>
      <c r="EY394" s="223"/>
      <c r="EZ394" s="223"/>
      <c r="FA394" s="223"/>
      <c r="FB394" s="223"/>
      <c r="FC394" s="223"/>
      <c r="FD394" s="223"/>
      <c r="FE394" s="223"/>
      <c r="FF394" s="223"/>
      <c r="FG394" s="223"/>
      <c r="FH394" s="223"/>
      <c r="FI394" s="223"/>
      <c r="FJ394" s="223"/>
      <c r="FK394" s="223"/>
      <c r="FL394" s="223"/>
      <c r="FM394" s="223"/>
      <c r="FN394" s="223"/>
      <c r="FO394" s="223"/>
      <c r="FP394" s="223"/>
      <c r="FQ394" s="223"/>
      <c r="FR394" s="223"/>
      <c r="FS394" s="223"/>
      <c r="FT394" s="223"/>
      <c r="FU394" s="223"/>
      <c r="FV394" s="223"/>
      <c r="FW394" s="223"/>
      <c r="FX394" s="223"/>
      <c r="FY394" s="223"/>
      <c r="FZ394" s="223"/>
      <c r="GA394" s="223"/>
      <c r="GB394" s="223"/>
      <c r="GC394" s="223"/>
      <c r="GD394" s="223"/>
      <c r="GE394" s="223"/>
      <c r="GF394" s="223"/>
      <c r="GG394" s="223"/>
      <c r="GH394" s="223"/>
      <c r="GI394" s="223"/>
      <c r="GJ394" s="223"/>
      <c r="GK394" s="223"/>
      <c r="GL394" s="223"/>
      <c r="GM394" s="223"/>
      <c r="GN394" s="223"/>
      <c r="GO394" s="223"/>
      <c r="GP394" s="223"/>
      <c r="GQ394" s="223"/>
      <c r="GR394" s="223"/>
      <c r="GS394" s="223"/>
      <c r="GT394" s="223"/>
      <c r="GU394" s="223"/>
      <c r="GV394" s="223"/>
      <c r="GW394" s="223"/>
      <c r="GX394" s="223"/>
      <c r="GY394" s="223"/>
      <c r="GZ394" s="223"/>
      <c r="HA394" s="223"/>
      <c r="HB394" s="223"/>
      <c r="HC394" s="223"/>
      <c r="HD394" s="223"/>
      <c r="HE394" s="223"/>
      <c r="HF394" s="223"/>
      <c r="HG394" s="223"/>
      <c r="HH394" s="223"/>
      <c r="HI394" s="223"/>
      <c r="HJ394" s="223"/>
      <c r="HK394" s="223"/>
      <c r="HL394" s="223"/>
      <c r="HM394" s="223"/>
      <c r="HN394" s="223"/>
      <c r="HO394" s="223"/>
      <c r="HP394" s="223"/>
      <c r="HQ394" s="223"/>
      <c r="HR394" s="223"/>
      <c r="HS394" s="223"/>
      <c r="HT394" s="223"/>
      <c r="HU394" s="223"/>
      <c r="HV394" s="223"/>
      <c r="HW394" s="223"/>
      <c r="HX394" s="223"/>
      <c r="HY394" s="223"/>
      <c r="HZ394" s="223"/>
      <c r="IA394" s="223"/>
      <c r="IB394" s="223"/>
      <c r="IC394" s="223"/>
      <c r="ID394" s="223"/>
      <c r="IE394" s="223"/>
      <c r="IF394" s="223"/>
      <c r="IG394" s="223"/>
      <c r="IH394" s="223"/>
      <c r="II394" s="223"/>
      <c r="IJ394" s="223"/>
      <c r="IK394" s="223"/>
      <c r="IL394" s="223"/>
      <c r="IM394" s="223"/>
      <c r="IN394" s="223"/>
      <c r="IO394" s="223"/>
      <c r="IP394" s="223"/>
      <c r="IQ394" s="223"/>
      <c r="IR394" s="223"/>
      <c r="IS394" s="223"/>
      <c r="IT394" s="223"/>
      <c r="IU394" s="223"/>
      <c r="IV394" s="223"/>
      <c r="IW394" s="223"/>
      <c r="IX394" s="223"/>
      <c r="IY394" s="223"/>
      <c r="IZ394" s="223"/>
      <c r="JA394" s="223"/>
      <c r="JB394" s="223"/>
      <c r="JC394" s="223"/>
      <c r="JD394" s="223"/>
      <c r="JE394" s="223"/>
      <c r="JF394" s="223"/>
      <c r="JG394" s="223"/>
      <c r="JH394" s="223"/>
      <c r="JI394" s="223"/>
      <c r="JJ394" s="223"/>
      <c r="JK394" s="223"/>
      <c r="JL394" s="223"/>
      <c r="JM394" s="223"/>
      <c r="JN394" s="223"/>
      <c r="JO394" s="223"/>
      <c r="JP394" s="223"/>
      <c r="JQ394" s="223"/>
      <c r="JR394" s="223"/>
      <c r="JS394" s="223"/>
      <c r="JT394" s="223"/>
      <c r="JU394" s="223"/>
      <c r="JV394" s="223"/>
      <c r="JW394" s="223"/>
      <c r="JX394" s="223"/>
      <c r="JY394" s="223"/>
      <c r="JZ394" s="223"/>
      <c r="KA394" s="223"/>
      <c r="KB394" s="223"/>
      <c r="KC394" s="223"/>
      <c r="KD394" s="223"/>
      <c r="KE394" s="223"/>
      <c r="KF394" s="223"/>
      <c r="KG394" s="223"/>
      <c r="KH394" s="223"/>
      <c r="KI394" s="223"/>
      <c r="KJ394" s="223"/>
      <c r="KK394" s="223"/>
      <c r="KL394" s="223"/>
      <c r="KM394" s="223"/>
      <c r="KN394" s="223"/>
      <c r="KO394" s="223"/>
      <c r="KP394" s="223"/>
      <c r="KQ394" s="223"/>
      <c r="KR394" s="223"/>
      <c r="KS394" s="223"/>
      <c r="KT394" s="223"/>
      <c r="KU394" s="223"/>
      <c r="KV394" s="223"/>
      <c r="KW394" s="223"/>
      <c r="KX394" s="223"/>
      <c r="KY394" s="223"/>
      <c r="KZ394" s="223"/>
      <c r="LA394" s="223"/>
      <c r="LB394" s="223"/>
      <c r="LC394" s="223"/>
      <c r="LD394" s="223"/>
      <c r="LE394" s="223"/>
      <c r="LF394" s="223"/>
      <c r="LG394" s="223"/>
      <c r="LH394" s="223"/>
      <c r="LI394" s="223"/>
      <c r="LJ394" s="223"/>
      <c r="LK394" s="223"/>
      <c r="LL394" s="223"/>
      <c r="LM394" s="223"/>
      <c r="LN394" s="223"/>
      <c r="LO394" s="223"/>
      <c r="LP394" s="223"/>
      <c r="LQ394" s="223"/>
      <c r="LR394" s="223"/>
      <c r="LS394" s="223"/>
      <c r="LT394" s="223"/>
      <c r="LU394" s="223"/>
      <c r="LV394" s="223"/>
      <c r="LW394" s="223"/>
      <c r="LX394" s="223"/>
      <c r="LY394" s="223"/>
      <c r="LZ394" s="223"/>
      <c r="MA394" s="223"/>
      <c r="MB394" s="223"/>
      <c r="MC394" s="223"/>
      <c r="MD394" s="223"/>
      <c r="ME394" s="223"/>
      <c r="MF394" s="223"/>
      <c r="MG394" s="223"/>
      <c r="MH394" s="223"/>
      <c r="MI394" s="223"/>
      <c r="MJ394" s="223"/>
      <c r="MK394" s="223"/>
      <c r="ML394" s="223"/>
      <c r="MM394" s="223"/>
      <c r="MN394" s="223"/>
      <c r="MO394" s="223"/>
      <c r="MP394" s="223"/>
      <c r="MQ394" s="223"/>
      <c r="MR394" s="223"/>
      <c r="MS394" s="223"/>
      <c r="MT394" s="223"/>
      <c r="MU394" s="223"/>
      <c r="MV394" s="223"/>
      <c r="MW394" s="223"/>
      <c r="MX394" s="223"/>
      <c r="MY394" s="223"/>
      <c r="MZ394" s="223"/>
      <c r="NA394" s="223"/>
      <c r="NB394" s="223"/>
      <c r="NC394" s="223"/>
      <c r="ND394" s="223"/>
      <c r="NE394" s="223"/>
      <c r="NF394" s="223"/>
      <c r="NG394" s="223"/>
      <c r="NH394" s="223"/>
      <c r="NI394" s="223"/>
      <c r="NJ394" s="223"/>
      <c r="NK394" s="223"/>
      <c r="NL394" s="223"/>
      <c r="NM394" s="223"/>
      <c r="NN394" s="223"/>
      <c r="NO394" s="223"/>
      <c r="NP394" s="223"/>
      <c r="NQ394" s="223"/>
      <c r="NR394" s="223"/>
      <c r="NS394" s="223"/>
      <c r="NT394" s="223"/>
      <c r="NU394" s="223"/>
      <c r="NV394" s="223"/>
      <c r="NW394" s="223"/>
      <c r="NX394" s="223"/>
      <c r="NY394" s="223"/>
      <c r="NZ394" s="223"/>
      <c r="OA394" s="223"/>
      <c r="OB394" s="223"/>
      <c r="OC394" s="223"/>
      <c r="OD394" s="223"/>
      <c r="OE394" s="223"/>
      <c r="OF394" s="223"/>
      <c r="OG394" s="223"/>
      <c r="OH394" s="223"/>
      <c r="OI394" s="223"/>
      <c r="OJ394" s="223"/>
      <c r="OK394" s="223"/>
      <c r="OL394" s="223"/>
      <c r="OM394" s="223"/>
      <c r="ON394" s="223"/>
      <c r="OO394" s="223"/>
      <c r="OP394" s="223"/>
      <c r="OQ394" s="223"/>
      <c r="OR394" s="223"/>
      <c r="OS394" s="223"/>
      <c r="OT394" s="223"/>
      <c r="OU394" s="223"/>
      <c r="OV394" s="223"/>
      <c r="OW394" s="223"/>
      <c r="OX394" s="223"/>
      <c r="OY394" s="223"/>
      <c r="OZ394" s="223"/>
      <c r="PA394" s="223"/>
      <c r="PB394" s="223"/>
      <c r="PC394" s="223"/>
      <c r="PD394" s="223"/>
      <c r="PE394" s="223"/>
      <c r="PF394" s="223"/>
      <c r="PG394" s="223"/>
      <c r="PH394" s="223"/>
      <c r="PI394" s="223"/>
      <c r="PJ394" s="223"/>
      <c r="PK394" s="223"/>
      <c r="PL394" s="223"/>
      <c r="PM394" s="223"/>
      <c r="PN394" s="223"/>
      <c r="PO394" s="223"/>
      <c r="PP394" s="223"/>
      <c r="PQ394" s="223"/>
      <c r="PR394" s="223"/>
      <c r="PS394" s="223"/>
      <c r="PT394" s="223"/>
      <c r="PU394" s="223"/>
      <c r="PV394" s="223"/>
      <c r="PW394" s="223"/>
      <c r="PX394" s="223"/>
      <c r="PY394" s="223"/>
      <c r="PZ394" s="223"/>
      <c r="QA394" s="223"/>
      <c r="QB394" s="223"/>
      <c r="QC394" s="223"/>
      <c r="QD394" s="223"/>
      <c r="QE394" s="223"/>
      <c r="QF394" s="223"/>
      <c r="QG394" s="223"/>
      <c r="QH394" s="223"/>
      <c r="QI394" s="223"/>
      <c r="QJ394" s="223"/>
      <c r="QK394" s="223"/>
      <c r="QL394" s="223"/>
      <c r="QM394" s="223"/>
      <c r="QN394" s="223"/>
      <c r="QO394" s="223"/>
      <c r="QP394" s="223"/>
      <c r="QQ394" s="223"/>
      <c r="QR394" s="223"/>
      <c r="QS394" s="223"/>
      <c r="QT394" s="223"/>
      <c r="QU394" s="223"/>
      <c r="QV394" s="223"/>
      <c r="QW394" s="223"/>
      <c r="QX394" s="223"/>
      <c r="QY394" s="223"/>
      <c r="QZ394" s="223"/>
      <c r="RA394" s="223"/>
      <c r="RB394" s="223"/>
      <c r="RC394" s="223"/>
      <c r="RD394" s="223"/>
      <c r="RE394" s="223"/>
      <c r="RF394" s="223"/>
      <c r="RG394" s="223"/>
      <c r="RH394" s="223"/>
      <c r="RI394" s="223"/>
      <c r="RJ394" s="223"/>
      <c r="RK394" s="223"/>
      <c r="RL394" s="223"/>
      <c r="RM394" s="223"/>
      <c r="RN394" s="223"/>
      <c r="RO394" s="223"/>
      <c r="RP394" s="223"/>
      <c r="RQ394" s="223"/>
      <c r="RR394" s="223"/>
    </row>
    <row r="395" customFormat="false" ht="111" hidden="false" customHeight="true" outlineLevel="0" collapsed="false">
      <c r="B395" s="119" t="s">
        <v>109</v>
      </c>
      <c r="C395" s="119" t="n">
        <v>14</v>
      </c>
      <c r="D395" s="119" t="s">
        <v>110</v>
      </c>
      <c r="E395" s="119"/>
      <c r="F395" s="119"/>
      <c r="G395" s="119" t="s">
        <v>112</v>
      </c>
      <c r="H395" s="119"/>
      <c r="I395" s="119"/>
      <c r="J395" s="119"/>
      <c r="K395" s="119" t="s">
        <v>1332</v>
      </c>
      <c r="L395" s="164" t="s">
        <v>94</v>
      </c>
      <c r="M395" s="119" t="s">
        <v>114</v>
      </c>
      <c r="N395" s="202" t="n">
        <v>41949</v>
      </c>
      <c r="O395" s="202" t="n">
        <v>41949</v>
      </c>
      <c r="P395" s="202" t="n">
        <v>41949</v>
      </c>
      <c r="Q395" s="119"/>
      <c r="R395" s="119"/>
      <c r="S395" s="119" t="s">
        <v>1337</v>
      </c>
      <c r="T395" s="119"/>
      <c r="U395" s="169" t="s">
        <v>1338</v>
      </c>
      <c r="V395" s="164" t="s">
        <v>218</v>
      </c>
      <c r="W395" s="169" t="s">
        <v>1339</v>
      </c>
      <c r="X395" s="169" t="s">
        <v>1340</v>
      </c>
      <c r="Y395" s="119" t="s">
        <v>1149</v>
      </c>
      <c r="Z395" s="169" t="s">
        <v>1341</v>
      </c>
      <c r="AA395" s="165"/>
      <c r="AB395" s="159" t="n">
        <v>0.4</v>
      </c>
      <c r="AC395" s="202" t="n">
        <v>41974</v>
      </c>
      <c r="AD395" s="334" t="s">
        <v>200</v>
      </c>
      <c r="AE395" s="190"/>
      <c r="AF395" s="119"/>
      <c r="AG395" s="119"/>
      <c r="AO395" s="223"/>
      <c r="AP395" s="223"/>
      <c r="AQ395" s="223"/>
      <c r="AR395" s="223"/>
      <c r="AS395" s="223"/>
      <c r="AT395" s="223"/>
      <c r="AU395" s="223"/>
      <c r="AV395" s="223"/>
      <c r="AW395" s="223"/>
      <c r="AX395" s="223"/>
      <c r="AY395" s="223"/>
      <c r="AZ395" s="223"/>
      <c r="BA395" s="223"/>
      <c r="BB395" s="223"/>
      <c r="BC395" s="223"/>
      <c r="BD395" s="223"/>
      <c r="BE395" s="223"/>
      <c r="BF395" s="223"/>
      <c r="BG395" s="223"/>
      <c r="BH395" s="223"/>
      <c r="BI395" s="223"/>
      <c r="BJ395" s="223"/>
      <c r="BK395" s="223"/>
      <c r="BL395" s="223"/>
      <c r="BM395" s="223"/>
      <c r="BN395" s="223"/>
      <c r="BO395" s="223"/>
      <c r="BP395" s="223"/>
      <c r="BQ395" s="223"/>
      <c r="BR395" s="223"/>
      <c r="BS395" s="223"/>
      <c r="BT395" s="223"/>
      <c r="BU395" s="223"/>
      <c r="BV395" s="223"/>
      <c r="BW395" s="223"/>
      <c r="BX395" s="223"/>
      <c r="BY395" s="223"/>
      <c r="BZ395" s="223"/>
      <c r="CA395" s="223"/>
      <c r="CB395" s="223"/>
      <c r="CC395" s="223"/>
      <c r="CD395" s="223"/>
      <c r="CE395" s="223"/>
      <c r="CF395" s="223"/>
      <c r="CG395" s="223"/>
      <c r="CH395" s="223"/>
      <c r="CI395" s="223"/>
      <c r="CJ395" s="223"/>
      <c r="CK395" s="223"/>
      <c r="CL395" s="223"/>
      <c r="CM395" s="223"/>
      <c r="CN395" s="223"/>
      <c r="CO395" s="223"/>
      <c r="CP395" s="223"/>
      <c r="CQ395" s="223"/>
      <c r="CR395" s="223"/>
      <c r="CS395" s="223"/>
      <c r="CT395" s="223"/>
      <c r="CU395" s="223"/>
      <c r="CV395" s="223"/>
      <c r="CW395" s="223"/>
      <c r="CX395" s="223"/>
      <c r="CY395" s="223"/>
      <c r="CZ395" s="223"/>
      <c r="DA395" s="223"/>
      <c r="DB395" s="223"/>
      <c r="DC395" s="223"/>
      <c r="DD395" s="223"/>
      <c r="DE395" s="223"/>
      <c r="DF395" s="223"/>
      <c r="DG395" s="223"/>
      <c r="DH395" s="223"/>
      <c r="DI395" s="223"/>
      <c r="DJ395" s="223"/>
      <c r="DK395" s="223"/>
      <c r="DL395" s="223"/>
      <c r="DM395" s="223"/>
      <c r="DN395" s="223"/>
      <c r="DO395" s="223"/>
      <c r="DP395" s="223"/>
      <c r="DQ395" s="223"/>
      <c r="DR395" s="223"/>
      <c r="DS395" s="223"/>
      <c r="DT395" s="223"/>
      <c r="DU395" s="223"/>
      <c r="DV395" s="223"/>
      <c r="DW395" s="223"/>
      <c r="DX395" s="223"/>
      <c r="DY395" s="223"/>
      <c r="DZ395" s="223"/>
      <c r="EA395" s="223"/>
      <c r="EB395" s="223"/>
      <c r="EC395" s="223"/>
      <c r="ED395" s="223"/>
      <c r="EE395" s="223"/>
      <c r="EF395" s="223"/>
      <c r="EG395" s="223"/>
      <c r="EH395" s="223"/>
      <c r="EI395" s="223"/>
      <c r="EJ395" s="223"/>
      <c r="EK395" s="223"/>
      <c r="EL395" s="223"/>
      <c r="EM395" s="223"/>
      <c r="EN395" s="223"/>
      <c r="EO395" s="223"/>
      <c r="EP395" s="223"/>
      <c r="EQ395" s="223"/>
      <c r="ER395" s="223"/>
      <c r="ES395" s="223"/>
      <c r="ET395" s="223"/>
      <c r="EU395" s="223"/>
      <c r="EV395" s="223"/>
      <c r="EW395" s="223"/>
      <c r="EX395" s="223"/>
      <c r="EY395" s="223"/>
      <c r="EZ395" s="223"/>
      <c r="FA395" s="223"/>
      <c r="FB395" s="223"/>
      <c r="FC395" s="223"/>
      <c r="FD395" s="223"/>
      <c r="FE395" s="223"/>
      <c r="FF395" s="223"/>
      <c r="FG395" s="223"/>
      <c r="FH395" s="223"/>
      <c r="FI395" s="223"/>
      <c r="FJ395" s="223"/>
      <c r="FK395" s="223"/>
      <c r="FL395" s="223"/>
      <c r="FM395" s="223"/>
      <c r="FN395" s="223"/>
      <c r="FO395" s="223"/>
      <c r="FP395" s="223"/>
      <c r="FQ395" s="223"/>
      <c r="FR395" s="223"/>
      <c r="FS395" s="223"/>
      <c r="FT395" s="223"/>
      <c r="FU395" s="223"/>
      <c r="FV395" s="223"/>
      <c r="FW395" s="223"/>
      <c r="FX395" s="223"/>
      <c r="FY395" s="223"/>
      <c r="FZ395" s="223"/>
      <c r="GA395" s="223"/>
      <c r="GB395" s="223"/>
      <c r="GC395" s="223"/>
      <c r="GD395" s="223"/>
      <c r="GE395" s="223"/>
      <c r="GF395" s="223"/>
      <c r="GG395" s="223"/>
      <c r="GH395" s="223"/>
      <c r="GI395" s="223"/>
      <c r="GJ395" s="223"/>
      <c r="GK395" s="223"/>
      <c r="GL395" s="223"/>
      <c r="GM395" s="223"/>
      <c r="GN395" s="223"/>
      <c r="GO395" s="223"/>
      <c r="GP395" s="223"/>
      <c r="GQ395" s="223"/>
      <c r="GR395" s="223"/>
      <c r="GS395" s="223"/>
      <c r="GT395" s="223"/>
      <c r="GU395" s="223"/>
      <c r="GV395" s="223"/>
      <c r="GW395" s="223"/>
      <c r="GX395" s="223"/>
      <c r="GY395" s="223"/>
      <c r="GZ395" s="223"/>
      <c r="HA395" s="223"/>
      <c r="HB395" s="223"/>
      <c r="HC395" s="223"/>
      <c r="HD395" s="223"/>
      <c r="HE395" s="223"/>
      <c r="HF395" s="223"/>
      <c r="HG395" s="223"/>
      <c r="HH395" s="223"/>
      <c r="HI395" s="223"/>
      <c r="HJ395" s="223"/>
      <c r="HK395" s="223"/>
      <c r="HL395" s="223"/>
      <c r="HM395" s="223"/>
      <c r="HN395" s="223"/>
      <c r="HO395" s="223"/>
      <c r="HP395" s="223"/>
      <c r="HQ395" s="223"/>
      <c r="HR395" s="223"/>
      <c r="HS395" s="223"/>
      <c r="HT395" s="223"/>
      <c r="HU395" s="223"/>
      <c r="HV395" s="223"/>
      <c r="HW395" s="223"/>
      <c r="HX395" s="223"/>
      <c r="HY395" s="223"/>
      <c r="HZ395" s="223"/>
      <c r="IA395" s="223"/>
      <c r="IB395" s="223"/>
      <c r="IC395" s="223"/>
      <c r="ID395" s="223"/>
      <c r="IE395" s="223"/>
      <c r="IF395" s="223"/>
      <c r="IG395" s="223"/>
      <c r="IH395" s="223"/>
      <c r="II395" s="223"/>
      <c r="IJ395" s="223"/>
      <c r="IK395" s="223"/>
      <c r="IL395" s="223"/>
      <c r="IM395" s="223"/>
      <c r="IN395" s="223"/>
      <c r="IO395" s="223"/>
      <c r="IP395" s="223"/>
      <c r="IQ395" s="223"/>
      <c r="IR395" s="223"/>
      <c r="IS395" s="223"/>
      <c r="IT395" s="223"/>
      <c r="IU395" s="223"/>
      <c r="IV395" s="223"/>
      <c r="IW395" s="223"/>
      <c r="IX395" s="223"/>
      <c r="IY395" s="223"/>
      <c r="IZ395" s="223"/>
      <c r="JA395" s="223"/>
      <c r="JB395" s="223"/>
      <c r="JC395" s="223"/>
      <c r="JD395" s="223"/>
      <c r="JE395" s="223"/>
      <c r="JF395" s="223"/>
      <c r="JG395" s="223"/>
      <c r="JH395" s="223"/>
      <c r="JI395" s="223"/>
      <c r="JJ395" s="223"/>
      <c r="JK395" s="223"/>
      <c r="JL395" s="223"/>
      <c r="JM395" s="223"/>
      <c r="JN395" s="223"/>
      <c r="JO395" s="223"/>
      <c r="JP395" s="223"/>
      <c r="JQ395" s="223"/>
      <c r="JR395" s="223"/>
      <c r="JS395" s="223"/>
      <c r="JT395" s="223"/>
      <c r="JU395" s="223"/>
      <c r="JV395" s="223"/>
      <c r="JW395" s="223"/>
      <c r="JX395" s="223"/>
      <c r="JY395" s="223"/>
      <c r="JZ395" s="223"/>
      <c r="KA395" s="223"/>
      <c r="KB395" s="223"/>
      <c r="KC395" s="223"/>
      <c r="KD395" s="223"/>
      <c r="KE395" s="223"/>
      <c r="KF395" s="223"/>
      <c r="KG395" s="223"/>
      <c r="KH395" s="223"/>
      <c r="KI395" s="223"/>
      <c r="KJ395" s="223"/>
      <c r="KK395" s="223"/>
      <c r="KL395" s="223"/>
      <c r="KM395" s="223"/>
      <c r="KN395" s="223"/>
      <c r="KO395" s="223"/>
      <c r="KP395" s="223"/>
      <c r="KQ395" s="223"/>
      <c r="KR395" s="223"/>
      <c r="KS395" s="223"/>
      <c r="KT395" s="223"/>
      <c r="KU395" s="223"/>
      <c r="KV395" s="223"/>
      <c r="KW395" s="223"/>
      <c r="KX395" s="223"/>
      <c r="KY395" s="223"/>
      <c r="KZ395" s="223"/>
      <c r="LA395" s="223"/>
      <c r="LB395" s="223"/>
      <c r="LC395" s="223"/>
      <c r="LD395" s="223"/>
      <c r="LE395" s="223"/>
      <c r="LF395" s="223"/>
      <c r="LG395" s="223"/>
      <c r="LH395" s="223"/>
      <c r="LI395" s="223"/>
      <c r="LJ395" s="223"/>
      <c r="LK395" s="223"/>
      <c r="LL395" s="223"/>
      <c r="LM395" s="223"/>
      <c r="LN395" s="223"/>
      <c r="LO395" s="223"/>
      <c r="LP395" s="223"/>
      <c r="LQ395" s="223"/>
      <c r="LR395" s="223"/>
      <c r="LS395" s="223"/>
      <c r="LT395" s="223"/>
      <c r="LU395" s="223"/>
      <c r="LV395" s="223"/>
      <c r="LW395" s="223"/>
      <c r="LX395" s="223"/>
      <c r="LY395" s="223"/>
      <c r="LZ395" s="223"/>
      <c r="MA395" s="223"/>
      <c r="MB395" s="223"/>
      <c r="MC395" s="223"/>
      <c r="MD395" s="223"/>
      <c r="ME395" s="223"/>
      <c r="MF395" s="223"/>
      <c r="MG395" s="223"/>
      <c r="MH395" s="223"/>
      <c r="MI395" s="223"/>
      <c r="MJ395" s="223"/>
      <c r="MK395" s="223"/>
      <c r="ML395" s="223"/>
      <c r="MM395" s="223"/>
      <c r="MN395" s="223"/>
      <c r="MO395" s="223"/>
      <c r="MP395" s="223"/>
      <c r="MQ395" s="223"/>
      <c r="MR395" s="223"/>
      <c r="MS395" s="223"/>
      <c r="MT395" s="223"/>
      <c r="MU395" s="223"/>
      <c r="MV395" s="223"/>
      <c r="MW395" s="223"/>
      <c r="MX395" s="223"/>
      <c r="MY395" s="223"/>
      <c r="MZ395" s="223"/>
      <c r="NA395" s="223"/>
      <c r="NB395" s="223"/>
      <c r="NC395" s="223"/>
      <c r="ND395" s="223"/>
      <c r="NE395" s="223"/>
      <c r="NF395" s="223"/>
      <c r="NG395" s="223"/>
      <c r="NH395" s="223"/>
      <c r="NI395" s="223"/>
      <c r="NJ395" s="223"/>
      <c r="NK395" s="223"/>
      <c r="NL395" s="223"/>
      <c r="NM395" s="223"/>
      <c r="NN395" s="223"/>
      <c r="NO395" s="223"/>
      <c r="NP395" s="223"/>
      <c r="NQ395" s="223"/>
      <c r="NR395" s="223"/>
      <c r="NS395" s="223"/>
      <c r="NT395" s="223"/>
      <c r="NU395" s="223"/>
      <c r="NV395" s="223"/>
      <c r="NW395" s="223"/>
      <c r="NX395" s="223"/>
      <c r="NY395" s="223"/>
      <c r="NZ395" s="223"/>
      <c r="OA395" s="223"/>
      <c r="OB395" s="223"/>
      <c r="OC395" s="223"/>
      <c r="OD395" s="223"/>
      <c r="OE395" s="223"/>
      <c r="OF395" s="223"/>
      <c r="OG395" s="223"/>
      <c r="OH395" s="223"/>
      <c r="OI395" s="223"/>
      <c r="OJ395" s="223"/>
      <c r="OK395" s="223"/>
      <c r="OL395" s="223"/>
      <c r="OM395" s="223"/>
      <c r="ON395" s="223"/>
      <c r="OO395" s="223"/>
      <c r="OP395" s="223"/>
      <c r="OQ395" s="223"/>
      <c r="OR395" s="223"/>
      <c r="OS395" s="223"/>
      <c r="OT395" s="223"/>
      <c r="OU395" s="223"/>
      <c r="OV395" s="223"/>
      <c r="OW395" s="223"/>
      <c r="OX395" s="223"/>
      <c r="OY395" s="223"/>
      <c r="OZ395" s="223"/>
      <c r="PA395" s="223"/>
      <c r="PB395" s="223"/>
      <c r="PC395" s="223"/>
      <c r="PD395" s="223"/>
      <c r="PE395" s="223"/>
      <c r="PF395" s="223"/>
      <c r="PG395" s="223"/>
      <c r="PH395" s="223"/>
      <c r="PI395" s="223"/>
      <c r="PJ395" s="223"/>
      <c r="PK395" s="223"/>
      <c r="PL395" s="223"/>
      <c r="PM395" s="223"/>
      <c r="PN395" s="223"/>
      <c r="PO395" s="223"/>
      <c r="PP395" s="223"/>
      <c r="PQ395" s="223"/>
      <c r="PR395" s="223"/>
      <c r="PS395" s="223"/>
      <c r="PT395" s="223"/>
      <c r="PU395" s="223"/>
      <c r="PV395" s="223"/>
      <c r="PW395" s="223"/>
      <c r="PX395" s="223"/>
      <c r="PY395" s="223"/>
      <c r="PZ395" s="223"/>
      <c r="QA395" s="223"/>
      <c r="QB395" s="223"/>
      <c r="QC395" s="223"/>
      <c r="QD395" s="223"/>
      <c r="QE395" s="223"/>
      <c r="QF395" s="223"/>
      <c r="QG395" s="223"/>
      <c r="QH395" s="223"/>
      <c r="QI395" s="223"/>
      <c r="QJ395" s="223"/>
      <c r="QK395" s="223"/>
      <c r="QL395" s="223"/>
      <c r="QM395" s="223"/>
      <c r="QN395" s="223"/>
      <c r="QO395" s="223"/>
      <c r="QP395" s="223"/>
      <c r="QQ395" s="223"/>
      <c r="QR395" s="223"/>
      <c r="QS395" s="223"/>
      <c r="QT395" s="223"/>
      <c r="QU395" s="223"/>
      <c r="QV395" s="223"/>
      <c r="QW395" s="223"/>
      <c r="QX395" s="223"/>
      <c r="QY395" s="223"/>
      <c r="QZ395" s="223"/>
      <c r="RA395" s="223"/>
      <c r="RB395" s="223"/>
      <c r="RC395" s="223"/>
      <c r="RD395" s="223"/>
      <c r="RE395" s="223"/>
      <c r="RF395" s="223"/>
      <c r="RG395" s="223"/>
      <c r="RH395" s="223"/>
      <c r="RI395" s="223"/>
      <c r="RJ395" s="223"/>
      <c r="RK395" s="223"/>
      <c r="RL395" s="223"/>
      <c r="RM395" s="223"/>
      <c r="RN395" s="223"/>
      <c r="RO395" s="223"/>
      <c r="RP395" s="223"/>
      <c r="RQ395" s="223"/>
      <c r="RR395" s="223"/>
    </row>
  </sheetData>
  <mergeCells count="19">
    <mergeCell ref="A2:B2"/>
    <mergeCell ref="C2:F2"/>
    <mergeCell ref="C3:F3"/>
    <mergeCell ref="L6:O6"/>
    <mergeCell ref="A7:D7"/>
    <mergeCell ref="AE7:AG7"/>
    <mergeCell ref="A8:D8"/>
    <mergeCell ref="A9:D9"/>
    <mergeCell ref="A10:D10"/>
    <mergeCell ref="A11:D11"/>
    <mergeCell ref="A12:D12"/>
    <mergeCell ref="A13:D13"/>
    <mergeCell ref="A14:D14"/>
    <mergeCell ref="A15:D15"/>
    <mergeCell ref="A16:D16"/>
    <mergeCell ref="A17:D17"/>
    <mergeCell ref="A18:D18"/>
    <mergeCell ref="A21:R21"/>
    <mergeCell ref="U21:Y21"/>
  </mergeCells>
  <dataValidations count="2">
    <dataValidation allowBlank="true" operator="between" showDropDown="false" showErrorMessage="true" showInputMessage="true" sqref="AM10 S23:T68 S70:T70 S73:T104 S110:T110 S120:T120 S122:T123 S138:T138 S142:T143 S148:T153 S155:T155 S371:T378" type="list">
      <formula1>$AJ$8:$AJ$17</formula1>
      <formula2>0</formula2>
    </dataValidation>
    <dataValidation allowBlank="true" operator="between" showDropDown="false" showErrorMessage="true" showInputMessage="true" sqref="B23:B24 B26 B46:B57" type="list">
      <formula1>#ref!</formula1>
      <formula2>0</formula2>
    </dataValidation>
  </dataValidations>
  <printOptions headings="false" gridLines="false" gridLinesSet="true" horizontalCentered="true" verticalCentered="false"/>
  <pageMargins left="0.669444444444444" right="0.708333333333333" top="0.669444444444444" bottom="0.354166666666667" header="0.511805555555555" footer="0.511805555555555"/>
  <pageSetup paperSize="9" scale="100" firstPageNumber="0" fitToWidth="1" fitToHeight="0" pageOrder="downThenOver" orientation="landscape"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sheetPr filterMode="false">
    <pageSetUpPr fitToPage="true"/>
  </sheetPr>
  <dimension ref="J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2.75"/>
  <cols>
    <col collapsed="false" hidden="false" max="1025" min="1" style="0" width="10.7295918367347"/>
  </cols>
  <sheetData>
    <row r="1" customFormat="false" ht="38.25" hidden="false" customHeight="true" outlineLevel="0" collapsed="false">
      <c r="J1" s="339" t="s">
        <v>1342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0" pageOrder="downThenOver" orientation="landscape"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1:F1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2.75"/>
  <cols>
    <col collapsed="false" hidden="false" max="1" min="1" style="0" width="19.1428571428571"/>
    <col collapsed="false" hidden="false" max="2" min="2" style="0" width="25.2908163265306"/>
    <col collapsed="false" hidden="false" max="3" min="3" style="0" width="4.70918367346939"/>
    <col collapsed="false" hidden="false" max="4" min="4" style="0" width="5.00510204081633"/>
    <col collapsed="false" hidden="false" max="5" min="5" style="0" width="4.86224489795918"/>
    <col collapsed="false" hidden="false" max="6" min="6" style="0" width="11.1428571428571"/>
    <col collapsed="false" hidden="false" max="8" min="7" style="0" width="13.1377551020408"/>
    <col collapsed="false" hidden="false" max="1025" min="9" style="0" width="10.7295918367347"/>
  </cols>
  <sheetData>
    <row r="1" customFormat="false" ht="12.75" hidden="false" customHeight="false" outlineLevel="0" collapsed="false">
      <c r="A1" s="340" t="s">
        <v>47</v>
      </c>
      <c r="B1" s="341" t="s">
        <v>1343</v>
      </c>
    </row>
    <row r="3" customFormat="false" ht="24" hidden="false" customHeight="true" outlineLevel="0" collapsed="false">
      <c r="A3" s="342" t="s">
        <v>1344</v>
      </c>
      <c r="B3" s="343" t="s">
        <v>18</v>
      </c>
      <c r="C3" s="344"/>
      <c r="D3" s="344"/>
      <c r="E3" s="344"/>
      <c r="F3" s="345"/>
    </row>
    <row r="4" customFormat="false" ht="12.8" hidden="false" customHeight="false" outlineLevel="0" collapsed="false">
      <c r="A4" s="346" t="s">
        <v>16</v>
      </c>
      <c r="B4" s="347" t="s">
        <v>68</v>
      </c>
      <c r="C4" s="348" t="s">
        <v>70</v>
      </c>
      <c r="D4" s="348" t="s">
        <v>71</v>
      </c>
      <c r="E4" s="348" t="s">
        <v>69</v>
      </c>
      <c r="F4" s="349" t="s">
        <v>1345</v>
      </c>
    </row>
    <row r="5" customFormat="false" ht="12.8" hidden="false" customHeight="false" outlineLevel="0" collapsed="false">
      <c r="A5" s="350" t="s">
        <v>214</v>
      </c>
      <c r="B5" s="351" t="n">
        <v>4</v>
      </c>
      <c r="C5" s="352"/>
      <c r="D5" s="352"/>
      <c r="E5" s="352"/>
      <c r="F5" s="353"/>
    </row>
    <row r="6" customFormat="false" ht="12.8" hidden="false" customHeight="false" outlineLevel="0" collapsed="false">
      <c r="A6" s="354" t="s">
        <v>84</v>
      </c>
      <c r="B6" s="355" t="n">
        <v>1</v>
      </c>
      <c r="C6" s="356"/>
      <c r="D6" s="356"/>
      <c r="E6" s="356"/>
      <c r="F6" s="357"/>
    </row>
    <row r="7" customFormat="false" ht="12.8" hidden="false" customHeight="false" outlineLevel="0" collapsed="false">
      <c r="A7" s="354" t="s">
        <v>193</v>
      </c>
      <c r="B7" s="355"/>
      <c r="C7" s="356"/>
      <c r="D7" s="356"/>
      <c r="E7" s="356" t="n">
        <v>4</v>
      </c>
      <c r="F7" s="357"/>
    </row>
    <row r="8" customFormat="false" ht="12.8" hidden="false" customHeight="false" outlineLevel="0" collapsed="false">
      <c r="A8" s="354" t="s">
        <v>416</v>
      </c>
      <c r="B8" s="355" t="n">
        <v>8</v>
      </c>
      <c r="C8" s="356"/>
      <c r="D8" s="356"/>
      <c r="E8" s="356"/>
      <c r="F8" s="357"/>
    </row>
    <row r="9" customFormat="false" ht="12.8" hidden="false" customHeight="false" outlineLevel="0" collapsed="false">
      <c r="A9" s="354" t="s">
        <v>112</v>
      </c>
      <c r="B9" s="355" t="n">
        <v>17</v>
      </c>
      <c r="C9" s="356" t="n">
        <v>24</v>
      </c>
      <c r="D9" s="356"/>
      <c r="E9" s="356" t="n">
        <v>18</v>
      </c>
      <c r="F9" s="357"/>
    </row>
    <row r="10" customFormat="false" ht="12.8" hidden="false" customHeight="false" outlineLevel="0" collapsed="false">
      <c r="A10" s="354" t="s">
        <v>241</v>
      </c>
      <c r="B10" s="355"/>
      <c r="C10" s="356"/>
      <c r="D10" s="356"/>
      <c r="E10" s="356" t="n">
        <v>2</v>
      </c>
      <c r="F10" s="357"/>
    </row>
    <row r="11" customFormat="false" ht="12.8" hidden="false" customHeight="false" outlineLevel="0" collapsed="false">
      <c r="A11" s="354" t="s">
        <v>530</v>
      </c>
      <c r="B11" s="355" t="n">
        <v>18</v>
      </c>
      <c r="C11" s="356"/>
      <c r="D11" s="356" t="n">
        <v>236</v>
      </c>
      <c r="E11" s="356"/>
      <c r="F11" s="357"/>
    </row>
    <row r="12" customFormat="false" ht="12.8" hidden="false" customHeight="false" outlineLevel="0" collapsed="false">
      <c r="A12" s="354" t="s">
        <v>87</v>
      </c>
      <c r="B12" s="355" t="n">
        <v>16</v>
      </c>
      <c r="C12" s="356"/>
      <c r="D12" s="356"/>
      <c r="E12" s="356" t="n">
        <v>1</v>
      </c>
      <c r="F12" s="357"/>
    </row>
    <row r="13" customFormat="false" ht="12.8" hidden="false" customHeight="false" outlineLevel="0" collapsed="false">
      <c r="A13" s="354" t="s">
        <v>386</v>
      </c>
      <c r="B13" s="355"/>
      <c r="C13" s="356" t="n">
        <v>4</v>
      </c>
      <c r="D13" s="356"/>
      <c r="E13" s="356" t="n">
        <v>1</v>
      </c>
      <c r="F13" s="357"/>
    </row>
    <row r="14" customFormat="false" ht="12.8" hidden="false" customHeight="false" outlineLevel="0" collapsed="false">
      <c r="A14" s="354" t="s">
        <v>1087</v>
      </c>
      <c r="B14" s="358" t="n">
        <v>1</v>
      </c>
      <c r="C14" s="359"/>
      <c r="D14" s="359"/>
      <c r="E14" s="359"/>
      <c r="F14" s="360"/>
    </row>
    <row r="15" customFormat="false" ht="12.8" hidden="false" customHeight="false" outlineLevel="0" collapsed="false">
      <c r="A15" s="361" t="s">
        <v>1346</v>
      </c>
      <c r="B15" s="362" t="n">
        <v>65</v>
      </c>
      <c r="C15" s="363" t="n">
        <v>28</v>
      </c>
      <c r="D15" s="363" t="n">
        <v>236</v>
      </c>
      <c r="E15" s="363" t="n">
        <v>26</v>
      </c>
      <c r="F15" s="364"/>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D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2.75"/>
  <cols>
    <col collapsed="false" hidden="false" max="1" min="1" style="0" width="12.2857142857143"/>
    <col collapsed="false" hidden="false" max="2" min="2" style="0" width="23.7142857142857"/>
    <col collapsed="false" hidden="false" max="3" min="3" style="0" width="4.70918367346939"/>
    <col collapsed="false" hidden="false" max="4" min="4" style="0" width="5.00510204081633"/>
    <col collapsed="false" hidden="false" max="6" min="5" style="0" width="4.86224489795918"/>
    <col collapsed="false" hidden="false" max="8" min="7" style="0" width="13.1377551020408"/>
    <col collapsed="false" hidden="false" max="1025" min="9" style="0" width="10.7295918367347"/>
  </cols>
  <sheetData>
    <row r="1" customFormat="false" ht="12.75" hidden="false" customHeight="false" outlineLevel="0" collapsed="false">
      <c r="A1" s="340" t="s">
        <v>4</v>
      </c>
      <c r="B1" s="341" t="s">
        <v>109</v>
      </c>
    </row>
    <row r="2" customFormat="false" ht="12.75" hidden="false" customHeight="false" outlineLevel="0" collapsed="false">
      <c r="A2" s="340" t="s">
        <v>47</v>
      </c>
      <c r="B2" s="341" t="s">
        <v>200</v>
      </c>
    </row>
    <row r="3" customFormat="false" ht="12.75" hidden="false" customHeight="false" outlineLevel="0" collapsed="false">
      <c r="A3" s="340" t="s">
        <v>16</v>
      </c>
      <c r="B3" s="341" t="s">
        <v>1343</v>
      </c>
    </row>
    <row r="5" customFormat="false" ht="12.8" hidden="false" customHeight="false" outlineLevel="0" collapsed="false">
      <c r="A5" s="365" t="s">
        <v>18</v>
      </c>
      <c r="B5" s="344"/>
      <c r="C5" s="344"/>
      <c r="D5" s="345"/>
    </row>
    <row r="6" customFormat="false" ht="12.8" hidden="false" customHeight="false" outlineLevel="0" collapsed="false">
      <c r="A6" s="366" t="s">
        <v>68</v>
      </c>
      <c r="B6" s="348" t="s">
        <v>70</v>
      </c>
      <c r="C6" s="348" t="s">
        <v>71</v>
      </c>
      <c r="D6" s="349" t="s">
        <v>69</v>
      </c>
    </row>
    <row r="7" customFormat="false" ht="12.8" hidden="false" customHeight="false" outlineLevel="0" collapsed="false">
      <c r="A7" s="367" t="n">
        <v>9</v>
      </c>
      <c r="B7" s="368" t="n">
        <v>11</v>
      </c>
      <c r="C7" s="368" t="n">
        <v>39</v>
      </c>
      <c r="D7" s="369" t="n">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B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2.75"/>
  <cols>
    <col collapsed="false" hidden="false" max="1" min="1" style="0" width="12.2857142857143"/>
    <col collapsed="false" hidden="false" max="2" min="2" style="0" width="10.8520408163265"/>
    <col collapsed="false" hidden="false" max="3" min="3" style="0" width="3.99489795918367"/>
    <col collapsed="false" hidden="false" max="4" min="4" style="0" width="11.1428571428571"/>
    <col collapsed="false" hidden="false" max="5" min="5" style="0" width="13.1377551020408"/>
    <col collapsed="false" hidden="false" max="1025" min="6" style="0" width="10.7295918367347"/>
  </cols>
  <sheetData>
    <row r="1" customFormat="false" ht="12.75" hidden="false" customHeight="false" outlineLevel="0" collapsed="false">
      <c r="A1" s="340" t="s">
        <v>4</v>
      </c>
      <c r="B1" s="341" t="s">
        <v>109</v>
      </c>
    </row>
    <row r="3" customFormat="false" ht="12.8" hidden="false" customHeight="false" outlineLevel="0" collapsed="false">
      <c r="A3" s="365" t="s">
        <v>47</v>
      </c>
      <c r="B3" s="345"/>
    </row>
    <row r="4" customFormat="false" ht="12.8" hidden="false" customHeight="false" outlineLevel="0" collapsed="false">
      <c r="A4" s="366" t="s">
        <v>200</v>
      </c>
      <c r="B4" s="349" t="s">
        <v>121</v>
      </c>
    </row>
    <row r="5" customFormat="false" ht="12.8" hidden="false" customHeight="false" outlineLevel="0" collapsed="false">
      <c r="A5" s="367" t="n">
        <v>61</v>
      </c>
      <c r="B5" s="369" t="n">
        <v>286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C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2.75"/>
  <cols>
    <col collapsed="false" hidden="false" max="1" min="1" style="0" width="23.7142857142857"/>
    <col collapsed="false" hidden="false" max="2" min="2" style="0" width="19"/>
    <col collapsed="false" hidden="false" max="4" min="3" style="0" width="4.42857142857143"/>
    <col collapsed="false" hidden="false" max="7" min="5" style="0" width="5.42857142857143"/>
    <col collapsed="false" hidden="false" max="9" min="8" style="0" width="9.85204081632653"/>
    <col collapsed="false" hidden="false" max="10" min="10" style="0" width="11.1428571428571"/>
    <col collapsed="false" hidden="false" max="11" min="11" style="0" width="13.1377551020408"/>
    <col collapsed="false" hidden="false" max="1025" min="12" style="0" width="10.7295918367347"/>
  </cols>
  <sheetData>
    <row r="1" customFormat="false" ht="12.75" hidden="false" customHeight="false" outlineLevel="0" collapsed="false">
      <c r="A1" s="340" t="s">
        <v>4</v>
      </c>
      <c r="B1" s="341" t="s">
        <v>109</v>
      </c>
    </row>
    <row r="2" customFormat="false" ht="12.75" hidden="false" customHeight="false" outlineLevel="0" collapsed="false">
      <c r="A2" s="340" t="s">
        <v>18</v>
      </c>
      <c r="B2" s="341" t="s">
        <v>1343</v>
      </c>
    </row>
    <row r="3" customFormat="false" ht="14.25" hidden="false" customHeight="true" outlineLevel="0" collapsed="false">
      <c r="A3" s="340" t="s">
        <v>47</v>
      </c>
      <c r="B3" s="341" t="s">
        <v>200</v>
      </c>
    </row>
    <row r="5" customFormat="false" ht="12.8" hidden="false" customHeight="false" outlineLevel="0" collapsed="false">
      <c r="A5" s="370" t="s">
        <v>43</v>
      </c>
      <c r="B5" s="344"/>
      <c r="C5" s="345"/>
    </row>
    <row r="6" customFormat="false" ht="12.8" hidden="false" customHeight="false" outlineLevel="0" collapsed="false">
      <c r="A6" s="371" t="n">
        <v>0</v>
      </c>
      <c r="B6" s="372" t="n">
        <v>0.2</v>
      </c>
      <c r="C6" s="373" t="n">
        <v>0.4</v>
      </c>
    </row>
    <row r="7" customFormat="false" ht="12.8" hidden="false" customHeight="false" outlineLevel="0" collapsed="false">
      <c r="A7" s="367" t="n">
        <v>35</v>
      </c>
      <c r="B7" s="368" t="n">
        <v>1</v>
      </c>
      <c r="C7" s="369" t="n">
        <v>25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true"/>
  </sheetPr>
  <dimension ref="1:3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5"/>
  <cols>
    <col collapsed="false" hidden="false" max="1" min="1" style="374" width="5.70408163265306"/>
    <col collapsed="false" hidden="false" max="2" min="2" style="375" width="4.13775510204082"/>
    <col collapsed="false" hidden="false" max="3" min="3" style="375" width="5.13775510204082"/>
    <col collapsed="false" hidden="false" max="4" min="4" style="375" width="6.57142857142857"/>
    <col collapsed="false" hidden="false" max="5" min="5" style="375" width="10.2857142857143"/>
    <col collapsed="false" hidden="false" max="6" min="6" style="375" width="19.2857142857143"/>
    <col collapsed="false" hidden="false" max="7" min="7" style="375" width="51"/>
    <col collapsed="false" hidden="false" max="8" min="8" style="375" width="38.7040816326531"/>
    <col collapsed="false" hidden="false" max="9" min="9" style="375" width="16.1428571428571"/>
    <col collapsed="false" hidden="false" max="14" min="10" style="375" width="8.85714285714286"/>
    <col collapsed="false" hidden="false" max="15" min="15" style="374" width="107.571428571429"/>
    <col collapsed="false" hidden="false" max="16" min="16" style="375" width="12.7091836734694"/>
    <col collapsed="false" hidden="false" max="17" min="17" style="374" width="49.4234693877551"/>
    <col collapsed="false" hidden="false" max="18" min="18" style="374" width="10.1428571428571"/>
    <col collapsed="false" hidden="false" max="19" min="19" style="375" width="16.1428571428571"/>
    <col collapsed="false" hidden="false" max="20" min="20" style="375" width="20.8622448979592"/>
    <col collapsed="false" hidden="false" max="21" min="21" style="375" width="12.8622448979592"/>
    <col collapsed="false" hidden="false" max="22" min="22" style="375" width="11.1428571428571"/>
    <col collapsed="false" hidden="false" max="23" min="23" style="375" width="26.5765306122449"/>
    <col collapsed="false" hidden="false" max="24" min="24" style="375" width="22.0051020408163"/>
    <col collapsed="false" hidden="false" max="40" min="25" style="374" width="11.4183673469388"/>
    <col collapsed="false" hidden="false" max="41" min="41" style="375" width="14.7040816326531"/>
    <col collapsed="false" hidden="false" max="42" min="42" style="374" width="19.9948979591837"/>
    <col collapsed="false" hidden="false" max="43" min="43" style="375" width="17.1428571428571"/>
    <col collapsed="false" hidden="false" max="44" min="44" style="374" width="27"/>
    <col collapsed="false" hidden="false" max="45" min="45" style="374" width="53"/>
    <col collapsed="false" hidden="false" max="1025" min="46" style="374" width="11.4183673469388"/>
  </cols>
  <sheetData>
    <row r="1" customFormat="false" ht="15" hidden="false" customHeight="true" outlineLevel="0" collapsed="false">
      <c r="A1" s="376" t="s">
        <v>1347</v>
      </c>
      <c r="B1" s="376"/>
      <c r="C1" s="376"/>
      <c r="D1" s="376"/>
      <c r="E1" s="376"/>
      <c r="F1" s="376"/>
      <c r="G1" s="376"/>
      <c r="H1" s="376"/>
      <c r="I1" s="377"/>
      <c r="J1" s="376"/>
      <c r="K1" s="376"/>
      <c r="L1" s="376"/>
      <c r="M1" s="376"/>
      <c r="N1" s="376"/>
      <c r="O1" s="376"/>
      <c r="P1" s="376"/>
      <c r="Q1" s="376"/>
      <c r="R1" s="376"/>
      <c r="S1" s="376"/>
      <c r="T1" s="376"/>
      <c r="U1" s="376"/>
      <c r="V1" s="378"/>
      <c r="W1" s="379" t="s">
        <v>1348</v>
      </c>
      <c r="X1" s="380"/>
      <c r="Y1" s="0"/>
      <c r="Z1" s="381"/>
      <c r="AA1" s="381"/>
      <c r="AB1" s="381"/>
      <c r="AC1" s="381"/>
      <c r="AD1" s="381"/>
      <c r="AE1" s="381"/>
      <c r="AF1" s="381"/>
      <c r="AG1" s="381"/>
      <c r="AH1" s="381"/>
      <c r="AI1" s="381"/>
      <c r="AJ1" s="381"/>
      <c r="AK1" s="381"/>
      <c r="AL1" s="381"/>
      <c r="AM1" s="381"/>
      <c r="AN1" s="381"/>
      <c r="AO1" s="382"/>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true" outlineLevel="0" collapsed="false">
      <c r="A2" s="376"/>
      <c r="B2" s="376"/>
      <c r="C2" s="376"/>
      <c r="D2" s="376"/>
      <c r="E2" s="376"/>
      <c r="F2" s="376"/>
      <c r="G2" s="376"/>
      <c r="H2" s="376"/>
      <c r="I2" s="377"/>
      <c r="J2" s="376"/>
      <c r="K2" s="376"/>
      <c r="L2" s="376"/>
      <c r="M2" s="376"/>
      <c r="N2" s="376"/>
      <c r="O2" s="376"/>
      <c r="P2" s="376"/>
      <c r="Q2" s="376"/>
      <c r="R2" s="376"/>
      <c r="S2" s="376"/>
      <c r="T2" s="376"/>
      <c r="U2" s="376"/>
      <c r="V2" s="378"/>
      <c r="W2" s="383" t="s">
        <v>1349</v>
      </c>
      <c r="X2" s="384"/>
      <c r="Y2" s="0"/>
      <c r="Z2" s="381"/>
      <c r="AA2" s="381"/>
      <c r="AB2" s="381"/>
      <c r="AC2" s="381"/>
      <c r="AD2" s="381"/>
      <c r="AE2" s="381"/>
      <c r="AF2" s="381"/>
      <c r="AG2" s="381"/>
      <c r="AH2" s="381"/>
      <c r="AI2" s="381"/>
      <c r="AJ2" s="381"/>
      <c r="AK2" s="381"/>
      <c r="AL2" s="381"/>
      <c r="AM2" s="381"/>
      <c r="AN2" s="381"/>
      <c r="AO2" s="382"/>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 hidden="false" customHeight="true" outlineLevel="0" collapsed="false">
      <c r="A3" s="376"/>
      <c r="B3" s="376"/>
      <c r="C3" s="376"/>
      <c r="D3" s="376"/>
      <c r="E3" s="376"/>
      <c r="F3" s="376"/>
      <c r="G3" s="376"/>
      <c r="H3" s="376"/>
      <c r="I3" s="377"/>
      <c r="J3" s="376"/>
      <c r="K3" s="376"/>
      <c r="L3" s="376"/>
      <c r="M3" s="376"/>
      <c r="N3" s="376"/>
      <c r="O3" s="376"/>
      <c r="P3" s="376"/>
      <c r="Q3" s="376"/>
      <c r="R3" s="376"/>
      <c r="S3" s="376"/>
      <c r="T3" s="376"/>
      <c r="U3" s="376"/>
      <c r="V3" s="378"/>
      <c r="W3" s="383" t="s">
        <v>1350</v>
      </c>
      <c r="X3" s="384"/>
      <c r="Y3" s="0"/>
      <c r="Z3" s="381"/>
      <c r="AA3" s="385" t="s">
        <v>4</v>
      </c>
      <c r="AB3" s="385" t="s">
        <v>9</v>
      </c>
      <c r="AC3" s="385" t="s">
        <v>31</v>
      </c>
      <c r="AD3" s="385" t="s">
        <v>12</v>
      </c>
      <c r="AE3" s="385" t="s">
        <v>1351</v>
      </c>
      <c r="AF3" s="385" t="s">
        <v>1352</v>
      </c>
      <c r="AG3" s="385" t="s">
        <v>1353</v>
      </c>
      <c r="AH3" s="381"/>
      <c r="AI3" s="381"/>
      <c r="AJ3" s="381"/>
      <c r="AK3" s="381"/>
      <c r="AL3" s="381"/>
      <c r="AM3" s="381"/>
      <c r="AN3" s="381"/>
      <c r="AO3" s="382"/>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 hidden="false" customHeight="true" outlineLevel="0" collapsed="false">
      <c r="A4" s="386"/>
      <c r="B4" s="386"/>
      <c r="C4" s="386"/>
      <c r="D4" s="386"/>
      <c r="E4" s="386"/>
      <c r="F4" s="386"/>
      <c r="G4" s="386"/>
      <c r="H4" s="386"/>
      <c r="I4" s="387"/>
      <c r="J4" s="386"/>
      <c r="K4" s="386"/>
      <c r="L4" s="386"/>
      <c r="M4" s="386"/>
      <c r="N4" s="386"/>
      <c r="O4" s="386"/>
      <c r="P4" s="386"/>
      <c r="Q4" s="386"/>
      <c r="R4" s="386"/>
      <c r="S4" s="386"/>
      <c r="T4" s="386"/>
      <c r="U4" s="386"/>
      <c r="V4" s="388"/>
      <c r="W4" s="389" t="s">
        <v>1354</v>
      </c>
      <c r="X4" s="390"/>
      <c r="Y4" s="0"/>
      <c r="Z4" s="381"/>
      <c r="AA4" s="391"/>
      <c r="AB4" s="391"/>
      <c r="AC4" s="391"/>
      <c r="AD4" s="391"/>
      <c r="AE4" s="391"/>
      <c r="AF4" s="391"/>
      <c r="AG4" s="391"/>
      <c r="AH4" s="381"/>
      <c r="AI4" s="381"/>
      <c r="AJ4" s="381"/>
      <c r="AK4" s="381"/>
      <c r="AL4" s="381"/>
      <c r="AM4" s="381"/>
      <c r="AN4" s="381"/>
      <c r="AO4" s="382"/>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 hidden="false" customHeight="true" outlineLevel="0" collapsed="false">
      <c r="A5" s="392" t="s">
        <v>1355</v>
      </c>
      <c r="B5" s="392"/>
      <c r="C5" s="392"/>
      <c r="D5" s="392"/>
      <c r="E5" s="392"/>
      <c r="F5" s="392"/>
      <c r="G5" s="392"/>
      <c r="H5" s="392"/>
      <c r="I5" s="393"/>
      <c r="J5" s="392"/>
      <c r="K5" s="392"/>
      <c r="L5" s="392"/>
      <c r="M5" s="392"/>
      <c r="N5" s="392"/>
      <c r="O5" s="392"/>
      <c r="P5" s="392"/>
      <c r="Q5" s="392"/>
      <c r="R5" s="392"/>
      <c r="S5" s="392"/>
      <c r="T5" s="392"/>
      <c r="U5" s="392"/>
      <c r="V5" s="392"/>
      <c r="W5" s="392"/>
      <c r="X5" s="394"/>
      <c r="Y5" s="0"/>
      <c r="Z5" s="381"/>
      <c r="AA5" s="391"/>
      <c r="AB5" s="391"/>
      <c r="AC5" s="391"/>
      <c r="AD5" s="391"/>
      <c r="AE5" s="391"/>
      <c r="AF5" s="391"/>
      <c r="AG5" s="391"/>
      <c r="AH5" s="381"/>
      <c r="AI5" s="381"/>
      <c r="AJ5" s="381"/>
      <c r="AK5" s="381"/>
      <c r="AL5" s="381"/>
      <c r="AM5" s="381"/>
      <c r="AN5" s="381"/>
      <c r="AO5" s="382"/>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5" hidden="false" customHeight="true" outlineLevel="0" collapsed="false">
      <c r="A6" s="395" t="s">
        <v>1356</v>
      </c>
      <c r="B6" s="396"/>
      <c r="C6" s="396"/>
      <c r="D6" s="396"/>
      <c r="E6" s="396"/>
      <c r="F6" s="396"/>
      <c r="G6" s="396"/>
      <c r="H6" s="396"/>
      <c r="I6" s="0"/>
      <c r="J6" s="396"/>
      <c r="K6" s="397"/>
      <c r="L6" s="398" t="e">
        <f aca="false">COUNTIF(#REF!,"NC")</f>
        <v>#VALUE!</v>
      </c>
      <c r="M6" s="399"/>
      <c r="N6" s="400"/>
      <c r="O6" s="401" t="s">
        <v>1357</v>
      </c>
      <c r="P6" s="402" t="e">
        <f aca="false">COUNTIF(#REF!,"ABIERTA")</f>
        <v>#VALUE!</v>
      </c>
      <c r="Q6" s="401" t="s">
        <v>1358</v>
      </c>
      <c r="R6" s="403"/>
      <c r="S6" s="402" t="e">
        <f aca="false">COUNTIF(#REF!,"ABIERTA")</f>
        <v>#VALUE!</v>
      </c>
      <c r="T6" s="404"/>
      <c r="U6" s="404"/>
      <c r="V6" s="405"/>
      <c r="W6" s="406"/>
      <c r="X6" s="407"/>
      <c r="Y6" s="0"/>
      <c r="Z6" s="381"/>
      <c r="AA6" s="391"/>
      <c r="AB6" s="391"/>
      <c r="AC6" s="391"/>
      <c r="AD6" s="391"/>
      <c r="AE6" s="391"/>
      <c r="AF6" s="391"/>
      <c r="AG6" s="391"/>
      <c r="AH6" s="381"/>
      <c r="AI6" s="381"/>
      <c r="AJ6" s="381"/>
      <c r="AK6" s="381"/>
      <c r="AL6" s="381"/>
      <c r="AM6" s="381"/>
      <c r="AN6" s="381"/>
      <c r="AO6" s="382"/>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 hidden="false" customHeight="true" outlineLevel="0" collapsed="false">
      <c r="A7" s="395" t="s">
        <v>1359</v>
      </c>
      <c r="B7" s="396"/>
      <c r="C7" s="396"/>
      <c r="D7" s="396"/>
      <c r="E7" s="396"/>
      <c r="F7" s="396"/>
      <c r="G7" s="396"/>
      <c r="H7" s="396"/>
      <c r="I7" s="0"/>
      <c r="J7" s="396"/>
      <c r="K7" s="397"/>
      <c r="L7" s="398"/>
      <c r="M7" s="399"/>
      <c r="N7" s="400"/>
      <c r="O7" s="401" t="s">
        <v>1360</v>
      </c>
      <c r="P7" s="408" t="e">
        <f aca="false">+P6+P8+P9</f>
        <v>#VALUE!</v>
      </c>
      <c r="Q7" s="401" t="s">
        <v>1361</v>
      </c>
      <c r="R7" s="403"/>
      <c r="S7" s="408" t="e">
        <f aca="false">+S6+S8+S9</f>
        <v>#VALUE!</v>
      </c>
      <c r="T7" s="409"/>
      <c r="U7" s="409"/>
      <c r="V7" s="410"/>
      <c r="W7" s="406"/>
      <c r="X7" s="407"/>
      <c r="Y7" s="0"/>
      <c r="Z7" s="381"/>
      <c r="AA7" s="391"/>
      <c r="AB7" s="391"/>
      <c r="AC7" s="391"/>
      <c r="AD7" s="391"/>
      <c r="AE7" s="391"/>
      <c r="AF7" s="391"/>
      <c r="AG7" s="391"/>
      <c r="AH7" s="381"/>
      <c r="AI7" s="381"/>
      <c r="AJ7" s="381"/>
      <c r="AK7" s="381"/>
      <c r="AL7" s="381"/>
      <c r="AM7" s="381"/>
      <c r="AN7" s="381"/>
      <c r="AO7" s="382"/>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 hidden="false" customHeight="true" outlineLevel="0" collapsed="false">
      <c r="A8" s="395" t="s">
        <v>1362</v>
      </c>
      <c r="B8" s="396"/>
      <c r="C8" s="396"/>
      <c r="D8" s="396"/>
      <c r="E8" s="396"/>
      <c r="F8" s="396"/>
      <c r="G8" s="396"/>
      <c r="H8" s="396"/>
      <c r="I8" s="0"/>
      <c r="J8" s="396"/>
      <c r="K8" s="397"/>
      <c r="L8" s="398" t="e">
        <f aca="false">COUNTIF(#REF!,"AP")</f>
        <v>#VALUE!</v>
      </c>
      <c r="M8" s="399"/>
      <c r="N8" s="400"/>
      <c r="O8" s="401" t="s">
        <v>1363</v>
      </c>
      <c r="P8" s="408" t="e">
        <f aca="false">COUNTIF(#REF!,"REPLANIFICADA")</f>
        <v>#VALUE!</v>
      </c>
      <c r="Q8" s="401" t="s">
        <v>1364</v>
      </c>
      <c r="R8" s="403"/>
      <c r="S8" s="408" t="e">
        <f aca="false">COUNTIF(#REF!,"REPLANIFICADA")</f>
        <v>#VALUE!</v>
      </c>
      <c r="T8" s="409"/>
      <c r="U8" s="409"/>
      <c r="V8" s="410"/>
      <c r="W8" s="406"/>
      <c r="X8" s="407"/>
      <c r="Y8" s="0"/>
      <c r="Z8" s="381"/>
      <c r="AA8" s="391"/>
      <c r="AB8" s="391"/>
      <c r="AC8" s="391"/>
      <c r="AD8" s="391"/>
      <c r="AE8" s="391"/>
      <c r="AF8" s="391"/>
      <c r="AG8" s="391"/>
      <c r="AH8" s="381"/>
      <c r="AI8" s="381"/>
      <c r="AJ8" s="381"/>
      <c r="AK8" s="381"/>
      <c r="AL8" s="381"/>
      <c r="AM8" s="381"/>
      <c r="AN8" s="381"/>
      <c r="AO8" s="382"/>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 hidden="false" customHeight="true" outlineLevel="0" collapsed="false">
      <c r="A9" s="395" t="s">
        <v>1365</v>
      </c>
      <c r="B9" s="396"/>
      <c r="C9" s="396"/>
      <c r="D9" s="396"/>
      <c r="E9" s="396"/>
      <c r="F9" s="396"/>
      <c r="G9" s="396"/>
      <c r="H9" s="396"/>
      <c r="I9" s="0"/>
      <c r="J9" s="396"/>
      <c r="K9" s="397"/>
      <c r="L9" s="398" t="e">
        <f aca="false">COUNTIF(#REF!,"OM")</f>
        <v>#VALUE!</v>
      </c>
      <c r="M9" s="399"/>
      <c r="N9" s="400"/>
      <c r="O9" s="401" t="s">
        <v>1366</v>
      </c>
      <c r="P9" s="408" t="e">
        <f aca="false">COUNTIF(#REF!,"CERRADA")</f>
        <v>#VALUE!</v>
      </c>
      <c r="Q9" s="401" t="s">
        <v>1367</v>
      </c>
      <c r="R9" s="403"/>
      <c r="S9" s="408" t="e">
        <f aca="false">COUNTIF(#REF!,"CERRADA")</f>
        <v>#VALUE!</v>
      </c>
      <c r="T9" s="409"/>
      <c r="U9" s="409"/>
      <c r="V9" s="410"/>
      <c r="W9" s="406"/>
      <c r="X9" s="407"/>
      <c r="Y9" s="0"/>
      <c r="Z9" s="381"/>
      <c r="AA9" s="391"/>
      <c r="AB9" s="391"/>
      <c r="AC9" s="391"/>
      <c r="AD9" s="391"/>
      <c r="AE9" s="391"/>
      <c r="AF9" s="391"/>
      <c r="AG9" s="391"/>
      <c r="AH9" s="381"/>
      <c r="AI9" s="381"/>
      <c r="AJ9" s="381"/>
      <c r="AK9" s="381"/>
      <c r="AL9" s="381"/>
      <c r="AM9" s="381"/>
      <c r="AN9" s="381"/>
      <c r="AO9" s="382"/>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5" hidden="false" customHeight="true" outlineLevel="0" collapsed="false">
      <c r="A10" s="395" t="s">
        <v>1368</v>
      </c>
      <c r="B10" s="396"/>
      <c r="C10" s="396"/>
      <c r="D10" s="396"/>
      <c r="E10" s="396"/>
      <c r="F10" s="396"/>
      <c r="G10" s="396"/>
      <c r="H10" s="396"/>
      <c r="I10" s="0"/>
      <c r="J10" s="396"/>
      <c r="K10" s="397"/>
      <c r="L10" s="398" t="e">
        <f aca="false">SUM(L6:L9)</f>
        <v>#VALUE!</v>
      </c>
      <c r="M10" s="399"/>
      <c r="N10" s="400"/>
      <c r="O10" s="401" t="s">
        <v>1369</v>
      </c>
      <c r="P10" s="411"/>
      <c r="Q10" s="401" t="s">
        <v>1370</v>
      </c>
      <c r="R10" s="403"/>
      <c r="S10" s="411" t="e">
        <f aca="false">AVERAGE(#REF!)</f>
        <v>#REF!</v>
      </c>
      <c r="T10" s="409"/>
      <c r="U10" s="409"/>
      <c r="V10" s="410"/>
      <c r="W10" s="406"/>
      <c r="X10" s="407"/>
      <c r="Y10" s="0"/>
      <c r="Z10" s="381"/>
      <c r="AA10" s="391"/>
      <c r="AB10" s="391"/>
      <c r="AC10" s="391"/>
      <c r="AD10" s="391"/>
      <c r="AE10" s="391"/>
      <c r="AF10" s="391"/>
      <c r="AG10" s="391"/>
      <c r="AH10" s="381"/>
      <c r="AI10" s="381"/>
      <c r="AJ10" s="381"/>
      <c r="AK10" s="381"/>
      <c r="AL10" s="381"/>
      <c r="AM10" s="381"/>
      <c r="AN10" s="381"/>
      <c r="AO10" s="382"/>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s="424" customFormat="true" ht="18.75" hidden="false" customHeight="true" outlineLevel="0" collapsed="false">
      <c r="A11" s="412" t="s">
        <v>101</v>
      </c>
      <c r="B11" s="412"/>
      <c r="C11" s="412"/>
      <c r="D11" s="412"/>
      <c r="E11" s="412"/>
      <c r="F11" s="412"/>
      <c r="G11" s="412"/>
      <c r="H11" s="412"/>
      <c r="I11" s="413"/>
      <c r="J11" s="412"/>
      <c r="K11" s="412"/>
      <c r="L11" s="412"/>
      <c r="M11" s="412"/>
      <c r="N11" s="412"/>
      <c r="O11" s="414" t="s">
        <v>102</v>
      </c>
      <c r="P11" s="414"/>
      <c r="Q11" s="415" t="s">
        <v>103</v>
      </c>
      <c r="R11" s="416"/>
      <c r="S11" s="416"/>
      <c r="T11" s="416"/>
      <c r="U11" s="416"/>
      <c r="V11" s="417"/>
      <c r="W11" s="418" t="s">
        <v>104</v>
      </c>
      <c r="X11" s="418"/>
      <c r="Y11" s="419"/>
      <c r="Z11" s="420"/>
      <c r="AA11" s="421" t="s">
        <v>1371</v>
      </c>
      <c r="AB11" s="421"/>
      <c r="AC11" s="421" t="n">
        <v>9001</v>
      </c>
      <c r="AD11" s="421" t="s">
        <v>1372</v>
      </c>
      <c r="AE11" s="421" t="s">
        <v>1373</v>
      </c>
      <c r="AF11" s="421" t="s">
        <v>1374</v>
      </c>
      <c r="AG11" s="421" t="s">
        <v>1375</v>
      </c>
      <c r="AH11" s="420"/>
      <c r="AI11" s="420"/>
      <c r="AJ11" s="420"/>
      <c r="AK11" s="420"/>
      <c r="AL11" s="420"/>
      <c r="AM11" s="420"/>
      <c r="AN11" s="420"/>
      <c r="AO11" s="422" t="s">
        <v>50</v>
      </c>
      <c r="AP11" s="423" t="s">
        <v>1376</v>
      </c>
      <c r="AQ11" s="423" t="s">
        <v>1377</v>
      </c>
      <c r="AR11" s="423" t="s">
        <v>36</v>
      </c>
      <c r="AS11" s="423" t="s">
        <v>1378</v>
      </c>
    </row>
    <row r="12" customFormat="false" ht="46.5" hidden="false" customHeight="true" outlineLevel="0" collapsed="false">
      <c r="A12" s="425" t="s">
        <v>105</v>
      </c>
      <c r="B12" s="425" t="s">
        <v>4</v>
      </c>
      <c r="C12" s="425" t="s">
        <v>9</v>
      </c>
      <c r="D12" s="425" t="s">
        <v>12</v>
      </c>
      <c r="E12" s="425" t="s">
        <v>31</v>
      </c>
      <c r="F12" s="425" t="s">
        <v>16</v>
      </c>
      <c r="G12" s="426" t="s">
        <v>1379</v>
      </c>
      <c r="H12" s="426" t="s">
        <v>1380</v>
      </c>
      <c r="I12" s="427" t="s">
        <v>65</v>
      </c>
      <c r="J12" s="428" t="s">
        <v>1381</v>
      </c>
      <c r="K12" s="428" t="s">
        <v>1382</v>
      </c>
      <c r="L12" s="428" t="s">
        <v>1383</v>
      </c>
      <c r="M12" s="426" t="s">
        <v>1384</v>
      </c>
      <c r="N12" s="426" t="s">
        <v>1385</v>
      </c>
      <c r="O12" s="429" t="s">
        <v>1386</v>
      </c>
      <c r="P12" s="429" t="s">
        <v>1387</v>
      </c>
      <c r="Q12" s="430" t="s">
        <v>1388</v>
      </c>
      <c r="R12" s="430" t="s">
        <v>1353</v>
      </c>
      <c r="S12" s="430" t="s">
        <v>43</v>
      </c>
      <c r="T12" s="430" t="s">
        <v>1389</v>
      </c>
      <c r="U12" s="430" t="s">
        <v>45</v>
      </c>
      <c r="V12" s="430" t="s">
        <v>47</v>
      </c>
      <c r="W12" s="431" t="s">
        <v>52</v>
      </c>
      <c r="X12" s="432" t="s">
        <v>54</v>
      </c>
      <c r="Y12" s="433"/>
      <c r="Z12" s="420"/>
      <c r="AA12" s="421" t="s">
        <v>109</v>
      </c>
      <c r="AB12" s="421" t="n">
        <v>11</v>
      </c>
      <c r="AC12" s="421" t="n">
        <v>14001</v>
      </c>
      <c r="AD12" s="421" t="s">
        <v>1390</v>
      </c>
      <c r="AE12" s="421"/>
      <c r="AF12" s="421" t="s">
        <v>1391</v>
      </c>
      <c r="AG12" s="421" t="s">
        <v>1392</v>
      </c>
      <c r="AH12" s="420"/>
      <c r="AI12" s="420"/>
      <c r="AJ12" s="420"/>
      <c r="AK12" s="420"/>
      <c r="AL12" s="420"/>
      <c r="AM12" s="420"/>
      <c r="AN12" s="420"/>
      <c r="AO12" s="422"/>
      <c r="AP12" s="423"/>
      <c r="AQ12" s="423"/>
      <c r="AR12" s="423"/>
      <c r="AS12" s="423"/>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s="453" customFormat="true" ht="30" hidden="false" customHeight="true" outlineLevel="0" collapsed="false">
      <c r="A13" s="434"/>
      <c r="B13" s="434"/>
      <c r="C13" s="434"/>
      <c r="D13" s="434"/>
      <c r="E13" s="434"/>
      <c r="F13" s="435" t="s">
        <v>1393</v>
      </c>
      <c r="G13" s="436" t="s">
        <v>1394</v>
      </c>
      <c r="H13" s="436" t="s">
        <v>1395</v>
      </c>
      <c r="I13" s="437" t="s">
        <v>1396</v>
      </c>
      <c r="J13" s="438"/>
      <c r="K13" s="439"/>
      <c r="L13" s="439"/>
      <c r="M13" s="439"/>
      <c r="N13" s="440"/>
      <c r="O13" s="441"/>
      <c r="P13" s="442"/>
      <c r="Q13" s="441"/>
      <c r="R13" s="443"/>
      <c r="S13" s="442"/>
      <c r="T13" s="438"/>
      <c r="U13" s="438"/>
      <c r="V13" s="444"/>
      <c r="W13" s="439"/>
      <c r="X13" s="439"/>
      <c r="Y13" s="445"/>
      <c r="Z13" s="439"/>
      <c r="AA13" s="438"/>
      <c r="AB13" s="446"/>
      <c r="AC13" s="446"/>
      <c r="AD13" s="446"/>
      <c r="AE13" s="447"/>
      <c r="AF13" s="446"/>
      <c r="AG13" s="447"/>
      <c r="AH13" s="446"/>
      <c r="AI13" s="448"/>
      <c r="AJ13" s="448"/>
      <c r="AK13" s="448"/>
      <c r="AL13" s="448"/>
      <c r="AM13" s="448"/>
      <c r="AN13" s="448"/>
      <c r="AO13" s="449"/>
      <c r="AP13" s="450"/>
      <c r="AQ13" s="451"/>
      <c r="AR13" s="451"/>
      <c r="AS13" s="452"/>
    </row>
    <row r="14" s="471" customFormat="true" ht="30" hidden="false" customHeight="true" outlineLevel="0" collapsed="false">
      <c r="A14" s="434"/>
      <c r="B14" s="434"/>
      <c r="C14" s="434"/>
      <c r="D14" s="434"/>
      <c r="E14" s="434"/>
      <c r="F14" s="434" t="s">
        <v>1393</v>
      </c>
      <c r="G14" s="454" t="s">
        <v>1397</v>
      </c>
      <c r="H14" s="454" t="s">
        <v>1398</v>
      </c>
      <c r="I14" s="455" t="s">
        <v>1399</v>
      </c>
      <c r="J14" s="456"/>
      <c r="K14" s="457"/>
      <c r="L14" s="457"/>
      <c r="M14" s="457"/>
      <c r="N14" s="458"/>
      <c r="O14" s="459"/>
      <c r="P14" s="460"/>
      <c r="Q14" s="459"/>
      <c r="R14" s="461"/>
      <c r="S14" s="460"/>
      <c r="T14" s="456"/>
      <c r="U14" s="456"/>
      <c r="V14" s="462"/>
      <c r="W14" s="457"/>
      <c r="X14" s="457"/>
      <c r="Y14" s="463"/>
      <c r="Z14" s="457"/>
      <c r="AA14" s="456"/>
      <c r="AB14" s="464"/>
      <c r="AC14" s="464"/>
      <c r="AD14" s="464"/>
      <c r="AE14" s="465"/>
      <c r="AF14" s="464"/>
      <c r="AG14" s="465"/>
      <c r="AH14" s="464"/>
      <c r="AI14" s="466"/>
      <c r="AJ14" s="466"/>
      <c r="AK14" s="466"/>
      <c r="AL14" s="466"/>
      <c r="AM14" s="466"/>
      <c r="AN14" s="466"/>
      <c r="AO14" s="467"/>
      <c r="AP14" s="468"/>
      <c r="AQ14" s="469"/>
      <c r="AR14" s="469"/>
      <c r="AS14" s="470"/>
    </row>
    <row r="15" s="471" customFormat="true" ht="30" hidden="false" customHeight="true" outlineLevel="0" collapsed="false">
      <c r="A15" s="434"/>
      <c r="B15" s="434"/>
      <c r="C15" s="434"/>
      <c r="D15" s="434"/>
      <c r="E15" s="434"/>
      <c r="F15" s="434" t="s">
        <v>1393</v>
      </c>
      <c r="G15" s="454" t="s">
        <v>1400</v>
      </c>
      <c r="H15" s="454" t="s">
        <v>1401</v>
      </c>
      <c r="I15" s="455" t="s">
        <v>1396</v>
      </c>
      <c r="J15" s="456"/>
      <c r="K15" s="457"/>
      <c r="L15" s="457"/>
      <c r="M15" s="457"/>
      <c r="N15" s="458"/>
      <c r="O15" s="459"/>
      <c r="P15" s="460"/>
      <c r="Q15" s="459"/>
      <c r="R15" s="461"/>
      <c r="S15" s="460"/>
      <c r="T15" s="456"/>
      <c r="U15" s="456"/>
      <c r="V15" s="462"/>
      <c r="W15" s="457"/>
      <c r="X15" s="457"/>
      <c r="Y15" s="463"/>
      <c r="Z15" s="457"/>
      <c r="AA15" s="456"/>
      <c r="AB15" s="464"/>
      <c r="AC15" s="464"/>
      <c r="AD15" s="464"/>
      <c r="AE15" s="465"/>
      <c r="AF15" s="464"/>
      <c r="AG15" s="465"/>
      <c r="AH15" s="464"/>
      <c r="AI15" s="466"/>
      <c r="AJ15" s="466"/>
      <c r="AK15" s="466"/>
      <c r="AL15" s="466"/>
      <c r="AM15" s="466"/>
      <c r="AN15" s="466"/>
      <c r="AO15" s="467"/>
      <c r="AP15" s="468"/>
      <c r="AQ15" s="469"/>
      <c r="AR15" s="469"/>
      <c r="AS15" s="470"/>
    </row>
    <row r="16" customFormat="false" ht="30" hidden="false" customHeight="true" outlineLevel="0" collapsed="false">
      <c r="A16" s="434"/>
      <c r="B16" s="434"/>
      <c r="C16" s="434"/>
      <c r="D16" s="434"/>
      <c r="E16" s="434"/>
      <c r="F16" s="434" t="s">
        <v>1393</v>
      </c>
      <c r="G16" s="454" t="s">
        <v>1402</v>
      </c>
      <c r="H16" s="454" t="s">
        <v>1403</v>
      </c>
      <c r="I16" s="455" t="s">
        <v>1404</v>
      </c>
      <c r="J16" s="456"/>
      <c r="K16" s="457"/>
      <c r="L16" s="457"/>
      <c r="M16" s="457"/>
      <c r="N16" s="458"/>
      <c r="O16" s="459"/>
      <c r="P16" s="460"/>
      <c r="Q16" s="472"/>
      <c r="R16" s="473"/>
      <c r="S16" s="460"/>
      <c r="T16" s="456"/>
      <c r="U16" s="456"/>
      <c r="V16" s="462"/>
      <c r="W16" s="457"/>
      <c r="X16" s="457"/>
      <c r="Y16" s="463"/>
      <c r="Z16" s="457"/>
      <c r="AA16" s="456"/>
      <c r="AB16" s="464"/>
      <c r="AC16" s="464"/>
      <c r="AD16" s="464"/>
      <c r="AE16" s="465"/>
      <c r="AF16" s="464"/>
      <c r="AG16" s="465"/>
      <c r="AH16" s="464"/>
      <c r="AI16" s="466"/>
      <c r="AJ16" s="466"/>
      <c r="AK16" s="466"/>
      <c r="AL16" s="466"/>
      <c r="AM16" s="466"/>
      <c r="AN16" s="466"/>
      <c r="AO16" s="467"/>
      <c r="AP16" s="468"/>
      <c r="AQ16" s="469"/>
      <c r="AR16" s="469"/>
      <c r="AS16" s="47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30" hidden="false" customHeight="true" outlineLevel="0" collapsed="false">
      <c r="A17" s="434"/>
      <c r="B17" s="434"/>
      <c r="C17" s="434"/>
      <c r="D17" s="434"/>
      <c r="E17" s="434"/>
      <c r="F17" s="434" t="s">
        <v>1393</v>
      </c>
      <c r="G17" s="454" t="s">
        <v>1405</v>
      </c>
      <c r="H17" s="454" t="s">
        <v>1406</v>
      </c>
      <c r="I17" s="455" t="s">
        <v>74</v>
      </c>
      <c r="J17" s="456"/>
      <c r="K17" s="457"/>
      <c r="L17" s="457"/>
      <c r="M17" s="457"/>
      <c r="N17" s="458"/>
      <c r="O17" s="459"/>
      <c r="P17" s="460"/>
      <c r="Q17" s="472"/>
      <c r="R17" s="474"/>
      <c r="S17" s="460"/>
      <c r="T17" s="456"/>
      <c r="U17" s="456"/>
      <c r="V17" s="462"/>
      <c r="W17" s="457"/>
      <c r="X17" s="457"/>
      <c r="Y17" s="463"/>
      <c r="Z17" s="457"/>
      <c r="AA17" s="456"/>
      <c r="AB17" s="464"/>
      <c r="AC17" s="464"/>
      <c r="AD17" s="464"/>
      <c r="AE17" s="465"/>
      <c r="AF17" s="464"/>
      <c r="AG17" s="465"/>
      <c r="AH17" s="464"/>
      <c r="AI17" s="466"/>
      <c r="AJ17" s="466"/>
      <c r="AK17" s="466"/>
      <c r="AL17" s="466"/>
      <c r="AM17" s="466"/>
      <c r="AN17" s="466"/>
      <c r="AO17" s="467"/>
      <c r="AP17" s="468"/>
      <c r="AQ17" s="469"/>
      <c r="AR17" s="469"/>
      <c r="AS17" s="47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30" hidden="false" customHeight="true" outlineLevel="0" collapsed="false">
      <c r="A18" s="434"/>
      <c r="B18" s="434"/>
      <c r="C18" s="434"/>
      <c r="D18" s="434"/>
      <c r="E18" s="434"/>
      <c r="F18" s="434" t="s">
        <v>1393</v>
      </c>
      <c r="G18" s="454" t="s">
        <v>1407</v>
      </c>
      <c r="H18" s="454" t="s">
        <v>1408</v>
      </c>
      <c r="I18" s="455" t="s">
        <v>74</v>
      </c>
      <c r="J18" s="456"/>
      <c r="K18" s="457"/>
      <c r="L18" s="457"/>
      <c r="M18" s="457"/>
      <c r="N18" s="458"/>
      <c r="O18" s="459"/>
      <c r="P18" s="460"/>
      <c r="Q18" s="459"/>
      <c r="R18" s="461"/>
      <c r="S18" s="460"/>
      <c r="T18" s="456"/>
      <c r="U18" s="456"/>
      <c r="V18" s="462"/>
      <c r="W18" s="457"/>
      <c r="X18" s="457"/>
      <c r="Y18" s="463"/>
      <c r="Z18" s="457"/>
      <c r="AA18" s="456"/>
      <c r="AB18" s="464"/>
      <c r="AC18" s="464"/>
      <c r="AD18" s="464"/>
      <c r="AE18" s="465"/>
      <c r="AF18" s="464"/>
      <c r="AG18" s="465"/>
      <c r="AH18" s="464"/>
      <c r="AI18" s="466"/>
      <c r="AJ18" s="466"/>
      <c r="AK18" s="466"/>
      <c r="AL18" s="466"/>
      <c r="AM18" s="466"/>
      <c r="AN18" s="466"/>
      <c r="AO18" s="467"/>
      <c r="AP18" s="468"/>
      <c r="AQ18" s="469"/>
      <c r="AR18" s="469"/>
      <c r="AS18" s="47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30" hidden="false" customHeight="true" outlineLevel="0" collapsed="false">
      <c r="A19" s="434"/>
      <c r="B19" s="434"/>
      <c r="C19" s="434"/>
      <c r="D19" s="434"/>
      <c r="E19" s="434"/>
      <c r="F19" s="434" t="s">
        <v>1393</v>
      </c>
      <c r="G19" s="454" t="s">
        <v>1409</v>
      </c>
      <c r="H19" s="454" t="s">
        <v>1410</v>
      </c>
      <c r="I19" s="455" t="s">
        <v>1411</v>
      </c>
      <c r="J19" s="456"/>
      <c r="K19" s="457"/>
      <c r="L19" s="457"/>
      <c r="M19" s="457"/>
      <c r="N19" s="458"/>
      <c r="O19" s="459"/>
      <c r="P19" s="460"/>
      <c r="Q19" s="459"/>
      <c r="R19" s="461"/>
      <c r="S19" s="460"/>
      <c r="T19" s="456"/>
      <c r="U19" s="456"/>
      <c r="V19" s="462"/>
      <c r="W19" s="457"/>
      <c r="X19" s="457"/>
      <c r="Y19" s="463"/>
      <c r="Z19" s="457"/>
      <c r="AA19" s="456"/>
      <c r="AB19" s="464"/>
      <c r="AC19" s="464"/>
      <c r="AD19" s="464"/>
      <c r="AE19" s="465"/>
      <c r="AF19" s="464"/>
      <c r="AG19" s="465"/>
      <c r="AH19" s="464"/>
      <c r="AI19" s="466"/>
      <c r="AJ19" s="466"/>
      <c r="AK19" s="466"/>
      <c r="AL19" s="466"/>
      <c r="AM19" s="466"/>
      <c r="AN19" s="466"/>
      <c r="AO19" s="467"/>
      <c r="AP19" s="468"/>
      <c r="AQ19" s="469"/>
      <c r="AR19" s="469"/>
      <c r="AS19" s="47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30" hidden="false" customHeight="true" outlineLevel="0" collapsed="false">
      <c r="A20" s="434"/>
      <c r="B20" s="434"/>
      <c r="C20" s="434"/>
      <c r="D20" s="434"/>
      <c r="E20" s="434"/>
      <c r="F20" s="434" t="s">
        <v>1393</v>
      </c>
      <c r="G20" s="454" t="s">
        <v>1412</v>
      </c>
      <c r="H20" s="454" t="s">
        <v>1413</v>
      </c>
      <c r="I20" s="455" t="s">
        <v>1411</v>
      </c>
      <c r="J20" s="456"/>
      <c r="K20" s="457"/>
      <c r="L20" s="457"/>
      <c r="M20" s="457"/>
      <c r="N20" s="458"/>
      <c r="O20" s="459"/>
      <c r="P20" s="460"/>
      <c r="Q20" s="472"/>
      <c r="R20" s="460"/>
      <c r="S20" s="460"/>
      <c r="T20" s="456"/>
      <c r="U20" s="456"/>
      <c r="V20" s="462"/>
      <c r="W20" s="457"/>
      <c r="X20" s="457"/>
      <c r="Y20" s="463"/>
      <c r="Z20" s="457"/>
      <c r="AA20" s="456"/>
      <c r="AB20" s="464"/>
      <c r="AC20" s="464"/>
      <c r="AD20" s="464"/>
      <c r="AE20" s="465"/>
      <c r="AF20" s="464"/>
      <c r="AG20" s="465"/>
      <c r="AH20" s="464"/>
      <c r="AI20" s="466"/>
      <c r="AJ20" s="466"/>
      <c r="AK20" s="466"/>
      <c r="AL20" s="466"/>
      <c r="AM20" s="466"/>
      <c r="AN20" s="466"/>
      <c r="AO20" s="467"/>
      <c r="AP20" s="468"/>
      <c r="AQ20" s="469"/>
      <c r="AR20" s="469"/>
      <c r="AS20" s="47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30" hidden="false" customHeight="true" outlineLevel="0" collapsed="false">
      <c r="A21" s="434"/>
      <c r="B21" s="434"/>
      <c r="C21" s="434"/>
      <c r="D21" s="434"/>
      <c r="E21" s="434"/>
      <c r="F21" s="434" t="s">
        <v>1393</v>
      </c>
      <c r="G21" s="454" t="s">
        <v>1414</v>
      </c>
      <c r="H21" s="454" t="s">
        <v>1415</v>
      </c>
      <c r="I21" s="455" t="s">
        <v>1416</v>
      </c>
      <c r="J21" s="456"/>
      <c r="K21" s="457"/>
      <c r="L21" s="457"/>
      <c r="M21" s="457"/>
      <c r="N21" s="458"/>
      <c r="O21" s="459"/>
      <c r="P21" s="460"/>
      <c r="Q21" s="459"/>
      <c r="R21" s="475"/>
      <c r="S21" s="460"/>
      <c r="T21" s="456"/>
      <c r="U21" s="456"/>
      <c r="V21" s="462"/>
      <c r="W21" s="457"/>
      <c r="X21" s="457"/>
      <c r="Y21" s="463"/>
      <c r="Z21" s="457"/>
      <c r="AA21" s="456"/>
      <c r="AB21" s="464"/>
      <c r="AC21" s="464"/>
      <c r="AD21" s="464"/>
      <c r="AE21" s="465"/>
      <c r="AF21" s="464"/>
      <c r="AG21" s="465"/>
      <c r="AH21" s="464"/>
      <c r="AI21" s="466"/>
      <c r="AJ21" s="466"/>
      <c r="AK21" s="466"/>
      <c r="AL21" s="466"/>
      <c r="AM21" s="466"/>
      <c r="AN21" s="466"/>
      <c r="AO21" s="467"/>
      <c r="AP21" s="468"/>
      <c r="AQ21" s="469"/>
      <c r="AR21" s="469"/>
      <c r="AS21" s="47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30" hidden="false" customHeight="true" outlineLevel="0" collapsed="false">
      <c r="A22" s="434"/>
      <c r="B22" s="434"/>
      <c r="C22" s="434"/>
      <c r="D22" s="434"/>
      <c r="E22" s="434"/>
      <c r="F22" s="434" t="s">
        <v>1393</v>
      </c>
      <c r="G22" s="454" t="s">
        <v>1417</v>
      </c>
      <c r="H22" s="454" t="s">
        <v>1418</v>
      </c>
      <c r="I22" s="455" t="s">
        <v>1419</v>
      </c>
      <c r="J22" s="456"/>
      <c r="K22" s="457"/>
      <c r="L22" s="457"/>
      <c r="M22" s="457"/>
      <c r="N22" s="458"/>
      <c r="O22" s="459"/>
      <c r="P22" s="460"/>
      <c r="Q22" s="472"/>
      <c r="R22" s="460"/>
      <c r="S22" s="460"/>
      <c r="T22" s="456"/>
      <c r="U22" s="456"/>
      <c r="V22" s="462"/>
      <c r="W22" s="457"/>
      <c r="X22" s="457"/>
      <c r="Y22" s="463"/>
      <c r="Z22" s="457"/>
      <c r="AA22" s="456"/>
      <c r="AB22" s="464"/>
      <c r="AC22" s="464"/>
      <c r="AD22" s="464"/>
      <c r="AE22" s="465"/>
      <c r="AF22" s="464"/>
      <c r="AG22" s="465"/>
      <c r="AH22" s="464"/>
      <c r="AI22" s="466"/>
      <c r="AJ22" s="466"/>
      <c r="AK22" s="466"/>
      <c r="AL22" s="466"/>
      <c r="AM22" s="466"/>
      <c r="AN22" s="466"/>
      <c r="AO22" s="467"/>
      <c r="AP22" s="468"/>
      <c r="AQ22" s="469"/>
      <c r="AR22" s="469"/>
      <c r="AS22" s="47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30" hidden="false" customHeight="true" outlineLevel="0" collapsed="false">
      <c r="A23" s="434"/>
      <c r="B23" s="434"/>
      <c r="C23" s="434"/>
      <c r="D23" s="434"/>
      <c r="E23" s="434"/>
      <c r="F23" s="434" t="s">
        <v>1393</v>
      </c>
      <c r="G23" s="454" t="s">
        <v>1420</v>
      </c>
      <c r="H23" s="454" t="s">
        <v>1421</v>
      </c>
      <c r="I23" s="455" t="s">
        <v>1422</v>
      </c>
      <c r="J23" s="456"/>
      <c r="K23" s="457"/>
      <c r="L23" s="457"/>
      <c r="M23" s="457"/>
      <c r="N23" s="458"/>
      <c r="O23" s="459"/>
      <c r="P23" s="460"/>
      <c r="Q23" s="459"/>
      <c r="R23" s="460"/>
      <c r="S23" s="460"/>
      <c r="T23" s="456"/>
      <c r="U23" s="456"/>
      <c r="V23" s="462"/>
      <c r="W23" s="457"/>
      <c r="X23" s="457"/>
      <c r="Y23" s="463"/>
      <c r="Z23" s="457"/>
      <c r="AA23" s="456"/>
      <c r="AB23" s="464"/>
      <c r="AC23" s="464"/>
      <c r="AD23" s="464"/>
      <c r="AE23" s="465"/>
      <c r="AF23" s="464"/>
      <c r="AG23" s="465"/>
      <c r="AH23" s="464"/>
      <c r="AI23" s="466"/>
      <c r="AJ23" s="466"/>
      <c r="AK23" s="466"/>
      <c r="AL23" s="466"/>
      <c r="AM23" s="466"/>
      <c r="AN23" s="466"/>
      <c r="AO23" s="467"/>
      <c r="AP23" s="468"/>
      <c r="AQ23" s="469"/>
      <c r="AR23" s="469"/>
      <c r="AS23" s="47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30" hidden="false" customHeight="true" outlineLevel="0" collapsed="false">
      <c r="A24" s="434"/>
      <c r="B24" s="434"/>
      <c r="C24" s="434"/>
      <c r="D24" s="434"/>
      <c r="E24" s="434"/>
      <c r="F24" s="434" t="s">
        <v>1423</v>
      </c>
      <c r="G24" s="476" t="s">
        <v>1424</v>
      </c>
      <c r="H24" s="477"/>
      <c r="I24" s="456"/>
      <c r="J24" s="456"/>
      <c r="K24" s="457"/>
      <c r="L24" s="457"/>
      <c r="M24" s="457"/>
      <c r="N24" s="458"/>
      <c r="O24" s="459"/>
      <c r="P24" s="460"/>
      <c r="Q24" s="459"/>
      <c r="R24" s="460"/>
      <c r="S24" s="460"/>
      <c r="T24" s="456"/>
      <c r="U24" s="456"/>
      <c r="V24" s="462"/>
      <c r="W24" s="457"/>
      <c r="X24" s="457"/>
      <c r="Y24" s="463"/>
      <c r="Z24" s="457"/>
      <c r="AA24" s="460"/>
      <c r="AB24" s="464"/>
      <c r="AC24" s="464"/>
      <c r="AD24" s="464"/>
      <c r="AE24" s="465"/>
      <c r="AF24" s="464"/>
      <c r="AG24" s="465"/>
      <c r="AH24" s="464"/>
      <c r="AI24" s="466"/>
      <c r="AJ24" s="466"/>
      <c r="AK24" s="466"/>
      <c r="AL24" s="466"/>
      <c r="AM24" s="466"/>
      <c r="AN24" s="466"/>
      <c r="AO24" s="467"/>
      <c r="AP24" s="468"/>
      <c r="AQ24" s="469"/>
      <c r="AR24" s="469"/>
      <c r="AS24" s="47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30" hidden="false" customHeight="true" outlineLevel="0" collapsed="false">
      <c r="A25" s="434"/>
      <c r="B25" s="434"/>
      <c r="C25" s="434"/>
      <c r="D25" s="434"/>
      <c r="E25" s="434"/>
      <c r="F25" s="434" t="s">
        <v>1425</v>
      </c>
      <c r="G25" s="476" t="s">
        <v>1426</v>
      </c>
      <c r="H25" s="477"/>
      <c r="I25" s="456"/>
      <c r="J25" s="456"/>
      <c r="K25" s="457"/>
      <c r="L25" s="457"/>
      <c r="M25" s="457"/>
      <c r="N25" s="458"/>
      <c r="O25" s="459"/>
      <c r="P25" s="460"/>
      <c r="Q25" s="459"/>
      <c r="R25" s="460"/>
      <c r="S25" s="460"/>
      <c r="T25" s="456"/>
      <c r="U25" s="456"/>
      <c r="V25" s="462"/>
      <c r="W25" s="457"/>
      <c r="X25" s="457"/>
      <c r="Y25" s="463"/>
      <c r="Z25" s="457"/>
      <c r="AA25" s="478"/>
      <c r="AB25" s="464"/>
      <c r="AC25" s="464"/>
      <c r="AD25" s="464"/>
      <c r="AE25" s="465"/>
      <c r="AF25" s="464"/>
      <c r="AG25" s="465"/>
      <c r="AH25" s="464"/>
      <c r="AI25" s="466"/>
      <c r="AJ25" s="466"/>
      <c r="AK25" s="466"/>
      <c r="AL25" s="466"/>
      <c r="AM25" s="466"/>
      <c r="AN25" s="466"/>
      <c r="AO25" s="467"/>
      <c r="AP25" s="468"/>
      <c r="AQ25" s="469"/>
      <c r="AR25" s="469"/>
      <c r="AS25" s="47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38.25" hidden="false" customHeight="true" outlineLevel="0" collapsed="false">
      <c r="A26" s="434"/>
      <c r="B26" s="434"/>
      <c r="C26" s="434"/>
      <c r="D26" s="434"/>
      <c r="E26" s="434"/>
      <c r="F26" s="434" t="s">
        <v>1427</v>
      </c>
      <c r="G26" s="476" t="s">
        <v>1428</v>
      </c>
      <c r="H26" s="477"/>
      <c r="I26" s="456"/>
      <c r="J26" s="456"/>
      <c r="K26" s="457"/>
      <c r="L26" s="457"/>
      <c r="M26" s="457"/>
      <c r="N26" s="458"/>
      <c r="O26" s="459"/>
      <c r="P26" s="460"/>
      <c r="Q26" s="459"/>
      <c r="R26" s="475"/>
      <c r="S26" s="460"/>
      <c r="T26" s="456"/>
      <c r="U26" s="456"/>
      <c r="V26" s="462"/>
      <c r="W26" s="457"/>
      <c r="X26" s="457"/>
      <c r="Y26" s="463"/>
      <c r="Z26" s="457"/>
      <c r="AA26" s="456"/>
      <c r="AB26" s="464"/>
      <c r="AC26" s="464"/>
      <c r="AD26" s="464"/>
      <c r="AE26" s="465"/>
      <c r="AF26" s="464"/>
      <c r="AG26" s="465"/>
      <c r="AH26" s="464"/>
      <c r="AI26" s="466"/>
      <c r="AJ26" s="466"/>
      <c r="AK26" s="466"/>
      <c r="AL26" s="466"/>
      <c r="AM26" s="466"/>
      <c r="AN26" s="466"/>
      <c r="AO26" s="467"/>
      <c r="AP26" s="468"/>
      <c r="AQ26" s="469"/>
      <c r="AR26" s="469"/>
      <c r="AS26" s="47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30" hidden="false" customHeight="true" outlineLevel="0" collapsed="false">
      <c r="A27" s="434"/>
      <c r="B27" s="434"/>
      <c r="C27" s="434"/>
      <c r="D27" s="434"/>
      <c r="E27" s="434"/>
      <c r="F27" s="434" t="s">
        <v>1429</v>
      </c>
      <c r="G27" s="479" t="s">
        <v>1430</v>
      </c>
      <c r="H27" s="477" t="s">
        <v>1431</v>
      </c>
      <c r="I27" s="456" t="s">
        <v>1432</v>
      </c>
      <c r="J27" s="456"/>
      <c r="K27" s="457"/>
      <c r="L27" s="457"/>
      <c r="M27" s="457"/>
      <c r="N27" s="458"/>
      <c r="O27" s="459"/>
      <c r="P27" s="460"/>
      <c r="Q27" s="459"/>
      <c r="R27" s="460"/>
      <c r="S27" s="460"/>
      <c r="T27" s="456"/>
      <c r="U27" s="456"/>
      <c r="V27" s="462"/>
      <c r="W27" s="457"/>
      <c r="X27" s="457"/>
      <c r="Y27" s="463"/>
      <c r="Z27" s="457"/>
      <c r="AA27" s="456"/>
      <c r="AB27" s="464"/>
      <c r="AC27" s="464"/>
      <c r="AD27" s="464"/>
      <c r="AE27" s="465"/>
      <c r="AF27" s="464"/>
      <c r="AG27" s="465"/>
      <c r="AH27" s="464"/>
      <c r="AI27" s="466"/>
      <c r="AJ27" s="466"/>
      <c r="AK27" s="466"/>
      <c r="AL27" s="466"/>
      <c r="AM27" s="466"/>
      <c r="AN27" s="466"/>
      <c r="AO27" s="467"/>
      <c r="AP27" s="468"/>
      <c r="AQ27" s="469"/>
      <c r="AR27" s="469"/>
      <c r="AS27" s="47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49.5" hidden="false" customHeight="true" outlineLevel="0" collapsed="false">
      <c r="A28" s="434"/>
      <c r="B28" s="434"/>
      <c r="C28" s="434"/>
      <c r="D28" s="434"/>
      <c r="E28" s="434"/>
      <c r="F28" s="434" t="s">
        <v>1429</v>
      </c>
      <c r="G28" s="479" t="s">
        <v>1433</v>
      </c>
      <c r="H28" s="477" t="s">
        <v>1431</v>
      </c>
      <c r="I28" s="456" t="s">
        <v>1432</v>
      </c>
      <c r="J28" s="456"/>
      <c r="K28" s="457"/>
      <c r="L28" s="457"/>
      <c r="M28" s="457"/>
      <c r="N28" s="458"/>
      <c r="O28" s="459"/>
      <c r="P28" s="460"/>
      <c r="Q28" s="459"/>
      <c r="R28" s="460"/>
      <c r="S28" s="460"/>
      <c r="T28" s="456"/>
      <c r="U28" s="456"/>
      <c r="V28" s="462"/>
      <c r="W28" s="457"/>
      <c r="X28" s="457"/>
      <c r="Y28" s="463"/>
      <c r="Z28" s="457"/>
      <c r="AA28" s="456"/>
      <c r="AB28" s="464"/>
      <c r="AC28" s="464"/>
      <c r="AD28" s="464"/>
      <c r="AE28" s="465"/>
      <c r="AF28" s="464"/>
      <c r="AG28" s="465"/>
      <c r="AH28" s="464"/>
      <c r="AI28" s="466"/>
      <c r="AJ28" s="466"/>
      <c r="AK28" s="466"/>
      <c r="AL28" s="466"/>
      <c r="AM28" s="466"/>
      <c r="AN28" s="466"/>
      <c r="AO28" s="467"/>
      <c r="AP28" s="468"/>
      <c r="AQ28" s="469"/>
      <c r="AR28" s="469"/>
      <c r="AS28" s="47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30" hidden="false" customHeight="true" outlineLevel="0" collapsed="false">
      <c r="A29" s="434"/>
      <c r="B29" s="434"/>
      <c r="C29" s="434"/>
      <c r="D29" s="434"/>
      <c r="E29" s="434"/>
      <c r="F29" s="434" t="s">
        <v>1429</v>
      </c>
      <c r="G29" s="479" t="s">
        <v>1434</v>
      </c>
      <c r="H29" s="477" t="s">
        <v>1435</v>
      </c>
      <c r="I29" s="456" t="s">
        <v>1436</v>
      </c>
      <c r="J29" s="456"/>
      <c r="K29" s="457"/>
      <c r="L29" s="457"/>
      <c r="M29" s="457"/>
      <c r="N29" s="458"/>
      <c r="O29" s="459"/>
      <c r="P29" s="460"/>
      <c r="Q29" s="459"/>
      <c r="R29" s="460"/>
      <c r="S29" s="460"/>
      <c r="T29" s="456"/>
      <c r="U29" s="456"/>
      <c r="V29" s="462"/>
      <c r="W29" s="457"/>
      <c r="X29" s="457"/>
      <c r="Y29" s="463"/>
      <c r="Z29" s="457"/>
      <c r="AA29" s="456"/>
      <c r="AB29" s="464"/>
      <c r="AC29" s="464"/>
      <c r="AD29" s="464"/>
      <c r="AE29" s="465"/>
      <c r="AF29" s="464"/>
      <c r="AG29" s="465"/>
      <c r="AH29" s="464"/>
      <c r="AI29" s="466"/>
      <c r="AJ29" s="466"/>
      <c r="AK29" s="466"/>
      <c r="AL29" s="466"/>
      <c r="AM29" s="466"/>
      <c r="AN29" s="466"/>
      <c r="AO29" s="467"/>
      <c r="AP29" s="468"/>
      <c r="AQ29" s="469"/>
      <c r="AR29" s="469"/>
      <c r="AS29" s="47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30" hidden="false" customHeight="true" outlineLevel="0" collapsed="false">
      <c r="A30" s="434" t="n">
        <v>1</v>
      </c>
      <c r="B30" s="434" t="s">
        <v>109</v>
      </c>
      <c r="C30" s="434"/>
      <c r="D30" s="434"/>
      <c r="E30" s="434"/>
      <c r="F30" s="434"/>
      <c r="G30" s="457"/>
      <c r="H30" s="477"/>
      <c r="I30" s="456"/>
      <c r="J30" s="456"/>
      <c r="K30" s="457"/>
      <c r="L30" s="457"/>
      <c r="M30" s="457"/>
      <c r="N30" s="458"/>
      <c r="O30" s="459"/>
      <c r="P30" s="460"/>
      <c r="Q30" s="459"/>
      <c r="R30" s="460"/>
      <c r="S30" s="460"/>
      <c r="T30" s="456"/>
      <c r="U30" s="456"/>
      <c r="V30" s="462"/>
      <c r="W30" s="457"/>
      <c r="X30" s="457"/>
      <c r="Y30" s="463"/>
      <c r="Z30" s="457"/>
      <c r="AA30" s="456"/>
      <c r="AB30" s="464"/>
      <c r="AC30" s="464"/>
      <c r="AD30" s="464"/>
      <c r="AE30" s="465"/>
      <c r="AF30" s="464"/>
      <c r="AG30" s="465"/>
      <c r="AH30" s="464"/>
      <c r="AI30" s="466"/>
      <c r="AJ30" s="466"/>
      <c r="AK30" s="466"/>
      <c r="AL30" s="466"/>
      <c r="AM30" s="466"/>
      <c r="AN30" s="466"/>
      <c r="AO30" s="467"/>
      <c r="AP30" s="468"/>
      <c r="AQ30" s="469"/>
      <c r="AR30" s="469"/>
      <c r="AS30" s="47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sheetData>
  <mergeCells count="6">
    <mergeCell ref="O11:P11"/>
    <mergeCell ref="AO11:AO12"/>
    <mergeCell ref="AP11:AP12"/>
    <mergeCell ref="AQ11:AQ12"/>
    <mergeCell ref="AR11:AR12"/>
    <mergeCell ref="AS11:AS12"/>
  </mergeCells>
  <conditionalFormatting sqref="P6:P10">
    <cfRule type="cellIs" priority="2" operator="equal" aboveAverage="0" equalAverage="0" bottom="0" percent="0" rank="0" text="" dxfId="0">
      <formula>"CERRADA"</formula>
    </cfRule>
    <cfRule type="cellIs" priority="3" operator="equal" aboveAverage="0" equalAverage="0" bottom="0" percent="0" rank="0" text="" dxfId="1">
      <formula>"VENCIDA"</formula>
    </cfRule>
  </conditionalFormatting>
  <conditionalFormatting sqref="O56:O58">
    <cfRule type="cellIs" priority="4" operator="equal" aboveAverage="0" equalAverage="0" bottom="0" percent="0" rank="0" text="" dxfId="2">
      <formula>"DENTRO FECHA"</formula>
    </cfRule>
    <cfRule type="cellIs" priority="5" operator="equal" aboveAverage="0" equalAverage="0" bottom="0" percent="0" rank="0" text="" dxfId="3">
      <formula>"FUERA DE FECHA"</formula>
    </cfRule>
  </conditionalFormatting>
  <dataValidations count="6">
    <dataValidation allowBlank="true" operator="between" showDropDown="false" showErrorMessage="true" showInputMessage="true" sqref="T13" type="list">
      <formula1>$AI$9:$AI$12</formula1>
      <formula2>0</formula2>
    </dataValidation>
    <dataValidation allowBlank="true" operator="between" showDropDown="false" showErrorMessage="true" showInputMessage="true" sqref="T14:T18 T20:T30" type="list">
      <formula1>$AI$9:$AI$11</formula1>
      <formula2>0</formula2>
    </dataValidation>
    <dataValidation allowBlank="true" operator="between" showDropDown="false" showErrorMessage="true" showInputMessage="true" sqref="J13:J30" type="list">
      <formula1>$AH$9:$AH$10</formula1>
      <formula2>0</formula2>
    </dataValidation>
    <dataValidation allowBlank="true" operator="between" showDropDown="false" showErrorMessage="true" showInputMessage="true" sqref="Q13:Q30" type="list">
      <formula1>$AG$9:$AG$12</formula1>
      <formula2>0</formula2>
    </dataValidation>
    <dataValidation allowBlank="true" operator="between" showDropDown="false" showErrorMessage="true" showInputMessage="true" sqref="T19" type="list">
      <formula1>$AI$8:$AI$10</formula1>
      <formula2>0</formula2>
    </dataValidation>
    <dataValidation allowBlank="true" operator="between" showDropDown="false" showErrorMessage="true" showInputMessage="true" sqref="E10" type="list">
      <formula1>$AE$9:$AE$10</formula1>
      <formula2>0</formula2>
    </dataValidation>
  </dataValidations>
  <printOptions headings="false" gridLines="false" gridLinesSet="true" horizontalCentered="true" verticalCentered="false"/>
  <pageMargins left="0.669444444444444" right="0.708333333333333" top="0.669444444444444" bottom="0.354166666666667" header="0.511805555555555" footer="0.511805555555555"/>
  <pageSetup paperSize="9" scale="100" firstPageNumber="0" fitToWidth="1" fitToHeight="2" pageOrder="downThenOver" orientation="landscape"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sheetPr filterMode="false">
    <pageSetUpPr fitToPage="true"/>
  </sheetPr>
  <dimension ref="1:2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3.5"/>
  <cols>
    <col collapsed="false" hidden="false" max="1" min="1" style="480" width="4.13775510204082"/>
    <col collapsed="false" hidden="false" max="2" min="2" style="480" width="5.28061224489796"/>
    <col collapsed="false" hidden="true" max="4" min="3" style="480" width="0"/>
    <col collapsed="false" hidden="false" max="5" min="5" style="480" width="19.7091836734694"/>
    <col collapsed="false" hidden="true" max="13" min="6" style="480" width="0"/>
    <col collapsed="false" hidden="false" max="14" min="14" style="480" width="16.4234693877551"/>
    <col collapsed="false" hidden="false" max="15" min="15" style="481" width="59.4234693877551"/>
    <col collapsed="false" hidden="true" max="16" min="16" style="480" width="0"/>
    <col collapsed="false" hidden="true" max="17" min="17" style="481" width="0"/>
    <col collapsed="false" hidden="false" max="18" min="18" style="481" width="52.5765306122449"/>
    <col collapsed="false" hidden="true" max="19" min="19" style="481" width="0"/>
    <col collapsed="false" hidden="false" max="20" min="20" style="480" width="17.5765306122449"/>
    <col collapsed="false" hidden="false" max="21" min="21" style="480" width="58.7142857142857"/>
    <col collapsed="false" hidden="false" max="22" min="22" style="480" width="13.0051020408163"/>
    <col collapsed="false" hidden="false" max="23" min="23" style="480" width="57.8571428571429"/>
    <col collapsed="false" hidden="false" max="24" min="24" style="480" width="22.1377551020408"/>
    <col collapsed="false" hidden="false" max="25" min="25" style="480" width="20.8622448979592"/>
    <col collapsed="false" hidden="false" max="1025" min="26" style="481" width="11.4183673469388"/>
  </cols>
  <sheetData>
    <row r="1" customFormat="false" ht="21.75" hidden="true" customHeight="true" outlineLevel="0" collapsed="false">
      <c r="A1" s="482"/>
      <c r="B1" s="482"/>
      <c r="C1" s="482"/>
      <c r="D1" s="482"/>
      <c r="E1" s="482"/>
      <c r="F1" s="482"/>
      <c r="G1" s="482"/>
      <c r="H1" s="482"/>
      <c r="I1" s="482"/>
      <c r="J1" s="482"/>
      <c r="K1" s="482"/>
      <c r="L1" s="483"/>
      <c r="M1" s="483"/>
      <c r="N1" s="483"/>
      <c r="O1" s="483"/>
      <c r="P1" s="483"/>
      <c r="Q1" s="483"/>
      <c r="R1" s="483"/>
      <c r="S1" s="483"/>
      <c r="T1" s="483"/>
      <c r="U1" s="483"/>
      <c r="V1" s="483"/>
      <c r="W1" s="483"/>
      <c r="X1" s="483"/>
      <c r="Y1" s="483"/>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21.75" hidden="true" customHeight="true" outlineLevel="0" collapsed="false">
      <c r="A2" s="482"/>
      <c r="B2" s="482"/>
      <c r="C2" s="482"/>
      <c r="D2" s="482"/>
      <c r="E2" s="482"/>
      <c r="F2" s="482"/>
      <c r="G2" s="482"/>
      <c r="H2" s="482"/>
      <c r="I2" s="482"/>
      <c r="J2" s="482"/>
      <c r="K2" s="482"/>
      <c r="L2" s="483"/>
      <c r="M2" s="483"/>
      <c r="N2" s="483"/>
      <c r="O2" s="483"/>
      <c r="P2" s="483"/>
      <c r="Q2" s="483"/>
      <c r="R2" s="483"/>
      <c r="S2" s="483"/>
      <c r="T2" s="483"/>
      <c r="U2" s="483"/>
      <c r="V2" s="483"/>
      <c r="W2" s="483"/>
      <c r="X2" s="483"/>
      <c r="Y2" s="483"/>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21.75" hidden="true" customHeight="true" outlineLevel="0" collapsed="false">
      <c r="A3" s="482"/>
      <c r="B3" s="482"/>
      <c r="C3" s="482"/>
      <c r="D3" s="482"/>
      <c r="E3" s="482"/>
      <c r="F3" s="482"/>
      <c r="G3" s="482"/>
      <c r="H3" s="482"/>
      <c r="I3" s="482"/>
      <c r="J3" s="482"/>
      <c r="K3" s="482"/>
      <c r="L3" s="483"/>
      <c r="M3" s="483"/>
      <c r="N3" s="483"/>
      <c r="O3" s="483"/>
      <c r="P3" s="483"/>
      <c r="Q3" s="483"/>
      <c r="R3" s="483"/>
      <c r="S3" s="483"/>
      <c r="T3" s="483"/>
      <c r="U3" s="483"/>
      <c r="V3" s="483"/>
      <c r="W3" s="483"/>
      <c r="X3" s="483"/>
      <c r="Y3" s="483"/>
      <c r="Z3" s="484"/>
      <c r="AA3" s="484"/>
      <c r="AB3" s="484"/>
      <c r="AC3" s="484"/>
      <c r="AD3" s="484"/>
      <c r="AE3" s="484"/>
      <c r="AF3" s="484"/>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21.75" hidden="true" customHeight="true" outlineLevel="0" collapsed="false">
      <c r="A4" s="482"/>
      <c r="B4" s="482"/>
      <c r="C4" s="482"/>
      <c r="D4" s="482"/>
      <c r="E4" s="482"/>
      <c r="F4" s="482"/>
      <c r="G4" s="482"/>
      <c r="H4" s="482"/>
      <c r="I4" s="482"/>
      <c r="J4" s="482"/>
      <c r="K4" s="482"/>
      <c r="L4" s="485"/>
      <c r="M4" s="485"/>
      <c r="N4" s="485"/>
      <c r="O4" s="485"/>
      <c r="P4" s="485"/>
      <c r="Q4" s="485"/>
      <c r="R4" s="485"/>
      <c r="S4" s="486"/>
      <c r="T4" s="486"/>
      <c r="U4" s="486"/>
      <c r="V4" s="486"/>
      <c r="W4" s="486"/>
      <c r="X4" s="486"/>
      <c r="Y4" s="486"/>
      <c r="Z4" s="484"/>
      <c r="AA4" s="484"/>
      <c r="AB4" s="484"/>
      <c r="AC4" s="484"/>
      <c r="AD4" s="484"/>
      <c r="AE4" s="484"/>
      <c r="AF4" s="484"/>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5" hidden="false" customHeight="true" outlineLevel="0" collapsed="false">
      <c r="A5" s="487"/>
      <c r="B5" s="487"/>
      <c r="C5" s="487"/>
      <c r="D5" s="487"/>
      <c r="E5" s="488" t="s">
        <v>1437</v>
      </c>
      <c r="F5" s="488"/>
      <c r="G5" s="488"/>
      <c r="H5" s="488"/>
      <c r="I5" s="488"/>
      <c r="J5" s="488"/>
      <c r="K5" s="488"/>
      <c r="L5" s="488"/>
      <c r="M5" s="488"/>
      <c r="N5" s="488"/>
      <c r="O5" s="488"/>
      <c r="P5" s="488"/>
      <c r="Q5" s="488"/>
      <c r="R5" s="488"/>
      <c r="S5" s="488"/>
      <c r="T5" s="488"/>
      <c r="U5" s="488"/>
      <c r="V5" s="488"/>
      <c r="W5" s="488"/>
      <c r="X5" s="488"/>
      <c r="Y5" s="488"/>
      <c r="Z5" s="484"/>
      <c r="AA5" s="484"/>
      <c r="AB5" s="484"/>
      <c r="AC5" s="484"/>
      <c r="AD5" s="484"/>
      <c r="AE5" s="484"/>
      <c r="AF5" s="484"/>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25" hidden="false" customHeight="true" outlineLevel="0" collapsed="false">
      <c r="A6" s="487"/>
      <c r="B6" s="487"/>
      <c r="C6" s="487"/>
      <c r="D6" s="487"/>
      <c r="E6" s="488"/>
      <c r="F6" s="488"/>
      <c r="G6" s="488"/>
      <c r="H6" s="488"/>
      <c r="I6" s="488"/>
      <c r="J6" s="488"/>
      <c r="K6" s="488"/>
      <c r="L6" s="488"/>
      <c r="M6" s="488"/>
      <c r="N6" s="488"/>
      <c r="O6" s="488"/>
      <c r="P6" s="488"/>
      <c r="Q6" s="488"/>
      <c r="R6" s="488"/>
      <c r="S6" s="488"/>
      <c r="T6" s="488"/>
      <c r="U6" s="488"/>
      <c r="V6" s="488"/>
      <c r="W6" s="488"/>
      <c r="X6" s="488"/>
      <c r="Y6" s="488"/>
      <c r="Z6" s="484"/>
      <c r="AA6" s="484"/>
      <c r="AB6" s="484"/>
      <c r="AC6" s="484"/>
      <c r="AD6" s="484"/>
      <c r="AE6" s="484"/>
      <c r="AF6" s="484"/>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22.5" hidden="false" customHeight="true" outlineLevel="0" collapsed="false">
      <c r="A7" s="487"/>
      <c r="B7" s="487"/>
      <c r="C7" s="487"/>
      <c r="D7" s="487"/>
      <c r="E7" s="488"/>
      <c r="F7" s="488"/>
      <c r="G7" s="488"/>
      <c r="H7" s="488"/>
      <c r="I7" s="488"/>
      <c r="J7" s="488"/>
      <c r="K7" s="488"/>
      <c r="L7" s="488"/>
      <c r="M7" s="488"/>
      <c r="N7" s="488"/>
      <c r="O7" s="488"/>
      <c r="P7" s="488"/>
      <c r="Q7" s="488"/>
      <c r="R7" s="488"/>
      <c r="S7" s="488"/>
      <c r="T7" s="488"/>
      <c r="U7" s="488"/>
      <c r="V7" s="488"/>
      <c r="W7" s="488"/>
      <c r="X7" s="488"/>
      <c r="Y7" s="488"/>
      <c r="Z7" s="484"/>
      <c r="AA7" s="484"/>
      <c r="AB7" s="484"/>
      <c r="AC7" s="484"/>
      <c r="AD7" s="484"/>
      <c r="AE7" s="484"/>
      <c r="AF7" s="484"/>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22.5" hidden="false" customHeight="true" outlineLevel="0" collapsed="false">
      <c r="A8" s="487"/>
      <c r="B8" s="487"/>
      <c r="C8" s="487"/>
      <c r="D8" s="487"/>
      <c r="E8" s="488"/>
      <c r="F8" s="488"/>
      <c r="G8" s="488"/>
      <c r="H8" s="488"/>
      <c r="I8" s="488"/>
      <c r="J8" s="488"/>
      <c r="K8" s="488"/>
      <c r="L8" s="488"/>
      <c r="M8" s="488"/>
      <c r="N8" s="488"/>
      <c r="O8" s="488"/>
      <c r="P8" s="488"/>
      <c r="Q8" s="488"/>
      <c r="R8" s="488"/>
      <c r="S8" s="488"/>
      <c r="T8" s="488"/>
      <c r="U8" s="488"/>
      <c r="V8" s="488"/>
      <c r="W8" s="488"/>
      <c r="X8" s="488"/>
      <c r="Y8" s="488"/>
      <c r="Z8" s="484"/>
      <c r="AA8" s="484"/>
      <c r="AB8" s="484"/>
      <c r="AC8" s="484"/>
      <c r="AD8" s="484"/>
      <c r="AE8" s="484"/>
      <c r="AF8" s="484"/>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30.75" hidden="false" customHeight="true" outlineLevel="0" collapsed="false">
      <c r="A9" s="489" t="s">
        <v>1438</v>
      </c>
      <c r="B9" s="489"/>
      <c r="C9" s="489"/>
      <c r="D9" s="489"/>
      <c r="E9" s="489"/>
      <c r="F9" s="489"/>
      <c r="G9" s="490" t="s">
        <v>1439</v>
      </c>
      <c r="H9" s="490" t="s">
        <v>1352</v>
      </c>
      <c r="I9" s="490" t="s">
        <v>1440</v>
      </c>
      <c r="J9" s="490" t="s">
        <v>1441</v>
      </c>
      <c r="K9" s="490"/>
      <c r="L9" s="490"/>
      <c r="M9" s="490"/>
      <c r="N9" s="490" t="s">
        <v>65</v>
      </c>
      <c r="O9" s="491" t="s">
        <v>1386</v>
      </c>
      <c r="P9" s="490" t="s">
        <v>1351</v>
      </c>
      <c r="Q9" s="492" t="s">
        <v>1442</v>
      </c>
      <c r="R9" s="491" t="s">
        <v>1443</v>
      </c>
      <c r="S9" s="490" t="s">
        <v>1353</v>
      </c>
      <c r="T9" s="491" t="s">
        <v>1444</v>
      </c>
      <c r="U9" s="491" t="s">
        <v>1445</v>
      </c>
      <c r="V9" s="491" t="s">
        <v>1446</v>
      </c>
      <c r="W9" s="491" t="s">
        <v>1447</v>
      </c>
      <c r="X9" s="491" t="s">
        <v>43</v>
      </c>
      <c r="Y9" s="493" t="s">
        <v>1448</v>
      </c>
      <c r="Z9" s="484"/>
      <c r="AA9" s="484"/>
      <c r="AB9" s="484"/>
      <c r="AC9" s="484"/>
      <c r="AD9" s="484"/>
      <c r="AE9" s="484"/>
      <c r="AF9" s="484"/>
    </row>
    <row r="10" customFormat="false" ht="30.75" hidden="false" customHeight="true" outlineLevel="0" collapsed="false">
      <c r="A10" s="489" t="s">
        <v>1449</v>
      </c>
      <c r="B10" s="489" t="s">
        <v>9</v>
      </c>
      <c r="C10" s="494" t="s">
        <v>12</v>
      </c>
      <c r="D10" s="494" t="s">
        <v>31</v>
      </c>
      <c r="E10" s="495" t="s">
        <v>1379</v>
      </c>
      <c r="F10" s="496" t="s">
        <v>1450</v>
      </c>
      <c r="G10" s="490"/>
      <c r="H10" s="490"/>
      <c r="I10" s="490"/>
      <c r="J10" s="496" t="s">
        <v>1451</v>
      </c>
      <c r="K10" s="496" t="s">
        <v>1452</v>
      </c>
      <c r="L10" s="496" t="s">
        <v>1453</v>
      </c>
      <c r="M10" s="496" t="s">
        <v>1454</v>
      </c>
      <c r="N10" s="490"/>
      <c r="O10" s="491"/>
      <c r="P10" s="490"/>
      <c r="Q10" s="492"/>
      <c r="R10" s="491"/>
      <c r="S10" s="490"/>
      <c r="T10" s="491"/>
      <c r="U10" s="491"/>
      <c r="V10" s="491"/>
      <c r="W10" s="491"/>
      <c r="X10" s="491"/>
      <c r="Y10" s="493"/>
      <c r="Z10" s="484"/>
      <c r="AA10" s="484"/>
      <c r="AB10" s="484"/>
      <c r="AC10" s="484"/>
      <c r="AD10" s="484"/>
      <c r="AE10" s="484"/>
      <c r="AF10" s="484"/>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77.25" hidden="false" customHeight="true" outlineLevel="0" collapsed="false">
      <c r="A11" s="497" t="s">
        <v>109</v>
      </c>
      <c r="B11" s="497" t="n">
        <v>2014</v>
      </c>
      <c r="C11" s="498"/>
      <c r="D11" s="498"/>
      <c r="E11" s="497" t="s">
        <v>1455</v>
      </c>
      <c r="F11" s="499"/>
      <c r="G11" s="498"/>
      <c r="H11" s="499"/>
      <c r="I11" s="499"/>
      <c r="J11" s="498"/>
      <c r="K11" s="498"/>
      <c r="L11" s="500"/>
      <c r="M11" s="501"/>
      <c r="N11" s="502" t="s">
        <v>1456</v>
      </c>
      <c r="O11" s="503" t="s">
        <v>1457</v>
      </c>
      <c r="P11" s="501"/>
      <c r="Q11" s="501"/>
      <c r="R11" s="503" t="s">
        <v>1458</v>
      </c>
      <c r="S11" s="498"/>
      <c r="T11" s="504" t="s">
        <v>1459</v>
      </c>
      <c r="U11" s="505" t="s">
        <v>1460</v>
      </c>
      <c r="V11" s="504" t="s">
        <v>1461</v>
      </c>
      <c r="W11" s="506"/>
      <c r="X11" s="507" t="n">
        <v>1</v>
      </c>
      <c r="Y11" s="508" t="n">
        <v>41912</v>
      </c>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75" hidden="false" customHeight="true" outlineLevel="0" collapsed="false">
      <c r="A12" s="497" t="s">
        <v>109</v>
      </c>
      <c r="B12" s="497" t="n">
        <v>2014</v>
      </c>
      <c r="C12" s="498"/>
      <c r="D12" s="498"/>
      <c r="E12" s="497" t="s">
        <v>1455</v>
      </c>
      <c r="F12" s="499"/>
      <c r="G12" s="498"/>
      <c r="H12" s="499"/>
      <c r="I12" s="499"/>
      <c r="J12" s="498"/>
      <c r="K12" s="498"/>
      <c r="L12" s="500"/>
      <c r="M12" s="501"/>
      <c r="N12" s="502" t="s">
        <v>1456</v>
      </c>
      <c r="O12" s="509" t="s">
        <v>1462</v>
      </c>
      <c r="P12" s="501" t="s">
        <v>1373</v>
      </c>
      <c r="Q12" s="501"/>
      <c r="R12" s="503" t="s">
        <v>1463</v>
      </c>
      <c r="S12" s="498" t="s">
        <v>1392</v>
      </c>
      <c r="T12" s="504" t="s">
        <v>1464</v>
      </c>
      <c r="U12" s="505" t="s">
        <v>1465</v>
      </c>
      <c r="V12" s="510" t="s">
        <v>1466</v>
      </c>
      <c r="W12" s="511"/>
      <c r="X12" s="507" t="n">
        <v>1</v>
      </c>
      <c r="Y12" s="508" t="n">
        <v>41894</v>
      </c>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02.75" hidden="false" customHeight="true" outlineLevel="0" collapsed="false">
      <c r="A13" s="497"/>
      <c r="B13" s="497"/>
      <c r="C13" s="498"/>
      <c r="D13" s="498"/>
      <c r="E13" s="497"/>
      <c r="F13" s="499"/>
      <c r="G13" s="498"/>
      <c r="H13" s="499"/>
      <c r="I13" s="499"/>
      <c r="J13" s="498"/>
      <c r="K13" s="498"/>
      <c r="L13" s="500"/>
      <c r="M13" s="501"/>
      <c r="N13" s="502"/>
      <c r="O13" s="509"/>
      <c r="P13" s="501"/>
      <c r="Q13" s="501"/>
      <c r="R13" s="512" t="s">
        <v>1467</v>
      </c>
      <c r="S13" s="498"/>
      <c r="T13" s="504" t="s">
        <v>1468</v>
      </c>
      <c r="U13" s="504" t="s">
        <v>1469</v>
      </c>
      <c r="V13" s="510" t="s">
        <v>1466</v>
      </c>
      <c r="W13" s="513"/>
      <c r="X13" s="507" t="n">
        <v>1</v>
      </c>
      <c r="Y13" s="508" t="n">
        <v>41912</v>
      </c>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66" hidden="false" customHeight="true" outlineLevel="0" collapsed="false">
      <c r="A14" s="497" t="s">
        <v>109</v>
      </c>
      <c r="B14" s="497" t="n">
        <v>2014</v>
      </c>
      <c r="C14" s="498"/>
      <c r="D14" s="498"/>
      <c r="E14" s="497" t="s">
        <v>1455</v>
      </c>
      <c r="F14" s="499"/>
      <c r="G14" s="498"/>
      <c r="H14" s="499"/>
      <c r="I14" s="499"/>
      <c r="J14" s="498"/>
      <c r="K14" s="498"/>
      <c r="L14" s="500"/>
      <c r="M14" s="501"/>
      <c r="N14" s="502" t="s">
        <v>1456</v>
      </c>
      <c r="O14" s="503" t="s">
        <v>1470</v>
      </c>
      <c r="P14" s="501"/>
      <c r="Q14" s="501"/>
      <c r="R14" s="503" t="s">
        <v>1471</v>
      </c>
      <c r="S14" s="498"/>
      <c r="T14" s="504" t="s">
        <v>1468</v>
      </c>
      <c r="U14" s="514" t="s">
        <v>1472</v>
      </c>
      <c r="V14" s="504" t="s">
        <v>1461</v>
      </c>
      <c r="W14" s="513"/>
      <c r="X14" s="507" t="n">
        <v>1</v>
      </c>
      <c r="Y14" s="508" t="n">
        <v>41912</v>
      </c>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7.75" hidden="false" customHeight="true" outlineLevel="0" collapsed="false">
      <c r="A15" s="497" t="s">
        <v>109</v>
      </c>
      <c r="B15" s="497" t="n">
        <v>2014</v>
      </c>
      <c r="C15" s="498"/>
      <c r="D15" s="498"/>
      <c r="E15" s="497" t="s">
        <v>1455</v>
      </c>
      <c r="F15" s="499"/>
      <c r="G15" s="498"/>
      <c r="H15" s="499"/>
      <c r="I15" s="499"/>
      <c r="J15" s="498"/>
      <c r="K15" s="498"/>
      <c r="L15" s="500"/>
      <c r="M15" s="501"/>
      <c r="N15" s="502" t="s">
        <v>1473</v>
      </c>
      <c r="O15" s="503" t="s">
        <v>1474</v>
      </c>
      <c r="P15" s="501"/>
      <c r="Q15" s="501"/>
      <c r="R15" s="503" t="s">
        <v>1475</v>
      </c>
      <c r="S15" s="498"/>
      <c r="T15" s="504" t="s">
        <v>1476</v>
      </c>
      <c r="U15" s="505" t="s">
        <v>1469</v>
      </c>
      <c r="V15" s="515" t="s">
        <v>1466</v>
      </c>
      <c r="W15" s="516" t="s">
        <v>1477</v>
      </c>
      <c r="X15" s="507" t="n">
        <v>0.5</v>
      </c>
      <c r="Y15" s="508" t="n">
        <v>41882</v>
      </c>
      <c r="Z15" s="517"/>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36" hidden="false" customHeight="true" outlineLevel="0" collapsed="false">
      <c r="A16" s="497" t="s">
        <v>109</v>
      </c>
      <c r="B16" s="497" t="n">
        <v>2014</v>
      </c>
      <c r="C16" s="498"/>
      <c r="D16" s="498"/>
      <c r="E16" s="497" t="s">
        <v>1455</v>
      </c>
      <c r="F16" s="499"/>
      <c r="G16" s="498"/>
      <c r="H16" s="499"/>
      <c r="I16" s="499"/>
      <c r="J16" s="498"/>
      <c r="K16" s="498"/>
      <c r="L16" s="500"/>
      <c r="M16" s="501"/>
      <c r="N16" s="502" t="s">
        <v>1478</v>
      </c>
      <c r="O16" s="503" t="s">
        <v>1479</v>
      </c>
      <c r="P16" s="501"/>
      <c r="Q16" s="501"/>
      <c r="R16" s="503" t="s">
        <v>1480</v>
      </c>
      <c r="S16" s="498"/>
      <c r="T16" s="504" t="s">
        <v>1481</v>
      </c>
      <c r="U16" s="504" t="s">
        <v>1469</v>
      </c>
      <c r="V16" s="504" t="s">
        <v>1461</v>
      </c>
      <c r="W16" s="497" t="s">
        <v>1482</v>
      </c>
      <c r="X16" s="507" t="n">
        <v>1</v>
      </c>
      <c r="Y16" s="508" t="n">
        <v>41871</v>
      </c>
      <c r="Z16" s="517"/>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28.5" hidden="false" customHeight="true" outlineLevel="0" collapsed="false">
      <c r="A17" s="497"/>
      <c r="B17" s="497"/>
      <c r="C17" s="498"/>
      <c r="D17" s="498"/>
      <c r="E17" s="497"/>
      <c r="F17" s="499"/>
      <c r="G17" s="498"/>
      <c r="H17" s="499"/>
      <c r="I17" s="499"/>
      <c r="J17" s="498"/>
      <c r="K17" s="498"/>
      <c r="L17" s="500"/>
      <c r="M17" s="501"/>
      <c r="N17" s="502"/>
      <c r="O17" s="503" t="s">
        <v>1483</v>
      </c>
      <c r="P17" s="501"/>
      <c r="Q17" s="501"/>
      <c r="R17" s="503" t="s">
        <v>1484</v>
      </c>
      <c r="S17" s="498"/>
      <c r="T17" s="504" t="s">
        <v>1481</v>
      </c>
      <c r="U17" s="504" t="s">
        <v>1469</v>
      </c>
      <c r="V17" s="504" t="s">
        <v>1461</v>
      </c>
      <c r="W17" s="497"/>
      <c r="X17" s="507"/>
      <c r="Y17" s="508" t="n">
        <v>41871</v>
      </c>
      <c r="Z17" s="517"/>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295.5" hidden="false" customHeight="true" outlineLevel="0" collapsed="false">
      <c r="A18" s="497" t="s">
        <v>109</v>
      </c>
      <c r="B18" s="497" t="n">
        <v>2014</v>
      </c>
      <c r="C18" s="498"/>
      <c r="D18" s="498"/>
      <c r="E18" s="497" t="s">
        <v>1455</v>
      </c>
      <c r="F18" s="499"/>
      <c r="G18" s="498"/>
      <c r="H18" s="499"/>
      <c r="I18" s="499"/>
      <c r="J18" s="498"/>
      <c r="K18" s="498"/>
      <c r="L18" s="500"/>
      <c r="M18" s="501"/>
      <c r="N18" s="502" t="s">
        <v>1485</v>
      </c>
      <c r="O18" s="503" t="s">
        <v>1486</v>
      </c>
      <c r="P18" s="501"/>
      <c r="Q18" s="501"/>
      <c r="R18" s="509" t="s">
        <v>1487</v>
      </c>
      <c r="S18" s="498"/>
      <c r="T18" s="504" t="s">
        <v>1476</v>
      </c>
      <c r="U18" s="504" t="s">
        <v>1469</v>
      </c>
      <c r="V18" s="510" t="s">
        <v>1466</v>
      </c>
      <c r="W18" s="497"/>
      <c r="X18" s="507" t="n">
        <v>1</v>
      </c>
      <c r="Y18" s="508" t="n">
        <v>41866</v>
      </c>
      <c r="Z18" s="517"/>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36" hidden="false" customHeight="false" outlineLevel="0" collapsed="false">
      <c r="A19" s="497"/>
      <c r="B19" s="497"/>
      <c r="C19" s="498"/>
      <c r="D19" s="498"/>
      <c r="E19" s="497"/>
      <c r="F19" s="499"/>
      <c r="G19" s="498"/>
      <c r="H19" s="499"/>
      <c r="I19" s="499"/>
      <c r="J19" s="498"/>
      <c r="K19" s="498"/>
      <c r="L19" s="500"/>
      <c r="M19" s="501"/>
      <c r="N19" s="502"/>
      <c r="O19" s="503" t="s">
        <v>1488</v>
      </c>
      <c r="P19" s="501"/>
      <c r="Q19" s="501"/>
      <c r="R19" s="503" t="s">
        <v>1489</v>
      </c>
      <c r="S19" s="498"/>
      <c r="T19" s="504"/>
      <c r="U19" s="504"/>
      <c r="V19" s="510"/>
      <c r="W19" s="497"/>
      <c r="X19" s="507"/>
      <c r="Y19" s="508" t="n">
        <v>41877</v>
      </c>
      <c r="Z19" s="517"/>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24" hidden="false" customHeight="false" outlineLevel="0" collapsed="false">
      <c r="A20" s="497"/>
      <c r="B20" s="497"/>
      <c r="C20" s="498"/>
      <c r="D20" s="498"/>
      <c r="E20" s="497"/>
      <c r="F20" s="499"/>
      <c r="G20" s="498"/>
      <c r="H20" s="499"/>
      <c r="I20" s="499"/>
      <c r="J20" s="498"/>
      <c r="K20" s="498"/>
      <c r="L20" s="500"/>
      <c r="M20" s="501"/>
      <c r="N20" s="502"/>
      <c r="O20" s="503" t="s">
        <v>1490</v>
      </c>
      <c r="P20" s="501"/>
      <c r="Q20" s="501"/>
      <c r="R20" s="509" t="s">
        <v>1491</v>
      </c>
      <c r="S20" s="498"/>
      <c r="T20" s="504"/>
      <c r="U20" s="504"/>
      <c r="V20" s="510"/>
      <c r="W20" s="497"/>
      <c r="X20" s="507"/>
      <c r="Y20" s="508" t="n">
        <v>41866</v>
      </c>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400.5" hidden="false" customHeight="true" outlineLevel="0" collapsed="false">
      <c r="A21" s="497" t="s">
        <v>109</v>
      </c>
      <c r="B21" s="497" t="n">
        <v>2014</v>
      </c>
      <c r="C21" s="498"/>
      <c r="D21" s="498"/>
      <c r="E21" s="497" t="s">
        <v>1455</v>
      </c>
      <c r="F21" s="499"/>
      <c r="G21" s="498"/>
      <c r="H21" s="499"/>
      <c r="I21" s="499"/>
      <c r="J21" s="498"/>
      <c r="K21" s="498"/>
      <c r="L21" s="500"/>
      <c r="M21" s="501"/>
      <c r="N21" s="502" t="s">
        <v>1492</v>
      </c>
      <c r="O21" s="503" t="s">
        <v>1493</v>
      </c>
      <c r="P21" s="501"/>
      <c r="Q21" s="501"/>
      <c r="R21" s="509" t="s">
        <v>1487</v>
      </c>
      <c r="S21" s="498"/>
      <c r="T21" s="504" t="s">
        <v>1476</v>
      </c>
      <c r="U21" s="504" t="s">
        <v>1469</v>
      </c>
      <c r="V21" s="510" t="s">
        <v>1466</v>
      </c>
      <c r="W21" s="518" t="s">
        <v>1494</v>
      </c>
      <c r="X21" s="507" t="n">
        <v>1</v>
      </c>
      <c r="Y21" s="508" t="n">
        <v>41866</v>
      </c>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92.25" hidden="false" customHeight="true" outlineLevel="0" collapsed="false">
      <c r="A22" s="497"/>
      <c r="B22" s="497"/>
      <c r="C22" s="498"/>
      <c r="D22" s="498"/>
      <c r="E22" s="497"/>
      <c r="F22" s="499"/>
      <c r="G22" s="498"/>
      <c r="H22" s="499"/>
      <c r="I22" s="499"/>
      <c r="J22" s="498"/>
      <c r="K22" s="498"/>
      <c r="L22" s="500"/>
      <c r="M22" s="501"/>
      <c r="N22" s="502"/>
      <c r="O22" s="503" t="s">
        <v>1495</v>
      </c>
      <c r="P22" s="501"/>
      <c r="Q22" s="501"/>
      <c r="R22" s="509" t="s">
        <v>1496</v>
      </c>
      <c r="S22" s="498"/>
      <c r="T22" s="504" t="s">
        <v>1497</v>
      </c>
      <c r="U22" s="505" t="s">
        <v>1469</v>
      </c>
      <c r="V22" s="510"/>
      <c r="W22" s="519"/>
      <c r="X22" s="507" t="n">
        <v>1</v>
      </c>
      <c r="Y22" s="508" t="n">
        <v>41866</v>
      </c>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88.5" hidden="false" customHeight="true" outlineLevel="0" collapsed="false">
      <c r="A23" s="497"/>
      <c r="B23" s="497"/>
      <c r="C23" s="498"/>
      <c r="D23" s="498"/>
      <c r="E23" s="497"/>
      <c r="F23" s="499"/>
      <c r="G23" s="498"/>
      <c r="H23" s="499"/>
      <c r="I23" s="499"/>
      <c r="J23" s="498"/>
      <c r="K23" s="498"/>
      <c r="L23" s="500"/>
      <c r="M23" s="501"/>
      <c r="N23" s="502"/>
      <c r="O23" s="503" t="s">
        <v>1498</v>
      </c>
      <c r="P23" s="501"/>
      <c r="Q23" s="501"/>
      <c r="R23" s="503" t="s">
        <v>1499</v>
      </c>
      <c r="S23" s="498"/>
      <c r="T23" s="504" t="s">
        <v>1500</v>
      </c>
      <c r="U23" s="505" t="s">
        <v>1469</v>
      </c>
      <c r="V23" s="510"/>
      <c r="W23" s="519"/>
      <c r="X23" s="507" t="n">
        <v>1</v>
      </c>
      <c r="Y23" s="508" t="n">
        <v>41877</v>
      </c>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402.75" hidden="false" customHeight="true" outlineLevel="0" collapsed="false">
      <c r="A24" s="497" t="s">
        <v>109</v>
      </c>
      <c r="B24" s="497" t="n">
        <v>2014</v>
      </c>
      <c r="C24" s="498"/>
      <c r="D24" s="498"/>
      <c r="E24" s="497" t="s">
        <v>1455</v>
      </c>
      <c r="F24" s="499"/>
      <c r="G24" s="498"/>
      <c r="H24" s="499"/>
      <c r="I24" s="499"/>
      <c r="J24" s="498"/>
      <c r="K24" s="498"/>
      <c r="L24" s="500"/>
      <c r="M24" s="501"/>
      <c r="N24" s="501" t="s">
        <v>1501</v>
      </c>
      <c r="O24" s="497" t="s">
        <v>1502</v>
      </c>
      <c r="P24" s="501"/>
      <c r="Q24" s="501"/>
      <c r="R24" s="497" t="s">
        <v>1487</v>
      </c>
      <c r="S24" s="498"/>
      <c r="T24" s="504" t="s">
        <v>1476</v>
      </c>
      <c r="U24" s="520" t="s">
        <v>1469</v>
      </c>
      <c r="V24" s="510" t="s">
        <v>1466</v>
      </c>
      <c r="W24" s="521" t="s">
        <v>1503</v>
      </c>
      <c r="X24" s="507" t="n">
        <v>1</v>
      </c>
      <c r="Y24" s="508" t="n">
        <v>41882</v>
      </c>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90.75" hidden="true" customHeight="true" outlineLevel="0" collapsed="false">
      <c r="A25" s="497"/>
      <c r="B25" s="497"/>
      <c r="C25" s="498"/>
      <c r="D25" s="498"/>
      <c r="E25" s="497"/>
      <c r="F25" s="499"/>
      <c r="G25" s="498"/>
      <c r="H25" s="499"/>
      <c r="I25" s="499"/>
      <c r="J25" s="498"/>
      <c r="K25" s="498"/>
      <c r="L25" s="500"/>
      <c r="M25" s="501"/>
      <c r="N25" s="501"/>
      <c r="O25" s="497"/>
      <c r="P25" s="501"/>
      <c r="Q25" s="501"/>
      <c r="R25" s="497"/>
      <c r="S25" s="498"/>
      <c r="T25" s="504"/>
      <c r="U25" s="522"/>
      <c r="V25" s="510"/>
      <c r="W25" s="523"/>
      <c r="X25" s="507"/>
      <c r="Y25" s="508"/>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36" hidden="false" customHeight="true" outlineLevel="0" collapsed="false">
      <c r="A26" s="497" t="s">
        <v>109</v>
      </c>
      <c r="B26" s="497" t="n">
        <v>2014</v>
      </c>
      <c r="C26" s="498"/>
      <c r="D26" s="498"/>
      <c r="E26" s="497" t="s">
        <v>1455</v>
      </c>
      <c r="F26" s="499"/>
      <c r="G26" s="498"/>
      <c r="H26" s="499"/>
      <c r="I26" s="499"/>
      <c r="J26" s="498"/>
      <c r="K26" s="498"/>
      <c r="L26" s="500"/>
      <c r="M26" s="501"/>
      <c r="N26" s="502" t="s">
        <v>1504</v>
      </c>
      <c r="O26" s="509" t="s">
        <v>1505</v>
      </c>
      <c r="P26" s="501"/>
      <c r="Q26" s="501"/>
      <c r="R26" s="509" t="s">
        <v>1506</v>
      </c>
      <c r="S26" s="498"/>
      <c r="T26" s="504" t="s">
        <v>1507</v>
      </c>
      <c r="U26" s="505" t="s">
        <v>1508</v>
      </c>
      <c r="V26" s="504" t="s">
        <v>1466</v>
      </c>
      <c r="W26" s="524"/>
      <c r="X26" s="507" t="n">
        <v>1</v>
      </c>
      <c r="Y26" s="508" t="n">
        <v>41881</v>
      </c>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42" hidden="false" customHeight="true" outlineLevel="0" collapsed="false">
      <c r="A27" s="497"/>
      <c r="B27" s="497"/>
      <c r="C27" s="498"/>
      <c r="D27" s="498"/>
      <c r="E27" s="497"/>
      <c r="F27" s="499"/>
      <c r="G27" s="498"/>
      <c r="H27" s="499"/>
      <c r="I27" s="499"/>
      <c r="J27" s="498"/>
      <c r="K27" s="498"/>
      <c r="L27" s="500"/>
      <c r="M27" s="501"/>
      <c r="N27" s="502"/>
      <c r="O27" s="509"/>
      <c r="P27" s="501"/>
      <c r="Q27" s="501"/>
      <c r="R27" s="509" t="s">
        <v>1509</v>
      </c>
      <c r="S27" s="498"/>
      <c r="T27" s="504" t="s">
        <v>1507</v>
      </c>
      <c r="U27" s="505"/>
      <c r="V27" s="504" t="s">
        <v>1461</v>
      </c>
      <c r="W27" s="523"/>
      <c r="X27" s="507"/>
      <c r="Y27" s="508"/>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96" hidden="false" customHeight="true" outlineLevel="0" collapsed="false">
      <c r="A28" s="497" t="s">
        <v>109</v>
      </c>
      <c r="B28" s="497" t="n">
        <v>2014</v>
      </c>
      <c r="C28" s="498"/>
      <c r="D28" s="498"/>
      <c r="E28" s="497" t="s">
        <v>1455</v>
      </c>
      <c r="F28" s="499"/>
      <c r="G28" s="498"/>
      <c r="H28" s="499"/>
      <c r="I28" s="499"/>
      <c r="J28" s="498"/>
      <c r="K28" s="498"/>
      <c r="L28" s="500"/>
      <c r="M28" s="501"/>
      <c r="N28" s="502" t="s">
        <v>1456</v>
      </c>
      <c r="O28" s="503" t="s">
        <v>1510</v>
      </c>
      <c r="P28" s="501"/>
      <c r="Q28" s="501"/>
      <c r="R28" s="509" t="s">
        <v>1511</v>
      </c>
      <c r="S28" s="498"/>
      <c r="T28" s="504" t="s">
        <v>1512</v>
      </c>
      <c r="U28" s="505" t="s">
        <v>1513</v>
      </c>
      <c r="V28" s="504" t="s">
        <v>1461</v>
      </c>
      <c r="W28" s="525"/>
      <c r="X28" s="507" t="n">
        <v>1</v>
      </c>
      <c r="Y28" s="508" t="n">
        <v>41883</v>
      </c>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sheetData>
  <autoFilter ref="A5:Y28"/>
  <mergeCells count="66">
    <mergeCell ref="A1:K4"/>
    <mergeCell ref="L1:Y3"/>
    <mergeCell ref="L4:P4"/>
    <mergeCell ref="Q4:R4"/>
    <mergeCell ref="S4:Y4"/>
    <mergeCell ref="A5:D8"/>
    <mergeCell ref="E5:Y8"/>
    <mergeCell ref="A9:F9"/>
    <mergeCell ref="G9:G10"/>
    <mergeCell ref="H9:H10"/>
    <mergeCell ref="I9:I10"/>
    <mergeCell ref="J9:M9"/>
    <mergeCell ref="N9:N10"/>
    <mergeCell ref="O9:O10"/>
    <mergeCell ref="P9:P10"/>
    <mergeCell ref="Q9:Q10"/>
    <mergeCell ref="R9:R10"/>
    <mergeCell ref="S9:S10"/>
    <mergeCell ref="T9:T10"/>
    <mergeCell ref="U9:U10"/>
    <mergeCell ref="V9:V10"/>
    <mergeCell ref="W9:W10"/>
    <mergeCell ref="X9:X10"/>
    <mergeCell ref="Y9:Y10"/>
    <mergeCell ref="A12:A13"/>
    <mergeCell ref="B12:B13"/>
    <mergeCell ref="E12:E13"/>
    <mergeCell ref="N12:N13"/>
    <mergeCell ref="O12:O13"/>
    <mergeCell ref="A16:A17"/>
    <mergeCell ref="B16:B17"/>
    <mergeCell ref="E16:E17"/>
    <mergeCell ref="N16:N17"/>
    <mergeCell ref="W16:W17"/>
    <mergeCell ref="X16:X17"/>
    <mergeCell ref="A18:A20"/>
    <mergeCell ref="B18:B20"/>
    <mergeCell ref="E18:E20"/>
    <mergeCell ref="N18:N20"/>
    <mergeCell ref="T18:T20"/>
    <mergeCell ref="U18:U20"/>
    <mergeCell ref="V18:V20"/>
    <mergeCell ref="W18:W20"/>
    <mergeCell ref="X18:X20"/>
    <mergeCell ref="A21:A23"/>
    <mergeCell ref="B21:B23"/>
    <mergeCell ref="E21:E23"/>
    <mergeCell ref="N21:N23"/>
    <mergeCell ref="A24:A25"/>
    <mergeCell ref="B24:B25"/>
    <mergeCell ref="E24:E25"/>
    <mergeCell ref="N24:N25"/>
    <mergeCell ref="O24:O25"/>
    <mergeCell ref="R24:R25"/>
    <mergeCell ref="T24:T25"/>
    <mergeCell ref="V24:V25"/>
    <mergeCell ref="X24:X25"/>
    <mergeCell ref="Y24:Y25"/>
    <mergeCell ref="A26:A27"/>
    <mergeCell ref="B26:B27"/>
    <mergeCell ref="E26:E27"/>
    <mergeCell ref="N26:N27"/>
    <mergeCell ref="O26:O27"/>
    <mergeCell ref="U26:U27"/>
    <mergeCell ref="X26:X27"/>
    <mergeCell ref="Y26:Y27"/>
  </mergeCells>
  <conditionalFormatting sqref="P20:P28">
    <cfRule type="cellIs" priority="2" operator="equal" aboveAverage="0" equalAverage="0" bottom="0" percent="0" rank="0" text="" dxfId="0">
      <formula>"CERRADA"</formula>
    </cfRule>
    <cfRule type="cellIs" priority="3" operator="equal" aboveAverage="0" equalAverage="0" bottom="0" percent="0" rank="0" text="" dxfId="0">
      <formula>"VENCIDA"</formula>
    </cfRule>
  </conditionalFormatting>
  <conditionalFormatting sqref="M29:N171">
    <cfRule type="cellIs" priority="4" operator="equal" aboveAverage="0" equalAverage="0" bottom="0" percent="0" rank="0" text="" dxfId="1">
      <formula>"DENTRO FECHA"</formula>
    </cfRule>
    <cfRule type="cellIs" priority="5" operator="equal" aboveAverage="0" equalAverage="0" bottom="0" percent="0" rank="0" text="" dxfId="0">
      <formula>"FUERA DE FECHA"</formula>
    </cfRule>
  </conditionalFormatting>
  <dataValidations count="1">
    <dataValidation allowBlank="true" operator="between" showDropDown="false" showErrorMessage="true" showInputMessage="true" sqref="S11:S28" type="list">
      <formula1>#ref!</formula1>
      <formula2>0</formula2>
    </dataValidation>
  </dataValidations>
  <printOptions headings="false" gridLines="false" gridLinesSet="true" horizontalCentered="true" verticalCentered="false"/>
  <pageMargins left="0.669444444444444" right="0.708333333333333" top="0.669444444444444" bottom="0.354166666666667" header="0.511805555555555" footer="0.511805555555555"/>
  <pageSetup paperSize="9" scale="100" firstPageNumber="0" fitToWidth="1" fitToHeight="2" pageOrder="downThenOver" orientation="landscape"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true"/>
  </sheetPr>
  <dimension ref="A1:L1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5"/>
  <cols>
    <col collapsed="false" hidden="false" max="1" min="1" style="526" width="33.2908163265306"/>
    <col collapsed="false" hidden="false" max="2" min="2" style="526" width="5.13775510204082"/>
    <col collapsed="false" hidden="false" max="4" min="3" style="526" width="4.13775510204082"/>
    <col collapsed="false" hidden="false" max="5" min="5" style="526" width="27.5765306122449"/>
    <col collapsed="false" hidden="false" max="6" min="6" style="526" width="27.9948979591837"/>
    <col collapsed="false" hidden="false" max="7" min="7" style="526" width="27.1428571428571"/>
    <col collapsed="false" hidden="false" max="8" min="8" style="526" width="25.4234693877551"/>
    <col collapsed="false" hidden="false" max="9" min="9" style="526" width="28.1428571428571"/>
    <col collapsed="false" hidden="false" max="10" min="10" style="526" width="8.29081632653061"/>
    <col collapsed="false" hidden="false" max="11" min="11" style="526" width="26.8520408163265"/>
    <col collapsed="false" hidden="false" max="1025" min="12" style="526" width="11.4183673469388"/>
  </cols>
  <sheetData>
    <row r="1" customFormat="false" ht="25.5" hidden="false" customHeight="true" outlineLevel="0" collapsed="false">
      <c r="A1" s="527" t="s">
        <v>1514</v>
      </c>
      <c r="B1" s="527"/>
      <c r="C1" s="527"/>
      <c r="D1" s="527"/>
      <c r="E1" s="527"/>
      <c r="F1" s="527"/>
      <c r="G1" s="527"/>
      <c r="H1" s="527"/>
      <c r="I1" s="527"/>
      <c r="J1" s="527"/>
      <c r="K1" s="527"/>
      <c r="L1" s="0"/>
    </row>
    <row r="2" customFormat="false" ht="18" hidden="false" customHeight="true" outlineLevel="0" collapsed="false">
      <c r="A2" s="528" t="s">
        <v>1515</v>
      </c>
      <c r="B2" s="529" t="s">
        <v>1516</v>
      </c>
      <c r="C2" s="529"/>
      <c r="D2" s="529"/>
      <c r="E2" s="529"/>
      <c r="F2" s="529"/>
      <c r="G2" s="529"/>
      <c r="H2" s="529"/>
      <c r="I2" s="529"/>
      <c r="J2" s="529"/>
      <c r="K2" s="529"/>
      <c r="L2" s="0"/>
    </row>
    <row r="3" customFormat="false" ht="18" hidden="false" customHeight="true" outlineLevel="0" collapsed="false">
      <c r="A3" s="528" t="s">
        <v>1517</v>
      </c>
      <c r="B3" s="530" t="s">
        <v>1518</v>
      </c>
      <c r="C3" s="530"/>
      <c r="D3" s="530"/>
      <c r="E3" s="530"/>
      <c r="F3" s="530"/>
      <c r="G3" s="530"/>
      <c r="H3" s="530"/>
      <c r="I3" s="530"/>
      <c r="J3" s="530"/>
      <c r="K3" s="530"/>
      <c r="L3" s="0"/>
    </row>
    <row r="4" customFormat="false" ht="18" hidden="false" customHeight="true" outlineLevel="0" collapsed="false">
      <c r="A4" s="528" t="s">
        <v>1519</v>
      </c>
      <c r="B4" s="531" t="s">
        <v>1520</v>
      </c>
      <c r="C4" s="531"/>
      <c r="D4" s="531"/>
      <c r="E4" s="531"/>
      <c r="F4" s="531"/>
      <c r="G4" s="531"/>
      <c r="H4" s="531"/>
      <c r="I4" s="531"/>
      <c r="J4" s="531"/>
      <c r="K4" s="531"/>
      <c r="L4" s="0"/>
    </row>
    <row r="5" customFormat="false" ht="18" hidden="true" customHeight="false" outlineLevel="0" collapsed="false">
      <c r="A5" s="528" t="s">
        <v>1521</v>
      </c>
      <c r="B5" s="532"/>
      <c r="C5" s="532"/>
      <c r="D5" s="532"/>
      <c r="E5" s="532"/>
      <c r="F5" s="532"/>
      <c r="G5" s="532"/>
      <c r="H5" s="532"/>
      <c r="I5" s="532"/>
      <c r="J5" s="533"/>
      <c r="K5" s="534"/>
      <c r="L5" s="0"/>
    </row>
    <row r="6" customFormat="false" ht="18" hidden="true" customHeight="false" outlineLevel="0" collapsed="false">
      <c r="A6" s="528" t="s">
        <v>1522</v>
      </c>
      <c r="B6" s="535"/>
      <c r="C6" s="535"/>
      <c r="D6" s="535"/>
      <c r="E6" s="535"/>
      <c r="F6" s="535"/>
      <c r="G6" s="535"/>
      <c r="H6" s="535"/>
      <c r="I6" s="535"/>
      <c r="J6" s="533"/>
      <c r="K6" s="534"/>
      <c r="L6" s="0"/>
    </row>
    <row r="7" customFormat="false" ht="18" hidden="true" customHeight="false" outlineLevel="0" collapsed="false">
      <c r="A7" s="528" t="s">
        <v>1523</v>
      </c>
      <c r="B7" s="536"/>
      <c r="C7" s="536"/>
      <c r="D7" s="536"/>
      <c r="E7" s="536"/>
      <c r="F7" s="536"/>
      <c r="G7" s="536"/>
      <c r="H7" s="536"/>
      <c r="I7" s="536"/>
      <c r="J7" s="533"/>
      <c r="K7" s="534"/>
      <c r="L7" s="0"/>
    </row>
    <row r="8" customFormat="false" ht="16.5" hidden="false" customHeight="true" outlineLevel="0" collapsed="false">
      <c r="A8" s="537" t="s">
        <v>1524</v>
      </c>
      <c r="B8" s="538" t="s">
        <v>1525</v>
      </c>
      <c r="C8" s="538"/>
      <c r="D8" s="538"/>
      <c r="E8" s="538"/>
      <c r="F8" s="538"/>
      <c r="G8" s="538"/>
      <c r="H8" s="538"/>
      <c r="I8" s="538"/>
      <c r="J8" s="533"/>
      <c r="K8" s="534"/>
      <c r="L8" s="0"/>
    </row>
    <row r="9" customFormat="false" ht="16.5" hidden="false" customHeight="true" outlineLevel="0" collapsed="false">
      <c r="A9" s="537"/>
      <c r="B9" s="539" t="s">
        <v>1526</v>
      </c>
      <c r="C9" s="539"/>
      <c r="D9" s="539"/>
      <c r="E9" s="539"/>
      <c r="F9" s="539"/>
      <c r="G9" s="540" t="s">
        <v>1527</v>
      </c>
      <c r="H9" s="540"/>
      <c r="I9" s="540"/>
      <c r="J9" s="533"/>
      <c r="K9" s="534"/>
      <c r="L9" s="541"/>
    </row>
    <row r="10" customFormat="false" ht="16.5" hidden="false" customHeight="false" outlineLevel="0" collapsed="false">
      <c r="A10" s="537"/>
      <c r="B10" s="539"/>
      <c r="C10" s="539"/>
      <c r="D10" s="539"/>
      <c r="E10" s="539"/>
      <c r="F10" s="539"/>
      <c r="G10" s="540"/>
      <c r="H10" s="540"/>
      <c r="I10" s="540"/>
      <c r="J10" s="533"/>
      <c r="K10" s="534"/>
    </row>
    <row r="11" customFormat="false" ht="16.5" hidden="false" customHeight="false" outlineLevel="0" collapsed="false">
      <c r="A11" s="537"/>
      <c r="B11" s="539"/>
      <c r="C11" s="539"/>
      <c r="D11" s="539"/>
      <c r="E11" s="539"/>
      <c r="F11" s="539"/>
      <c r="G11" s="540"/>
      <c r="H11" s="540"/>
      <c r="I11" s="540"/>
      <c r="J11" s="542" t="n">
        <f aca="false">AVERAGE(J14:J17)</f>
        <v>0</v>
      </c>
      <c r="K11" s="534"/>
    </row>
    <row r="12" customFormat="false" ht="16.5" hidden="false" customHeight="false" outlineLevel="0" collapsed="false">
      <c r="A12" s="543"/>
      <c r="B12" s="543"/>
      <c r="C12" s="543"/>
      <c r="D12" s="543"/>
      <c r="E12" s="543"/>
      <c r="F12" s="543"/>
      <c r="G12" s="543"/>
      <c r="H12" s="543"/>
      <c r="I12" s="544"/>
      <c r="J12" s="545"/>
      <c r="K12" s="546"/>
    </row>
    <row r="13" customFormat="false" ht="41.25" hidden="false" customHeight="false" outlineLevel="0" collapsed="false">
      <c r="A13" s="547" t="s">
        <v>1528</v>
      </c>
      <c r="B13" s="548" t="s">
        <v>1529</v>
      </c>
      <c r="C13" s="548" t="s">
        <v>1530</v>
      </c>
      <c r="D13" s="548" t="s">
        <v>278</v>
      </c>
      <c r="E13" s="549" t="s">
        <v>1531</v>
      </c>
      <c r="F13" s="549" t="s">
        <v>1445</v>
      </c>
      <c r="G13" s="549" t="s">
        <v>1532</v>
      </c>
      <c r="H13" s="549" t="s">
        <v>1444</v>
      </c>
      <c r="I13" s="550" t="s">
        <v>1533</v>
      </c>
      <c r="J13" s="551" t="s">
        <v>1534</v>
      </c>
      <c r="K13" s="551" t="s">
        <v>1535</v>
      </c>
    </row>
    <row r="14" customFormat="false" ht="132" hidden="false" customHeight="false" outlineLevel="0" collapsed="false">
      <c r="A14" s="552" t="s">
        <v>1536</v>
      </c>
      <c r="B14" s="553"/>
      <c r="C14" s="554" t="s">
        <v>1537</v>
      </c>
      <c r="D14" s="553"/>
      <c r="E14" s="555" t="s">
        <v>1287</v>
      </c>
      <c r="F14" s="553" t="s">
        <v>278</v>
      </c>
      <c r="G14" s="556"/>
      <c r="H14" s="557" t="s">
        <v>1286</v>
      </c>
      <c r="I14" s="558"/>
      <c r="J14" s="559" t="n">
        <v>0</v>
      </c>
      <c r="K14" s="560"/>
    </row>
    <row r="15" customFormat="false" ht="115.5" hidden="false" customHeight="false" outlineLevel="0" collapsed="false">
      <c r="A15" s="552" t="s">
        <v>1536</v>
      </c>
      <c r="B15" s="553"/>
      <c r="C15" s="554" t="s">
        <v>1537</v>
      </c>
      <c r="D15" s="561"/>
      <c r="E15" s="309" t="s">
        <v>1289</v>
      </c>
      <c r="F15" s="553" t="s">
        <v>278</v>
      </c>
      <c r="G15" s="556"/>
      <c r="H15" s="557" t="s">
        <v>74</v>
      </c>
      <c r="I15" s="558"/>
      <c r="J15" s="559" t="n">
        <v>0</v>
      </c>
      <c r="K15" s="560"/>
    </row>
    <row r="16" customFormat="false" ht="280.5" hidden="false" customHeight="false" outlineLevel="0" collapsed="false">
      <c r="A16" s="552" t="s">
        <v>1536</v>
      </c>
      <c r="B16" s="553"/>
      <c r="C16" s="554" t="s">
        <v>1537</v>
      </c>
      <c r="D16" s="561"/>
      <c r="E16" s="562" t="s">
        <v>1291</v>
      </c>
      <c r="F16" s="553" t="s">
        <v>278</v>
      </c>
      <c r="G16" s="556"/>
      <c r="H16" s="563" t="s">
        <v>1290</v>
      </c>
      <c r="I16" s="558"/>
      <c r="J16" s="559" t="n">
        <v>0</v>
      </c>
      <c r="K16" s="564"/>
    </row>
    <row r="17" customFormat="false" ht="181.5" hidden="false" customHeight="false" outlineLevel="0" collapsed="false">
      <c r="A17" s="565" t="s">
        <v>1536</v>
      </c>
      <c r="B17" s="566"/>
      <c r="C17" s="567" t="s">
        <v>1537</v>
      </c>
      <c r="D17" s="568"/>
      <c r="E17" s="309" t="s">
        <v>1292</v>
      </c>
      <c r="F17" s="569" t="s">
        <v>278</v>
      </c>
      <c r="G17" s="570"/>
      <c r="H17" s="571" t="s">
        <v>1290</v>
      </c>
      <c r="I17" s="572"/>
      <c r="J17" s="573" t="n">
        <v>0</v>
      </c>
      <c r="K17" s="560"/>
    </row>
  </sheetData>
  <mergeCells count="15">
    <mergeCell ref="A1:K1"/>
    <mergeCell ref="B2:K2"/>
    <mergeCell ref="B3:K3"/>
    <mergeCell ref="B4:K4"/>
    <mergeCell ref="B5:I5"/>
    <mergeCell ref="B6:I6"/>
    <mergeCell ref="B7:I7"/>
    <mergeCell ref="A8:A11"/>
    <mergeCell ref="B8:I8"/>
    <mergeCell ref="B9:F9"/>
    <mergeCell ref="G9:I9"/>
    <mergeCell ref="B10:F10"/>
    <mergeCell ref="G10:I10"/>
    <mergeCell ref="B11:F11"/>
    <mergeCell ref="G11:I11"/>
  </mergeCells>
  <printOptions headings="false" gridLines="false" gridLinesSet="true" horizontalCentered="false" verticalCentered="false"/>
  <pageMargins left="0.7" right="0.7" top="0.75" bottom="0.75" header="0.511805555555555" footer="0.511805555555555"/>
  <pageSetup paperSize="9" scale="100" firstPageNumber="0" fitToWidth="1" fitToHeight="0"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2.75"/>
  <cols>
    <col collapsed="false" hidden="false" max="1025" min="1" style="0" width="10.7295918367347"/>
  </cols>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0</TotalTime>
  <Application>LibreOffice/4.2.7.2$Linux_X86_64 LibreOffice_project/420m0$Build-2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2013-09-10T21:20:41Z</dcterms:created>
  <dc:creator>EVELYN LUCERO</dc:creator>
  <dc:language>es-EC</dc:language>
  <cp:lastModifiedBy>Augusto Gortaire</cp:lastModifiedBy>
  <cp:lastPrinted>2014-10-21T15:11:59Z</cp:lastPrinted>
  <dcterms:modified xsi:type="dcterms:W3CDTF">2015-01-07T21:19:52Z</dcterms:modified>
  <cp:revision>0</cp:revision>
</cp:coreProperties>
</file>