
<file path=[Content_Types].xml><?xml version="1.0" encoding="utf-8"?>
<Types xmlns="http://schemas.openxmlformats.org/package/2006/content-types">
  <Default Extension="bin" ContentType="application/vnd.openxmlformats-officedocument.spreadsheetml.customProperty"/>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320" windowHeight="9180" tabRatio="788" activeTab="10"/>
  </bookViews>
  <sheets>
    <sheet name="Ene" sheetId="14" r:id="rId1"/>
    <sheet name="Feb" sheetId="19" r:id="rId2"/>
    <sheet name="Mar" sheetId="20" r:id="rId3"/>
    <sheet name="Abr" sheetId="22" r:id="rId4"/>
    <sheet name="May" sheetId="24" r:id="rId5"/>
    <sheet name="Jun" sheetId="25" r:id="rId6"/>
    <sheet name="Jul" sheetId="26" r:id="rId7"/>
    <sheet name="Ago" sheetId="32" r:id="rId8"/>
    <sheet name="Sep" sheetId="28" r:id="rId9"/>
    <sheet name="Oct" sheetId="29" r:id="rId10"/>
    <sheet name="Nov" sheetId="30" r:id="rId11"/>
    <sheet name="Dec" sheetId="31" r:id="rId12"/>
    <sheet name="Lista de búsqueda" sheetId="15" r:id="rId13"/>
  </sheets>
  <definedNames>
    <definedName name="AprSun1">DATE(CalendarYear,4,1)-WEEKDAY(DATE(CalendarYear,4,1))+1</definedName>
    <definedName name="_xlnm.Print_Area" localSheetId="0">Ene!$A$1:$H$14</definedName>
    <definedName name="AugSun1">DATE(CalendarYear,8,1)-WEEKDAY(DATE(CalendarYear,8,1))+1</definedName>
    <definedName name="CalendarYear">Ene!$K$1</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SepSun1">DATE(CalendarYear,9,1)-WEEKDAY(DATE(CalendarYear,9,1))+1</definedName>
    <definedName name="Year">'Lista de búsqueda'!$A$2:$A$10</definedName>
  </definedNames>
  <calcPr calcId="124519"/>
</workbook>
</file>

<file path=xl/calcChain.xml><?xml version="1.0" encoding="utf-8"?>
<calcChain xmlns="http://schemas.openxmlformats.org/spreadsheetml/2006/main">
  <c r="C13" i="32"/>
  <c r="B13"/>
  <c r="H11"/>
  <c r="G11"/>
  <c r="F11"/>
  <c r="E11"/>
  <c r="D11"/>
  <c r="C11"/>
  <c r="B11"/>
  <c r="H9"/>
  <c r="G9"/>
  <c r="F9"/>
  <c r="E9"/>
  <c r="D9"/>
  <c r="C9"/>
  <c r="B9"/>
  <c r="H7"/>
  <c r="G7"/>
  <c r="F7"/>
  <c r="E7"/>
  <c r="D7"/>
  <c r="C7"/>
  <c r="B7"/>
  <c r="H5"/>
  <c r="G5"/>
  <c r="F5"/>
  <c r="E5"/>
  <c r="D5"/>
  <c r="C5"/>
  <c r="B5"/>
  <c r="H3"/>
  <c r="G3"/>
  <c r="F3"/>
  <c r="E3"/>
  <c r="D3"/>
  <c r="C3"/>
  <c r="B3"/>
  <c r="B1"/>
  <c r="B1" i="28"/>
  <c r="C13" i="31"/>
  <c r="B13"/>
  <c r="H11"/>
  <c r="G11"/>
  <c r="F11"/>
  <c r="E11"/>
  <c r="D11"/>
  <c r="C11"/>
  <c r="B11"/>
  <c r="H9"/>
  <c r="G9"/>
  <c r="F9"/>
  <c r="E9"/>
  <c r="D9"/>
  <c r="C9"/>
  <c r="B9"/>
  <c r="H7"/>
  <c r="G7"/>
  <c r="F7"/>
  <c r="E7"/>
  <c r="D7"/>
  <c r="C7"/>
  <c r="B7"/>
  <c r="H5"/>
  <c r="G5"/>
  <c r="F5"/>
  <c r="E5"/>
  <c r="D5"/>
  <c r="C5"/>
  <c r="B5"/>
  <c r="H3"/>
  <c r="G3"/>
  <c r="F3"/>
  <c r="E3"/>
  <c r="D3"/>
  <c r="C3"/>
  <c r="B3"/>
  <c r="B1"/>
  <c r="B13" i="30"/>
  <c r="H11"/>
  <c r="G11"/>
  <c r="F11"/>
  <c r="E11"/>
  <c r="D11"/>
  <c r="C11"/>
  <c r="B11"/>
  <c r="H9"/>
  <c r="G9"/>
  <c r="F9"/>
  <c r="E9"/>
  <c r="D9"/>
  <c r="C9"/>
  <c r="B9"/>
  <c r="H7"/>
  <c r="G7"/>
  <c r="F7"/>
  <c r="E7"/>
  <c r="D7"/>
  <c r="C7"/>
  <c r="B7"/>
  <c r="H5"/>
  <c r="G5"/>
  <c r="F5"/>
  <c r="E5"/>
  <c r="D5"/>
  <c r="C5"/>
  <c r="B5"/>
  <c r="H3"/>
  <c r="G3"/>
  <c r="F3"/>
  <c r="E3"/>
  <c r="D3"/>
  <c r="C3"/>
  <c r="B3"/>
  <c r="B1"/>
  <c r="C13" i="29"/>
  <c r="B13"/>
  <c r="H11"/>
  <c r="G11"/>
  <c r="F11"/>
  <c r="E11"/>
  <c r="D11"/>
  <c r="C11"/>
  <c r="B11"/>
  <c r="H9"/>
  <c r="G9"/>
  <c r="F9"/>
  <c r="E9"/>
  <c r="D9"/>
  <c r="C9"/>
  <c r="B9"/>
  <c r="H7"/>
  <c r="G7"/>
  <c r="F7"/>
  <c r="E7"/>
  <c r="D7"/>
  <c r="C7"/>
  <c r="B7"/>
  <c r="H5"/>
  <c r="G5"/>
  <c r="F5"/>
  <c r="E5"/>
  <c r="D5"/>
  <c r="C5"/>
  <c r="B5"/>
  <c r="H3"/>
  <c r="G3"/>
  <c r="F3"/>
  <c r="E3"/>
  <c r="D3"/>
  <c r="C3"/>
  <c r="B3"/>
  <c r="B1"/>
  <c r="B13" i="28"/>
  <c r="H11"/>
  <c r="G11"/>
  <c r="F11"/>
  <c r="E11"/>
  <c r="D11"/>
  <c r="C11"/>
  <c r="B11"/>
  <c r="H9"/>
  <c r="G9"/>
  <c r="F9"/>
  <c r="E9"/>
  <c r="D9"/>
  <c r="C9"/>
  <c r="B9"/>
  <c r="H7"/>
  <c r="G7"/>
  <c r="F7"/>
  <c r="E7"/>
  <c r="D7"/>
  <c r="C7"/>
  <c r="B7"/>
  <c r="H5"/>
  <c r="G5"/>
  <c r="F5"/>
  <c r="E5"/>
  <c r="D5"/>
  <c r="C5"/>
  <c r="B5"/>
  <c r="H3"/>
  <c r="G3"/>
  <c r="F3"/>
  <c r="E3"/>
  <c r="D3"/>
  <c r="C3"/>
  <c r="B3"/>
  <c r="C13" i="26"/>
  <c r="B13"/>
  <c r="H11"/>
  <c r="G11"/>
  <c r="F11"/>
  <c r="E11"/>
  <c r="D11"/>
  <c r="C11"/>
  <c r="B11"/>
  <c r="H9"/>
  <c r="G9"/>
  <c r="F9"/>
  <c r="E9"/>
  <c r="D9"/>
  <c r="C9"/>
  <c r="B9"/>
  <c r="H7"/>
  <c r="G7"/>
  <c r="F7"/>
  <c r="E7"/>
  <c r="D7"/>
  <c r="C7"/>
  <c r="B7"/>
  <c r="H5"/>
  <c r="G5"/>
  <c r="F5"/>
  <c r="E5"/>
  <c r="D5"/>
  <c r="C5"/>
  <c r="B5"/>
  <c r="H3"/>
  <c r="G3"/>
  <c r="F3"/>
  <c r="E3"/>
  <c r="D3"/>
  <c r="C3"/>
  <c r="B3"/>
  <c r="B1"/>
  <c r="B13" i="25"/>
  <c r="H11"/>
  <c r="G11"/>
  <c r="F11"/>
  <c r="E11"/>
  <c r="D11"/>
  <c r="C11"/>
  <c r="B11"/>
  <c r="H9"/>
  <c r="G9"/>
  <c r="F9"/>
  <c r="E9"/>
  <c r="D9"/>
  <c r="C9"/>
  <c r="B9"/>
  <c r="H7"/>
  <c r="G7"/>
  <c r="F7"/>
  <c r="E7"/>
  <c r="D7"/>
  <c r="C7"/>
  <c r="B7"/>
  <c r="H5"/>
  <c r="G5"/>
  <c r="F5"/>
  <c r="E5"/>
  <c r="D5"/>
  <c r="C5"/>
  <c r="B5"/>
  <c r="H3"/>
  <c r="G3"/>
  <c r="F3"/>
  <c r="E3"/>
  <c r="D3"/>
  <c r="C3"/>
  <c r="B3"/>
  <c r="B1"/>
  <c r="C13" i="24"/>
  <c r="B13"/>
  <c r="H11"/>
  <c r="G11"/>
  <c r="F11"/>
  <c r="E11"/>
  <c r="D11"/>
  <c r="C11"/>
  <c r="B11"/>
  <c r="H9"/>
  <c r="G9"/>
  <c r="F9"/>
  <c r="E9"/>
  <c r="D9"/>
  <c r="C9"/>
  <c r="B9"/>
  <c r="H7"/>
  <c r="G7"/>
  <c r="F7"/>
  <c r="E7"/>
  <c r="D7"/>
  <c r="C7"/>
  <c r="B7"/>
  <c r="H5"/>
  <c r="G5"/>
  <c r="F5"/>
  <c r="E5"/>
  <c r="D5"/>
  <c r="C5"/>
  <c r="B5"/>
  <c r="H3"/>
  <c r="G3"/>
  <c r="F3"/>
  <c r="E3"/>
  <c r="D3"/>
  <c r="C3"/>
  <c r="B3"/>
  <c r="B1"/>
  <c r="B13" i="22"/>
  <c r="H11"/>
  <c r="G11"/>
  <c r="F11"/>
  <c r="E11"/>
  <c r="D11"/>
  <c r="C11"/>
  <c r="B11"/>
  <c r="H9"/>
  <c r="G9"/>
  <c r="F9"/>
  <c r="E9"/>
  <c r="D9"/>
  <c r="C9"/>
  <c r="B9"/>
  <c r="H7"/>
  <c r="G7"/>
  <c r="F7"/>
  <c r="E7"/>
  <c r="D7"/>
  <c r="C7"/>
  <c r="B7"/>
  <c r="H5"/>
  <c r="G5"/>
  <c r="F5"/>
  <c r="E5"/>
  <c r="D5"/>
  <c r="C5"/>
  <c r="B5"/>
  <c r="H3"/>
  <c r="G3"/>
  <c r="F3"/>
  <c r="E3"/>
  <c r="D3"/>
  <c r="C3"/>
  <c r="B3"/>
  <c r="B1"/>
  <c r="H11" i="19"/>
  <c r="G11"/>
  <c r="F11"/>
  <c r="E11"/>
  <c r="D11"/>
  <c r="C11"/>
  <c r="B11"/>
  <c r="H9"/>
  <c r="G9"/>
  <c r="F9"/>
  <c r="E9"/>
  <c r="D9"/>
  <c r="C9"/>
  <c r="B9"/>
  <c r="H7"/>
  <c r="G7"/>
  <c r="F7"/>
  <c r="E7"/>
  <c r="D7"/>
  <c r="C7"/>
  <c r="B7"/>
  <c r="H5"/>
  <c r="G5"/>
  <c r="F5"/>
  <c r="E5"/>
  <c r="D5"/>
  <c r="C5"/>
  <c r="B5"/>
  <c r="H3"/>
  <c r="G3"/>
  <c r="F3"/>
  <c r="E3"/>
  <c r="D3"/>
  <c r="C3"/>
  <c r="B3"/>
  <c r="C13" i="20"/>
  <c r="B13"/>
  <c r="H11"/>
  <c r="G11"/>
  <c r="F11"/>
  <c r="E11"/>
  <c r="D11"/>
  <c r="C11"/>
  <c r="B11"/>
  <c r="H9"/>
  <c r="G9"/>
  <c r="F9"/>
  <c r="E9"/>
  <c r="D9"/>
  <c r="C9"/>
  <c r="B9"/>
  <c r="H7"/>
  <c r="G7"/>
  <c r="F7"/>
  <c r="E7"/>
  <c r="D7"/>
  <c r="C7"/>
  <c r="B7"/>
  <c r="H5"/>
  <c r="G5"/>
  <c r="F5"/>
  <c r="E5"/>
  <c r="D5"/>
  <c r="C5"/>
  <c r="B5"/>
  <c r="H3"/>
  <c r="G3"/>
  <c r="F3"/>
  <c r="E3"/>
  <c r="D3"/>
  <c r="C3"/>
  <c r="B3"/>
  <c r="B1"/>
  <c r="B1" i="19"/>
  <c r="C13" i="14"/>
  <c r="B13"/>
  <c r="H11"/>
  <c r="G11"/>
  <c r="F11"/>
  <c r="E11"/>
  <c r="D11"/>
  <c r="C11"/>
  <c r="B11"/>
  <c r="H9"/>
  <c r="G9"/>
  <c r="F9"/>
  <c r="E9"/>
  <c r="D9"/>
  <c r="B9"/>
  <c r="C9"/>
  <c r="H7"/>
  <c r="G7"/>
  <c r="F7"/>
  <c r="E7"/>
  <c r="D7"/>
  <c r="C7"/>
  <c r="B7"/>
  <c r="H5"/>
  <c r="G5"/>
  <c r="F5"/>
  <c r="E5"/>
  <c r="D5"/>
  <c r="C5"/>
  <c r="B5"/>
  <c r="F3"/>
  <c r="B3"/>
  <c r="H3"/>
  <c r="G3"/>
  <c r="E3"/>
  <c r="D3"/>
  <c r="C3"/>
  <c r="B1"/>
</calcChain>
</file>

<file path=xl/comments1.xml><?xml version="1.0" encoding="utf-8"?>
<comments xmlns="http://schemas.openxmlformats.org/spreadsheetml/2006/main">
  <authors>
    <author xml:space="preserve">   </author>
  </authors>
  <commentList>
    <comment ref="J4" authorId="0">
      <text>
        <r>
          <rPr>
            <b/>
            <sz val="9"/>
            <color indexed="81"/>
            <rFont val="Geneva"/>
          </rPr>
          <t>Cuando hace clic en la celda con el año encima, aparece una lista emergente en la que puede seleccionar el año. Cuando realiza una selección, las hojas del calendario correspondientes a todos los meses de este libro se actualizan automáticamente.
Para cambiar los años disponibles en esa lista, consulte la hoja Lista de búsqueda.
Nota: el calendario se actualiza automáticamente a raíz de las fórmulas que existen en todas las celdas que muestran fechas así como en las que aparecen en blanco en las celdas de filas del calendario que contienen valores de fecha.  Si cambia manualmente el texto de esas celdas, el calendario ya no se podrá actualizar automáticamente.
No obstante, puede escribir texto en las celdas más altas que hay detrás de cada celda de fecha, como donde aparece escrito 'Texto de muestra' en la celda más alta disponible en este calendario.</t>
        </r>
      </text>
    </comment>
    <comment ref="J11" authorId="0">
      <text>
        <r>
          <rPr>
            <b/>
            <sz val="9"/>
            <color indexed="81"/>
            <rFont val="Geneva"/>
          </rPr>
          <t>Personalice fácilmente la apariencia de este calendario. El formato de esta plantilla se basa en temas que le permiten aplicar fuentes, colores y efectos de formato gráfico en todo el libro con tan solo un clic.
Busque temas en la ficha Inicio del grupo Temas. Seleccione entre docenas de temas predefinidos disponibles en la galería Temas o encuentre opciones para cambiar únicamente las fuentes o los colores del tema.</t>
        </r>
      </text>
    </comment>
  </commentList>
</comments>
</file>

<file path=xl/comments2.xml><?xml version="1.0" encoding="utf-8"?>
<comments xmlns="http://schemas.openxmlformats.org/spreadsheetml/2006/main">
  <authors>
    <author xml:space="preserve">   </author>
  </authors>
  <commentList>
    <comment ref="C4" authorId="0">
      <text>
        <r>
          <rPr>
            <b/>
            <sz val="9"/>
            <color indexed="81"/>
            <rFont val="Geneva"/>
          </rPr>
          <t>Esta lista rellena las opciones que aparecen en la lista desplegable de año de la hoja Enero. Para agregar años adicionales, comience a escribir en la celda situada directamente debajo de la última entrada existente y la lista se expandirá automáticamente.</t>
        </r>
      </text>
    </comment>
  </commentList>
</comments>
</file>

<file path=xl/sharedStrings.xml><?xml version="1.0" encoding="utf-8"?>
<sst xmlns="http://schemas.openxmlformats.org/spreadsheetml/2006/main" count="122" uniqueCount="16">
  <si>
    <t>Domingo</t>
  </si>
  <si>
    <t>Lunes</t>
  </si>
  <si>
    <t>Martes</t>
  </si>
  <si>
    <t>Miércoles</t>
  </si>
  <si>
    <t>Jueves</t>
  </si>
  <si>
    <t>Viernes</t>
  </si>
  <si>
    <t>Sábado</t>
  </si>
  <si>
    <t>Texto de muestra.</t>
  </si>
  <si>
    <t>Notas:</t>
  </si>
  <si>
    <t>Seleccionar año:</t>
  </si>
  <si>
    <t xml:space="preserve"> </t>
  </si>
  <si>
    <t>Notas</t>
  </si>
  <si>
    <t>Año</t>
  </si>
  <si>
    <t>CLUB DE TALENTO 11:00AM-1:00PM</t>
  </si>
  <si>
    <t>APOYO A PROYECTO INSTITUCIONAL "EL BULLYING" 6:30AM-8:30AM</t>
  </si>
  <si>
    <t>SALIDA PEDAGOGICA 7:00AM-12:00PM</t>
  </si>
</sst>
</file>

<file path=xl/styles.xml><?xml version="1.0" encoding="utf-8"?>
<styleSheet xmlns="http://schemas.openxmlformats.org/spreadsheetml/2006/main">
  <numFmts count="2">
    <numFmt numFmtId="164" formatCode="mmmm\ yyyy"/>
    <numFmt numFmtId="165" formatCode="d"/>
  </numFmts>
  <fonts count="14">
    <font>
      <sz val="11"/>
      <name val="Century Gothic"/>
      <family val="2"/>
      <scheme val="minor"/>
    </font>
    <font>
      <sz val="8"/>
      <name val="Arial"/>
      <family val="2"/>
    </font>
    <font>
      <sz val="11"/>
      <name val="Arial"/>
      <family val="2"/>
    </font>
    <font>
      <sz val="11"/>
      <name val="Century Gothic"/>
      <family val="2"/>
    </font>
    <font>
      <b/>
      <sz val="9"/>
      <color indexed="81"/>
      <name val="Geneva"/>
    </font>
    <font>
      <b/>
      <sz val="28"/>
      <color theme="1" tint="0.34998626667073579"/>
      <name val="Century Gothic"/>
      <family val="2"/>
      <scheme val="minor"/>
    </font>
    <font>
      <b/>
      <sz val="11"/>
      <color theme="0"/>
      <name val="Century Gothic"/>
      <family val="2"/>
      <scheme val="minor"/>
    </font>
    <font>
      <sz val="14"/>
      <color theme="1" tint="0.34998626667073579"/>
      <name val="Century Gothic"/>
      <family val="2"/>
      <scheme val="minor"/>
    </font>
    <font>
      <b/>
      <sz val="14"/>
      <color theme="0"/>
      <name val="Century Gothic"/>
      <family val="2"/>
      <scheme val="minor"/>
    </font>
    <font>
      <sz val="11"/>
      <color theme="1" tint="0.249977111117893"/>
      <name val="Century Gothic"/>
      <family val="2"/>
      <scheme val="minor"/>
    </font>
    <font>
      <sz val="11"/>
      <color theme="1" tint="0.249977111117893"/>
      <name val="Arial"/>
      <family val="2"/>
    </font>
    <font>
      <sz val="10"/>
      <color theme="1" tint="0.249977111117893"/>
      <name val="Century Gothic"/>
      <family val="2"/>
      <scheme val="minor"/>
    </font>
    <font>
      <sz val="14"/>
      <color theme="1" tint="0.249977111117893"/>
      <name val="Century Gothic"/>
      <family val="2"/>
      <scheme val="minor"/>
    </font>
    <font>
      <sz val="11"/>
      <color theme="0"/>
      <name val="Century Gothic"/>
      <family val="2"/>
      <scheme val="minor"/>
    </font>
  </fonts>
  <fills count="7">
    <fill>
      <patternFill patternType="none"/>
    </fill>
    <fill>
      <patternFill patternType="gray125"/>
    </fill>
    <fill>
      <patternFill patternType="solid">
        <fgColor indexed="9"/>
        <bgColor indexed="64"/>
      </patternFill>
    </fill>
    <fill>
      <patternFill patternType="solid">
        <fgColor theme="4"/>
      </patternFill>
    </fill>
    <fill>
      <patternFill patternType="solid">
        <fgColor theme="4" tint="0.59999389629810485"/>
        <bgColor indexed="65"/>
      </patternFill>
    </fill>
    <fill>
      <patternFill patternType="solid">
        <fgColor theme="8"/>
      </patternFill>
    </fill>
    <fill>
      <patternFill patternType="solid">
        <fgColor theme="4" tint="0.79998168889431442"/>
        <bgColor indexed="64"/>
      </patternFill>
    </fill>
  </fills>
  <borders count="22">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style="medium">
        <color theme="4" tint="-0.24994659260841701"/>
      </left>
      <right style="thin">
        <color theme="4" tint="0.39994506668294322"/>
      </right>
      <top style="medium">
        <color theme="4" tint="-0.24994659260841701"/>
      </top>
      <bottom/>
      <diagonal/>
    </border>
    <border>
      <left style="thin">
        <color theme="4" tint="0.39994506668294322"/>
      </left>
      <right style="thin">
        <color theme="4" tint="0.39994506668294322"/>
      </right>
      <top style="medium">
        <color theme="4" tint="-0.24994659260841701"/>
      </top>
      <bottom/>
      <diagonal/>
    </border>
    <border>
      <left style="thin">
        <color theme="4" tint="0.39994506668294322"/>
      </left>
      <right style="medium">
        <color theme="4" tint="-0.24994659260841701"/>
      </right>
      <top style="medium">
        <color theme="4" tint="-0.24994659260841701"/>
      </top>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thin">
        <color theme="4" tint="0.39994506668294322"/>
      </left>
      <right style="medium">
        <color theme="4" tint="-0.24994659260841701"/>
      </right>
      <top style="medium">
        <color theme="4" tint="-0.24994659260841701"/>
      </top>
      <bottom style="thin">
        <color theme="4" tint="0.39994506668294322"/>
      </bottom>
      <diagonal/>
    </border>
    <border>
      <left style="thin">
        <color theme="4" tint="0.39994506668294322"/>
      </left>
      <right style="thin">
        <color theme="4" tint="0.39994506668294322"/>
      </right>
      <top/>
      <bottom style="thin">
        <color theme="4" tint="0.39994506668294322"/>
      </bottom>
      <diagonal/>
    </border>
    <border>
      <left style="medium">
        <color theme="4" tint="-0.24994659260841701"/>
      </left>
      <right style="thin">
        <color theme="4" tint="0.39994506668294322"/>
      </right>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top style="thin">
        <color theme="4" tint="0.39994506668294322"/>
      </top>
      <bottom style="medium">
        <color theme="4" tint="-0.24994659260841701"/>
      </bottom>
      <diagonal/>
    </border>
    <border>
      <left/>
      <right/>
      <top style="thin">
        <color theme="4" tint="0.39994506668294322"/>
      </top>
      <bottom style="medium">
        <color theme="4" tint="-0.24994659260841701"/>
      </bottom>
      <diagonal/>
    </border>
    <border>
      <left/>
      <right style="medium">
        <color theme="4" tint="-0.24994659260841701"/>
      </right>
      <top style="thin">
        <color theme="4" tint="0.39994506668294322"/>
      </top>
      <bottom style="medium">
        <color theme="4" tint="-0.24994659260841701"/>
      </bottom>
      <diagonal/>
    </border>
    <border>
      <left style="thin">
        <color theme="4" tint="0.39994506668294322"/>
      </left>
      <right style="medium">
        <color theme="4" tint="-0.24994659260841701"/>
      </right>
      <top/>
      <bottom style="thin">
        <color theme="4" tint="0.39994506668294322"/>
      </bottom>
      <diagonal/>
    </border>
    <border>
      <left style="medium">
        <color theme="4" tint="-0.24994659260841701"/>
      </left>
      <right/>
      <top style="thin">
        <color theme="4" tint="0.39994506668294322"/>
      </top>
      <bottom style="medium">
        <color theme="4" tint="-0.24994659260841701"/>
      </bottom>
      <diagonal/>
    </border>
  </borders>
  <cellStyleXfs count="5">
    <xf numFmtId="0" fontId="0" fillId="0" borderId="0"/>
    <xf numFmtId="0" fontId="7" fillId="4" borderId="0" applyNumberFormat="0" applyBorder="0" applyAlignment="0" applyProtection="0"/>
    <xf numFmtId="0" fontId="5" fillId="0" borderId="0" applyNumberFormat="0" applyFill="0" applyAlignment="0" applyProtection="0"/>
    <xf numFmtId="0" fontId="6" fillId="3" borderId="1" applyNumberFormat="0" applyAlignment="0" applyProtection="0"/>
    <xf numFmtId="0" fontId="8" fillId="5" borderId="2" applyNumberFormat="0" applyProtection="0">
      <alignment vertical="center"/>
    </xf>
  </cellStyleXfs>
  <cellXfs count="46">
    <xf numFmtId="0" fontId="0" fillId="0" borderId="0" xfId="0"/>
    <xf numFmtId="0" fontId="2" fillId="2" borderId="0" xfId="0" applyFont="1" applyFill="1"/>
    <xf numFmtId="0" fontId="3" fillId="2" borderId="0" xfId="0" applyFont="1" applyFill="1"/>
    <xf numFmtId="0" fontId="3" fillId="0" borderId="0" xfId="0" applyFont="1"/>
    <xf numFmtId="0" fontId="2" fillId="0" borderId="0" xfId="0" applyFont="1"/>
    <xf numFmtId="165" fontId="9" fillId="0" borderId="1" xfId="0" applyNumberFormat="1" applyFont="1" applyFill="1" applyBorder="1" applyAlignment="1">
      <alignment horizontal="left" vertical="center" wrapText="1" indent="1"/>
    </xf>
    <xf numFmtId="165" fontId="9" fillId="2" borderId="1" xfId="0" applyNumberFormat="1" applyFont="1" applyFill="1" applyBorder="1" applyAlignment="1">
      <alignment horizontal="left" vertical="center" wrapText="1" indent="1"/>
    </xf>
    <xf numFmtId="0" fontId="7" fillId="4" borderId="3" xfId="1" applyBorder="1" applyAlignment="1">
      <alignment horizontal="right" vertical="center" wrapText="1"/>
    </xf>
    <xf numFmtId="0" fontId="7" fillId="4" borderId="4" xfId="1" applyBorder="1" applyAlignment="1">
      <alignment vertical="center"/>
    </xf>
    <xf numFmtId="165" fontId="10" fillId="0" borderId="5" xfId="0" applyNumberFormat="1" applyFont="1" applyBorder="1" applyAlignment="1">
      <alignment horizontal="left" vertical="center" indent="1"/>
    </xf>
    <xf numFmtId="165" fontId="9" fillId="0" borderId="6" xfId="0" applyNumberFormat="1" applyFont="1" applyFill="1" applyBorder="1" applyAlignment="1">
      <alignment horizontal="left" vertical="center" wrapText="1" indent="1"/>
    </xf>
    <xf numFmtId="165" fontId="9" fillId="0" borderId="5" xfId="0" applyNumberFormat="1" applyFont="1" applyFill="1" applyBorder="1" applyAlignment="1">
      <alignment horizontal="left" vertical="center" wrapText="1" indent="1"/>
    </xf>
    <xf numFmtId="165" fontId="9" fillId="2" borderId="5" xfId="0" applyNumberFormat="1" applyFont="1" applyFill="1" applyBorder="1" applyAlignment="1">
      <alignment horizontal="left" vertical="center" wrapText="1" indent="1"/>
    </xf>
    <xf numFmtId="165" fontId="9" fillId="2" borderId="6" xfId="0" applyNumberFormat="1" applyFont="1" applyFill="1" applyBorder="1" applyAlignment="1">
      <alignment horizontal="left" vertical="center" wrapText="1" indent="1"/>
    </xf>
    <xf numFmtId="0" fontId="9" fillId="0" borderId="7" xfId="0" applyFont="1" applyFill="1" applyBorder="1" applyAlignment="1">
      <alignment horizontal="left" vertical="center" wrapText="1" indent="1"/>
    </xf>
    <xf numFmtId="0" fontId="6" fillId="3" borderId="8" xfId="3" applyBorder="1" applyAlignment="1">
      <alignment horizontal="center" vertical="center"/>
    </xf>
    <xf numFmtId="0" fontId="6" fillId="3" borderId="9" xfId="3" applyBorder="1" applyAlignment="1">
      <alignment horizontal="center" vertical="center"/>
    </xf>
    <xf numFmtId="0" fontId="6" fillId="3" borderId="10" xfId="3" applyBorder="1" applyAlignment="1">
      <alignment horizontal="center" vertical="center"/>
    </xf>
    <xf numFmtId="0" fontId="6" fillId="3" borderId="11" xfId="3" applyBorder="1" applyAlignment="1">
      <alignment horizontal="center" vertical="center"/>
    </xf>
    <xf numFmtId="0" fontId="6" fillId="3" borderId="12" xfId="3" applyBorder="1" applyAlignment="1">
      <alignment horizontal="center" vertical="center"/>
    </xf>
    <xf numFmtId="0" fontId="6" fillId="3" borderId="13" xfId="3" applyBorder="1" applyAlignment="1">
      <alignment horizontal="center" vertical="center"/>
    </xf>
    <xf numFmtId="0" fontId="0" fillId="0" borderId="0" xfId="0" applyFont="1"/>
    <xf numFmtId="0" fontId="0" fillId="0" borderId="0" xfId="0" applyFont="1" applyFill="1"/>
    <xf numFmtId="165" fontId="9" fillId="2" borderId="14" xfId="0" applyNumberFormat="1" applyFont="1" applyFill="1" applyBorder="1" applyAlignment="1">
      <alignment horizontal="left" vertical="center" wrapText="1" indent="1"/>
    </xf>
    <xf numFmtId="0" fontId="11" fillId="0"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0" fontId="11" fillId="0" borderId="7" xfId="0" applyFont="1" applyFill="1" applyBorder="1" applyAlignment="1">
      <alignment horizontal="left" vertical="center" wrapText="1" indent="1"/>
    </xf>
    <xf numFmtId="165" fontId="9" fillId="2" borderId="15" xfId="0" applyNumberFormat="1" applyFont="1" applyFill="1" applyBorder="1" applyAlignment="1">
      <alignment horizontal="left" vertical="center" wrapText="1" indent="1"/>
    </xf>
    <xf numFmtId="0" fontId="11" fillId="4" borderId="5" xfId="1" applyFont="1" applyBorder="1" applyAlignment="1">
      <alignment horizontal="left" vertical="center" wrapText="1" indent="1"/>
    </xf>
    <xf numFmtId="0" fontId="11" fillId="4" borderId="6" xfId="1" applyFont="1" applyBorder="1" applyAlignment="1">
      <alignment horizontal="left" vertical="center" wrapText="1" indent="1"/>
    </xf>
    <xf numFmtId="0" fontId="11" fillId="4" borderId="16" xfId="1" applyFont="1" applyBorder="1" applyAlignment="1">
      <alignment horizontal="left" vertical="center" wrapText="1" indent="1"/>
    </xf>
    <xf numFmtId="0" fontId="12" fillId="4" borderId="16" xfId="1" applyFont="1" applyBorder="1" applyAlignment="1">
      <alignment horizontal="left" vertical="center" wrapText="1" indent="1"/>
    </xf>
    <xf numFmtId="0" fontId="11" fillId="6" borderId="5" xfId="0" applyFont="1" applyFill="1" applyBorder="1" applyAlignment="1">
      <alignment horizontal="left" vertical="center" wrapText="1" indent="1"/>
    </xf>
    <xf numFmtId="0" fontId="0" fillId="0" borderId="0" xfId="0" applyFont="1" applyFill="1" applyBorder="1"/>
    <xf numFmtId="164" fontId="5" fillId="2" borderId="0" xfId="2" applyNumberFormat="1" applyFill="1" applyAlignment="1">
      <alignment horizontal="center" vertical="center"/>
    </xf>
    <xf numFmtId="0" fontId="13" fillId="3" borderId="17" xfId="3" applyFont="1" applyBorder="1" applyAlignment="1">
      <alignment horizontal="left" vertical="center" wrapText="1"/>
    </xf>
    <xf numFmtId="0" fontId="13" fillId="3" borderId="18" xfId="3" applyFont="1" applyBorder="1" applyAlignment="1">
      <alignment horizontal="left" vertical="center" wrapText="1"/>
    </xf>
    <xf numFmtId="0" fontId="13" fillId="3" borderId="19" xfId="3" applyFont="1" applyBorder="1" applyAlignment="1">
      <alignment horizontal="left" vertical="center" wrapText="1"/>
    </xf>
    <xf numFmtId="165" fontId="6" fillId="3" borderId="14" xfId="3" applyNumberFormat="1" applyBorder="1" applyAlignment="1">
      <alignment horizontal="left" vertical="center" wrapText="1"/>
    </xf>
    <xf numFmtId="165" fontId="6" fillId="3" borderId="20" xfId="3" applyNumberFormat="1" applyBorder="1" applyAlignment="1">
      <alignment horizontal="left" vertical="center" wrapText="1"/>
    </xf>
    <xf numFmtId="0" fontId="13" fillId="3" borderId="21" xfId="3" applyFont="1" applyBorder="1" applyAlignment="1">
      <alignment horizontal="left" vertical="center" wrapText="1"/>
    </xf>
    <xf numFmtId="165" fontId="6" fillId="3" borderId="5" xfId="3" applyNumberFormat="1" applyFont="1" applyBorder="1" applyAlignment="1">
      <alignment horizontal="left" vertical="center" wrapText="1"/>
    </xf>
    <xf numFmtId="165" fontId="6" fillId="3" borderId="1" xfId="3" applyNumberFormat="1" applyFont="1" applyBorder="1" applyAlignment="1">
      <alignment horizontal="left" vertical="center" wrapText="1"/>
    </xf>
    <xf numFmtId="165" fontId="6" fillId="3" borderId="6" xfId="3" applyNumberFormat="1" applyFont="1" applyBorder="1" applyAlignment="1">
      <alignment horizontal="left" vertical="center" wrapText="1"/>
    </xf>
    <xf numFmtId="165" fontId="6" fillId="3" borderId="1" xfId="3" applyNumberFormat="1" applyBorder="1" applyAlignment="1">
      <alignment horizontal="left" vertical="center" wrapText="1"/>
    </xf>
    <xf numFmtId="165" fontId="6" fillId="3" borderId="6" xfId="3" applyNumberFormat="1" applyBorder="1" applyAlignment="1">
      <alignment horizontal="left" vertical="center" wrapText="1"/>
    </xf>
  </cellXfs>
  <cellStyles count="5">
    <cellStyle name="40% - Énfasis1" xfId="1" builtinId="31" customBuiltin="1"/>
    <cellStyle name="Énfasis1" xfId="3" builtinId="29" customBuiltin="1"/>
    <cellStyle name="Énfasis5" xfId="4" builtinId="45" customBuiltin="1"/>
    <cellStyle name="Normal" xfId="0" builtinId="0" customBuiltin="1"/>
    <cellStyle name="Título 1" xfId="2" builtinId="16"/>
  </cellStyles>
  <dxfs count="3">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YearLookup" displayName="YearLookup" ref="A1:A10" totalsRowShown="0" headerRowDxfId="2" dataDxfId="1">
  <autoFilter ref="A1:A10"/>
  <tableColumns count="1">
    <tableColumn id="1" name="Año" dataDxfId="0"/>
  </tableColumns>
  <tableStyleInfo name="TableStyleMedium2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othecary">
  <a:themeElements>
    <a:clrScheme name="Apothecary">
      <a:dk1>
        <a:sysClr val="windowText" lastClr="000000"/>
      </a:dk1>
      <a:lt1>
        <a:sysClr val="window" lastClr="FFFFFF"/>
      </a:lt1>
      <a:dk2>
        <a:srgbClr val="564B3C"/>
      </a:dk2>
      <a:lt2>
        <a:srgbClr val="ECEDD1"/>
      </a:lt2>
      <a:accent1>
        <a:srgbClr val="93A299"/>
      </a:accent1>
      <a:accent2>
        <a:srgbClr val="CF543F"/>
      </a:accent2>
      <a:accent3>
        <a:srgbClr val="B5AE53"/>
      </a:accent3>
      <a:accent4>
        <a:srgbClr val="848058"/>
      </a:accent4>
      <a:accent5>
        <a:srgbClr val="E8B54D"/>
      </a:accent5>
      <a:accent6>
        <a:srgbClr val="786C71"/>
      </a:accent6>
      <a:hlink>
        <a:srgbClr val="CCCC00"/>
      </a:hlink>
      <a:folHlink>
        <a:srgbClr val="B2B2B2"/>
      </a:folHlink>
    </a:clrScheme>
    <a:fontScheme name="Calendar">
      <a:majorFont>
        <a:latin typeface="Century Gothic"/>
        <a:ea typeface=""/>
        <a:cs typeface=""/>
      </a:majorFont>
      <a:minorFont>
        <a:latin typeface="Century Gothic"/>
        <a:ea typeface=""/>
        <a:cs typeface=""/>
      </a:minorFont>
    </a:fontScheme>
    <a:fmtScheme name="Apothecary">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3000"/>
            <a:satMod val="140000"/>
          </a:schemeClr>
        </a:solidFill>
        <a:blipFill rotWithShape="1">
          <a:blip xmlns:r="http://schemas.openxmlformats.org/officeDocument/2006/relationships" r:embed="rId1">
            <a:duotone>
              <a:schemeClr val="phClr">
                <a:tint val="70000"/>
                <a:satMod val="170000"/>
              </a:schemeClr>
              <a:schemeClr val="phClr">
                <a:shade val="70000"/>
                <a:satMod val="13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pageSetUpPr fitToPage="1"/>
  </sheetPr>
  <dimension ref="A1:K14"/>
  <sheetViews>
    <sheetView showGridLines="0" workbookViewId="0">
      <selection activeCell="K1" sqref="K1"/>
    </sheetView>
  </sheetViews>
  <sheetFormatPr baseColWidth="10" defaultColWidth="8.75" defaultRowHeight="14.25"/>
  <cols>
    <col min="1" max="1" width="2.375" style="1" customWidth="1"/>
    <col min="2" max="8" width="17.625" style="4" customWidth="1"/>
    <col min="9" max="9" width="8.75" style="4"/>
    <col min="10" max="10" width="15.25" style="4" customWidth="1"/>
    <col min="11" max="11" width="16.75" style="4" customWidth="1"/>
    <col min="12" max="16384" width="8.75" style="4"/>
  </cols>
  <sheetData>
    <row r="1" spans="1:11" s="1" customFormat="1" ht="59.25" customHeight="1" thickBot="1">
      <c r="B1" s="34">
        <f>DATE(CalendarYear,1,1)</f>
        <v>43101</v>
      </c>
      <c r="C1" s="34"/>
      <c r="D1" s="34"/>
      <c r="E1" s="34"/>
      <c r="F1" s="34"/>
      <c r="G1" s="34"/>
      <c r="H1" s="34"/>
      <c r="J1" s="7" t="s">
        <v>9</v>
      </c>
      <c r="K1" s="8">
        <v>2018</v>
      </c>
    </row>
    <row r="2" spans="1:11" s="3" customFormat="1" ht="21.75" customHeight="1">
      <c r="A2" s="2"/>
      <c r="B2" s="15" t="s">
        <v>0</v>
      </c>
      <c r="C2" s="16" t="s">
        <v>1</v>
      </c>
      <c r="D2" s="16" t="s">
        <v>2</v>
      </c>
      <c r="E2" s="16" t="s">
        <v>3</v>
      </c>
      <c r="F2" s="16" t="s">
        <v>4</v>
      </c>
      <c r="G2" s="16" t="s">
        <v>5</v>
      </c>
      <c r="H2" s="17" t="s">
        <v>6</v>
      </c>
    </row>
    <row r="3" spans="1:11" ht="14.1" customHeight="1">
      <c r="B3" s="9" t="str">
        <f>IF(AND(YEAR(JanSun1)=CalendarYear,MONTH(JanSun1)=1),JanSun1, "")</f>
        <v/>
      </c>
      <c r="C3" s="5">
        <f>IF(AND(YEAR(JanSun1+1)=CalendarYear,MONTH(JanSun1+1)=1),JanSun1+1, "")</f>
        <v>43101</v>
      </c>
      <c r="D3" s="5">
        <f>IF(AND(YEAR(JanSun1+2)=CalendarYear,MONTH(JanSun1+2)=1),JanSun1+2, "")</f>
        <v>43102</v>
      </c>
      <c r="E3" s="5">
        <f>IF(AND(YEAR(JanSun1+3)=CalendarYear,MONTH(JanSun1+3)=1),JanSun1+3, "")</f>
        <v>43103</v>
      </c>
      <c r="F3" s="5">
        <f>IF(AND(YEAR(JanSun1+4)=CalendarYear,MONTH(JanSun1+4)=1),JanSun1+4, "")</f>
        <v>43104</v>
      </c>
      <c r="G3" s="5">
        <f>IF(AND(YEAR(JanSun1+5)=CalendarYear,MONTH(JanSun1+5)=1),JanSun1+5, "")</f>
        <v>43105</v>
      </c>
      <c r="H3" s="10">
        <f>IF(AND(YEAR(JanSun1+6)=CalendarYear,MONTH(JanSun1+6)=1),JanSun1+6, "")</f>
        <v>43106</v>
      </c>
    </row>
    <row r="4" spans="1:11" ht="57.95" customHeight="1">
      <c r="B4" s="28" t="s">
        <v>7</v>
      </c>
      <c r="C4" s="24"/>
      <c r="D4" s="25"/>
      <c r="E4" s="25"/>
      <c r="F4" s="25"/>
      <c r="G4" s="25"/>
      <c r="H4" s="29"/>
    </row>
    <row r="5" spans="1:11" ht="14.1" customHeight="1">
      <c r="B5" s="11">
        <f>IF(AND(YEAR(JanSun1+7)=CalendarYear,MONTH(JanSun1+7)=1),JanSun1+7, "")</f>
        <v>43107</v>
      </c>
      <c r="C5" s="5">
        <f>IF(AND(YEAR(JanSun1+8)=CalendarYear,MONTH(JanSun1+8)=1),JanSun1+8, "")</f>
        <v>43108</v>
      </c>
      <c r="D5" s="5">
        <f>IF(AND(YEAR(JanSun1+9)=CalendarYear,MONTH(JanSun1+9)=1),JanSun1+9, "")</f>
        <v>43109</v>
      </c>
      <c r="E5" s="5">
        <f>IF(AND(YEAR(JanSun1+10)=CalendarYear,MONTH(JanSun1+10)=1),JanSun1+10, "")</f>
        <v>43110</v>
      </c>
      <c r="F5" s="5">
        <f>IF(AND(YEAR(JanSun1+11)=CalendarYear,MONTH(JanSun1+11)=1),JanSun1+11, "")</f>
        <v>43111</v>
      </c>
      <c r="G5" s="5">
        <f>IF(AND(YEAR(JanSun1+12)=CalendarYear,MONTH(JanSun1+12)=1),JanSun1+12,"")</f>
        <v>43112</v>
      </c>
      <c r="H5" s="10">
        <f>IF(AND(YEAR(JanSun1+13)=CalendarYear,MONTH(JanSun1+13)=1),JanSun1+13, "")</f>
        <v>43113</v>
      </c>
    </row>
    <row r="6" spans="1:11" ht="57.95" customHeight="1">
      <c r="B6" s="28"/>
      <c r="C6" s="24"/>
      <c r="D6" s="25"/>
      <c r="E6" s="25"/>
      <c r="F6" s="25"/>
      <c r="G6" s="25"/>
      <c r="H6" s="29"/>
    </row>
    <row r="7" spans="1:11" ht="14.1" customHeight="1">
      <c r="B7" s="11">
        <f>IF(AND(YEAR(JanSun1+14)=CalendarYear,MONTH(JanSun1+14)=1),JanSun1+14, "")</f>
        <v>43114</v>
      </c>
      <c r="C7" s="5">
        <f>IF(AND(YEAR(JanSun1+15)=CalendarYear,MONTH(JanSun1+15)=1),JanSun1+15, "")</f>
        <v>43115</v>
      </c>
      <c r="D7" s="5">
        <f>IF(AND(YEAR(JanSun1+16)=CalendarYear,MONTH(JanSun1+16)=1),JanSun1+16, "")</f>
        <v>43116</v>
      </c>
      <c r="E7" s="5">
        <f>IF(AND(YEAR(JanSun1+17)=CalendarYear,MONTH(JanSun1+17)=1),JanSun1+17, "")</f>
        <v>43117</v>
      </c>
      <c r="F7" s="5">
        <f>IF(AND(YEAR(JanSun1+18)=CalendarYear,MONTH(JanSun1+18)=1),JanSun1+18, "")</f>
        <v>43118</v>
      </c>
      <c r="G7" s="5">
        <f>IF(AND(YEAR(JanSun1+19)=CalendarYear,MONTH(JanSun1+19)=1),JanSun1+19, "")</f>
        <v>43119</v>
      </c>
      <c r="H7" s="10">
        <f>IF(AND(YEAR(JanSun1+20)=CalendarYear,MONTH(JanSun1+20)=1),JanSun1+20, "")</f>
        <v>43120</v>
      </c>
    </row>
    <row r="8" spans="1:11" ht="57.95" customHeight="1">
      <c r="B8" s="28"/>
      <c r="C8" s="24"/>
      <c r="D8" s="25"/>
      <c r="E8" s="25"/>
      <c r="F8" s="25"/>
      <c r="G8" s="25"/>
      <c r="H8" s="29"/>
    </row>
    <row r="9" spans="1:11" ht="14.1" customHeight="1">
      <c r="B9" s="12">
        <f>IF(AND(YEAR(JanSun1+21)=CalendarYear,MONTH(JanSun1+21)=1),JanSun1+21, "")</f>
        <v>43121</v>
      </c>
      <c r="C9" s="6">
        <f>IF(AND(YEAR(JanSun1+22)=CalendarYear,MONTH(JanSun1+22)=1),JanSun1+22, "")</f>
        <v>43122</v>
      </c>
      <c r="D9" s="6">
        <f>IF(AND(YEAR(JanSun1+23)=CalendarYear,MONTH(JanSun1+23)=1),JanSun1+23, "")</f>
        <v>43123</v>
      </c>
      <c r="E9" s="6">
        <f>IF(AND(YEAR(JanSun1+24)=CalendarYear,MONTH(JanSun1+24)=1),JanSun1+24, "")</f>
        <v>43124</v>
      </c>
      <c r="F9" s="6">
        <f>IF(AND(YEAR(JanSun1+25)=CalendarYear,MONTH(JanSun1+25)=1),JanSun1+25, "")</f>
        <v>43125</v>
      </c>
      <c r="G9" s="6">
        <f>IF(AND(YEAR(JanSun1+26)=CalendarYear,MONTH(JanSun1+26)=1),JanSun1+26, "")</f>
        <v>43126</v>
      </c>
      <c r="H9" s="13">
        <f>IF(AND(YEAR(JanSun1+27)=CalendarYear,MONTH(JanSun1+27)=1),JanSun1+27, "")</f>
        <v>43127</v>
      </c>
    </row>
    <row r="10" spans="1:11" ht="57.95" customHeight="1">
      <c r="B10" s="28"/>
      <c r="C10" s="24"/>
      <c r="D10" s="25"/>
      <c r="E10" s="25"/>
      <c r="F10" s="25"/>
      <c r="G10" s="25"/>
      <c r="H10" s="29"/>
      <c r="I10" s="4" t="s">
        <v>10</v>
      </c>
    </row>
    <row r="11" spans="1:11" ht="14.1" customHeight="1">
      <c r="B11" s="12">
        <f>IF(AND(YEAR(JanSun1+28)=CalendarYear,MONTH(JanSun1+28)=1),JanSun1+28, "")</f>
        <v>43128</v>
      </c>
      <c r="C11" s="6">
        <f>IF(AND(YEAR(JanSun1+29)=CalendarYear,MONTH(JanSun1+29)=1),JanSun1+29, "")</f>
        <v>43129</v>
      </c>
      <c r="D11" s="6">
        <f>IF(AND(YEAR(JanSun1+30)=CalendarYear,MONTH(JanSun1+30)=1),JanSun1+30, "")</f>
        <v>43130</v>
      </c>
      <c r="E11" s="6">
        <f>IF(AND(YEAR(JanSun1+31)=CalendarYear,MONTH(JanSun1+31)=1),JanSun1+31, "")</f>
        <v>43131</v>
      </c>
      <c r="F11" s="6" t="str">
        <f>IF(AND(YEAR(JanSun1+32)=CalendarYear,MONTH(JanSun1+32)=1),JanSun1+32, "")</f>
        <v/>
      </c>
      <c r="G11" s="6" t="str">
        <f>IF(AND(YEAR(JanSun1+33)=CalendarYear,MONTH(JanSun1+33)=1),JanSun1+33, "")</f>
        <v/>
      </c>
      <c r="H11" s="13" t="str">
        <f>IF(AND(YEAR(JanSun1+34)=CalendarYear,MONTH(JanSun1+34)=1),JanSun1+34, "")</f>
        <v/>
      </c>
    </row>
    <row r="12" spans="1:11" ht="57.95" customHeight="1">
      <c r="B12" s="28"/>
      <c r="C12" s="24"/>
      <c r="D12" s="25"/>
      <c r="E12" s="25"/>
      <c r="F12" s="24"/>
      <c r="G12" s="24"/>
      <c r="H12" s="29"/>
    </row>
    <row r="13" spans="1:11" ht="14.1" customHeight="1">
      <c r="B13" s="12" t="str">
        <f>IF(AND(YEAR(JanSun1+35)=CalendarYear,MONTH(JanSun1+35)=1),JanSun1+35, "")</f>
        <v/>
      </c>
      <c r="C13" s="6" t="str">
        <f>IF(AND(YEAR(JanSun1+36)=CalendarYear,MONTH(JanSun1+36)=1),JanSun1+36, "")</f>
        <v/>
      </c>
      <c r="D13" s="38" t="s">
        <v>8</v>
      </c>
      <c r="E13" s="38"/>
      <c r="F13" s="38"/>
      <c r="G13" s="38"/>
      <c r="H13" s="39"/>
    </row>
    <row r="14" spans="1:11" ht="57.95" customHeight="1" thickBot="1">
      <c r="B14" s="30"/>
      <c r="C14" s="26"/>
      <c r="D14" s="35"/>
      <c r="E14" s="36"/>
      <c r="F14" s="36"/>
      <c r="G14" s="36"/>
      <c r="H14" s="37"/>
    </row>
  </sheetData>
  <mergeCells count="3">
    <mergeCell ref="B1:H1"/>
    <mergeCell ref="D14:H14"/>
    <mergeCell ref="D13:H13"/>
  </mergeCells>
  <phoneticPr fontId="1" type="noConversion"/>
  <dataValidations count="1">
    <dataValidation type="list" allowBlank="1" showInputMessage="1" showErrorMessage="1" sqref="K1">
      <formula1>Year</formula1>
    </dataValidation>
  </dataValidations>
  <printOptions horizontalCentered="1"/>
  <pageMargins left="0.5" right="0.5" top="0.75" bottom="0.75" header="0.5" footer="0.5"/>
  <headerFooter alignWithMargins="0"/>
  <customProperties>
    <customPr name="SheetCh" r:id="rId1"/>
  </customProperties>
  <legacyDrawing r:id="rId2"/>
</worksheet>
</file>

<file path=xl/worksheets/sheet10.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DATE(CalendarYear,10,1)</f>
        <v>43374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IF(AND(YEAR(OctSun1)=CalendarYear,MONTH(OctSun1)=10),OctSun1, "")</f>
        <v/>
      </c>
      <c r="C3" s="5">
        <f>IF(AND(YEAR(OctSun1+1)=CalendarYear,MONTH(OctSun1+1)=10),OctSun1+1, "")</f>
        <v>43374</v>
      </c>
      <c r="D3" s="5">
        <f>IF(AND(YEAR(OctSun1+2)=CalendarYear,MONTH(OctSun1+2)=10),OctSun1+2, "")</f>
        <v>43375</v>
      </c>
      <c r="E3" s="5">
        <f>IF(AND(YEAR(OctSun1+3)=CalendarYear,MONTH(OctSun1+3)=10),OctSun1+3, "")</f>
        <v>43376</v>
      </c>
      <c r="F3" s="5">
        <f>IF(AND(YEAR(OctSun1+4)=CalendarYear,MONTH(OctSun1+4)=10),OctSun1+4, "")</f>
        <v>43377</v>
      </c>
      <c r="G3" s="5">
        <f>IF(AND(YEAR(OctSun1+5)=CalendarYear,MONTH(OctSun1+5)=10),OctSun1+5, "")</f>
        <v>43378</v>
      </c>
      <c r="H3" s="10">
        <f>IF(AND(YEAR(OctSun1+6)=CalendarYear,MONTH(OctSun1+6)=10),OctSun1+6, "")</f>
        <v>43379</v>
      </c>
    </row>
    <row r="4" spans="1:8" ht="57.95" customHeight="1">
      <c r="B4" s="28"/>
      <c r="C4" s="24"/>
      <c r="D4" s="25"/>
      <c r="E4" s="25" t="s">
        <v>13</v>
      </c>
      <c r="F4" s="25"/>
      <c r="G4" s="25"/>
      <c r="H4" s="29"/>
    </row>
    <row r="5" spans="1:8" ht="14.1" customHeight="1">
      <c r="B5" s="11">
        <f>IF(AND(YEAR(OctSun1+7)=CalendarYear,MONTH(OctSun1+7)=10),OctSun1+7, "")</f>
        <v>43380</v>
      </c>
      <c r="C5" s="5">
        <f>IF(AND(YEAR(OctSun1+8)=CalendarYear,MONTH(OctSun1+8)=10),OctSun1+8, "")</f>
        <v>43381</v>
      </c>
      <c r="D5" s="5">
        <f>IF(AND(YEAR(OctSun1+9)=CalendarYear,MONTH(OctSun1+9)=10),OctSun1+9, "")</f>
        <v>43382</v>
      </c>
      <c r="E5" s="5">
        <f>IF(AND(YEAR(OctSun1+10)=CalendarYear,MONTH(OctSun1+10)=10),OctSun1+10, "")</f>
        <v>43383</v>
      </c>
      <c r="F5" s="5">
        <f>IF(AND(YEAR(OctSun1+11)=CalendarYear,MONTH(OctSun1+11)=10),OctSun1+11, "")</f>
        <v>43384</v>
      </c>
      <c r="G5" s="5">
        <f>IF(AND(YEAR(OctSun1+12)=CalendarYear,MONTH(OctSun1+12)=10),OctSun1+12,"")</f>
        <v>43385</v>
      </c>
      <c r="H5" s="10">
        <f>IF(AND(YEAR(OctSun1+13)=CalendarYear,MONTH(OctSun1+13)=10),OctSun1+13, "")</f>
        <v>43386</v>
      </c>
    </row>
    <row r="6" spans="1:8" ht="57.95" customHeight="1">
      <c r="B6" s="28"/>
      <c r="C6" s="24"/>
      <c r="D6" s="25"/>
      <c r="E6" s="25"/>
      <c r="F6" s="25"/>
      <c r="G6" s="25"/>
      <c r="H6" s="29"/>
    </row>
    <row r="7" spans="1:8" ht="14.1" customHeight="1">
      <c r="B7" s="11">
        <f>IF(AND(YEAR(OctSun1+14)=CalendarYear,MONTH(OctSun1+14)=10),OctSun1+14, "")</f>
        <v>43387</v>
      </c>
      <c r="C7" s="5">
        <f>IF(AND(YEAR(OctSun1+15)=CalendarYear,MONTH(OctSun1+15)=10),OctSun1+15, "")</f>
        <v>43388</v>
      </c>
      <c r="D7" s="5">
        <f>IF(AND(YEAR(OctSun1+16)=CalendarYear,MONTH(OctSun1+16)=10),OctSun1+16, "")</f>
        <v>43389</v>
      </c>
      <c r="E7" s="5">
        <f>IF(AND(YEAR(OctSun1+17)=CalendarYear,MONTH(OctSun1+17)=10),OctSun1+17, "")</f>
        <v>43390</v>
      </c>
      <c r="F7" s="5">
        <f>IF(AND(YEAR(OctSun1+18)=CalendarYear,MONTH(OctSun1+18)=10),OctSun1+18, "")</f>
        <v>43391</v>
      </c>
      <c r="G7" s="5">
        <f>IF(AND(YEAR(OctSun1+19)=CalendarYear,MONTH(OctSun1+19)=10),OctSun1+19, "")</f>
        <v>43392</v>
      </c>
      <c r="H7" s="10">
        <f>IF(AND(YEAR(OctSun1+20)=CalendarYear,MONTH(OctSun1+20)=10),OctSun1+20, "")</f>
        <v>43393</v>
      </c>
    </row>
    <row r="8" spans="1:8" ht="57.95" customHeight="1">
      <c r="B8" s="28"/>
      <c r="C8" s="24"/>
      <c r="D8" s="25"/>
      <c r="E8" s="25" t="s">
        <v>13</v>
      </c>
      <c r="F8" s="25"/>
      <c r="G8" s="25"/>
      <c r="H8" s="29"/>
    </row>
    <row r="9" spans="1:8" ht="14.1" customHeight="1">
      <c r="B9" s="12">
        <f>IF(AND(YEAR(OctSun1+21)=CalendarYear,MONTH(OctSun1+21)=10),OctSun1+21, "")</f>
        <v>43394</v>
      </c>
      <c r="C9" s="6">
        <f>IF(AND(YEAR(OctSun1+22)=CalendarYear,MONTH(OctSun1+22)=10),OctSun1+22, "")</f>
        <v>43395</v>
      </c>
      <c r="D9" s="6">
        <f>IF(AND(YEAR(OctSun1+23)=CalendarYear,MONTH(OctSun1+23)=10),OctSun1+23, "")</f>
        <v>43396</v>
      </c>
      <c r="E9" s="6">
        <f>IF(AND(YEAR(OctSun1+24)=CalendarYear,MONTH(OctSun1+24)=10),OctSun1+24, "")</f>
        <v>43397</v>
      </c>
      <c r="F9" s="6">
        <f>IF(AND(YEAR(OctSun1+25)=CalendarYear,MONTH(OctSun1+25)=10),OctSun1+25, "")</f>
        <v>43398</v>
      </c>
      <c r="G9" s="6">
        <f>IF(AND(YEAR(OctSun1+26)=CalendarYear,MONTH(OctSun1+26)=10),OctSun1+26, "")</f>
        <v>43399</v>
      </c>
      <c r="H9" s="13">
        <f>IF(AND(YEAR(OctSun1+27)=CalendarYear,MONTH(OctSun1+27)=10),OctSun1+27, "")</f>
        <v>43400</v>
      </c>
    </row>
    <row r="10" spans="1:8" ht="57.95" customHeight="1">
      <c r="B10" s="28"/>
      <c r="C10" s="24"/>
      <c r="D10" s="25"/>
      <c r="E10" s="25"/>
      <c r="F10" s="25"/>
      <c r="G10" s="25"/>
      <c r="H10" s="29"/>
    </row>
    <row r="11" spans="1:8" ht="14.1" customHeight="1">
      <c r="B11" s="12">
        <f>IF(AND(YEAR(OctSun1+28)=CalendarYear,MONTH(OctSun1+28)=10),OctSun1+28, "")</f>
        <v>43401</v>
      </c>
      <c r="C11" s="6">
        <f>IF(AND(YEAR(OctSun1+29)=CalendarYear,MONTH(OctSun1+29)=10),OctSun1+29, "")</f>
        <v>43402</v>
      </c>
      <c r="D11" s="6">
        <f>IF(AND(YEAR(OctSun1+30)=CalendarYear,MONTH(OctSun1+30)=10),OctSun1+30, "")</f>
        <v>43403</v>
      </c>
      <c r="E11" s="6">
        <f>IF(AND(YEAR(OctSun1+31)=CalendarYear,MONTH(OctSun1+31)=10),OctSun1+31, "")</f>
        <v>43404</v>
      </c>
      <c r="F11" s="6" t="str">
        <f>IF(AND(YEAR(OctSun1+32)=CalendarYear,MONTH(OctSun1+32)=10),OctSun1+32, "")</f>
        <v/>
      </c>
      <c r="G11" s="6" t="str">
        <f>IF(AND(YEAR(OctSun1+33)=CalendarYear,MONTH(OctSun1+33)=10),OctSun1+33, "")</f>
        <v/>
      </c>
      <c r="H11" s="13" t="str">
        <f>IF(AND(YEAR(OctSun1+34)=CalendarYear,MONTH(OctSun1+34)=10),OctSun1+34, "")</f>
        <v/>
      </c>
    </row>
    <row r="12" spans="1:8" ht="57.95" customHeight="1">
      <c r="B12" s="28"/>
      <c r="C12" s="24"/>
      <c r="D12" s="25"/>
      <c r="E12" s="25" t="s">
        <v>13</v>
      </c>
      <c r="F12" s="24"/>
      <c r="G12" s="24"/>
      <c r="H12" s="29"/>
    </row>
    <row r="13" spans="1:8" ht="14.1" customHeight="1">
      <c r="B13" s="27" t="str">
        <f>IF(AND(YEAR(OctSun1+35)=CalendarYear,MONTH(OctSun1+35)=10),OctSun1+35, "")</f>
        <v/>
      </c>
      <c r="C13" s="23" t="str">
        <f>IF(AND(YEAR(OctSun1+36)=CalendarYear,MONTH(OctSun1+36)=10),OctSun1+36,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H14"/>
  <sheetViews>
    <sheetView showGridLines="0" tabSelected="1"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DATE(CalendarYear,11,1)</f>
        <v>43405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IF(AND(YEAR(NovSun1)=CalendarYear,MONTH(NovSun1)=11),NovSun1, "")</f>
        <v/>
      </c>
      <c r="C3" s="5" t="str">
        <f>IF(AND(YEAR(NovSun1+1)=CalendarYear,MONTH(NovSun1+1)=11),NovSun1+1, "")</f>
        <v/>
      </c>
      <c r="D3" s="5" t="str">
        <f>IF(AND(YEAR(NovSun1+2)=CalendarYear,MONTH(NovSun1+2)=11),NovSun1+2, "")</f>
        <v/>
      </c>
      <c r="E3" s="5" t="str">
        <f>IF(AND(YEAR(NovSun1+3)=CalendarYear,MONTH(NovSun1+3)=11),NovSun1+3, "")</f>
        <v/>
      </c>
      <c r="F3" s="5">
        <f>IF(AND(YEAR(NovSun1+4)=CalendarYear,MONTH(NovSun1+4)=11),NovSun1+4, "")</f>
        <v>43405</v>
      </c>
      <c r="G3" s="5">
        <f>IF(AND(YEAR(NovSun1+5)=CalendarYear,MONTH(NovSun1+5)=11),NovSun1+5, "")</f>
        <v>43406</v>
      </c>
      <c r="H3" s="10">
        <f>IF(AND(YEAR(NovSun1+6)=CalendarYear,MONTH(NovSun1+6)=11),NovSun1+6, "")</f>
        <v>43407</v>
      </c>
    </row>
    <row r="4" spans="1:8" ht="57.95" customHeight="1">
      <c r="B4" s="28"/>
      <c r="C4" s="24"/>
      <c r="D4" s="25"/>
      <c r="E4" s="25"/>
      <c r="F4" s="25"/>
      <c r="G4" s="25"/>
      <c r="H4" s="29"/>
    </row>
    <row r="5" spans="1:8" ht="14.1" customHeight="1">
      <c r="B5" s="11">
        <f>IF(AND(YEAR(NovSun1+7)=CalendarYear,MONTH(NovSun1+7)=11),NovSun1+7, "")</f>
        <v>43408</v>
      </c>
      <c r="C5" s="5">
        <f>IF(AND(YEAR(NovSun1+8)=CalendarYear,MONTH(NovSun1+8)=11),NovSun1+8, "")</f>
        <v>43409</v>
      </c>
      <c r="D5" s="5">
        <f>IF(AND(YEAR(NovSun1+9)=CalendarYear,MONTH(NovSun1+9)=11),NovSun1+9, "")</f>
        <v>43410</v>
      </c>
      <c r="E5" s="5">
        <f>IF(AND(YEAR(NovSun1+10)=CalendarYear,MONTH(NovSun1+10)=11),NovSun1+10, "")</f>
        <v>43411</v>
      </c>
      <c r="F5" s="5">
        <f>IF(AND(YEAR(NovSun1+11)=CalendarYear,MONTH(NovSun1+11)=11),NovSun1+11, "")</f>
        <v>43412</v>
      </c>
      <c r="G5" s="5">
        <f>IF(AND(YEAR(NovSun1+12)=CalendarYear,MONTH(NovSun1+12)=11),NovSun1+12,"")</f>
        <v>43413</v>
      </c>
      <c r="H5" s="10">
        <f>IF(AND(YEAR(NovSun1+13)=CalendarYear,MONTH(NovSun1+13)=11),NovSun1+13, "")</f>
        <v>43414</v>
      </c>
    </row>
    <row r="6" spans="1:8" ht="57.95" customHeight="1">
      <c r="B6" s="28"/>
      <c r="C6" s="24"/>
      <c r="D6" s="25"/>
      <c r="E6" s="25"/>
      <c r="F6" s="25"/>
      <c r="G6" s="25"/>
      <c r="H6" s="29"/>
    </row>
    <row r="7" spans="1:8" ht="14.1" customHeight="1">
      <c r="B7" s="11">
        <f>IF(AND(YEAR(NovSun1+14)=CalendarYear,MONTH(NovSun1+14)=11),NovSun1+14, "")</f>
        <v>43415</v>
      </c>
      <c r="C7" s="5">
        <f>IF(AND(YEAR(NovSun1+15)=CalendarYear,MONTH(NovSun1+15)=11),NovSun1+15, "")</f>
        <v>43416</v>
      </c>
      <c r="D7" s="5">
        <f>IF(AND(YEAR(NovSun1+16)=CalendarYear,MONTH(NovSun1+16)=11),NovSun1+16, "")</f>
        <v>43417</v>
      </c>
      <c r="E7" s="5">
        <f>IF(AND(YEAR(NovSun1+17)=CalendarYear,MONTH(NovSun1+17)=11),NovSun1+17, "")</f>
        <v>43418</v>
      </c>
      <c r="F7" s="5">
        <f>IF(AND(YEAR(NovSun1+18)=CalendarYear,MONTH(NovSun1+18)=11),NovSun1+18, "")</f>
        <v>43419</v>
      </c>
      <c r="G7" s="5">
        <f>IF(AND(YEAR(NovSun1+19)=CalendarYear,MONTH(NovSun1+19)=11),NovSun1+19, "")</f>
        <v>43420</v>
      </c>
      <c r="H7" s="10">
        <f>IF(AND(YEAR(NovSun1+20)=CalendarYear,MONTH(NovSun1+20)=11),NovSun1+20, "")</f>
        <v>43421</v>
      </c>
    </row>
    <row r="8" spans="1:8" ht="57.95" customHeight="1">
      <c r="B8" s="28"/>
      <c r="C8" s="24"/>
      <c r="D8" s="25"/>
      <c r="E8" s="25" t="s">
        <v>13</v>
      </c>
      <c r="F8" s="25"/>
      <c r="G8" s="25"/>
      <c r="H8" s="29"/>
    </row>
    <row r="9" spans="1:8" ht="14.1" customHeight="1">
      <c r="B9" s="12">
        <f>IF(AND(YEAR(NovSun1+21)=CalendarYear,MONTH(NovSun1+21)=11),NovSun1+21, "")</f>
        <v>43422</v>
      </c>
      <c r="C9" s="6">
        <f>IF(AND(YEAR(NovSun1+22)=CalendarYear,MONTH(NovSun1+22)=11),NovSun1+22, "")</f>
        <v>43423</v>
      </c>
      <c r="D9" s="6">
        <f>IF(AND(YEAR(NovSun1+23)=CalendarYear,MONTH(NovSun1+23)=11),NovSun1+23, "")</f>
        <v>43424</v>
      </c>
      <c r="E9" s="6">
        <f>IF(AND(YEAR(NovSun1+24)=CalendarYear,MONTH(NovSun1+24)=11),NovSun1+24, "")</f>
        <v>43425</v>
      </c>
      <c r="F9" s="6">
        <f>IF(AND(YEAR(NovSun1+25)=CalendarYear,MONTH(NovSun1+25)=11),NovSun1+25, "")</f>
        <v>43426</v>
      </c>
      <c r="G9" s="6">
        <f>IF(AND(YEAR(NovSun1+26)=CalendarYear,MONTH(NovSun1+26)=11),NovSun1+26, "")</f>
        <v>43427</v>
      </c>
      <c r="H9" s="13">
        <f>IF(AND(YEAR(NovSun1+27)=CalendarYear,MONTH(NovSun1+27)=11),NovSun1+27, "")</f>
        <v>43428</v>
      </c>
    </row>
    <row r="10" spans="1:8" ht="57.95" customHeight="1">
      <c r="B10" s="28"/>
      <c r="C10" s="24"/>
      <c r="D10" s="25"/>
      <c r="E10" s="25"/>
      <c r="F10" s="25"/>
      <c r="G10" s="25"/>
      <c r="H10" s="29"/>
    </row>
    <row r="11" spans="1:8" ht="14.1" customHeight="1">
      <c r="B11" s="12">
        <f>IF(AND(YEAR(NovSun1+28)=CalendarYear,MONTH(NovSun1+28)=11),NovSun1+28, "")</f>
        <v>43429</v>
      </c>
      <c r="C11" s="6">
        <f>IF(AND(YEAR(NovSun1+29)=CalendarYear,MONTH(NovSun1+29)=11),NovSun1+29, "")</f>
        <v>43430</v>
      </c>
      <c r="D11" s="6">
        <f>IF(AND(YEAR(NovSun1+30)=CalendarYear,MONTH(NovSun1+30)=11),NovSun1+30, "")</f>
        <v>43431</v>
      </c>
      <c r="E11" s="6">
        <f>IF(AND(YEAR(NovSun1+31)=CalendarYear,MONTH(NovSun1+31)=11),NovSun1+31, "")</f>
        <v>43432</v>
      </c>
      <c r="F11" s="6">
        <f>IF(AND(YEAR(NovSun1+32)=CalendarYear,MONTH(NovSun1+32)=11),NovSun1+32, "")</f>
        <v>43433</v>
      </c>
      <c r="G11" s="6">
        <f>IF(AND(YEAR(NovSun1+33)=CalendarYear,MONTH(NovSun1+33)=11),NovSun1+33, "")</f>
        <v>43434</v>
      </c>
      <c r="H11" s="13" t="str">
        <f>IF(AND(YEAR(NovSun1+34)=CalendarYear,MONTH(NovSun1+34)=11),NovSun1+34, "")</f>
        <v/>
      </c>
    </row>
    <row r="12" spans="1:8" ht="57.95" customHeight="1">
      <c r="B12" s="28"/>
      <c r="C12" s="24"/>
      <c r="D12" s="25"/>
      <c r="E12" s="25" t="s">
        <v>13</v>
      </c>
      <c r="F12" s="24"/>
      <c r="G12" s="24"/>
      <c r="H12" s="29"/>
    </row>
    <row r="13" spans="1:8" ht="14.1" customHeight="1">
      <c r="B13" s="27" t="str">
        <f>IF(AND(YEAR(NovSun1+35)=CalendarYear,MONTH(NovSun1+35)=11),NovSun1+35, "")</f>
        <v/>
      </c>
      <c r="C13" s="44" t="s">
        <v>8</v>
      </c>
      <c r="D13" s="44"/>
      <c r="E13" s="44"/>
      <c r="F13" s="44"/>
      <c r="G13" s="44"/>
      <c r="H13" s="45"/>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A1:H14"/>
  <sheetViews>
    <sheetView showGridLines="0" topLeftCell="A5" workbookViewId="0">
      <selection activeCell="D13" sqref="D13:H13"/>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DATE(CalendarYear,12,1)</f>
        <v>43435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IF(AND(YEAR(DecSun1)=CalendarYear,MONTH(DecSun1)=12),DecSun1, "")</f>
        <v/>
      </c>
      <c r="C3" s="5" t="str">
        <f>IF(AND(YEAR(DecSun1+1)=CalendarYear,MONTH(DecSun1+1)=12),DecSun1+1, "")</f>
        <v/>
      </c>
      <c r="D3" s="5" t="str">
        <f>IF(AND(YEAR(DecSun1+2)=CalendarYear,MONTH(DecSun1+2)=12),DecSun1+2, "")</f>
        <v/>
      </c>
      <c r="E3" s="5" t="str">
        <f>IF(AND(YEAR(DecSun1+3)=CalendarYear,MONTH(DecSun1+3)=12),DecSun1+3, "")</f>
        <v/>
      </c>
      <c r="F3" s="5" t="str">
        <f>IF(AND(YEAR(DecSun1+4)=CalendarYear,MONTH(DecSun1+4)=12),DecSun1+4, "")</f>
        <v/>
      </c>
      <c r="G3" s="5" t="str">
        <f>IF(AND(YEAR(DecSun1+5)=CalendarYear,MONTH(DecSun1+5)=12),DecSun1+5, "")</f>
        <v/>
      </c>
      <c r="H3" s="10">
        <f>IF(AND(YEAR(DecSun1+6)=CalendarYear,MONTH(DecSun1+6)=12),DecSun1+6, "")</f>
        <v>43435</v>
      </c>
    </row>
    <row r="4" spans="1:8" ht="57.95" customHeight="1">
      <c r="B4" s="28"/>
      <c r="C4" s="24"/>
      <c r="D4" s="25"/>
      <c r="E4" s="25"/>
      <c r="F4" s="25"/>
      <c r="G4" s="25"/>
      <c r="H4" s="29"/>
    </row>
    <row r="5" spans="1:8" ht="14.1" customHeight="1">
      <c r="B5" s="11">
        <f>IF(AND(YEAR(DecSun1+7)=CalendarYear,MONTH(DecSun1+7)=12),DecSun1+7, "")</f>
        <v>43436</v>
      </c>
      <c r="C5" s="5">
        <f>IF(AND(YEAR(DecSun1+8)=CalendarYear,MONTH(DecSun1+8)=12),DecSun1+8, "")</f>
        <v>43437</v>
      </c>
      <c r="D5" s="5">
        <f>IF(AND(YEAR(DecSun1+9)=CalendarYear,MONTH(DecSun1+9)=12),DecSun1+9, "")</f>
        <v>43438</v>
      </c>
      <c r="E5" s="5">
        <f>IF(AND(YEAR(DecSun1+10)=CalendarYear,MONTH(DecSun1+10)=12),DecSun1+10, "")</f>
        <v>43439</v>
      </c>
      <c r="F5" s="5">
        <f>IF(AND(YEAR(DecSun1+11)=CalendarYear,MONTH(DecSun1+11)=12),DecSun1+11, "")</f>
        <v>43440</v>
      </c>
      <c r="G5" s="5">
        <f>IF(AND(YEAR(DecSun1+12)=CalendarYear,MONTH(DecSun1+12)=12),DecSun1+12,"")</f>
        <v>43441</v>
      </c>
      <c r="H5" s="10">
        <f>IF(AND(YEAR(DecSun1+13)=CalendarYear,MONTH(DecSun1+13)=12),DecSun1+13, "")</f>
        <v>43442</v>
      </c>
    </row>
    <row r="6" spans="1:8" ht="57.95" customHeight="1">
      <c r="B6" s="28"/>
      <c r="C6" s="24"/>
      <c r="D6" s="25"/>
      <c r="E6" s="25"/>
      <c r="F6" s="25"/>
      <c r="G6" s="25"/>
      <c r="H6" s="29"/>
    </row>
    <row r="7" spans="1:8" ht="14.1" customHeight="1">
      <c r="B7" s="11">
        <f>IF(AND(YEAR(DecSun1+14)=CalendarYear,MONTH(DecSun1+14)=12),DecSun1+14, "")</f>
        <v>43443</v>
      </c>
      <c r="C7" s="5">
        <f>IF(AND(YEAR(DecSun1+15)=CalendarYear,MONTH(DecSun1+15)=12),DecSun1+15, "")</f>
        <v>43444</v>
      </c>
      <c r="D7" s="5">
        <f>IF(AND(YEAR(DecSun1+16)=CalendarYear,MONTH(DecSun1+16)=12),DecSun1+16, "")</f>
        <v>43445</v>
      </c>
      <c r="E7" s="5">
        <f>IF(AND(YEAR(DecSun1+17)=CalendarYear,MONTH(DecSun1+17)=12),DecSun1+17, "")</f>
        <v>43446</v>
      </c>
      <c r="F7" s="5">
        <f>IF(AND(YEAR(DecSun1+18)=CalendarYear,MONTH(DecSun1+18)=12),DecSun1+18, "")</f>
        <v>43447</v>
      </c>
      <c r="G7" s="5">
        <f>IF(AND(YEAR(DecSun1+19)=CalendarYear,MONTH(DecSun1+19)=12),DecSun1+19, "")</f>
        <v>43448</v>
      </c>
      <c r="H7" s="10">
        <f>IF(AND(YEAR(DecSun1+20)=CalendarYear,MONTH(DecSun1+20)=12),DecSun1+20, "")</f>
        <v>43449</v>
      </c>
    </row>
    <row r="8" spans="1:8" ht="57.95" customHeight="1">
      <c r="B8" s="28"/>
      <c r="C8" s="24"/>
      <c r="D8" s="25"/>
      <c r="E8" s="25"/>
      <c r="F8" s="25"/>
      <c r="G8" s="25"/>
      <c r="H8" s="29"/>
    </row>
    <row r="9" spans="1:8" ht="14.1" customHeight="1">
      <c r="B9" s="12">
        <f>IF(AND(YEAR(DecSun1+21)=CalendarYear,MONTH(DecSun1+21)=12),DecSun1+21, "")</f>
        <v>43450</v>
      </c>
      <c r="C9" s="6">
        <f>IF(AND(YEAR(DecSun1+22)=CalendarYear,MONTH(DecSun1+22)=12),DecSun1+22, "")</f>
        <v>43451</v>
      </c>
      <c r="D9" s="6">
        <f>IF(AND(YEAR(DecSun1+23)=CalendarYear,MONTH(DecSun1+23)=12),DecSun1+23, "")</f>
        <v>43452</v>
      </c>
      <c r="E9" s="6">
        <f>IF(AND(YEAR(DecSun1+24)=CalendarYear,MONTH(DecSun1+24)=12),DecSun1+24, "")</f>
        <v>43453</v>
      </c>
      <c r="F9" s="6">
        <f>IF(AND(YEAR(DecSun1+25)=CalendarYear,MONTH(DecSun1+25)=12),DecSun1+25, "")</f>
        <v>43454</v>
      </c>
      <c r="G9" s="6">
        <f>IF(AND(YEAR(DecSun1+26)=CalendarYear,MONTH(DecSun1+26)=12),DecSun1+26, "")</f>
        <v>43455</v>
      </c>
      <c r="H9" s="13">
        <f>IF(AND(YEAR(DecSun1+27)=CalendarYear,MONTH(DecSun1+27)=12),DecSun1+27, "")</f>
        <v>43456</v>
      </c>
    </row>
    <row r="10" spans="1:8" ht="57.95" customHeight="1">
      <c r="B10" s="28"/>
      <c r="C10" s="24"/>
      <c r="D10" s="25"/>
      <c r="E10" s="25"/>
      <c r="F10" s="25"/>
      <c r="G10" s="25"/>
      <c r="H10" s="29"/>
    </row>
    <row r="11" spans="1:8" ht="14.1" customHeight="1">
      <c r="B11" s="12">
        <f>IF(AND(YEAR(DecSun1+28)=CalendarYear,MONTH(DecSun1+28)=12),DecSun1+28, "")</f>
        <v>43457</v>
      </c>
      <c r="C11" s="6">
        <f>IF(AND(YEAR(DecSun1+29)=CalendarYear,MONTH(DecSun1+29)=12),DecSun1+29, "")</f>
        <v>43458</v>
      </c>
      <c r="D11" s="6">
        <f>IF(AND(YEAR(DecSun1+30)=CalendarYear,MONTH(DecSun1+30)=12),DecSun1+30, "")</f>
        <v>43459</v>
      </c>
      <c r="E11" s="6">
        <f>IF(AND(YEAR(DecSun1+31)=CalendarYear,MONTH(DecSun1+31)=12),DecSun1+31, "")</f>
        <v>43460</v>
      </c>
      <c r="F11" s="6">
        <f>IF(AND(YEAR(DecSun1+32)=CalendarYear,MONTH(DecSun1+32)=12),DecSun1+32, "")</f>
        <v>43461</v>
      </c>
      <c r="G11" s="6">
        <f>IF(AND(YEAR(DecSun1+33)=CalendarYear,MONTH(DecSun1+33)=12),DecSun1+33, "")</f>
        <v>43462</v>
      </c>
      <c r="H11" s="13">
        <f>IF(AND(YEAR(DecSun1+34)=CalendarYear,MONTH(DecSun1+34)=12),DecSun1+34, "")</f>
        <v>43463</v>
      </c>
    </row>
    <row r="12" spans="1:8" ht="57.95" customHeight="1">
      <c r="B12" s="28"/>
      <c r="C12" s="24"/>
      <c r="D12" s="25"/>
      <c r="E12" s="25"/>
      <c r="F12" s="24"/>
      <c r="G12" s="24"/>
      <c r="H12" s="29"/>
    </row>
    <row r="13" spans="1:8" ht="14.1" customHeight="1">
      <c r="B13" s="27">
        <f>IF(AND(YEAR(DecSun1+35)=CalendarYear,MONTH(DecSun1+35)=12),DecSun1+35, "")</f>
        <v>43464</v>
      </c>
      <c r="C13" s="23">
        <f>IF(AND(YEAR(DecSun1+36)=CalendarYear,MONTH(DecSun1+36)=12),DecSun1+36, "")</f>
        <v>43465</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13.xml><?xml version="1.0" encoding="utf-8"?>
<worksheet xmlns="http://schemas.openxmlformats.org/spreadsheetml/2006/main" xmlns:r="http://schemas.openxmlformats.org/officeDocument/2006/relationships">
  <dimension ref="A1:C12"/>
  <sheetViews>
    <sheetView workbookViewId="0">
      <selection activeCell="A10" sqref="A10"/>
    </sheetView>
  </sheetViews>
  <sheetFormatPr baseColWidth="10" defaultColWidth="8.75" defaultRowHeight="14.25"/>
  <cols>
    <col min="1" max="1" width="10.375" style="4" customWidth="1"/>
    <col min="2" max="2" width="9.625" style="4" customWidth="1"/>
    <col min="3" max="3" width="9.75" style="4" customWidth="1"/>
    <col min="4" max="16384" width="8.75" style="4"/>
  </cols>
  <sheetData>
    <row r="1" spans="1:3" ht="16.5">
      <c r="A1" s="4" t="s">
        <v>12</v>
      </c>
      <c r="B1" s="21"/>
    </row>
    <row r="2" spans="1:3" ht="16.5">
      <c r="A2" s="21">
        <v>2010</v>
      </c>
      <c r="B2" s="21"/>
    </row>
    <row r="3" spans="1:3" ht="16.5">
      <c r="A3" s="21">
        <v>2011</v>
      </c>
      <c r="B3" s="21"/>
    </row>
    <row r="4" spans="1:3" ht="16.5">
      <c r="A4" s="21">
        <v>2012</v>
      </c>
      <c r="B4" s="21"/>
    </row>
    <row r="5" spans="1:3" ht="16.5">
      <c r="A5" s="21">
        <v>2013</v>
      </c>
      <c r="B5" s="21"/>
    </row>
    <row r="6" spans="1:3" ht="16.5">
      <c r="A6" s="21">
        <v>2014</v>
      </c>
      <c r="B6" s="21"/>
    </row>
    <row r="7" spans="1:3" ht="16.5">
      <c r="A7" s="21">
        <v>2015</v>
      </c>
      <c r="B7" s="21"/>
    </row>
    <row r="8" spans="1:3" ht="16.5">
      <c r="A8" s="22">
        <v>2016</v>
      </c>
      <c r="B8" s="21"/>
    </row>
    <row r="9" spans="1:3" ht="16.5">
      <c r="A9" s="22">
        <v>2017</v>
      </c>
      <c r="B9" s="21"/>
    </row>
    <row r="10" spans="1:3" ht="16.5">
      <c r="A10" s="33">
        <v>2018</v>
      </c>
      <c r="B10" s="21"/>
    </row>
    <row r="11" spans="1:3" ht="16.5">
      <c r="A11" s="21"/>
      <c r="B11" s="21"/>
    </row>
    <row r="12" spans="1:3" ht="16.5">
      <c r="A12" s="21"/>
      <c r="B12" s="21"/>
    </row>
  </sheetData>
  <phoneticPr fontId="1" type="noConversion"/>
  <pageMargins left="0.7" right="0.7" top="0.75" bottom="0.75" header="0.3" footer="0.3"/>
  <headerFooter alignWithMargins="0"/>
  <legacyDrawing r:id="rId1"/>
  <tableParts count="1">
    <tablePart r:id="rId2"/>
  </tableParts>
</worksheet>
</file>

<file path=xl/worksheets/sheet2.xml><?xml version="1.0" encoding="utf-8"?>
<worksheet xmlns="http://schemas.openxmlformats.org/spreadsheetml/2006/main" xmlns:r="http://schemas.openxmlformats.org/officeDocument/2006/relationships">
  <sheetPr>
    <pageSetUpPr fitToPage="1"/>
  </sheetPr>
  <dimension ref="A1:H14"/>
  <sheetViews>
    <sheetView showGridLines="0" topLeftCell="A7" workbookViewId="0">
      <selection activeCell="B14" sqref="B14:H14"/>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DATE(CalendarYear,2,1)</f>
        <v>43132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IF(AND(YEAR(FebSun1)=CalendarYear,MONTH(FebSun1)=2),FebSun1, "")</f>
        <v/>
      </c>
      <c r="C3" s="5" t="str">
        <f>IF(AND(YEAR(FebSun1+1)=CalendarYear,MONTH(FebSun1+1)=2),FebSun1+1, "")</f>
        <v/>
      </c>
      <c r="D3" s="5" t="str">
        <f>IF(AND(YEAR(FebSun1+2)=CalendarYear,MONTH(FebSun1+2)=2),FebSun1+2, "")</f>
        <v/>
      </c>
      <c r="E3" s="5" t="str">
        <f>IF(AND(YEAR(FebSun1+3)=CalendarYear,MONTH(FebSun1+3)=2),FebSun1+3, "")</f>
        <v/>
      </c>
      <c r="F3" s="5">
        <f>IF(AND(YEAR(FebSun1+4)=CalendarYear,MONTH(FebSun1+4)=2),FebSun1+4, "")</f>
        <v>43132</v>
      </c>
      <c r="G3" s="5">
        <f>IF(AND(YEAR(FebSun1+5)=CalendarYear,MONTH(FebSun1+5)=2),FebSun1+5, "")</f>
        <v>43133</v>
      </c>
      <c r="H3" s="10">
        <f>IF(AND(YEAR(FebSun1+6)=CalendarYear,MONTH(FebSun1+6)=2),FebSun1+6, "")</f>
        <v>43134</v>
      </c>
    </row>
    <row r="4" spans="1:8" ht="57.95" customHeight="1">
      <c r="B4" s="28"/>
      <c r="C4" s="24"/>
      <c r="D4" s="25"/>
      <c r="E4" s="25"/>
      <c r="F4" s="25"/>
      <c r="G4" s="25"/>
      <c r="H4" s="29"/>
    </row>
    <row r="5" spans="1:8" ht="14.1" customHeight="1">
      <c r="B5" s="11">
        <f>IF(AND(YEAR(FebSun1+7)=CalendarYear,MONTH(FebSun1+7)=2),FebSun1+7, "")</f>
        <v>43135</v>
      </c>
      <c r="C5" s="5">
        <f>IF(AND(YEAR(FebSun1+8)=CalendarYear,MONTH(FebSun1+8)=2),FebSun1+8, "")</f>
        <v>43136</v>
      </c>
      <c r="D5" s="5">
        <f>IF(AND(YEAR(FebSun1+9)=CalendarYear,MONTH(FebSun1+9)=2),FebSun1+9, "")</f>
        <v>43137</v>
      </c>
      <c r="E5" s="5">
        <f>IF(AND(YEAR(FebSun1+10)=CalendarYear,MONTH(FebSun1+10)=2),FebSun1+10, "")</f>
        <v>43138</v>
      </c>
      <c r="F5" s="5">
        <f>IF(AND(YEAR(FebSun1+11)=CalendarYear,MONTH(FebSun1+11)=2),FebSun1+11, "")</f>
        <v>43139</v>
      </c>
      <c r="G5" s="5">
        <f>IF(AND(YEAR(FebSun1+12)=CalendarYear,MONTH(FebSun1+12)=2),FebSun1+12,"")</f>
        <v>43140</v>
      </c>
      <c r="H5" s="10">
        <f>IF(AND(YEAR(FebSun1+13)=CalendarYear,MONTH(FebSun1+13)=2),FebSun1+13, "")</f>
        <v>43141</v>
      </c>
    </row>
    <row r="6" spans="1:8" ht="57.95" customHeight="1">
      <c r="B6" s="28"/>
      <c r="C6" s="24"/>
      <c r="D6" s="25"/>
      <c r="E6" s="25"/>
      <c r="F6" s="25"/>
      <c r="G6" s="25"/>
      <c r="H6" s="29"/>
    </row>
    <row r="7" spans="1:8" ht="14.1" customHeight="1">
      <c r="B7" s="11">
        <f>IF(AND(YEAR(FebSun1+14)=CalendarYear,MONTH(FebSun1+14)=2),FebSun1+14, "")</f>
        <v>43142</v>
      </c>
      <c r="C7" s="5">
        <f>IF(AND(YEAR(FebSun1+15)=CalendarYear,MONTH(FebSun1+15)=2),FebSun1+15, "")</f>
        <v>43143</v>
      </c>
      <c r="D7" s="5">
        <f>IF(AND(YEAR(FebSun1+16)=CalendarYear,MONTH(FebSun1+16)=2),FebSun1+16, "")</f>
        <v>43144</v>
      </c>
      <c r="E7" s="5">
        <f>IF(AND(YEAR(FebSun1+17)=CalendarYear,MONTH(FebSun1+17)=2),FebSun1+17, "")</f>
        <v>43145</v>
      </c>
      <c r="F7" s="5">
        <f>IF(AND(YEAR(FebSun1+18)=CalendarYear,MONTH(FebSun1+18)=2),FebSun1+18, "")</f>
        <v>43146</v>
      </c>
      <c r="G7" s="5">
        <f>IF(AND(YEAR(FebSun1+19)=CalendarYear,MONTH(FebSun1+19)=2),FebSun1+19, "")</f>
        <v>43147</v>
      </c>
      <c r="H7" s="10">
        <f>IF(AND(YEAR(FebSun1+20)=CalendarYear,MONTH(FebSun1+20)=2),FebSun1+20, "")</f>
        <v>43148</v>
      </c>
    </row>
    <row r="8" spans="1:8" ht="57.95" customHeight="1">
      <c r="B8" s="28"/>
      <c r="C8" s="24"/>
      <c r="D8" s="25"/>
      <c r="E8" s="25"/>
      <c r="F8" s="25"/>
      <c r="G8" s="25"/>
      <c r="H8" s="29"/>
    </row>
    <row r="9" spans="1:8" ht="14.1" customHeight="1">
      <c r="B9" s="12">
        <f>IF(AND(YEAR(FebSun1+21)=CalendarYear,MONTH(FebSun1+21)=2),FebSun1+21, "")</f>
        <v>43149</v>
      </c>
      <c r="C9" s="6">
        <f>IF(AND(YEAR(FebSun1+22)=CalendarYear,MONTH(FebSun1+22)=2),FebSun1+22, "")</f>
        <v>43150</v>
      </c>
      <c r="D9" s="6">
        <f>IF(AND(YEAR(FebSun1+23)=CalendarYear,MONTH(FebSun1+23)=2),FebSun1+23, "")</f>
        <v>43151</v>
      </c>
      <c r="E9" s="6">
        <f>IF(AND(YEAR(FebSun1+24)=CalendarYear,MONTH(FebSun1+24)=2),FebSun1+24, "")</f>
        <v>43152</v>
      </c>
      <c r="F9" s="6">
        <f>IF(AND(YEAR(FebSun1+25)=CalendarYear,MONTH(FebSun1+25)=2),FebSun1+25, "")</f>
        <v>43153</v>
      </c>
      <c r="G9" s="6">
        <f>IF(AND(YEAR(FebSun1+26)=CalendarYear,MONTH(FebSun1+26)=2),FebSun1+26, "")</f>
        <v>43154</v>
      </c>
      <c r="H9" s="13">
        <f>IF(AND(YEAR(FebSun1+27)=CalendarYear,MONTH(FebSun1+27)=2),FebSun1+27, "")</f>
        <v>43155</v>
      </c>
    </row>
    <row r="10" spans="1:8" ht="57.95" customHeight="1">
      <c r="B10" s="28"/>
      <c r="C10" s="24"/>
      <c r="D10" s="25"/>
      <c r="E10" s="25"/>
      <c r="F10" s="25"/>
      <c r="G10" s="25"/>
      <c r="H10" s="29"/>
    </row>
    <row r="11" spans="1:8" ht="14.1" customHeight="1">
      <c r="B11" s="12">
        <f>IF(AND(YEAR(FebSun1+28)=CalendarYear,MONTH(FebSun1+28)=2),FebSun1+28, "")</f>
        <v>43156</v>
      </c>
      <c r="C11" s="6">
        <f>IF(AND(YEAR(FebSun1+29)=CalendarYear,MONTH(FebSun1+29)=2),FebSun1+29, "")</f>
        <v>43157</v>
      </c>
      <c r="D11" s="6">
        <f>IF(AND(YEAR(FebSun1+30)=CalendarYear,MONTH(FebSun1+30)=2),FebSun1+30, "")</f>
        <v>43158</v>
      </c>
      <c r="E11" s="6">
        <f>IF(AND(YEAR(FebSun1+31)=CalendarYear,MONTH(FebSun1+31)=2),FebSun1+31, "")</f>
        <v>43159</v>
      </c>
      <c r="F11" s="6" t="str">
        <f>IF(AND(YEAR(FebSun1+32)=CalendarYear,MONTH(FebSun1+32)=2),FebSun1+32, "")</f>
        <v/>
      </c>
      <c r="G11" s="6" t="str">
        <f>IF(AND(YEAR(FebSun1+33)=CalendarYear,MONTH(FebSun1+33)=2),FebSun1+33, "")</f>
        <v/>
      </c>
      <c r="H11" s="13" t="str">
        <f>IF(AND(YEAR(FebSun1+34)=CalendarYear,MONTH(FebSun1+34)=2),FebSun1+34, "")</f>
        <v/>
      </c>
    </row>
    <row r="12" spans="1:8" ht="57.95" customHeight="1">
      <c r="B12" s="28"/>
      <c r="C12" s="24"/>
      <c r="D12" s="25"/>
      <c r="E12" s="25"/>
      <c r="F12" s="24"/>
      <c r="G12" s="24"/>
      <c r="H12" s="29"/>
    </row>
    <row r="13" spans="1:8" ht="14.1" customHeight="1">
      <c r="B13" s="41" t="s">
        <v>8</v>
      </c>
      <c r="C13" s="42"/>
      <c r="D13" s="42"/>
      <c r="E13" s="42"/>
      <c r="F13" s="42"/>
      <c r="G13" s="42"/>
      <c r="H13" s="43"/>
    </row>
    <row r="14" spans="1:8" ht="57.95" customHeight="1" thickBot="1">
      <c r="B14" s="40"/>
      <c r="C14" s="36"/>
      <c r="D14" s="36"/>
      <c r="E14" s="36"/>
      <c r="F14" s="36"/>
      <c r="G14" s="36"/>
      <c r="H14" s="37"/>
    </row>
  </sheetData>
  <mergeCells count="3">
    <mergeCell ref="B1:H1"/>
    <mergeCell ref="B14:H14"/>
    <mergeCell ref="B13:H13"/>
  </mergeCells>
  <phoneticPr fontId="1" type="noConversion"/>
  <printOptions horizontalCentered="1"/>
  <pageMargins left="0.5" right="0.5" top="0.75" bottom="0.75" header="0.5" footer="0.5"/>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H14"/>
  <sheetViews>
    <sheetView showGridLines="0" topLeftCell="A2" workbookViewId="0">
      <selection activeCell="E10" sqref="E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DATE(CalendarYear,3,1)</f>
        <v>43160</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1" customHeight="1">
      <c r="B3" s="9" t="str">
        <f>IF(AND(YEAR(MarSun1)=CalendarYear,MONTH(MarSun1)=3),MarSun1, "")</f>
        <v/>
      </c>
      <c r="C3" s="5" t="str">
        <f>IF(AND(YEAR(MarSun1+1)=CalendarYear,MONTH(MarSun1+1)=3),MarSun1+1, "")</f>
        <v/>
      </c>
      <c r="D3" s="5" t="str">
        <f>IF(AND(YEAR(MarSun1+2)=CalendarYear,MONTH(MarSun1+2)=3),MarSun1+2, "")</f>
        <v/>
      </c>
      <c r="E3" s="5" t="str">
        <f>IF(AND(YEAR(MarSun1+3)=CalendarYear,MONTH(MarSun1+3)=3),MarSun1+3, "")</f>
        <v/>
      </c>
      <c r="F3" s="5">
        <f>IF(AND(YEAR(MarSun1+4)=CalendarYear,MONTH(MarSun1+4)=3),MarSun1+4, "")</f>
        <v>43160</v>
      </c>
      <c r="G3" s="5">
        <f>IF(AND(YEAR(MarSun1+5)=CalendarYear,MONTH(MarSun1+5)=3),MarSun1+5, "")</f>
        <v>43161</v>
      </c>
      <c r="H3" s="10">
        <f>IF(AND(YEAR(MarSun1+6)=CalendarYear,MONTH(MarSun1+6)=3),MarSun1+6, "")</f>
        <v>43162</v>
      </c>
    </row>
    <row r="4" spans="1:8" ht="57.95" customHeight="1">
      <c r="B4" s="28"/>
      <c r="C4" s="24"/>
      <c r="D4" s="25"/>
      <c r="E4" s="25"/>
      <c r="F4" s="25"/>
      <c r="G4" s="25"/>
      <c r="H4" s="29"/>
    </row>
    <row r="5" spans="1:8" ht="14.1" customHeight="1">
      <c r="B5" s="11">
        <f>IF(AND(YEAR(MarSun1+7)=CalendarYear,MONTH(MarSun1+7)=3),MarSun1+7, "")</f>
        <v>43163</v>
      </c>
      <c r="C5" s="5">
        <f>IF(AND(YEAR(MarSun1+8)=CalendarYear,MONTH(MarSun1+8)=3),MarSun1+8, "")</f>
        <v>43164</v>
      </c>
      <c r="D5" s="5">
        <f>IF(AND(YEAR(MarSun1+9)=CalendarYear,MONTH(MarSun1+9)=3),MarSun1+9, "")</f>
        <v>43165</v>
      </c>
      <c r="E5" s="5">
        <f>IF(AND(YEAR(MarSun1+10)=CalendarYear,MONTH(MarSun1+10)=3),MarSun1+10, "")</f>
        <v>43166</v>
      </c>
      <c r="F5" s="5">
        <f>IF(AND(YEAR(MarSun1+11)=CalendarYear,MONTH(MarSun1+11)=3),MarSun1+11, "")</f>
        <v>43167</v>
      </c>
      <c r="G5" s="5">
        <f>IF(AND(YEAR(MarSun1+12)=CalendarYear,MONTH(MarSun1+12)=3),MarSun1+12,"")</f>
        <v>43168</v>
      </c>
      <c r="H5" s="10">
        <f>IF(AND(YEAR(MarSun1+13)=CalendarYear,MONTH(MarSun1+13)=3),MarSun1+13, "")</f>
        <v>43169</v>
      </c>
    </row>
    <row r="6" spans="1:8" ht="57.95" customHeight="1">
      <c r="B6" s="28"/>
      <c r="C6" s="24"/>
      <c r="D6" s="25"/>
      <c r="E6" s="25"/>
      <c r="F6" s="25"/>
      <c r="G6" s="25"/>
      <c r="H6" s="29"/>
    </row>
    <row r="7" spans="1:8" ht="14.1" customHeight="1">
      <c r="B7" s="11">
        <f>IF(AND(YEAR(MarSun1+14)=CalendarYear,MONTH(MarSun1+14)=3),MarSun1+14, "")</f>
        <v>43170</v>
      </c>
      <c r="C7" s="5">
        <f>IF(AND(YEAR(MarSun1+15)=CalendarYear,MONTH(MarSun1+15)=3),MarSun1+15, "")</f>
        <v>43171</v>
      </c>
      <c r="D7" s="5">
        <f>IF(AND(YEAR(MarSun1+16)=CalendarYear,MONTH(MarSun1+16)=3),MarSun1+16, "")</f>
        <v>43172</v>
      </c>
      <c r="E7" s="5">
        <f>IF(AND(YEAR(MarSun1+17)=CalendarYear,MONTH(MarSun1+17)=3),MarSun1+17, "")</f>
        <v>43173</v>
      </c>
      <c r="F7" s="5">
        <f>IF(AND(YEAR(MarSun1+18)=CalendarYear,MONTH(MarSun1+18)=3),MarSun1+18, "")</f>
        <v>43174</v>
      </c>
      <c r="G7" s="5">
        <f>IF(AND(YEAR(MarSun1+19)=CalendarYear,MONTH(MarSun1+19)=3),MarSun1+19, "")</f>
        <v>43175</v>
      </c>
      <c r="H7" s="10">
        <f>IF(AND(YEAR(MarSun1+20)=CalendarYear,MONTH(MarSun1+20)=3),MarSun1+20, "")</f>
        <v>43176</v>
      </c>
    </row>
    <row r="8" spans="1:8" ht="57.95" customHeight="1">
      <c r="B8" s="28"/>
      <c r="C8" s="24"/>
      <c r="D8" s="25"/>
      <c r="E8" s="25"/>
      <c r="F8" s="25"/>
      <c r="G8" s="25"/>
      <c r="H8" s="29"/>
    </row>
    <row r="9" spans="1:8" ht="14.1" customHeight="1">
      <c r="B9" s="12">
        <f>IF(AND(YEAR(MarSun1+21)=CalendarYear,MONTH(MarSun1+21)=3),MarSun1+21, "")</f>
        <v>43177</v>
      </c>
      <c r="C9" s="6">
        <f>IF(AND(YEAR(MarSun1+22)=CalendarYear,MONTH(MarSun1+22)=3),MarSun1+22, "")</f>
        <v>43178</v>
      </c>
      <c r="D9" s="6">
        <f>IF(AND(YEAR(MarSun1+23)=CalendarYear,MONTH(MarSun1+23)=3),MarSun1+23, "")</f>
        <v>43179</v>
      </c>
      <c r="E9" s="6">
        <f>IF(AND(YEAR(MarSun1+24)=CalendarYear,MONTH(MarSun1+24)=3),MarSun1+24, "")</f>
        <v>43180</v>
      </c>
      <c r="F9" s="6">
        <f>IF(AND(YEAR(MarSun1+25)=CalendarYear,MONTH(MarSun1+25)=3),MarSun1+25, "")</f>
        <v>43181</v>
      </c>
      <c r="G9" s="6">
        <f>IF(AND(YEAR(MarSun1+26)=CalendarYear,MONTH(MarSun1+26)=3),MarSun1+26, "")</f>
        <v>43182</v>
      </c>
      <c r="H9" s="13">
        <f>IF(AND(YEAR(MarSun1+27)=CalendarYear,MONTH(MarSun1+27)=3),MarSun1+27, "")</f>
        <v>43183</v>
      </c>
    </row>
    <row r="10" spans="1:8" ht="57.95" customHeight="1">
      <c r="B10" s="28"/>
      <c r="C10" s="24"/>
      <c r="D10" s="25"/>
      <c r="E10" s="25" t="s">
        <v>13</v>
      </c>
      <c r="F10" s="25"/>
      <c r="G10" s="25"/>
      <c r="H10" s="29"/>
    </row>
    <row r="11" spans="1:8" ht="14.1" customHeight="1">
      <c r="B11" s="12">
        <f>IF(AND(YEAR(MarSun1+28)=CalendarYear,MONTH(MarSun1+28)=3),MarSun1+28, "")</f>
        <v>43184</v>
      </c>
      <c r="C11" s="6">
        <f>IF(AND(YEAR(MarSun1+29)=CalendarYear,MONTH(MarSun1+29)=3),MarSun1+29, "")</f>
        <v>43185</v>
      </c>
      <c r="D11" s="6">
        <f>IF(AND(YEAR(MarSun1+30)=CalendarYear,MONTH(MarSun1+30)=3),MarSun1+30, "")</f>
        <v>43186</v>
      </c>
      <c r="E11" s="6">
        <f>IF(AND(YEAR(MarSun1+31)=CalendarYear,MONTH(MarSun1+31)=3),MarSun1+31, "")</f>
        <v>43187</v>
      </c>
      <c r="F11" s="6">
        <f>IF(AND(YEAR(MarSun1+32)=CalendarYear,MONTH(MarSun1+32)=3),MarSun1+32, "")</f>
        <v>43188</v>
      </c>
      <c r="G11" s="6">
        <f>IF(AND(YEAR(MarSun1+33)=CalendarYear,MONTH(MarSun1+33)=3),MarSun1+33, "")</f>
        <v>43189</v>
      </c>
      <c r="H11" s="13">
        <f>IF(AND(YEAR(MarSun1+34)=CalendarYear,MONTH(MarSun1+34)=3),MarSun1+34, "")</f>
        <v>43190</v>
      </c>
    </row>
    <row r="12" spans="1:8" ht="57.95" customHeight="1">
      <c r="B12" s="28"/>
      <c r="C12" s="24"/>
      <c r="D12" s="25"/>
      <c r="E12" s="25"/>
      <c r="F12" s="24"/>
      <c r="G12" s="24"/>
      <c r="H12" s="29"/>
    </row>
    <row r="13" spans="1:8" ht="14.1" customHeight="1">
      <c r="B13" s="12" t="str">
        <f>IF(AND(YEAR(MarSun1+35)=CalendarYear,MONTH(MarSun1+35)=3),MarSun1+35, "")</f>
        <v/>
      </c>
      <c r="C13" s="6" t="str">
        <f>IF(AND(YEAR(MarSun1+36)=CalendarYear,MONTH(MarSun1+36)=3),MarSun1+36, "")</f>
        <v/>
      </c>
      <c r="D13" s="38" t="s">
        <v>8</v>
      </c>
      <c r="E13" s="38"/>
      <c r="F13" s="38"/>
      <c r="G13" s="38"/>
      <c r="H13" s="39"/>
    </row>
    <row r="14" spans="1:8" ht="57.95" customHeight="1" thickBot="1">
      <c r="B14" s="31"/>
      <c r="C14" s="14"/>
      <c r="D14" s="35"/>
      <c r="E14" s="36"/>
      <c r="F14" s="36"/>
      <c r="G14" s="36"/>
      <c r="H14" s="37"/>
    </row>
  </sheetData>
  <mergeCells count="3">
    <mergeCell ref="B1:H1"/>
    <mergeCell ref="D14:H14"/>
    <mergeCell ref="D13:H13"/>
  </mergeCells>
  <phoneticPr fontId="1" type="noConversion"/>
  <printOptions horizontalCentered="1"/>
  <pageMargins left="0.5" right="0.5" top="0.75" bottom="0.75" header="0.5" footer="0.5"/>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8" sqref="E8"/>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DATE(CalendarYear,4,1)</f>
        <v>43191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f>IF(AND(YEAR(AprSun1)=CalendarYear,MONTH(AprSun1)=4),AprSun1, "")</f>
        <v>43191</v>
      </c>
      <c r="C3" s="5">
        <f>IF(AND(YEAR(AprSun1+1)=CalendarYear,MONTH(AprSun1+1)=4),AprSun1+1, "")</f>
        <v>43192</v>
      </c>
      <c r="D3" s="5">
        <f>IF(AND(YEAR(AprSun1+2)=CalendarYear,MONTH(AprSun1+2)=4),AprSun1+2, "")</f>
        <v>43193</v>
      </c>
      <c r="E3" s="5">
        <f>IF(AND(YEAR(AprSun1+3)=CalendarYear,MONTH(AprSun1+3)=4),AprSun1+3, "")</f>
        <v>43194</v>
      </c>
      <c r="F3" s="5">
        <f>IF(AND(YEAR(AprSun1+4)=CalendarYear,MONTH(AprSun1+4)=4),AprSun1+4, "")</f>
        <v>43195</v>
      </c>
      <c r="G3" s="5">
        <f>IF(AND(YEAR(AprSun1+5)=CalendarYear,MONTH(AprSun1+5)=4),AprSun1+5, "")</f>
        <v>43196</v>
      </c>
      <c r="H3" s="10">
        <f>IF(AND(YEAR(AprSun1+6)=CalendarYear,MONTH(AprSun1+6)=4),AprSun1+6, "")</f>
        <v>43197</v>
      </c>
    </row>
    <row r="4" spans="1:8" ht="57.95" customHeight="1">
      <c r="B4" s="28"/>
      <c r="C4" s="24"/>
      <c r="D4" s="25"/>
      <c r="E4" s="25" t="s">
        <v>13</v>
      </c>
      <c r="F4" s="25"/>
      <c r="G4" s="25"/>
      <c r="H4" s="29"/>
    </row>
    <row r="5" spans="1:8" ht="14.1" customHeight="1">
      <c r="B5" s="11">
        <f>IF(AND(YEAR(AprSun1+7)=CalendarYear,MONTH(AprSun1+7)=4),AprSun1+7, "")</f>
        <v>43198</v>
      </c>
      <c r="C5" s="5">
        <f>IF(AND(YEAR(AprSun1+8)=CalendarYear,MONTH(AprSun1+8)=4),AprSun1+8, "")</f>
        <v>43199</v>
      </c>
      <c r="D5" s="5">
        <f>IF(AND(YEAR(AprSun1+9)=CalendarYear,MONTH(AprSun1+9)=4),AprSun1+9, "")</f>
        <v>43200</v>
      </c>
      <c r="E5" s="5">
        <f>IF(AND(YEAR(AprSun1+10)=CalendarYear,MONTH(AprSun1+10)=4),AprSun1+10, "")</f>
        <v>43201</v>
      </c>
      <c r="F5" s="5">
        <f>IF(AND(YEAR(AprSun1+11)=CalendarYear,MONTH(AprSun1+11)=4),AprSun1+11, "")</f>
        <v>43202</v>
      </c>
      <c r="G5" s="5">
        <f>IF(AND(YEAR(AprSun1+12)=CalendarYear,MONTH(AprSun1+12)=4),AprSun1+12,"")</f>
        <v>43203</v>
      </c>
      <c r="H5" s="10">
        <f>IF(AND(YEAR(AprSun1+13)=CalendarYear,MONTH(AprSun1+13)=4),AprSun1+13, "")</f>
        <v>43204</v>
      </c>
    </row>
    <row r="6" spans="1:8" ht="57.95" customHeight="1">
      <c r="B6" s="28"/>
      <c r="C6" s="24"/>
      <c r="D6" s="25"/>
      <c r="E6" s="25"/>
      <c r="F6" s="25"/>
      <c r="G6" s="25"/>
      <c r="H6" s="29"/>
    </row>
    <row r="7" spans="1:8" ht="14.1" customHeight="1">
      <c r="B7" s="11">
        <f>IF(AND(YEAR(AprSun1+14)=CalendarYear,MONTH(AprSun1+14)=4),AprSun1+14, "")</f>
        <v>43205</v>
      </c>
      <c r="C7" s="5">
        <f>IF(AND(YEAR(AprSun1+15)=CalendarYear,MONTH(AprSun1+15)=4),AprSun1+15, "")</f>
        <v>43206</v>
      </c>
      <c r="D7" s="5">
        <f>IF(AND(YEAR(AprSun1+16)=CalendarYear,MONTH(AprSun1+16)=4),AprSun1+16, "")</f>
        <v>43207</v>
      </c>
      <c r="E7" s="5">
        <f>IF(AND(YEAR(AprSun1+17)=CalendarYear,MONTH(AprSun1+17)=4),AprSun1+17, "")</f>
        <v>43208</v>
      </c>
      <c r="F7" s="5">
        <f>IF(AND(YEAR(AprSun1+18)=CalendarYear,MONTH(AprSun1+18)=4),AprSun1+18, "")</f>
        <v>43209</v>
      </c>
      <c r="G7" s="5">
        <f>IF(AND(YEAR(AprSun1+19)=CalendarYear,MONTH(AprSun1+19)=4),AprSun1+19, "")</f>
        <v>43210</v>
      </c>
      <c r="H7" s="10">
        <f>IF(AND(YEAR(AprSun1+20)=CalendarYear,MONTH(AprSun1+20)=4),AprSun1+20, "")</f>
        <v>43211</v>
      </c>
    </row>
    <row r="8" spans="1:8" ht="57.95" customHeight="1">
      <c r="B8" s="28"/>
      <c r="C8" s="24"/>
      <c r="D8" s="25"/>
      <c r="E8" s="25" t="s">
        <v>13</v>
      </c>
      <c r="F8" s="25" t="s">
        <v>14</v>
      </c>
      <c r="G8" s="25"/>
      <c r="H8" s="29"/>
    </row>
    <row r="9" spans="1:8" ht="14.1" customHeight="1">
      <c r="B9" s="12">
        <f>IF(AND(YEAR(AprSun1+21)=CalendarYear,MONTH(AprSun1+21)=4),AprSun1+21, "")</f>
        <v>43212</v>
      </c>
      <c r="C9" s="6">
        <f>IF(AND(YEAR(AprSun1+22)=CalendarYear,MONTH(AprSun1+22)=4),AprSun1+22, "")</f>
        <v>43213</v>
      </c>
      <c r="D9" s="6">
        <f>IF(AND(YEAR(AprSun1+23)=CalendarYear,MONTH(AprSun1+23)=4),AprSun1+23, "")</f>
        <v>43214</v>
      </c>
      <c r="E9" s="6">
        <f>IF(AND(YEAR(AprSun1+24)=CalendarYear,MONTH(AprSun1+24)=4),AprSun1+24, "")</f>
        <v>43215</v>
      </c>
      <c r="F9" s="6">
        <f>IF(AND(YEAR(AprSun1+25)=CalendarYear,MONTH(AprSun1+25)=4),AprSun1+25, "")</f>
        <v>43216</v>
      </c>
      <c r="G9" s="6">
        <f>IF(AND(YEAR(AprSun1+26)=CalendarYear,MONTH(AprSun1+26)=4),AprSun1+26, "")</f>
        <v>43217</v>
      </c>
      <c r="H9" s="13">
        <f>IF(AND(YEAR(AprSun1+27)=CalendarYear,MONTH(AprSun1+27)=4),AprSun1+27, "")</f>
        <v>43218</v>
      </c>
    </row>
    <row r="10" spans="1:8" ht="57.95" customHeight="1">
      <c r="B10" s="28"/>
      <c r="C10" s="24"/>
      <c r="D10" s="25"/>
      <c r="E10" s="25"/>
      <c r="F10" s="25"/>
      <c r="G10" s="25"/>
      <c r="H10" s="29"/>
    </row>
    <row r="11" spans="1:8" ht="14.1" customHeight="1">
      <c r="B11" s="12">
        <f>IF(AND(YEAR(AprSun1+28)=CalendarYear,MONTH(AprSun1+28)=4),AprSun1+28, "")</f>
        <v>43219</v>
      </c>
      <c r="C11" s="6">
        <f>IF(AND(YEAR(AprSun1+29)=CalendarYear,MONTH(AprSun1+29)=4),AprSun1+29, "")</f>
        <v>43220</v>
      </c>
      <c r="D11" s="6" t="str">
        <f>IF(AND(YEAR(AprSun1+30)=CalendarYear,MONTH(AprSun1+30)=4),AprSun1+30, "")</f>
        <v/>
      </c>
      <c r="E11" s="6" t="str">
        <f>IF(AND(YEAR(AprSun1+31)=CalendarYear,MONTH(AprSun1+31)=4),AprSun1+31, "")</f>
        <v/>
      </c>
      <c r="F11" s="6" t="str">
        <f>IF(AND(YEAR(AprSun1+32)=CalendarYear,MONTH(AprSun1+32)=4),AprSun1+32, "")</f>
        <v/>
      </c>
      <c r="G11" s="6" t="str">
        <f>IF(AND(YEAR(AprSun1+33)=CalendarYear,MONTH(AprSun1+33)=4),AprSun1+33, "")</f>
        <v/>
      </c>
      <c r="H11" s="13" t="str">
        <f>IF(AND(YEAR(AprSun1+34)=CalendarYear,MONTH(AprSun1+34)=4),AprSun1+34, "")</f>
        <v/>
      </c>
    </row>
    <row r="12" spans="1:8" ht="57.95" customHeight="1">
      <c r="B12" s="28"/>
      <c r="C12" s="24"/>
      <c r="D12" s="25"/>
      <c r="E12" s="25"/>
      <c r="F12" s="24"/>
      <c r="G12" s="24"/>
      <c r="H12" s="29"/>
    </row>
    <row r="13" spans="1:8" ht="14.1" customHeight="1">
      <c r="B13" s="12" t="str">
        <f>IF(AND(YEAR(AprSun1+35)=CalendarYear,MONTH(AprSun1+35)=4),AprSun1+35, "")</f>
        <v/>
      </c>
      <c r="C13" s="38" t="s">
        <v>11</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8" sqref="E8"/>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DATE(CalendarYear,5,1)</f>
        <v>43221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IF(AND(YEAR(MaySun1)=CalendarYear,MONTH(MaySun1)=5),MaySun1, "")</f>
        <v/>
      </c>
      <c r="C3" s="5" t="str">
        <f>IF(AND(YEAR(MaySun1+1)=CalendarYear,MONTH(MaySun1+1)=5),MaySun1+1, "")</f>
        <v/>
      </c>
      <c r="D3" s="5">
        <f>IF(AND(YEAR(MaySun1+2)=CalendarYear,MONTH(MaySun1+2)=5),MaySun1+2, "")</f>
        <v>43221</v>
      </c>
      <c r="E3" s="5">
        <f>IF(AND(YEAR(MaySun1+3)=CalendarYear,MONTH(MaySun1+3)=5),MaySun1+3, "")</f>
        <v>43222</v>
      </c>
      <c r="F3" s="5">
        <f>IF(AND(YEAR(MaySun1+4)=CalendarYear,MONTH(MaySun1+4)=5),MaySun1+4, "")</f>
        <v>43223</v>
      </c>
      <c r="G3" s="5">
        <f>IF(AND(YEAR(MaySun1+5)=CalendarYear,MONTH(MaySun1+5)=5),MaySun1+5, "")</f>
        <v>43224</v>
      </c>
      <c r="H3" s="10">
        <f>IF(AND(YEAR(MaySun1+6)=CalendarYear,MONTH(MaySun1+6)=5),MaySun1+6, "")</f>
        <v>43225</v>
      </c>
    </row>
    <row r="4" spans="1:8" ht="57.95" customHeight="1">
      <c r="B4" s="28"/>
      <c r="C4" s="24"/>
      <c r="D4" s="25"/>
      <c r="E4" s="25" t="s">
        <v>13</v>
      </c>
      <c r="F4" s="25"/>
      <c r="G4" s="25"/>
      <c r="H4" s="29"/>
    </row>
    <row r="5" spans="1:8" ht="14.1" customHeight="1">
      <c r="B5" s="11">
        <f>IF(AND(YEAR(MaySun1+7)=CalendarYear,MONTH(MaySun1+7)=5),MaySun1+7, "")</f>
        <v>43226</v>
      </c>
      <c r="C5" s="5">
        <f>IF(AND(YEAR(MaySun1+8)=CalendarYear,MONTH(MaySun1+8)=5),MaySun1+8, "")</f>
        <v>43227</v>
      </c>
      <c r="D5" s="5">
        <f>IF(AND(YEAR(MaySun1+9)=CalendarYear,MONTH(MaySun1+9)=5),MaySun1+9, "")</f>
        <v>43228</v>
      </c>
      <c r="E5" s="5">
        <f>IF(AND(YEAR(MaySun1+10)=CalendarYear,MONTH(MaySun1+10)=5),MaySun1+10, "")</f>
        <v>43229</v>
      </c>
      <c r="F5" s="5">
        <f>IF(AND(YEAR(MaySun1+11)=CalendarYear,MONTH(MaySun1+11)=5),MaySun1+11, "")</f>
        <v>43230</v>
      </c>
      <c r="G5" s="5">
        <f>IF(AND(YEAR(MaySun1+12)=CalendarYear,MONTH(MaySun1+12)=5),MaySun1+12,"")</f>
        <v>43231</v>
      </c>
      <c r="H5" s="10">
        <f>IF(AND(YEAR(MaySun1+13)=CalendarYear,MONTH(MaySun1+13)=5),MaySun1+13, "")</f>
        <v>43232</v>
      </c>
    </row>
    <row r="6" spans="1:8" ht="57.95" customHeight="1">
      <c r="B6" s="28"/>
      <c r="C6" s="24"/>
      <c r="D6" s="25"/>
      <c r="E6" s="25"/>
      <c r="F6" s="25"/>
      <c r="G6" s="25"/>
      <c r="H6" s="29"/>
    </row>
    <row r="7" spans="1:8" ht="14.1" customHeight="1">
      <c r="B7" s="11">
        <f>IF(AND(YEAR(MaySun1+14)=CalendarYear,MONTH(MaySun1+14)=5),MaySun1+14, "")</f>
        <v>43233</v>
      </c>
      <c r="C7" s="5">
        <f>IF(AND(YEAR(MaySun1+15)=CalendarYear,MONTH(MaySun1+15)=5),MaySun1+15, "")</f>
        <v>43234</v>
      </c>
      <c r="D7" s="5">
        <f>IF(AND(YEAR(MaySun1+16)=CalendarYear,MONTH(MaySun1+16)=5),MaySun1+16, "")</f>
        <v>43235</v>
      </c>
      <c r="E7" s="5">
        <f>IF(AND(YEAR(MaySun1+17)=CalendarYear,MONTH(MaySun1+17)=5),MaySun1+17, "")</f>
        <v>43236</v>
      </c>
      <c r="F7" s="5">
        <f>IF(AND(YEAR(MaySun1+18)=CalendarYear,MONTH(MaySun1+18)=5),MaySun1+18, "")</f>
        <v>43237</v>
      </c>
      <c r="G7" s="5">
        <f>IF(AND(YEAR(MaySun1+19)=CalendarYear,MONTH(MaySun1+19)=5),MaySun1+19, "")</f>
        <v>43238</v>
      </c>
      <c r="H7" s="10">
        <f>IF(AND(YEAR(MaySun1+20)=CalendarYear,MONTH(MaySun1+20)=5),MaySun1+20, "")</f>
        <v>43239</v>
      </c>
    </row>
    <row r="8" spans="1:8" ht="57.95" customHeight="1">
      <c r="B8" s="28"/>
      <c r="C8" s="24"/>
      <c r="D8" s="25"/>
      <c r="E8" s="25" t="s">
        <v>13</v>
      </c>
      <c r="F8" s="25"/>
      <c r="G8" s="25"/>
      <c r="H8" s="29"/>
    </row>
    <row r="9" spans="1:8" ht="14.1" customHeight="1">
      <c r="B9" s="12">
        <f>IF(AND(YEAR(MaySun1+21)=CalendarYear,MONTH(MaySun1+21)=5),MaySun1+21, "")</f>
        <v>43240</v>
      </c>
      <c r="C9" s="6">
        <f>IF(AND(YEAR(MaySun1+22)=CalendarYear,MONTH(MaySun1+22)=5),MaySun1+22, "")</f>
        <v>43241</v>
      </c>
      <c r="D9" s="6">
        <f>IF(AND(YEAR(MaySun1+23)=CalendarYear,MONTH(MaySun1+23)=5),MaySun1+23, "")</f>
        <v>43242</v>
      </c>
      <c r="E9" s="6">
        <f>IF(AND(YEAR(MaySun1+24)=CalendarYear,MONTH(MaySun1+24)=5),MaySun1+24, "")</f>
        <v>43243</v>
      </c>
      <c r="F9" s="6">
        <f>IF(AND(YEAR(MaySun1+25)=CalendarYear,MONTH(MaySun1+25)=5),MaySun1+25, "")</f>
        <v>43244</v>
      </c>
      <c r="G9" s="6">
        <f>IF(AND(YEAR(MaySun1+26)=CalendarYear,MONTH(MaySun1+26)=5),MaySun1+26, "")</f>
        <v>43245</v>
      </c>
      <c r="H9" s="13">
        <f>IF(AND(YEAR(MaySun1+27)=CalendarYear,MONTH(MaySun1+27)=5),MaySun1+27, "")</f>
        <v>43246</v>
      </c>
    </row>
    <row r="10" spans="1:8" ht="57.95" customHeight="1">
      <c r="B10" s="32"/>
      <c r="C10" s="24"/>
      <c r="D10" s="25" t="s">
        <v>15</v>
      </c>
      <c r="E10" s="25"/>
      <c r="F10" s="25"/>
      <c r="G10" s="25"/>
      <c r="H10" s="29"/>
    </row>
    <row r="11" spans="1:8" ht="14.1" customHeight="1">
      <c r="B11" s="12">
        <f>IF(AND(YEAR(MaySun1+28)=CalendarYear,MONTH(MaySun1+28)=5),MaySun1+28, "")</f>
        <v>43247</v>
      </c>
      <c r="C11" s="6">
        <f>IF(AND(YEAR(MaySun1+29)=CalendarYear,MONTH(MaySun1+29)=5),MaySun1+29, "")</f>
        <v>43248</v>
      </c>
      <c r="D11" s="6">
        <f>IF(AND(YEAR(MaySun1+30)=CalendarYear,MONTH(MaySun1+30)=5),MaySun1+30, "")</f>
        <v>43249</v>
      </c>
      <c r="E11" s="6">
        <f>IF(AND(YEAR(MaySun1+31)=CalendarYear,MONTH(MaySun1+31)=5),MaySun1+31, "")</f>
        <v>43250</v>
      </c>
      <c r="F11" s="6">
        <f>IF(AND(YEAR(MaySun1+32)=CalendarYear,MONTH(MaySun1+32)=5),MaySun1+32, "")</f>
        <v>43251</v>
      </c>
      <c r="G11" s="6" t="str">
        <f>IF(AND(YEAR(MaySun1+33)=CalendarYear,MONTH(MaySun1+33)=5),MaySun1+33, "")</f>
        <v/>
      </c>
      <c r="H11" s="13" t="str">
        <f>IF(AND(YEAR(MaySun1+34)=CalendarYear,MONTH(MaySun1+34)=5),MaySun1+34, "")</f>
        <v/>
      </c>
    </row>
    <row r="12" spans="1:8" ht="57.95" customHeight="1">
      <c r="B12" s="28"/>
      <c r="C12" s="24"/>
      <c r="D12" s="25"/>
      <c r="E12" s="25" t="s">
        <v>13</v>
      </c>
      <c r="F12" s="24"/>
      <c r="G12" s="24"/>
      <c r="H12" s="29"/>
    </row>
    <row r="13" spans="1:8" ht="14.1" customHeight="1">
      <c r="B13" s="27" t="str">
        <f>IF(AND(YEAR(MaySun1+35)=CalendarYear,MONTH(MaySun1+35)=5),MaySun1+35, "")</f>
        <v/>
      </c>
      <c r="C13" s="23" t="str">
        <f>IF(AND(YEAR(MaySun1+36)=CalendarYear,MONTH(MaySun1+36)=5),MaySun1+36,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2" sqref="E12"/>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DATE(CalendarYear,6,1)</f>
        <v>43252</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1" customHeight="1">
      <c r="B3" s="9" t="str">
        <f>IF(AND(YEAR(JunSun1)=CalendarYear,MONTH(JunSun1)=6),JunSun1, "")</f>
        <v/>
      </c>
      <c r="C3" s="5" t="str">
        <f>IF(AND(YEAR(JunSun1+1)=CalendarYear,MONTH(JunSun1+1)=6),JunSun1+1, "")</f>
        <v/>
      </c>
      <c r="D3" s="5" t="str">
        <f>IF(AND(YEAR(JunSun1+2)=CalendarYear,MONTH(JunSun1+2)=6),JunSun1+2, "")</f>
        <v/>
      </c>
      <c r="E3" s="5" t="str">
        <f>IF(AND(YEAR(JunSun1+3)=CalendarYear,MONTH(JunSun1+3)=6),JunSun1+3, "")</f>
        <v/>
      </c>
      <c r="F3" s="5" t="str">
        <f>IF(AND(YEAR(JunSun1+4)=CalendarYear,MONTH(JunSun1+4)=6),JunSun1+4, "")</f>
        <v/>
      </c>
      <c r="G3" s="5">
        <f>IF(AND(YEAR(JunSun1+5)=CalendarYear,MONTH(JunSun1+5)=6),JunSun1+5, "")</f>
        <v>43252</v>
      </c>
      <c r="H3" s="10">
        <f>IF(AND(YEAR(JunSun1+6)=CalendarYear,MONTH(JunSun1+6)=6),JunSun1+6, "")</f>
        <v>43253</v>
      </c>
    </row>
    <row r="4" spans="1:8" ht="57.95" customHeight="1">
      <c r="B4" s="28"/>
      <c r="C4" s="24"/>
      <c r="D4" s="25"/>
      <c r="E4" s="25"/>
      <c r="F4" s="25"/>
      <c r="G4" s="25"/>
      <c r="H4" s="29"/>
    </row>
    <row r="5" spans="1:8" ht="14.1" customHeight="1">
      <c r="B5" s="11">
        <f>IF(AND(YEAR(JunSun1+7)=CalendarYear,MONTH(JunSun1+7)=6),JunSun1+7, "")</f>
        <v>43254</v>
      </c>
      <c r="C5" s="5">
        <f>IF(AND(YEAR(JunSun1+8)=CalendarYear,MONTH(JunSun1+8)=6),JunSun1+8, "")</f>
        <v>43255</v>
      </c>
      <c r="D5" s="5">
        <f>IF(AND(YEAR(JunSun1+9)=CalendarYear,MONTH(JunSun1+9)=6),JunSun1+9, "")</f>
        <v>43256</v>
      </c>
      <c r="E5" s="5">
        <f>IF(AND(YEAR(JunSun1+10)=CalendarYear,MONTH(JunSun1+10)=6),JunSun1+10, "")</f>
        <v>43257</v>
      </c>
      <c r="F5" s="5">
        <f>IF(AND(YEAR(JunSun1+11)=CalendarYear,MONTH(JunSun1+11)=6),JunSun1+11, "")</f>
        <v>43258</v>
      </c>
      <c r="G5" s="5">
        <f>IF(AND(YEAR(JunSun1+12)=CalendarYear,MONTH(JunSun1+12)=6),JunSun1+12,"")</f>
        <v>43259</v>
      </c>
      <c r="H5" s="10">
        <f>IF(AND(YEAR(JunSun1+13)=CalendarYear,MONTH(JunSun1+13)=6),JunSun1+13, "")</f>
        <v>43260</v>
      </c>
    </row>
    <row r="6" spans="1:8" ht="57.95" customHeight="1">
      <c r="B6" s="28"/>
      <c r="C6" s="24"/>
      <c r="D6" s="25"/>
      <c r="E6" s="25"/>
      <c r="F6" s="25"/>
      <c r="G6" s="25"/>
      <c r="H6" s="29"/>
    </row>
    <row r="7" spans="1:8" ht="14.1" customHeight="1">
      <c r="B7" s="11">
        <f>IF(AND(YEAR(JunSun1+14)=CalendarYear,MONTH(JunSun1+14)=6),JunSun1+14, "")</f>
        <v>43261</v>
      </c>
      <c r="C7" s="5">
        <f>IF(AND(YEAR(JunSun1+15)=CalendarYear,MONTH(JunSun1+15)=6),JunSun1+15, "")</f>
        <v>43262</v>
      </c>
      <c r="D7" s="5">
        <f>IF(AND(YEAR(JunSun1+16)=CalendarYear,MONTH(JunSun1+16)=6),JunSun1+16, "")</f>
        <v>43263</v>
      </c>
      <c r="E7" s="5">
        <f>IF(AND(YEAR(JunSun1+17)=CalendarYear,MONTH(JunSun1+17)=6),JunSun1+17, "")</f>
        <v>43264</v>
      </c>
      <c r="F7" s="5">
        <f>IF(AND(YEAR(JunSun1+18)=CalendarYear,MONTH(JunSun1+18)=6),JunSun1+18, "")</f>
        <v>43265</v>
      </c>
      <c r="G7" s="5">
        <f>IF(AND(YEAR(JunSun1+19)=CalendarYear,MONTH(JunSun1+19)=6),JunSun1+19, "")</f>
        <v>43266</v>
      </c>
      <c r="H7" s="10">
        <f>IF(AND(YEAR(JunSun1+20)=CalendarYear,MONTH(JunSun1+20)=6),JunSun1+20, "")</f>
        <v>43267</v>
      </c>
    </row>
    <row r="8" spans="1:8" ht="57.95" customHeight="1">
      <c r="B8" s="28"/>
      <c r="C8" s="24"/>
      <c r="D8" s="25"/>
      <c r="E8" s="25" t="s">
        <v>13</v>
      </c>
      <c r="F8" s="25"/>
      <c r="G8" s="25"/>
      <c r="H8" s="29"/>
    </row>
    <row r="9" spans="1:8" ht="14.1" customHeight="1">
      <c r="B9" s="12">
        <f>IF(AND(YEAR(JunSun1+21)=CalendarYear,MONTH(JunSun1+21)=6),JunSun1+21, "")</f>
        <v>43268</v>
      </c>
      <c r="C9" s="6">
        <f>IF(AND(YEAR(JunSun1+22)=CalendarYear,MONTH(JunSun1+22)=6),JunSun1+22, "")</f>
        <v>43269</v>
      </c>
      <c r="D9" s="6">
        <f>IF(AND(YEAR(JunSun1+23)=CalendarYear,MONTH(JunSun1+23)=6),JunSun1+23, "")</f>
        <v>43270</v>
      </c>
      <c r="E9" s="6">
        <f>IF(AND(YEAR(JunSun1+24)=CalendarYear,MONTH(JunSun1+24)=6),JunSun1+24, "")</f>
        <v>43271</v>
      </c>
      <c r="F9" s="6">
        <f>IF(AND(YEAR(JunSun1+25)=CalendarYear,MONTH(JunSun1+25)=6),JunSun1+25, "")</f>
        <v>43272</v>
      </c>
      <c r="G9" s="6">
        <f>IF(AND(YEAR(JunSun1+26)=CalendarYear,MONTH(JunSun1+26)=6),JunSun1+26, "")</f>
        <v>43273</v>
      </c>
      <c r="H9" s="13">
        <f>IF(AND(YEAR(JunSun1+27)=CalendarYear,MONTH(JunSun1+27)=6),JunSun1+27, "")</f>
        <v>43274</v>
      </c>
    </row>
    <row r="10" spans="1:8" ht="57.95" customHeight="1">
      <c r="B10" s="28"/>
      <c r="C10" s="24"/>
      <c r="D10" s="25"/>
      <c r="E10" s="25"/>
      <c r="F10" s="25"/>
      <c r="G10" s="25"/>
      <c r="H10" s="29"/>
    </row>
    <row r="11" spans="1:8" ht="14.1" customHeight="1">
      <c r="B11" s="12">
        <f>IF(AND(YEAR(JunSun1+28)=CalendarYear,MONTH(JunSun1+28)=6),JunSun1+28, "")</f>
        <v>43275</v>
      </c>
      <c r="C11" s="6">
        <f>IF(AND(YEAR(JunSun1+29)=CalendarYear,MONTH(JunSun1+29)=6),JunSun1+29, "")</f>
        <v>43276</v>
      </c>
      <c r="D11" s="6">
        <f>IF(AND(YEAR(JunSun1+30)=CalendarYear,MONTH(JunSun1+30)=6),JunSun1+30, "")</f>
        <v>43277</v>
      </c>
      <c r="E11" s="6">
        <f>IF(AND(YEAR(JunSun1+31)=CalendarYear,MONTH(JunSun1+31)=6),JunSun1+31, "")</f>
        <v>43278</v>
      </c>
      <c r="F11" s="6">
        <f>IF(AND(YEAR(JunSun1+32)=CalendarYear,MONTH(JunSun1+32)=6),JunSun1+32, "")</f>
        <v>43279</v>
      </c>
      <c r="G11" s="6">
        <f>IF(AND(YEAR(JunSun1+33)=CalendarYear,MONTH(JunSun1+33)=6),JunSun1+33, "")</f>
        <v>43280</v>
      </c>
      <c r="H11" s="13">
        <f>IF(AND(YEAR(JunSun1+34)=CalendarYear,MONTH(JunSun1+34)=6),JunSun1+34, "")</f>
        <v>43281</v>
      </c>
    </row>
    <row r="12" spans="1:8" ht="57.95" customHeight="1">
      <c r="B12" s="28"/>
      <c r="C12" s="24"/>
      <c r="D12" s="25"/>
      <c r="E12" s="25" t="s">
        <v>13</v>
      </c>
      <c r="F12" s="24"/>
      <c r="G12" s="24"/>
      <c r="H12" s="29"/>
    </row>
    <row r="13" spans="1:8" ht="14.1" customHeight="1">
      <c r="B13" s="12" t="str">
        <f>IF(AND(YEAR(JunSun1+35)=CalendarYear,MONTH(JunSun1+35)=6),JunSun1+35, "")</f>
        <v/>
      </c>
      <c r="C13" s="38" t="s">
        <v>8</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xl/worksheets/sheet7.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0" sqref="E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DATE(CalendarYear,7,1)</f>
        <v>43282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f>IF(AND(YEAR(JulSun1)=CalendarYear,MONTH(JulSun1)=7),JulSun1, "")</f>
        <v>43282</v>
      </c>
      <c r="C3" s="5">
        <f>IF(AND(YEAR(JulSun1+1)=CalendarYear,MONTH(JulSun1+1)=7),JulSun1+1, "")</f>
        <v>43283</v>
      </c>
      <c r="D3" s="5">
        <f>IF(AND(YEAR(JulSun1+2)=CalendarYear,MONTH(JulSun1+2)=7),JulSun1+2, "")</f>
        <v>43284</v>
      </c>
      <c r="E3" s="5">
        <f>IF(AND(YEAR(JulSun1+3)=CalendarYear,MONTH(JulSun1+3)=7),JulSun1+3, "")</f>
        <v>43285</v>
      </c>
      <c r="F3" s="5">
        <f>IF(AND(YEAR(JulSun1+4)=CalendarYear,MONTH(JulSun1+4)=7),JulSun1+4, "")</f>
        <v>43286</v>
      </c>
      <c r="G3" s="5">
        <f>IF(AND(YEAR(JulSun1+5)=CalendarYear,MONTH(JulSun1+5)=7),JulSun1+5, "")</f>
        <v>43287</v>
      </c>
      <c r="H3" s="10">
        <f>IF(AND(YEAR(JulSun1+6)=CalendarYear,MONTH(JulSun1+6)=7),JulSun1+6, "")</f>
        <v>43288</v>
      </c>
    </row>
    <row r="4" spans="1:8" ht="57.95" customHeight="1">
      <c r="B4" s="28"/>
      <c r="C4" s="24"/>
      <c r="D4" s="25"/>
      <c r="E4" s="25"/>
      <c r="F4" s="25"/>
      <c r="G4" s="25"/>
      <c r="H4" s="29"/>
    </row>
    <row r="5" spans="1:8" ht="14.1" customHeight="1">
      <c r="B5" s="11">
        <f>IF(AND(YEAR(JulSun1+7)=CalendarYear,MONTH(JulSun1+7)=7),JulSun1+7, "")</f>
        <v>43289</v>
      </c>
      <c r="C5" s="5">
        <f>IF(AND(YEAR(JulSun1+8)=CalendarYear,MONTH(JulSun1+8)=7),JulSun1+8, "")</f>
        <v>43290</v>
      </c>
      <c r="D5" s="5">
        <f>IF(AND(YEAR(JulSun1+9)=CalendarYear,MONTH(JulSun1+9)=7),JulSun1+9, "")</f>
        <v>43291</v>
      </c>
      <c r="E5" s="5">
        <f>IF(AND(YEAR(JulSun1+10)=CalendarYear,MONTH(JulSun1+10)=7),JulSun1+10, "")</f>
        <v>43292</v>
      </c>
      <c r="F5" s="5">
        <f>IF(AND(YEAR(JulSun1+11)=CalendarYear,MONTH(JulSun1+11)=7),JulSun1+11, "")</f>
        <v>43293</v>
      </c>
      <c r="G5" s="5">
        <f>IF(AND(YEAR(JulSun1+12)=CalendarYear,MONTH(JulSun1+12)=7),JulSun1+12,"")</f>
        <v>43294</v>
      </c>
      <c r="H5" s="10">
        <f>IF(AND(YEAR(JulSun1+13)=CalendarYear,MONTH(JulSun1+13)=7),JulSun1+13, "")</f>
        <v>43295</v>
      </c>
    </row>
    <row r="6" spans="1:8" ht="57.95" customHeight="1">
      <c r="B6" s="28"/>
      <c r="C6" s="24"/>
      <c r="D6" s="25"/>
      <c r="E6" s="25" t="s">
        <v>13</v>
      </c>
      <c r="F6" s="25"/>
      <c r="G6" s="25"/>
      <c r="H6" s="29"/>
    </row>
    <row r="7" spans="1:8" ht="14.1" customHeight="1">
      <c r="B7" s="11">
        <f>IF(AND(YEAR(JulSun1+14)=CalendarYear,MONTH(JulSun1+14)=7),JulSun1+14, "")</f>
        <v>43296</v>
      </c>
      <c r="C7" s="5">
        <f>IF(AND(YEAR(JulSun1+15)=CalendarYear,MONTH(JulSun1+15)=7),JulSun1+15, "")</f>
        <v>43297</v>
      </c>
      <c r="D7" s="5">
        <f>IF(AND(YEAR(JulSun1+16)=CalendarYear,MONTH(JulSun1+16)=7),JulSun1+16, "")</f>
        <v>43298</v>
      </c>
      <c r="E7" s="5">
        <f>IF(AND(YEAR(JulSun1+17)=CalendarYear,MONTH(JulSun1+17)=7),JulSun1+17, "")</f>
        <v>43299</v>
      </c>
      <c r="F7" s="5">
        <f>IF(AND(YEAR(JulSun1+18)=CalendarYear,MONTH(JulSun1+18)=7),JulSun1+18, "")</f>
        <v>43300</v>
      </c>
      <c r="G7" s="5">
        <f>IF(AND(YEAR(JulSun1+19)=CalendarYear,MONTH(JulSun1+19)=7),JulSun1+19, "")</f>
        <v>43301</v>
      </c>
      <c r="H7" s="10">
        <f>IF(AND(YEAR(JulSun1+20)=CalendarYear,MONTH(JulSun1+20)=7),JulSun1+20, "")</f>
        <v>43302</v>
      </c>
    </row>
    <row r="8" spans="1:8" ht="57.95" customHeight="1">
      <c r="B8" s="28"/>
      <c r="C8" s="24"/>
      <c r="D8" s="25"/>
      <c r="E8" s="25"/>
      <c r="F8" s="25"/>
      <c r="G8" s="25"/>
      <c r="H8" s="29"/>
    </row>
    <row r="9" spans="1:8" ht="14.1" customHeight="1">
      <c r="B9" s="12">
        <f>IF(AND(YEAR(JulSun1+21)=CalendarYear,MONTH(JulSun1+21)=7),JulSun1+21, "")</f>
        <v>43303</v>
      </c>
      <c r="C9" s="6">
        <f>IF(AND(YEAR(JulSun1+22)=CalendarYear,MONTH(JulSun1+22)=7),JulSun1+22, "")</f>
        <v>43304</v>
      </c>
      <c r="D9" s="6">
        <f>IF(AND(YEAR(JulSun1+23)=CalendarYear,MONTH(JulSun1+23)=7),JulSun1+23, "")</f>
        <v>43305</v>
      </c>
      <c r="E9" s="6">
        <f>IF(AND(YEAR(JulSun1+24)=CalendarYear,MONTH(JulSun1+24)=7),JulSun1+24, "")</f>
        <v>43306</v>
      </c>
      <c r="F9" s="6">
        <f>IF(AND(YEAR(JulSun1+25)=CalendarYear,MONTH(JulSun1+25)=7),JulSun1+25, "")</f>
        <v>43307</v>
      </c>
      <c r="G9" s="6">
        <f>IF(AND(YEAR(JulSun1+26)=CalendarYear,MONTH(JulSun1+26)=7),JulSun1+26, "")</f>
        <v>43308</v>
      </c>
      <c r="H9" s="13">
        <f>IF(AND(YEAR(JulSun1+27)=CalendarYear,MONTH(JulSun1+27)=7),JulSun1+27, "")</f>
        <v>43309</v>
      </c>
    </row>
    <row r="10" spans="1:8" ht="57.95" customHeight="1">
      <c r="B10" s="28"/>
      <c r="C10" s="24"/>
      <c r="D10" s="25"/>
      <c r="E10" s="25" t="s">
        <v>13</v>
      </c>
      <c r="F10" s="25"/>
      <c r="G10" s="25"/>
      <c r="H10" s="29"/>
    </row>
    <row r="11" spans="1:8" ht="14.1" customHeight="1">
      <c r="B11" s="12">
        <f>IF(AND(YEAR(JulSun1+28)=CalendarYear,MONTH(JulSun1+28)=7),JulSun1+28, "")</f>
        <v>43310</v>
      </c>
      <c r="C11" s="6">
        <f>IF(AND(YEAR(JulSun1+29)=CalendarYear,MONTH(JulSun1+29)=7),JulSun1+29, "")</f>
        <v>43311</v>
      </c>
      <c r="D11" s="6">
        <f>IF(AND(YEAR(JulSun1+30)=CalendarYear,MONTH(JulSun1+30)=7),JulSun1+30, "")</f>
        <v>43312</v>
      </c>
      <c r="E11" s="6" t="str">
        <f>IF(AND(YEAR(JulSun1+31)=CalendarYear,MONTH(JulSun1+31)=7),JulSun1+31, "")</f>
        <v/>
      </c>
      <c r="F11" s="6" t="str">
        <f>IF(AND(YEAR(JulSun1+32)=CalendarYear,MONTH(JulSun1+32)=7),JulSun1+32, "")</f>
        <v/>
      </c>
      <c r="G11" s="6" t="str">
        <f>IF(AND(YEAR(JulSun1+33)=CalendarYear,MONTH(JulSun1+33)=7),JulSun1+33, "")</f>
        <v/>
      </c>
      <c r="H11" s="13" t="str">
        <f>IF(AND(YEAR(JulSun1+34)=CalendarYear,MONTH(JulSun1+34)=7),JulSun1+34, "")</f>
        <v/>
      </c>
    </row>
    <row r="12" spans="1:8" ht="57.95" customHeight="1">
      <c r="B12" s="28"/>
      <c r="C12" s="24"/>
      <c r="D12" s="25"/>
      <c r="E12" s="25"/>
      <c r="F12" s="24"/>
      <c r="G12" s="24"/>
      <c r="H12" s="29"/>
    </row>
    <row r="13" spans="1:8" ht="14.1" customHeight="1">
      <c r="B13" s="27" t="str">
        <f>IF(AND(YEAR(JulSun1+35)=CalendarYear,MONTH(JulSun1+35)=7),JulSun1+35, "")</f>
        <v/>
      </c>
      <c r="C13" s="23" t="str">
        <f>IF(AND(YEAR(JulSun1+36)=CalendarYear,MONTH(JulSun1+36)=7),JulSun1+36,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0" sqref="E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DATE(CalendarYear,8,1)</f>
        <v>43313</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IF(AND(YEAR(AugSun1)=CalendarYear,MONTH(AugSun1)=8),AugSun1, "")</f>
        <v/>
      </c>
      <c r="C3" s="5" t="str">
        <f>IF(AND(YEAR(AugSun1+1)=CalendarYear,MONTH(AugSun1+1)=8),AugSun1+1, "")</f>
        <v/>
      </c>
      <c r="D3" s="5" t="str">
        <f>IF(AND(YEAR(AugSun1+2)=CalendarYear,MONTH(AugSun1+2)=8),AugSun1+2, "")</f>
        <v/>
      </c>
      <c r="E3" s="5">
        <f>IF(AND(YEAR(AugSun1+3)=CalendarYear,MONTH(AugSun1+3)=8),AugSun1+3, "")</f>
        <v>43313</v>
      </c>
      <c r="F3" s="5">
        <f>IF(AND(YEAR(AugSun1+4)=CalendarYear,MONTH(AugSun1+4)=8),AugSun1+4, "")</f>
        <v>43314</v>
      </c>
      <c r="G3" s="5">
        <f>IF(AND(YEAR(AugSun1+5)=CalendarYear,MONTH(AugSun1+5)=8),AugSun1+5, "")</f>
        <v>43315</v>
      </c>
      <c r="H3" s="10">
        <f>IF(AND(YEAR(AugSun1+6)=CalendarYear,MONTH(AugSun1+6)=8),AugSun1+6, "")</f>
        <v>43316</v>
      </c>
    </row>
    <row r="4" spans="1:8" ht="57.95" customHeight="1">
      <c r="B4" s="28"/>
      <c r="C4" s="24"/>
      <c r="D4" s="25"/>
      <c r="E4" s="25"/>
      <c r="F4" s="25"/>
      <c r="G4" s="25"/>
      <c r="H4" s="29"/>
    </row>
    <row r="5" spans="1:8" ht="14.1" customHeight="1">
      <c r="B5" s="11">
        <f>IF(AND(YEAR(AugSun1+7)=CalendarYear,MONTH(AugSun1+7)=8),AugSun1+7, "")</f>
        <v>43317</v>
      </c>
      <c r="C5" s="5">
        <f>IF(AND(YEAR(AugSun1+8)=CalendarYear,MONTH(AugSun1+8)=8),AugSun1+8, "")</f>
        <v>43318</v>
      </c>
      <c r="D5" s="5">
        <f>IF(AND(YEAR(AugSun1+9)=CalendarYear,MONTH(AugSun1+9)=8),AugSun1+9, "")</f>
        <v>43319</v>
      </c>
      <c r="E5" s="5">
        <f>IF(AND(YEAR(AugSun1+10)=CalendarYear,MONTH(AugSun1+10)=8),AugSun1+10, "")</f>
        <v>43320</v>
      </c>
      <c r="F5" s="5">
        <f>IF(AND(YEAR(AugSun1+11)=CalendarYear,MONTH(AugSun1+11)=8),AugSun1+11, "")</f>
        <v>43321</v>
      </c>
      <c r="G5" s="5">
        <f>IF(AND(YEAR(AugSun1+12)=CalendarYear,MONTH(AugSun1+12)=8),AugSun1+12,"")</f>
        <v>43322</v>
      </c>
      <c r="H5" s="10">
        <f>IF(AND(YEAR(AugSun1+13)=CalendarYear,MONTH(AugSun1+13)=8),AugSun1+13, "")</f>
        <v>43323</v>
      </c>
    </row>
    <row r="6" spans="1:8" ht="57.95" customHeight="1">
      <c r="B6" s="28"/>
      <c r="C6" s="24"/>
      <c r="D6" s="25"/>
      <c r="E6" s="25" t="s">
        <v>13</v>
      </c>
      <c r="F6" s="25"/>
      <c r="G6" s="25"/>
      <c r="H6" s="29"/>
    </row>
    <row r="7" spans="1:8" ht="14.1" customHeight="1">
      <c r="B7" s="11">
        <f>IF(AND(YEAR(AugSun1+14)=CalendarYear,MONTH(AugSun1+14)=8),AugSun1+14, "")</f>
        <v>43324</v>
      </c>
      <c r="C7" s="5">
        <f>IF(AND(YEAR(AugSun1+15)=CalendarYear,MONTH(AugSun1+15)=8),AugSun1+15, "")</f>
        <v>43325</v>
      </c>
      <c r="D7" s="5">
        <f>IF(AND(YEAR(AugSun1+16)=CalendarYear,MONTH(AugSun1+16)=8),AugSun1+16, "")</f>
        <v>43326</v>
      </c>
      <c r="E7" s="5">
        <f>IF(AND(YEAR(AugSun1+17)=CalendarYear,MONTH(AugSun1+17)=8),AugSun1+17, "")</f>
        <v>43327</v>
      </c>
      <c r="F7" s="5">
        <f>IF(AND(YEAR(AugSun1+18)=CalendarYear,MONTH(AugSun1+18)=8),AugSun1+18, "")</f>
        <v>43328</v>
      </c>
      <c r="G7" s="5">
        <f>IF(AND(YEAR(AugSun1+19)=CalendarYear,MONTH(AugSun1+19)=8),AugSun1+19, "")</f>
        <v>43329</v>
      </c>
      <c r="H7" s="10">
        <f>IF(AND(YEAR(AugSun1+20)=CalendarYear,MONTH(AugSun1+20)=8),AugSun1+20, "")</f>
        <v>43330</v>
      </c>
    </row>
    <row r="8" spans="1:8" ht="57.95" customHeight="1">
      <c r="B8" s="28"/>
      <c r="C8" s="24"/>
      <c r="D8" s="25"/>
      <c r="E8" s="25"/>
      <c r="F8" s="25"/>
      <c r="G8" s="25"/>
      <c r="H8" s="29"/>
    </row>
    <row r="9" spans="1:8" ht="14.1" customHeight="1">
      <c r="B9" s="12">
        <f>IF(AND(YEAR(AugSun1+21)=CalendarYear,MONTH(AugSun1+21)=8),AugSun1+21, "")</f>
        <v>43331</v>
      </c>
      <c r="C9" s="6">
        <f>IF(AND(YEAR(AugSun1+22)=CalendarYear,MONTH(AugSun1+22)=8),AugSun1+22, "")</f>
        <v>43332</v>
      </c>
      <c r="D9" s="6">
        <f>IF(AND(YEAR(AugSun1+23)=CalendarYear,MONTH(AugSun1+23)=8),AugSun1+23, "")</f>
        <v>43333</v>
      </c>
      <c r="E9" s="6">
        <f>IF(AND(YEAR(AugSun1+24)=CalendarYear,MONTH(AugSun1+24)=8),AugSun1+24, "")</f>
        <v>43334</v>
      </c>
      <c r="F9" s="6">
        <f>IF(AND(YEAR(AugSun1+25)=CalendarYear,MONTH(AugSun1+25)=8),AugSun1+25, "")</f>
        <v>43335</v>
      </c>
      <c r="G9" s="6">
        <f>IF(AND(YEAR(AugSun1+26)=CalendarYear,MONTH(AugSun1+26)=8),AugSun1+26, "")</f>
        <v>43336</v>
      </c>
      <c r="H9" s="13">
        <f>IF(AND(YEAR(AugSun1+27)=CalendarYear,MONTH(AugSun1+27)=8),AugSun1+27, "")</f>
        <v>43337</v>
      </c>
    </row>
    <row r="10" spans="1:8" ht="57.95" customHeight="1">
      <c r="B10" s="28"/>
      <c r="C10" s="24"/>
      <c r="D10" s="25"/>
      <c r="E10" s="25" t="s">
        <v>13</v>
      </c>
      <c r="F10" s="25"/>
      <c r="G10" s="25"/>
      <c r="H10" s="29"/>
    </row>
    <row r="11" spans="1:8" ht="14.1" customHeight="1">
      <c r="B11" s="12">
        <f>IF(AND(YEAR(AugSun1+28)=CalendarYear,MONTH(AugSun1+28)=8),AugSun1+28, "")</f>
        <v>43338</v>
      </c>
      <c r="C11" s="6">
        <f>IF(AND(YEAR(AugSun1+29)=CalendarYear,MONTH(AugSun1+29)=8),AugSun1+29, "")</f>
        <v>43339</v>
      </c>
      <c r="D11" s="6">
        <f>IF(AND(YEAR(AugSun1+30)=CalendarYear,MONTH(AugSun1+30)=8),AugSun1+30, "")</f>
        <v>43340</v>
      </c>
      <c r="E11" s="6">
        <f>IF(AND(YEAR(AugSun1+31)=CalendarYear,MONTH(AugSun1+31)=8),AugSun1+31, "")</f>
        <v>43341</v>
      </c>
      <c r="F11" s="6">
        <f>IF(AND(YEAR(AugSun1+32)=CalendarYear,MONTH(AugSun1+32)=8),AugSun1+32, "")</f>
        <v>43342</v>
      </c>
      <c r="G11" s="6">
        <f>IF(AND(YEAR(AugSun1+33)=CalendarYear,MONTH(AugSun1+33)=8),AugSun1+33, "")</f>
        <v>43343</v>
      </c>
      <c r="H11" s="13" t="str">
        <f>IF(AND(YEAR(AugSun1+34)=CalendarYear,MONTH(AugSun1+34)=8),AugSun1+34, "")</f>
        <v/>
      </c>
    </row>
    <row r="12" spans="1:8" ht="57.95" customHeight="1">
      <c r="B12" s="28"/>
      <c r="C12" s="24"/>
      <c r="D12" s="25"/>
      <c r="E12" s="25"/>
      <c r="F12" s="24"/>
      <c r="G12" s="24"/>
      <c r="H12" s="29"/>
    </row>
    <row r="13" spans="1:8" ht="14.1" customHeight="1">
      <c r="B13" s="27" t="str">
        <f>IF(AND(YEAR(AugSun1+35)=CalendarYear,MONTH(AugSun1+35)=8),AugSun1+35, "")</f>
        <v/>
      </c>
      <c r="C13" s="23" t="str">
        <f>IF(AND(YEAR(AugSun1+36)=CalendarYear,MONTH(AugSun1+36)=8),AugSun1+36, "")</f>
        <v/>
      </c>
      <c r="D13" s="38" t="s">
        <v>8</v>
      </c>
      <c r="E13" s="38"/>
      <c r="F13" s="38"/>
      <c r="G13" s="38"/>
      <c r="H13" s="39"/>
    </row>
    <row r="14" spans="1:8" ht="57.95" customHeight="1" thickBot="1">
      <c r="B14" s="30"/>
      <c r="C14" s="26"/>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1:H14"/>
  <sheetViews>
    <sheetView showGridLines="0" workbookViewId="0">
      <selection activeCell="E10" sqref="E10"/>
    </sheetView>
  </sheetViews>
  <sheetFormatPr baseColWidth="10" defaultColWidth="8.75" defaultRowHeight="14.25"/>
  <cols>
    <col min="1" max="1" width="2.375" style="1" customWidth="1"/>
    <col min="2" max="8" width="17.625" style="4" customWidth="1"/>
    <col min="9" max="16384" width="8.75" style="4"/>
  </cols>
  <sheetData>
    <row r="1" spans="1:8" s="1" customFormat="1" ht="59.25" customHeight="1" thickBot="1">
      <c r="B1" s="34">
        <f>DATE(CalendarYear,9,1)</f>
        <v>43344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1" customHeight="1">
      <c r="B3" s="9" t="str">
        <f>IF(AND(YEAR(SepSun1)=CalendarYear,MONTH(SepSun1)=9),SepSun1, "")</f>
        <v/>
      </c>
      <c r="C3" s="5" t="str">
        <f>IF(AND(YEAR(SepSun1+1)=CalendarYear,MONTH(SepSun1+1)=9),SepSun1+1, "")</f>
        <v/>
      </c>
      <c r="D3" s="5" t="str">
        <f>IF(AND(YEAR(SepSun1+2)=CalendarYear,MONTH(SepSun1+2)=9),SepSun1+2, "")</f>
        <v/>
      </c>
      <c r="E3" s="5" t="str">
        <f>IF(AND(YEAR(SepSun1+3)=CalendarYear,MONTH(SepSun1+3)=9),SepSun1+3, "")</f>
        <v/>
      </c>
      <c r="F3" s="5" t="str">
        <f>IF(AND(YEAR(SepSun1+4)=CalendarYear,MONTH(SepSun1+4)=9),SepSun1+4, "")</f>
        <v/>
      </c>
      <c r="G3" s="5" t="str">
        <f>IF(AND(YEAR(SepSun1+5)=CalendarYear,MONTH(SepSun1+5)=9),SepSun1+5, "")</f>
        <v/>
      </c>
      <c r="H3" s="10">
        <f>IF(AND(YEAR(SepSun1+6)=CalendarYear,MONTH(SepSun1+6)=9),SepSun1+6, "")</f>
        <v>43344</v>
      </c>
    </row>
    <row r="4" spans="1:8" ht="57.95" customHeight="1">
      <c r="B4" s="28"/>
      <c r="C4" s="24"/>
      <c r="D4" s="25"/>
      <c r="E4" s="25"/>
      <c r="F4" s="25"/>
      <c r="G4" s="25"/>
      <c r="H4" s="29"/>
    </row>
    <row r="5" spans="1:8" ht="14.1" customHeight="1">
      <c r="B5" s="11">
        <f>IF(AND(YEAR(SepSun1+7)=CalendarYear,MONTH(SepSun1+7)=9),SepSun1+7, "")</f>
        <v>43345</v>
      </c>
      <c r="C5" s="5">
        <f>IF(AND(YEAR(SepSun1+8)=CalendarYear,MONTH(SepSun1+8)=9),SepSun1+8, "")</f>
        <v>43346</v>
      </c>
      <c r="D5" s="5">
        <f>IF(AND(YEAR(SepSun1+9)=CalendarYear,MONTH(SepSun1+9)=9),SepSun1+9, "")</f>
        <v>43347</v>
      </c>
      <c r="E5" s="5">
        <f>IF(AND(YEAR(SepSun1+10)=CalendarYear,MONTH(SepSun1+10)=9),SepSun1+10, "")</f>
        <v>43348</v>
      </c>
      <c r="F5" s="5">
        <f>IF(AND(YEAR(SepSun1+11)=CalendarYear,MONTH(SepSun1+11)=9),SepSun1+11, "")</f>
        <v>43349</v>
      </c>
      <c r="G5" s="5">
        <f>IF(AND(YEAR(SepSun1+12)=CalendarYear,MONTH(SepSun1+12)=9),SepSun1+12,"")</f>
        <v>43350</v>
      </c>
      <c r="H5" s="10">
        <f>IF(AND(YEAR(SepSun1+13)=CalendarYear,MONTH(SepSun1+13)=9),SepSun1+13, "")</f>
        <v>43351</v>
      </c>
    </row>
    <row r="6" spans="1:8" ht="57.95" customHeight="1">
      <c r="B6" s="28"/>
      <c r="C6" s="24"/>
      <c r="D6" s="25"/>
      <c r="E6" s="25" t="s">
        <v>13</v>
      </c>
      <c r="F6" s="25"/>
      <c r="G6" s="25"/>
      <c r="H6" s="29"/>
    </row>
    <row r="7" spans="1:8" ht="14.1" customHeight="1">
      <c r="B7" s="11">
        <f>IF(AND(YEAR(SepSun1+14)=CalendarYear,MONTH(SepSun1+14)=9),SepSun1+14, "")</f>
        <v>43352</v>
      </c>
      <c r="C7" s="5">
        <f>IF(AND(YEAR(SepSun1+15)=CalendarYear,MONTH(SepSun1+15)=9),SepSun1+15, "")</f>
        <v>43353</v>
      </c>
      <c r="D7" s="5">
        <f>IF(AND(YEAR(SepSun1+16)=CalendarYear,MONTH(SepSun1+16)=9),SepSun1+16, "")</f>
        <v>43354</v>
      </c>
      <c r="E7" s="5">
        <f>IF(AND(YEAR(SepSun1+17)=CalendarYear,MONTH(SepSun1+17)=9),SepSun1+17, "")</f>
        <v>43355</v>
      </c>
      <c r="F7" s="5">
        <f>IF(AND(YEAR(SepSun1+18)=CalendarYear,MONTH(SepSun1+18)=9),SepSun1+18, "")</f>
        <v>43356</v>
      </c>
      <c r="G7" s="5">
        <f>IF(AND(YEAR(SepSun1+19)=CalendarYear,MONTH(SepSun1+19)=9),SepSun1+19, "")</f>
        <v>43357</v>
      </c>
      <c r="H7" s="10">
        <f>IF(AND(YEAR(SepSun1+20)=CalendarYear,MONTH(SepSun1+20)=9),SepSun1+20, "")</f>
        <v>43358</v>
      </c>
    </row>
    <row r="8" spans="1:8" ht="57.95" customHeight="1">
      <c r="B8" s="28"/>
      <c r="C8" s="24"/>
      <c r="D8" s="25" t="s">
        <v>15</v>
      </c>
      <c r="E8" s="25"/>
      <c r="F8" s="25"/>
      <c r="G8" s="25"/>
      <c r="H8" s="29"/>
    </row>
    <row r="9" spans="1:8" ht="14.1" customHeight="1">
      <c r="B9" s="12">
        <f>IF(AND(YEAR(SepSun1+21)=CalendarYear,MONTH(SepSun1+21)=9),SepSun1+21, "")</f>
        <v>43359</v>
      </c>
      <c r="C9" s="6">
        <f>IF(AND(YEAR(SepSun1+22)=CalendarYear,MONTH(SepSun1+22)=9),SepSun1+22, "")</f>
        <v>43360</v>
      </c>
      <c r="D9" s="6">
        <f>IF(AND(YEAR(SepSun1+23)=CalendarYear,MONTH(SepSun1+23)=9),SepSun1+23, "")</f>
        <v>43361</v>
      </c>
      <c r="E9" s="6">
        <f>IF(AND(YEAR(SepSun1+24)=CalendarYear,MONTH(SepSun1+24)=9),SepSun1+24, "")</f>
        <v>43362</v>
      </c>
      <c r="F9" s="6">
        <f>IF(AND(YEAR(SepSun1+25)=CalendarYear,MONTH(SepSun1+25)=9),SepSun1+25, "")</f>
        <v>43363</v>
      </c>
      <c r="G9" s="6">
        <f>IF(AND(YEAR(SepSun1+26)=CalendarYear,MONTH(SepSun1+26)=9),SepSun1+26, "")</f>
        <v>43364</v>
      </c>
      <c r="H9" s="13">
        <f>IF(AND(YEAR(SepSun1+27)=CalendarYear,MONTH(SepSun1+27)=9),SepSun1+27, "")</f>
        <v>43365</v>
      </c>
    </row>
    <row r="10" spans="1:8" ht="57.95" customHeight="1">
      <c r="B10" s="28"/>
      <c r="C10" s="24"/>
      <c r="D10" s="25"/>
      <c r="E10" s="25" t="s">
        <v>13</v>
      </c>
      <c r="F10" s="25"/>
      <c r="G10" s="25"/>
      <c r="H10" s="29"/>
    </row>
    <row r="11" spans="1:8" ht="14.1" customHeight="1">
      <c r="B11" s="12">
        <f>IF(AND(YEAR(SepSun1+28)=CalendarYear,MONTH(SepSun1+28)=9),SepSun1+28, "")</f>
        <v>43366</v>
      </c>
      <c r="C11" s="6">
        <f>IF(AND(YEAR(SepSun1+29)=CalendarYear,MONTH(SepSun1+29)=9),SepSun1+29, "")</f>
        <v>43367</v>
      </c>
      <c r="D11" s="6">
        <f>IF(AND(YEAR(SepSun1+30)=CalendarYear,MONTH(SepSun1+30)=9),SepSun1+30, "")</f>
        <v>43368</v>
      </c>
      <c r="E11" s="6">
        <f>IF(AND(YEAR(SepSun1+31)=CalendarYear,MONTH(SepSun1+31)=9),SepSun1+31, "")</f>
        <v>43369</v>
      </c>
      <c r="F11" s="6">
        <f>IF(AND(YEAR(SepSun1+32)=CalendarYear,MONTH(SepSun1+32)=9),SepSun1+32, "")</f>
        <v>43370</v>
      </c>
      <c r="G11" s="6">
        <f>IF(AND(YEAR(SepSun1+33)=CalendarYear,MONTH(SepSun1+33)=9),SepSun1+33, "")</f>
        <v>43371</v>
      </c>
      <c r="H11" s="13">
        <f>IF(AND(YEAR(SepSun1+34)=CalendarYear,MONTH(SepSun1+34)=9),SepSun1+34, "")</f>
        <v>43372</v>
      </c>
    </row>
    <row r="12" spans="1:8" ht="57.95" customHeight="1">
      <c r="B12" s="28"/>
      <c r="C12" s="24"/>
      <c r="D12" s="25"/>
      <c r="E12" s="25"/>
      <c r="F12" s="24"/>
      <c r="G12" s="24"/>
      <c r="H12" s="29"/>
    </row>
    <row r="13" spans="1:8" ht="14.1" customHeight="1">
      <c r="B13" s="27">
        <f>IF(AND(YEAR(SepSun1+35)=CalendarYear,MONTH(SepSun1+35)=9),SepSun1+35, "")</f>
        <v>43373</v>
      </c>
      <c r="C13" s="38" t="s">
        <v>8</v>
      </c>
      <c r="D13" s="38"/>
      <c r="E13" s="38"/>
      <c r="F13" s="38"/>
      <c r="G13" s="38"/>
      <c r="H13" s="39"/>
    </row>
    <row r="14" spans="1:8" ht="57.95" customHeight="1" thickBot="1">
      <c r="B14" s="30"/>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Ene</vt:lpstr>
      <vt:lpstr>Feb</vt:lpstr>
      <vt:lpstr>Mar</vt:lpstr>
      <vt:lpstr>Abr</vt:lpstr>
      <vt:lpstr>May</vt:lpstr>
      <vt:lpstr>Jun</vt:lpstr>
      <vt:lpstr>Jul</vt:lpstr>
      <vt:lpstr>Ago</vt:lpstr>
      <vt:lpstr>Sep</vt:lpstr>
      <vt:lpstr>Oct</vt:lpstr>
      <vt:lpstr>Nov</vt:lpstr>
      <vt:lpstr>Dec</vt:lpstr>
      <vt:lpstr>Lista de búsqueda</vt:lpstr>
      <vt:lpstr>Ene!Área_de_impresión</vt:lpstr>
      <vt:lpstr>CalendarYear</vt:lpstr>
      <vt:lpstr>Year</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dc:creator>
  <cp:lastModifiedBy>PC5</cp:lastModifiedBy>
  <dcterms:created xsi:type="dcterms:W3CDTF">2001-05-02T15:52:45Z</dcterms:created>
  <dcterms:modified xsi:type="dcterms:W3CDTF">2018-04-03T14:49:07Z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TC102851621033</vt:lpwstr>
  </property>
</Properties>
</file>