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45" windowWidth="23250" windowHeight="12570" tabRatio="794" firstSheet="18" activeTab="19"/>
  </bookViews>
  <sheets>
    <sheet name="연차 최종(2020.07)" sheetId="173" state="hidden" r:id="rId1"/>
    <sheet name="연차 최종(2020.11) " sheetId="185" state="hidden" r:id="rId2"/>
    <sheet name="연차 최종(2020.12) " sheetId="188" state="hidden" r:id="rId3"/>
    <sheet name="연차 최종(2021.01)" sheetId="191" state="hidden" r:id="rId4"/>
    <sheet name="연차 최종(2021.03)" sheetId="199" state="hidden" r:id="rId5"/>
    <sheet name="연차 최종(2021.04)" sheetId="202" state="hidden" r:id="rId6"/>
    <sheet name="연차 최종(2021.07)" sheetId="210" state="hidden" r:id="rId7"/>
    <sheet name="연차 최종(2022.01) " sheetId="250" state="hidden" r:id="rId8"/>
    <sheet name="(7-1)" sheetId="224" state="hidden" r:id="rId9"/>
    <sheet name="(7-3)" sheetId="228" state="hidden" r:id="rId10"/>
    <sheet name="(8-1)" sheetId="225" state="hidden" r:id="rId11"/>
    <sheet name="(8-3)" sheetId="231" state="hidden" r:id="rId12"/>
    <sheet name="연차 최종(2022.04)" sheetId="267" state="hidden" r:id="rId13"/>
    <sheet name="(22.02)주주야야휴휴" sheetId="251" state="hidden" r:id="rId14"/>
    <sheet name="(22.02)주야휴" sheetId="252" state="hidden" r:id="rId15"/>
    <sheet name="(22.02)주야휴,주주야야휴휴" sheetId="253" state="hidden" r:id="rId16"/>
    <sheet name="(22.02)충전원9시간" sheetId="257" state="hidden" r:id="rId17"/>
    <sheet name="(22.02)충전원9시간 (2)" sheetId="258" state="hidden" r:id="rId18"/>
    <sheet name="연차 최종(2022.11) (2)" sheetId="298" r:id="rId19"/>
    <sheet name="(23.11최종)" sheetId="329" r:id="rId20"/>
    <sheet name="(23.12최종)" sheetId="330" r:id="rId21"/>
    <sheet name="양식" sheetId="97" r:id="rId22"/>
    <sheet name="Sheet3" sheetId="212" r:id="rId23"/>
  </sheets>
  <definedNames>
    <definedName name="_xlnm.Print_Area" localSheetId="14">'(22.02)주야휴'!$C$1:$O$32</definedName>
    <definedName name="_xlnm.Print_Area" localSheetId="15">'(22.02)주야휴,주주야야휴휴'!$C$1:$O$32</definedName>
    <definedName name="_xlnm.Print_Area" localSheetId="13">'(22.02)주주야야휴휴'!$C$1:$O$32</definedName>
    <definedName name="_xlnm.Print_Area" localSheetId="16">'(22.02)충전원9시간'!$C$1:$O$32</definedName>
    <definedName name="_xlnm.Print_Area" localSheetId="17">'(22.02)충전원9시간 (2)'!$C$1:$O$32</definedName>
    <definedName name="_xlnm.Print_Area" localSheetId="19">'(23.11최종)'!$C$1:$P$35</definedName>
    <definedName name="_xlnm.Print_Area" localSheetId="20">'(23.12최종)'!$C$1:$P$35</definedName>
    <definedName name="_xlnm.Print_Area" localSheetId="8">'(7-1)'!$C$1:$O$36</definedName>
    <definedName name="_xlnm.Print_Area" localSheetId="9">'(7-3)'!$C$1:$O$36</definedName>
    <definedName name="_xlnm.Print_Area" localSheetId="10">'(8-1)'!$C$1:$O$36</definedName>
    <definedName name="_xlnm.Print_Area" localSheetId="11">'(8-3)'!$C$1:$O$36</definedName>
    <definedName name="_xlnm.Print_Area" localSheetId="18">'연차 최종(2022.11) (2)'!$D$2:$Z$16</definedName>
    <definedName name="ㅁ1" localSheetId="14">#REF!</definedName>
    <definedName name="ㅁ1" localSheetId="15">#REF!</definedName>
    <definedName name="ㅁ1" localSheetId="13">#REF!</definedName>
    <definedName name="ㅁ1" localSheetId="16">#REF!</definedName>
    <definedName name="ㅁ1" localSheetId="17">#REF!</definedName>
    <definedName name="ㅁ1" localSheetId="19">#REF!</definedName>
    <definedName name="ㅁ1" localSheetId="20">#REF!</definedName>
    <definedName name="ㅁ1" localSheetId="8">#REF!</definedName>
    <definedName name="ㅁ1" localSheetId="9">#REF!</definedName>
    <definedName name="ㅁ1" localSheetId="10">#REF!</definedName>
    <definedName name="ㅁ1" localSheetId="11">#REF!</definedName>
  </definedNames>
  <calcPr calcId="144525"/>
</workbook>
</file>

<file path=xl/calcChain.xml><?xml version="1.0" encoding="utf-8"?>
<calcChain xmlns="http://schemas.openxmlformats.org/spreadsheetml/2006/main">
  <c r="S11" i="330" l="1"/>
  <c r="X11" i="330" s="1"/>
  <c r="C6" i="330"/>
  <c r="C7" i="330" s="1"/>
  <c r="T5" i="330"/>
  <c r="S15" i="330" s="1"/>
  <c r="S5" i="330"/>
  <c r="D5" i="330"/>
  <c r="T4" i="330"/>
  <c r="S12" i="330" s="1"/>
  <c r="S4" i="330"/>
  <c r="S9" i="330" s="1"/>
  <c r="T3" i="330"/>
  <c r="S14" i="330" s="1"/>
  <c r="S3" i="330"/>
  <c r="S10" i="330" s="1"/>
  <c r="T2" i="330"/>
  <c r="S13" i="330" s="1"/>
  <c r="S2" i="330"/>
  <c r="S8" i="330" s="1"/>
  <c r="R2" i="330"/>
  <c r="S7" i="330" s="1"/>
  <c r="Q1" i="330"/>
  <c r="M1" i="330"/>
  <c r="L1" i="330"/>
  <c r="I1" i="330"/>
  <c r="F1" i="330"/>
  <c r="A1" i="330"/>
  <c r="X14" i="330" l="1"/>
  <c r="V14" i="330"/>
  <c r="U14" i="330"/>
  <c r="T14" i="330"/>
  <c r="T10" i="330"/>
  <c r="X10" i="330"/>
  <c r="V10" i="330"/>
  <c r="U10" i="330"/>
  <c r="X12" i="330"/>
  <c r="V12" i="330"/>
  <c r="U12" i="330"/>
  <c r="T12" i="330"/>
  <c r="W12" i="330" s="1"/>
  <c r="U9" i="330"/>
  <c r="T9" i="330"/>
  <c r="X9" i="330"/>
  <c r="V9" i="330"/>
  <c r="V15" i="330"/>
  <c r="U15" i="330"/>
  <c r="T15" i="330"/>
  <c r="X15" i="330"/>
  <c r="V7" i="330"/>
  <c r="U7" i="330"/>
  <c r="T7" i="330"/>
  <c r="W7" i="330" s="1"/>
  <c r="X7" i="330"/>
  <c r="V8" i="330"/>
  <c r="U8" i="330"/>
  <c r="T8" i="330"/>
  <c r="X8" i="330"/>
  <c r="X13" i="330"/>
  <c r="V13" i="330"/>
  <c r="U13" i="330"/>
  <c r="T13" i="330"/>
  <c r="C8" i="330"/>
  <c r="D7" i="330"/>
  <c r="D6" i="330"/>
  <c r="T11" i="330"/>
  <c r="W11" i="330" s="1"/>
  <c r="Y11" i="330" s="1"/>
  <c r="U11" i="330"/>
  <c r="V11" i="330"/>
  <c r="X13" i="329"/>
  <c r="W13" i="330" l="1"/>
  <c r="Y13" i="330" s="1"/>
  <c r="Y7" i="330"/>
  <c r="W9" i="330"/>
  <c r="Y9" i="330" s="1"/>
  <c r="C9" i="330"/>
  <c r="D8" i="330"/>
  <c r="W10" i="330"/>
  <c r="Y10" i="330" s="1"/>
  <c r="Y12" i="330"/>
  <c r="W14" i="330"/>
  <c r="Y14" i="330" s="1"/>
  <c r="W8" i="330"/>
  <c r="Y8" i="330" s="1"/>
  <c r="W15" i="330"/>
  <c r="Y15" i="330" s="1"/>
  <c r="S15" i="329"/>
  <c r="X15" i="329" s="1"/>
  <c r="S11" i="329"/>
  <c r="T11" i="329" s="1"/>
  <c r="U9" i="329"/>
  <c r="S9" i="329"/>
  <c r="V9" i="329" s="1"/>
  <c r="S7" i="329"/>
  <c r="X7" i="329" s="1"/>
  <c r="C6" i="329"/>
  <c r="C7" i="329" s="1"/>
  <c r="T5" i="329"/>
  <c r="S5" i="329"/>
  <c r="D5" i="329"/>
  <c r="T4" i="329"/>
  <c r="S12" i="329" s="1"/>
  <c r="S4" i="329"/>
  <c r="T3" i="329"/>
  <c r="S14" i="329" s="1"/>
  <c r="S3" i="329"/>
  <c r="S10" i="329" s="1"/>
  <c r="T2" i="329"/>
  <c r="S13" i="329" s="1"/>
  <c r="S2" i="329"/>
  <c r="S8" i="329" s="1"/>
  <c r="R2" i="329"/>
  <c r="Q1" i="329"/>
  <c r="M1" i="329"/>
  <c r="L1" i="329"/>
  <c r="I1" i="329"/>
  <c r="F1" i="329"/>
  <c r="A1" i="329"/>
  <c r="C10" i="330" l="1"/>
  <c r="D9" i="330"/>
  <c r="V10" i="329"/>
  <c r="X10" i="329"/>
  <c r="U10" i="329"/>
  <c r="T10" i="329"/>
  <c r="X12" i="329"/>
  <c r="U12" i="329"/>
  <c r="T12" i="329"/>
  <c r="V12" i="329"/>
  <c r="X14" i="329"/>
  <c r="V14" i="329"/>
  <c r="T14" i="329"/>
  <c r="U14" i="329"/>
  <c r="X8" i="329"/>
  <c r="V8" i="329"/>
  <c r="U8" i="329"/>
  <c r="T8" i="329"/>
  <c r="U13" i="329"/>
  <c r="V13" i="329"/>
  <c r="T13" i="329"/>
  <c r="C8" i="329"/>
  <c r="D7" i="329"/>
  <c r="U11" i="329"/>
  <c r="X9" i="329"/>
  <c r="V11" i="329"/>
  <c r="T7" i="329"/>
  <c r="W7" i="329" s="1"/>
  <c r="Y7" i="329" s="1"/>
  <c r="X11" i="329"/>
  <c r="T15" i="329"/>
  <c r="U7" i="329"/>
  <c r="U15" i="329"/>
  <c r="V7" i="329"/>
  <c r="T9" i="329"/>
  <c r="W9" i="329" s="1"/>
  <c r="V15" i="329"/>
  <c r="D6" i="329"/>
  <c r="C11" i="330" l="1"/>
  <c r="D10" i="330"/>
  <c r="W12" i="329"/>
  <c r="Y12" i="329" s="1"/>
  <c r="W11" i="329"/>
  <c r="Y11" i="329" s="1"/>
  <c r="W14" i="329"/>
  <c r="Y14" i="329" s="1"/>
  <c r="W8" i="329"/>
  <c r="Y8" i="329" s="1"/>
  <c r="Y9" i="329"/>
  <c r="W15" i="329"/>
  <c r="Y15" i="329" s="1"/>
  <c r="C9" i="329"/>
  <c r="D8" i="329"/>
  <c r="W13" i="329"/>
  <c r="Y13" i="329" s="1"/>
  <c r="W10" i="329"/>
  <c r="Y10" i="329" s="1"/>
  <c r="C12" i="330" l="1"/>
  <c r="D11" i="330"/>
  <c r="C10" i="329"/>
  <c r="D9" i="329"/>
  <c r="C13" i="330" l="1"/>
  <c r="D12" i="330"/>
  <c r="C11" i="329"/>
  <c r="D10" i="329"/>
  <c r="C14" i="330" l="1"/>
  <c r="D13" i="330"/>
  <c r="C12" i="329"/>
  <c r="D11" i="329"/>
  <c r="C15" i="330" l="1"/>
  <c r="D14" i="330"/>
  <c r="C13" i="329"/>
  <c r="D12" i="329"/>
  <c r="C16" i="330" l="1"/>
  <c r="D15" i="330"/>
  <c r="C14" i="329"/>
  <c r="D13" i="329"/>
  <c r="C17" i="330" l="1"/>
  <c r="D16" i="330"/>
  <c r="C15" i="329"/>
  <c r="D14" i="329"/>
  <c r="C18" i="330" l="1"/>
  <c r="D17" i="330"/>
  <c r="C16" i="329"/>
  <c r="D15" i="329"/>
  <c r="D18" i="330" l="1"/>
  <c r="C19" i="330"/>
  <c r="D16" i="329"/>
  <c r="C17" i="329"/>
  <c r="C20" i="330" l="1"/>
  <c r="D19" i="330"/>
  <c r="C18" i="329"/>
  <c r="D17" i="329"/>
  <c r="C21" i="330" l="1"/>
  <c r="D20" i="330"/>
  <c r="C19" i="329"/>
  <c r="D18" i="329"/>
  <c r="C22" i="330" l="1"/>
  <c r="D21" i="330"/>
  <c r="C20" i="329"/>
  <c r="D19" i="329"/>
  <c r="D22" i="330" l="1"/>
  <c r="C23" i="330"/>
  <c r="D20" i="329"/>
  <c r="C21" i="329"/>
  <c r="C24" i="330" l="1"/>
  <c r="D23" i="330"/>
  <c r="C22" i="329"/>
  <c r="D21" i="329"/>
  <c r="C25" i="330" l="1"/>
  <c r="D24" i="330"/>
  <c r="C23" i="329"/>
  <c r="D22" i="329"/>
  <c r="C26" i="330" l="1"/>
  <c r="D25" i="330"/>
  <c r="C24" i="329"/>
  <c r="D23" i="329"/>
  <c r="D26" i="330" l="1"/>
  <c r="C27" i="330"/>
  <c r="D24" i="329"/>
  <c r="C25" i="329"/>
  <c r="C28" i="330" l="1"/>
  <c r="D27" i="330"/>
  <c r="C26" i="329"/>
  <c r="D25" i="329"/>
  <c r="C29" i="330" l="1"/>
  <c r="D28" i="330"/>
  <c r="C27" i="329"/>
  <c r="D26" i="329"/>
  <c r="C30" i="330" l="1"/>
  <c r="D29" i="330"/>
  <c r="C28" i="329"/>
  <c r="D27" i="329"/>
  <c r="D30" i="330" l="1"/>
  <c r="C31" i="330"/>
  <c r="D28" i="329"/>
  <c r="C29" i="329"/>
  <c r="C32" i="330" l="1"/>
  <c r="D31" i="330"/>
  <c r="C30" i="329"/>
  <c r="D29" i="329"/>
  <c r="C33" i="330" l="1"/>
  <c r="D32" i="330"/>
  <c r="C31" i="329"/>
  <c r="D30" i="329"/>
  <c r="C34" i="330" l="1"/>
  <c r="D34" i="330" s="1"/>
  <c r="D33" i="330"/>
  <c r="C32" i="329"/>
  <c r="D31" i="329"/>
  <c r="D32" i="329" l="1"/>
  <c r="C33" i="329"/>
  <c r="C34" i="329" l="1"/>
  <c r="D33" i="329"/>
  <c r="D34" i="329" l="1"/>
  <c r="Y15" i="298" l="1"/>
  <c r="Z15" i="298" s="1"/>
  <c r="F15" i="298"/>
  <c r="C15" i="298"/>
  <c r="L14" i="298"/>
  <c r="K14" i="298"/>
  <c r="G14" i="298"/>
  <c r="H14" i="298" s="1"/>
  <c r="L13" i="298"/>
  <c r="Y13" i="298" s="1"/>
  <c r="Z13" i="298" s="1"/>
  <c r="K13" i="298"/>
  <c r="F13" i="298"/>
  <c r="L12" i="298"/>
  <c r="K12" i="298"/>
  <c r="H12" i="298"/>
  <c r="G12" i="298"/>
  <c r="F12" i="298"/>
  <c r="L11" i="298"/>
  <c r="K11" i="298"/>
  <c r="G11" i="298"/>
  <c r="H11" i="298" s="1"/>
  <c r="F11" i="298"/>
  <c r="L10" i="298"/>
  <c r="Y10" i="298" s="1"/>
  <c r="Z10" i="298" s="1"/>
  <c r="K10" i="298"/>
  <c r="G10" i="298"/>
  <c r="H10" i="298" s="1"/>
  <c r="L9" i="298"/>
  <c r="Y9" i="298" s="1"/>
  <c r="Z9" i="298" s="1"/>
  <c r="K9" i="298"/>
  <c r="G9" i="298"/>
  <c r="H9" i="298" s="1"/>
  <c r="F9" i="298"/>
  <c r="L8" i="298"/>
  <c r="Y8" i="298" s="1"/>
  <c r="Z8" i="298" s="1"/>
  <c r="K8" i="298"/>
  <c r="H8" i="298"/>
  <c r="G8" i="298"/>
  <c r="F8" i="298"/>
  <c r="L7" i="298"/>
  <c r="K7" i="298"/>
  <c r="L6" i="298"/>
  <c r="Y6" i="298" s="1"/>
  <c r="Z6" i="298" s="1"/>
  <c r="K6" i="298"/>
  <c r="G6" i="298"/>
  <c r="H6" i="298" s="1"/>
  <c r="F6" i="298"/>
  <c r="L5" i="298"/>
  <c r="Y5" i="298" s="1"/>
  <c r="K5" i="298"/>
  <c r="H5" i="298"/>
  <c r="G5" i="298"/>
  <c r="F5" i="298"/>
  <c r="N4" i="298"/>
  <c r="O4" i="298" s="1"/>
  <c r="P4" i="298" s="1"/>
  <c r="Q4" i="298" s="1"/>
  <c r="R4" i="298" s="1"/>
  <c r="S4" i="298" s="1"/>
  <c r="T4" i="298" s="1"/>
  <c r="U4" i="298" s="1"/>
  <c r="V4" i="298" s="1"/>
  <c r="W4" i="298" s="1"/>
  <c r="X4" i="298" s="1"/>
  <c r="D3" i="298"/>
  <c r="Y11" i="298" l="1"/>
  <c r="Z11" i="298" s="1"/>
  <c r="Y12" i="298"/>
  <c r="Z12" i="298" s="1"/>
  <c r="Z5" i="298"/>
  <c r="Y7" i="298"/>
  <c r="Z7" i="298" s="1"/>
  <c r="Y14" i="298"/>
  <c r="Z14" i="298" s="1"/>
  <c r="Z5" i="267" l="1"/>
  <c r="K5" i="267" l="1"/>
  <c r="Z15" i="267" l="1"/>
  <c r="L11" i="267"/>
  <c r="Z6" i="250"/>
  <c r="Z7" i="250"/>
  <c r="Z8" i="250"/>
  <c r="Z9" i="250"/>
  <c r="Z10" i="250"/>
  <c r="Z11" i="250"/>
  <c r="Z12" i="250"/>
  <c r="Z13" i="250"/>
  <c r="Z14" i="250"/>
  <c r="Z15" i="250"/>
  <c r="Y10" i="250"/>
  <c r="Y11" i="250"/>
  <c r="Y12" i="250"/>
  <c r="Y13" i="250"/>
  <c r="Y14" i="250"/>
  <c r="Y15" i="267" l="1"/>
  <c r="F15" i="267"/>
  <c r="C15" i="267"/>
  <c r="L14" i="267"/>
  <c r="G14" i="267"/>
  <c r="H14" i="267" s="1"/>
  <c r="K14" i="267" s="1"/>
  <c r="Y14" i="267" s="1"/>
  <c r="Z14" i="267" s="1"/>
  <c r="L13" i="267"/>
  <c r="K13" i="267"/>
  <c r="F13" i="267"/>
  <c r="L12" i="267"/>
  <c r="G12" i="267"/>
  <c r="H12" i="267" s="1"/>
  <c r="K12" i="267" s="1"/>
  <c r="F12" i="267"/>
  <c r="K11" i="267"/>
  <c r="Y11" i="267" s="1"/>
  <c r="Z11" i="267" s="1"/>
  <c r="G11" i="267"/>
  <c r="H11" i="267" s="1"/>
  <c r="F11" i="267"/>
  <c r="L10" i="267"/>
  <c r="K10" i="267"/>
  <c r="G10" i="267"/>
  <c r="H10" i="267" s="1"/>
  <c r="L9" i="267"/>
  <c r="G9" i="267"/>
  <c r="H9" i="267" s="1"/>
  <c r="K9" i="267" s="1"/>
  <c r="Y9" i="267" s="1"/>
  <c r="Z9" i="267" s="1"/>
  <c r="F9" i="267"/>
  <c r="L8" i="267"/>
  <c r="K8" i="267"/>
  <c r="G8" i="267"/>
  <c r="H8" i="267" s="1"/>
  <c r="F8" i="267"/>
  <c r="L7" i="267"/>
  <c r="G7" i="267"/>
  <c r="H7" i="267" s="1"/>
  <c r="K7" i="267" s="1"/>
  <c r="F7" i="267"/>
  <c r="L6" i="267"/>
  <c r="G6" i="267"/>
  <c r="H6" i="267" s="1"/>
  <c r="K6" i="267" s="1"/>
  <c r="F6" i="267"/>
  <c r="L5" i="267"/>
  <c r="G5" i="267"/>
  <c r="H5" i="267" s="1"/>
  <c r="F5" i="267"/>
  <c r="O4" i="267"/>
  <c r="P4" i="267" s="1"/>
  <c r="Q4" i="267" s="1"/>
  <c r="R4" i="267" s="1"/>
  <c r="S4" i="267" s="1"/>
  <c r="T4" i="267" s="1"/>
  <c r="U4" i="267" s="1"/>
  <c r="V4" i="267" s="1"/>
  <c r="W4" i="267" s="1"/>
  <c r="X4" i="267" s="1"/>
  <c r="N4" i="267"/>
  <c r="D3" i="267"/>
  <c r="Y7" i="267" l="1"/>
  <c r="Z7" i="267" s="1"/>
  <c r="Y12" i="267"/>
  <c r="Z12" i="267" s="1"/>
  <c r="Y13" i="267"/>
  <c r="Z13" i="267" s="1"/>
  <c r="Y5" i="267"/>
  <c r="Y10" i="267"/>
  <c r="Z10" i="267" s="1"/>
  <c r="Y8" i="267"/>
  <c r="Z8" i="267" s="1"/>
  <c r="Y6" i="267"/>
  <c r="Z6" i="267" s="1"/>
  <c r="G14" i="250" l="1"/>
  <c r="L13" i="250" l="1"/>
  <c r="L14" i="250"/>
  <c r="K13" i="250"/>
  <c r="J13" i="250"/>
  <c r="H14" i="250"/>
  <c r="J14" i="250" s="1"/>
  <c r="K14" i="250" s="1"/>
  <c r="U12" i="258" l="1"/>
  <c r="S12" i="258"/>
  <c r="X12" i="258" s="1"/>
  <c r="S9" i="258"/>
  <c r="V9" i="258" s="1"/>
  <c r="P6" i="258"/>
  <c r="C6" i="258"/>
  <c r="C7" i="258" s="1"/>
  <c r="T5" i="258"/>
  <c r="S15" i="258" s="1"/>
  <c r="S5" i="258"/>
  <c r="D5" i="258"/>
  <c r="S4" i="258"/>
  <c r="T3" i="258"/>
  <c r="S14" i="258" s="1"/>
  <c r="S3" i="258"/>
  <c r="S10" i="258" s="1"/>
  <c r="R3" i="258"/>
  <c r="S11" i="258" s="1"/>
  <c r="T2" i="258"/>
  <c r="S13" i="258" s="1"/>
  <c r="S2" i="258"/>
  <c r="S8" i="258" s="1"/>
  <c r="R2" i="258"/>
  <c r="S7" i="258" s="1"/>
  <c r="Q1" i="258"/>
  <c r="M1" i="258"/>
  <c r="L1" i="258"/>
  <c r="I1" i="258"/>
  <c r="F1" i="258"/>
  <c r="A1" i="258"/>
  <c r="X7" i="257"/>
  <c r="U12" i="257"/>
  <c r="S12" i="257"/>
  <c r="X12" i="257" s="1"/>
  <c r="S9" i="257"/>
  <c r="V9" i="257" s="1"/>
  <c r="P6" i="257"/>
  <c r="C6" i="257"/>
  <c r="C7" i="257" s="1"/>
  <c r="T5" i="257"/>
  <c r="S15" i="257" s="1"/>
  <c r="S5" i="257"/>
  <c r="D5" i="257"/>
  <c r="S4" i="257"/>
  <c r="T3" i="257"/>
  <c r="S14" i="257" s="1"/>
  <c r="S3" i="257"/>
  <c r="S10" i="257" s="1"/>
  <c r="R3" i="257"/>
  <c r="S11" i="257" s="1"/>
  <c r="T2" i="257"/>
  <c r="S13" i="257" s="1"/>
  <c r="S2" i="257"/>
  <c r="S8" i="257" s="1"/>
  <c r="R2" i="257"/>
  <c r="S7" i="257" s="1"/>
  <c r="Q1" i="257"/>
  <c r="M1" i="257"/>
  <c r="L1" i="257"/>
  <c r="I1" i="257"/>
  <c r="F1" i="257"/>
  <c r="A1" i="257"/>
  <c r="U10" i="258" l="1"/>
  <c r="T10" i="258"/>
  <c r="X10" i="258"/>
  <c r="V10" i="258"/>
  <c r="U14" i="258"/>
  <c r="T14" i="258"/>
  <c r="X14" i="258"/>
  <c r="V14" i="258"/>
  <c r="X7" i="258"/>
  <c r="V7" i="258"/>
  <c r="U7" i="258"/>
  <c r="T7" i="258"/>
  <c r="X8" i="258"/>
  <c r="V8" i="258"/>
  <c r="T8" i="258"/>
  <c r="U8" i="258"/>
  <c r="X15" i="258"/>
  <c r="V15" i="258"/>
  <c r="U15" i="258"/>
  <c r="T15" i="258"/>
  <c r="W15" i="258" s="1"/>
  <c r="V13" i="258"/>
  <c r="U13" i="258"/>
  <c r="T13" i="258"/>
  <c r="X13" i="258"/>
  <c r="C8" i="258"/>
  <c r="P7" i="258"/>
  <c r="D7" i="258"/>
  <c r="X11" i="258"/>
  <c r="V11" i="258"/>
  <c r="U11" i="258"/>
  <c r="T11" i="258"/>
  <c r="X9" i="258"/>
  <c r="D6" i="258"/>
  <c r="T12" i="258"/>
  <c r="T9" i="258"/>
  <c r="V12" i="258"/>
  <c r="U9" i="258"/>
  <c r="P5" i="258"/>
  <c r="U14" i="257"/>
  <c r="T14" i="257"/>
  <c r="X14" i="257"/>
  <c r="V14" i="257"/>
  <c r="V7" i="257"/>
  <c r="U7" i="257"/>
  <c r="T7" i="257"/>
  <c r="X11" i="257"/>
  <c r="V11" i="257"/>
  <c r="U11" i="257"/>
  <c r="T11" i="257"/>
  <c r="U10" i="257"/>
  <c r="T10" i="257"/>
  <c r="X10" i="257"/>
  <c r="V10" i="257"/>
  <c r="X8" i="257"/>
  <c r="V8" i="257"/>
  <c r="U8" i="257"/>
  <c r="T8" i="257"/>
  <c r="X15" i="257"/>
  <c r="V15" i="257"/>
  <c r="U15" i="257"/>
  <c r="T15" i="257"/>
  <c r="W15" i="257" s="1"/>
  <c r="Y15" i="257" s="1"/>
  <c r="V13" i="257"/>
  <c r="U13" i="257"/>
  <c r="T13" i="257"/>
  <c r="X13" i="257"/>
  <c r="C8" i="257"/>
  <c r="P7" i="257"/>
  <c r="D7" i="257"/>
  <c r="X9" i="257"/>
  <c r="D6" i="257"/>
  <c r="T12" i="257"/>
  <c r="T9" i="257"/>
  <c r="V12" i="257"/>
  <c r="U9" i="257"/>
  <c r="P5" i="257"/>
  <c r="W7" i="258" l="1"/>
  <c r="Y7" i="258" s="1"/>
  <c r="W12" i="258"/>
  <c r="Y12" i="258" s="1"/>
  <c r="W11" i="258"/>
  <c r="Y11" i="258" s="1"/>
  <c r="W13" i="258"/>
  <c r="Y13" i="258" s="1"/>
  <c r="W8" i="258"/>
  <c r="Y8" i="258" s="1"/>
  <c r="W14" i="258"/>
  <c r="Y14" i="258" s="1"/>
  <c r="Y15" i="258"/>
  <c r="W9" i="258"/>
  <c r="Y9" i="258" s="1"/>
  <c r="W10" i="258"/>
  <c r="Y10" i="258" s="1"/>
  <c r="D8" i="258"/>
  <c r="C9" i="258"/>
  <c r="P8" i="258"/>
  <c r="W8" i="257"/>
  <c r="Y8" i="257" s="1"/>
  <c r="W11" i="257"/>
  <c r="Y11" i="257" s="1"/>
  <c r="W12" i="257"/>
  <c r="Y12" i="257" s="1"/>
  <c r="W7" i="257"/>
  <c r="Y7" i="257" s="1"/>
  <c r="W10" i="257"/>
  <c r="Y10" i="257" s="1"/>
  <c r="D8" i="257"/>
  <c r="C9" i="257"/>
  <c r="P8" i="257"/>
  <c r="W9" i="257"/>
  <c r="Y9" i="257" s="1"/>
  <c r="W13" i="257"/>
  <c r="Y13" i="257" s="1"/>
  <c r="W14" i="257"/>
  <c r="Y14" i="257" s="1"/>
  <c r="C10" i="258" l="1"/>
  <c r="P9" i="258"/>
  <c r="D9" i="258"/>
  <c r="C10" i="257"/>
  <c r="P9" i="257"/>
  <c r="D9" i="257"/>
  <c r="C11" i="258" l="1"/>
  <c r="P10" i="258"/>
  <c r="D10" i="258"/>
  <c r="C11" i="257"/>
  <c r="P10" i="257"/>
  <c r="D10" i="257"/>
  <c r="X7" i="253"/>
  <c r="C12" i="258" l="1"/>
  <c r="P11" i="258"/>
  <c r="D11" i="258"/>
  <c r="C12" i="257"/>
  <c r="P11" i="257"/>
  <c r="D11" i="257"/>
  <c r="X7" i="252"/>
  <c r="U12" i="253"/>
  <c r="S12" i="253"/>
  <c r="X12" i="253" s="1"/>
  <c r="S9" i="253"/>
  <c r="V9" i="253" s="1"/>
  <c r="P6" i="253"/>
  <c r="C6" i="253"/>
  <c r="C7" i="253" s="1"/>
  <c r="T5" i="253"/>
  <c r="S15" i="253" s="1"/>
  <c r="S5" i="253"/>
  <c r="D5" i="253"/>
  <c r="S4" i="253"/>
  <c r="T3" i="253"/>
  <c r="S14" i="253" s="1"/>
  <c r="S3" i="253"/>
  <c r="S10" i="253" s="1"/>
  <c r="R3" i="253"/>
  <c r="S11" i="253" s="1"/>
  <c r="T2" i="253"/>
  <c r="S13" i="253" s="1"/>
  <c r="S2" i="253"/>
  <c r="S8" i="253" s="1"/>
  <c r="R2" i="253"/>
  <c r="S7" i="253" s="1"/>
  <c r="Q1" i="253"/>
  <c r="M1" i="253"/>
  <c r="L1" i="253"/>
  <c r="I1" i="253"/>
  <c r="F1" i="253"/>
  <c r="A1" i="253"/>
  <c r="D12" i="258" l="1"/>
  <c r="C13" i="258"/>
  <c r="P12" i="258"/>
  <c r="D12" i="257"/>
  <c r="C13" i="257"/>
  <c r="P12" i="257"/>
  <c r="U10" i="253"/>
  <c r="T10" i="253"/>
  <c r="X10" i="253"/>
  <c r="V10" i="253"/>
  <c r="V7" i="253"/>
  <c r="U7" i="253"/>
  <c r="T7" i="253"/>
  <c r="X11" i="253"/>
  <c r="V11" i="253"/>
  <c r="U11" i="253"/>
  <c r="T11" i="253"/>
  <c r="U8" i="253"/>
  <c r="X8" i="253"/>
  <c r="V8" i="253"/>
  <c r="T8" i="253"/>
  <c r="X15" i="253"/>
  <c r="V15" i="253"/>
  <c r="U15" i="253"/>
  <c r="T15" i="253"/>
  <c r="V13" i="253"/>
  <c r="U13" i="253"/>
  <c r="T13" i="253"/>
  <c r="X13" i="253"/>
  <c r="C8" i="253"/>
  <c r="P7" i="253"/>
  <c r="D7" i="253"/>
  <c r="U14" i="253"/>
  <c r="T14" i="253"/>
  <c r="X14" i="253"/>
  <c r="V14" i="253"/>
  <c r="X9" i="253"/>
  <c r="D6" i="253"/>
  <c r="T12" i="253"/>
  <c r="T9" i="253"/>
  <c r="V12" i="253"/>
  <c r="U9" i="253"/>
  <c r="P5" i="253"/>
  <c r="X7" i="251"/>
  <c r="V10" i="251"/>
  <c r="U10" i="251"/>
  <c r="T10" i="251"/>
  <c r="V10" i="252"/>
  <c r="U10" i="252"/>
  <c r="T10" i="252"/>
  <c r="T13" i="252"/>
  <c r="C14" i="258" l="1"/>
  <c r="P13" i="258"/>
  <c r="D13" i="258"/>
  <c r="C14" i="257"/>
  <c r="P13" i="257"/>
  <c r="D13" i="257"/>
  <c r="W8" i="253"/>
  <c r="Y8" i="253" s="1"/>
  <c r="W7" i="253"/>
  <c r="Y7" i="253" s="1"/>
  <c r="W11" i="253"/>
  <c r="Y11" i="253" s="1"/>
  <c r="W12" i="253"/>
  <c r="Y12" i="253" s="1"/>
  <c r="W15" i="253"/>
  <c r="Y15" i="253" s="1"/>
  <c r="D8" i="253"/>
  <c r="C9" i="253"/>
  <c r="P8" i="253"/>
  <c r="W13" i="253"/>
  <c r="Y13" i="253" s="1"/>
  <c r="W14" i="253"/>
  <c r="Y14" i="253" s="1"/>
  <c r="W9" i="253"/>
  <c r="Y9" i="253" s="1"/>
  <c r="W10" i="253"/>
  <c r="Y10" i="253" s="1"/>
  <c r="U15" i="251"/>
  <c r="U14" i="251"/>
  <c r="U13" i="251"/>
  <c r="X15" i="251"/>
  <c r="X14" i="251"/>
  <c r="X13" i="251"/>
  <c r="V13" i="251"/>
  <c r="U12" i="252"/>
  <c r="S12" i="252"/>
  <c r="X12" i="252" s="1"/>
  <c r="S9" i="252"/>
  <c r="V9" i="252" s="1"/>
  <c r="P6" i="252"/>
  <c r="C6" i="252"/>
  <c r="C7" i="252" s="1"/>
  <c r="T5" i="252"/>
  <c r="S15" i="252" s="1"/>
  <c r="S5" i="252"/>
  <c r="D5" i="252"/>
  <c r="S4" i="252"/>
  <c r="T3" i="252"/>
  <c r="S14" i="252" s="1"/>
  <c r="S3" i="252"/>
  <c r="S10" i="252" s="1"/>
  <c r="R3" i="252"/>
  <c r="S11" i="252" s="1"/>
  <c r="T2" i="252"/>
  <c r="S13" i="252" s="1"/>
  <c r="S2" i="252"/>
  <c r="S8" i="252" s="1"/>
  <c r="R2" i="252"/>
  <c r="S7" i="252" s="1"/>
  <c r="Q1" i="252"/>
  <c r="M1" i="252"/>
  <c r="L1" i="252"/>
  <c r="I1" i="252"/>
  <c r="F1" i="252"/>
  <c r="A1" i="252"/>
  <c r="S12" i="251"/>
  <c r="X12" i="251" s="1"/>
  <c r="C6" i="251"/>
  <c r="C7" i="251" s="1"/>
  <c r="T5" i="251"/>
  <c r="S15" i="251" s="1"/>
  <c r="S5" i="251"/>
  <c r="D5" i="251"/>
  <c r="S4" i="251"/>
  <c r="S9" i="251" s="1"/>
  <c r="V9" i="251" s="1"/>
  <c r="T3" i="251"/>
  <c r="S14" i="251" s="1"/>
  <c r="S3" i="251"/>
  <c r="S10" i="251" s="1"/>
  <c r="R3" i="251"/>
  <c r="S11" i="251" s="1"/>
  <c r="V11" i="251" s="1"/>
  <c r="T2" i="251"/>
  <c r="S13" i="251" s="1"/>
  <c r="S2" i="251"/>
  <c r="S8" i="251" s="1"/>
  <c r="V8" i="251" s="1"/>
  <c r="R2" i="251"/>
  <c r="S7" i="251" s="1"/>
  <c r="Q1" i="251"/>
  <c r="M1" i="251"/>
  <c r="L1" i="251"/>
  <c r="I1" i="251"/>
  <c r="F1" i="251"/>
  <c r="A1" i="251"/>
  <c r="C15" i="258" l="1"/>
  <c r="P14" i="258"/>
  <c r="D14" i="258"/>
  <c r="C15" i="257"/>
  <c r="P14" i="257"/>
  <c r="D14" i="257"/>
  <c r="C10" i="253"/>
  <c r="P9" i="253"/>
  <c r="D9" i="253"/>
  <c r="X11" i="251"/>
  <c r="V14" i="251"/>
  <c r="V7" i="252"/>
  <c r="U7" i="252"/>
  <c r="T7" i="252"/>
  <c r="X8" i="252"/>
  <c r="V8" i="252"/>
  <c r="T8" i="252"/>
  <c r="U8" i="252"/>
  <c r="X15" i="252"/>
  <c r="V15" i="252"/>
  <c r="U15" i="252"/>
  <c r="T15" i="252"/>
  <c r="V13" i="252"/>
  <c r="U13" i="252"/>
  <c r="X13" i="252"/>
  <c r="C8" i="252"/>
  <c r="P7" i="252"/>
  <c r="D7" i="252"/>
  <c r="X11" i="252"/>
  <c r="V11" i="252"/>
  <c r="U11" i="252"/>
  <c r="T11" i="252"/>
  <c r="X10" i="252"/>
  <c r="U14" i="252"/>
  <c r="T14" i="252"/>
  <c r="X14" i="252"/>
  <c r="V14" i="252"/>
  <c r="X9" i="252"/>
  <c r="D6" i="252"/>
  <c r="T12" i="252"/>
  <c r="T9" i="252"/>
  <c r="W9" i="252" s="1"/>
  <c r="V12" i="252"/>
  <c r="U9" i="252"/>
  <c r="P5" i="252"/>
  <c r="X9" i="251"/>
  <c r="T9" i="251"/>
  <c r="X8" i="251"/>
  <c r="T11" i="251"/>
  <c r="U11" i="251"/>
  <c r="T7" i="251"/>
  <c r="V7" i="251"/>
  <c r="U7" i="251"/>
  <c r="T14" i="251"/>
  <c r="T15" i="251"/>
  <c r="V15" i="251"/>
  <c r="X10" i="251"/>
  <c r="U9" i="251"/>
  <c r="U8" i="251"/>
  <c r="T8" i="251"/>
  <c r="T13" i="251"/>
  <c r="C8" i="251"/>
  <c r="P7" i="251"/>
  <c r="D7" i="251"/>
  <c r="D6" i="251"/>
  <c r="T12" i="251"/>
  <c r="P6" i="251"/>
  <c r="U12" i="251"/>
  <c r="V12" i="251"/>
  <c r="P5" i="251"/>
  <c r="K8" i="250"/>
  <c r="K9" i="250"/>
  <c r="K10" i="250"/>
  <c r="K11" i="250"/>
  <c r="K5" i="250"/>
  <c r="K6" i="250"/>
  <c r="Y15" i="250"/>
  <c r="F15" i="250"/>
  <c r="C15" i="250"/>
  <c r="F13" i="250"/>
  <c r="L12" i="250"/>
  <c r="G12" i="250"/>
  <c r="H12" i="250" s="1"/>
  <c r="J12" i="250" s="1"/>
  <c r="K12" i="250" s="1"/>
  <c r="F12" i="250"/>
  <c r="G11" i="250"/>
  <c r="H11" i="250" s="1"/>
  <c r="F11" i="250"/>
  <c r="L10" i="250"/>
  <c r="H10" i="250"/>
  <c r="G10" i="250"/>
  <c r="L9" i="250"/>
  <c r="G9" i="250"/>
  <c r="H9" i="250" s="1"/>
  <c r="J9" i="250" s="1"/>
  <c r="F9" i="250"/>
  <c r="L8" i="250"/>
  <c r="Y8" i="250" s="1"/>
  <c r="G8" i="250"/>
  <c r="H8" i="250" s="1"/>
  <c r="F8" i="250"/>
  <c r="L7" i="250"/>
  <c r="G7" i="250"/>
  <c r="H7" i="250" s="1"/>
  <c r="J7" i="250" s="1"/>
  <c r="K7" i="250" s="1"/>
  <c r="Y7" i="250" s="1"/>
  <c r="F7" i="250"/>
  <c r="L6" i="250"/>
  <c r="Y6" i="250" s="1"/>
  <c r="G6" i="250"/>
  <c r="H6" i="250" s="1"/>
  <c r="J6" i="250" s="1"/>
  <c r="F6" i="250"/>
  <c r="L5" i="250"/>
  <c r="H5" i="250"/>
  <c r="J5" i="250" s="1"/>
  <c r="G5" i="250"/>
  <c r="F5" i="250"/>
  <c r="N4" i="250"/>
  <c r="O4" i="250" s="1"/>
  <c r="P4" i="250" s="1"/>
  <c r="Q4" i="250" s="1"/>
  <c r="R4" i="250" s="1"/>
  <c r="S4" i="250" s="1"/>
  <c r="T4" i="250" s="1"/>
  <c r="U4" i="250" s="1"/>
  <c r="V4" i="250" s="1"/>
  <c r="W4" i="250" s="1"/>
  <c r="X4" i="250" s="1"/>
  <c r="D3" i="250"/>
  <c r="C16" i="258" l="1"/>
  <c r="P15" i="258"/>
  <c r="D15" i="258"/>
  <c r="C16" i="257"/>
  <c r="P15" i="257"/>
  <c r="D15" i="257"/>
  <c r="C11" i="253"/>
  <c r="P10" i="253"/>
  <c r="D10" i="253"/>
  <c r="W12" i="252"/>
  <c r="Y12" i="252" s="1"/>
  <c r="W7" i="252"/>
  <c r="Y7" i="252" s="1"/>
  <c r="W11" i="252"/>
  <c r="Y11" i="252" s="1"/>
  <c r="W13" i="252"/>
  <c r="Y13" i="252" s="1"/>
  <c r="W8" i="252"/>
  <c r="Y8" i="252" s="1"/>
  <c r="W14" i="252"/>
  <c r="Y14" i="252" s="1"/>
  <c r="W15" i="252"/>
  <c r="Y15" i="252" s="1"/>
  <c r="Y9" i="252"/>
  <c r="W10" i="252"/>
  <c r="Y10" i="252" s="1"/>
  <c r="D8" i="252"/>
  <c r="C9" i="252"/>
  <c r="P8" i="252"/>
  <c r="W12" i="251"/>
  <c r="Y12" i="251" s="1"/>
  <c r="W7" i="251"/>
  <c r="Y7" i="251" s="1"/>
  <c r="W8" i="251"/>
  <c r="Y8" i="251" s="1"/>
  <c r="W15" i="251"/>
  <c r="Y15" i="251" s="1"/>
  <c r="W11" i="251"/>
  <c r="Y11" i="251" s="1"/>
  <c r="W13" i="251"/>
  <c r="Y13" i="251" s="1"/>
  <c r="W9" i="251"/>
  <c r="Y9" i="251" s="1"/>
  <c r="W10" i="251"/>
  <c r="Y10" i="251" s="1"/>
  <c r="W14" i="251"/>
  <c r="Y14" i="251" s="1"/>
  <c r="C9" i="251"/>
  <c r="P8" i="251"/>
  <c r="D8" i="251"/>
  <c r="Y9" i="250"/>
  <c r="Y5" i="250"/>
  <c r="Z5" i="250" s="1"/>
  <c r="D16" i="258" l="1"/>
  <c r="C17" i="258"/>
  <c r="P16" i="258"/>
  <c r="D16" i="257"/>
  <c r="C17" i="257"/>
  <c r="P16" i="257"/>
  <c r="C12" i="253"/>
  <c r="P11" i="253"/>
  <c r="D11" i="253"/>
  <c r="C10" i="252"/>
  <c r="P9" i="252"/>
  <c r="D9" i="252"/>
  <c r="C10" i="251"/>
  <c r="P9" i="251"/>
  <c r="D9" i="251"/>
  <c r="C18" i="258" l="1"/>
  <c r="P17" i="258"/>
  <c r="D17" i="258"/>
  <c r="C18" i="257"/>
  <c r="P17" i="257"/>
  <c r="D17" i="257"/>
  <c r="D12" i="253"/>
  <c r="C13" i="253"/>
  <c r="P12" i="253"/>
  <c r="C11" i="252"/>
  <c r="P10" i="252"/>
  <c r="D10" i="252"/>
  <c r="C11" i="251"/>
  <c r="P10" i="251"/>
  <c r="D10" i="251"/>
  <c r="C19" i="258" l="1"/>
  <c r="P18" i="258"/>
  <c r="D18" i="258"/>
  <c r="C19" i="257"/>
  <c r="P18" i="257"/>
  <c r="D18" i="257"/>
  <c r="C14" i="253"/>
  <c r="P13" i="253"/>
  <c r="D13" i="253"/>
  <c r="C12" i="252"/>
  <c r="P11" i="252"/>
  <c r="D11" i="252"/>
  <c r="C12" i="251"/>
  <c r="P11" i="251"/>
  <c r="D11" i="251"/>
  <c r="Z9" i="210"/>
  <c r="Z7" i="210"/>
  <c r="Z8" i="210"/>
  <c r="C20" i="258" l="1"/>
  <c r="P19" i="258"/>
  <c r="D19" i="258"/>
  <c r="C20" i="257"/>
  <c r="P19" i="257"/>
  <c r="D19" i="257"/>
  <c r="C15" i="253"/>
  <c r="P14" i="253"/>
  <c r="D14" i="253"/>
  <c r="D12" i="252"/>
  <c r="C13" i="252"/>
  <c r="P12" i="252"/>
  <c r="C13" i="251"/>
  <c r="P12" i="251"/>
  <c r="D12" i="251"/>
  <c r="C21" i="258" l="1"/>
  <c r="P20" i="258"/>
  <c r="D20" i="258"/>
  <c r="C21" i="257"/>
  <c r="P20" i="257"/>
  <c r="D20" i="257"/>
  <c r="C16" i="253"/>
  <c r="P15" i="253"/>
  <c r="D15" i="253"/>
  <c r="C14" i="252"/>
  <c r="P13" i="252"/>
  <c r="D13" i="252"/>
  <c r="C14" i="251"/>
  <c r="P13" i="251"/>
  <c r="D13" i="251"/>
  <c r="P21" i="258" l="1"/>
  <c r="D21" i="258"/>
  <c r="C22" i="258"/>
  <c r="P21" i="257"/>
  <c r="D21" i="257"/>
  <c r="C22" i="257"/>
  <c r="D16" i="253"/>
  <c r="C17" i="253"/>
  <c r="P16" i="253"/>
  <c r="C15" i="252"/>
  <c r="P14" i="252"/>
  <c r="D14" i="252"/>
  <c r="C15" i="251"/>
  <c r="P14" i="251"/>
  <c r="D14" i="251"/>
  <c r="C23" i="258" l="1"/>
  <c r="P22" i="258"/>
  <c r="D22" i="258"/>
  <c r="C23" i="257"/>
  <c r="P22" i="257"/>
  <c r="D22" i="257"/>
  <c r="C18" i="253"/>
  <c r="P17" i="253"/>
  <c r="D17" i="253"/>
  <c r="C16" i="252"/>
  <c r="P15" i="252"/>
  <c r="D15" i="252"/>
  <c r="C16" i="251"/>
  <c r="P15" i="251"/>
  <c r="D15" i="251"/>
  <c r="C24" i="258" l="1"/>
  <c r="P23" i="258"/>
  <c r="D23" i="258"/>
  <c r="C24" i="257"/>
  <c r="P23" i="257"/>
  <c r="D23" i="257"/>
  <c r="C19" i="253"/>
  <c r="P18" i="253"/>
  <c r="D18" i="253"/>
  <c r="D16" i="252"/>
  <c r="C17" i="252"/>
  <c r="P16" i="252"/>
  <c r="P16" i="251"/>
  <c r="D16" i="251"/>
  <c r="C17" i="251"/>
  <c r="D24" i="258" l="1"/>
  <c r="C25" i="258"/>
  <c r="P24" i="258"/>
  <c r="D24" i="257"/>
  <c r="C25" i="257"/>
  <c r="P24" i="257"/>
  <c r="C20" i="253"/>
  <c r="P19" i="253"/>
  <c r="D19" i="253"/>
  <c r="C18" i="252"/>
  <c r="P17" i="252"/>
  <c r="D17" i="252"/>
  <c r="C18" i="251"/>
  <c r="P17" i="251"/>
  <c r="D17" i="251"/>
  <c r="H6" i="210"/>
  <c r="H7" i="210"/>
  <c r="H8" i="210"/>
  <c r="H9" i="210"/>
  <c r="H10" i="210"/>
  <c r="H11" i="210"/>
  <c r="H12" i="210"/>
  <c r="G11" i="210"/>
  <c r="C26" i="258" l="1"/>
  <c r="D25" i="258"/>
  <c r="C26" i="257"/>
  <c r="D25" i="257"/>
  <c r="C21" i="253"/>
  <c r="P20" i="253"/>
  <c r="D20" i="253"/>
  <c r="C19" i="252"/>
  <c r="P18" i="252"/>
  <c r="D18" i="252"/>
  <c r="C19" i="251"/>
  <c r="P18" i="251"/>
  <c r="D18" i="251"/>
  <c r="Z13" i="210"/>
  <c r="L10" i="210"/>
  <c r="Y10" i="210" s="1"/>
  <c r="C27" i="258" l="1"/>
  <c r="P26" i="258"/>
  <c r="D26" i="258"/>
  <c r="C27" i="257"/>
  <c r="P26" i="257"/>
  <c r="D26" i="257"/>
  <c r="P21" i="253"/>
  <c r="D21" i="253"/>
  <c r="C22" i="253"/>
  <c r="C20" i="252"/>
  <c r="P19" i="252"/>
  <c r="D19" i="252"/>
  <c r="D19" i="251"/>
  <c r="C20" i="251"/>
  <c r="P19" i="251"/>
  <c r="D27" i="258" l="1"/>
  <c r="C28" i="258"/>
  <c r="P27" i="258"/>
  <c r="D27" i="257"/>
  <c r="C28" i="257"/>
  <c r="P27" i="257"/>
  <c r="C23" i="253"/>
  <c r="P22" i="253"/>
  <c r="D22" i="253"/>
  <c r="C21" i="252"/>
  <c r="P20" i="252"/>
  <c r="D20" i="252"/>
  <c r="C21" i="251"/>
  <c r="P20" i="251"/>
  <c r="D20" i="251"/>
  <c r="C29" i="258" l="1"/>
  <c r="P28" i="258"/>
  <c r="D28" i="258"/>
  <c r="C29" i="257"/>
  <c r="P28" i="257"/>
  <c r="D28" i="257"/>
  <c r="C24" i="253"/>
  <c r="P23" i="253"/>
  <c r="D23" i="253"/>
  <c r="P21" i="252"/>
  <c r="D21" i="252"/>
  <c r="C22" i="252"/>
  <c r="C22" i="251"/>
  <c r="P21" i="251"/>
  <c r="D21" i="251"/>
  <c r="C30" i="258" l="1"/>
  <c r="P29" i="258"/>
  <c r="D29" i="258"/>
  <c r="C30" i="257"/>
  <c r="P29" i="257"/>
  <c r="D29" i="257"/>
  <c r="D24" i="253"/>
  <c r="C25" i="253"/>
  <c r="P24" i="253"/>
  <c r="C23" i="252"/>
  <c r="P22" i="252"/>
  <c r="D22" i="252"/>
  <c r="C23" i="251"/>
  <c r="P22" i="251"/>
  <c r="D22" i="251"/>
  <c r="C31" i="258" l="1"/>
  <c r="P30" i="258"/>
  <c r="D30" i="258"/>
  <c r="C31" i="257"/>
  <c r="P30" i="257"/>
  <c r="D30" i="257"/>
  <c r="C26" i="253"/>
  <c r="D25" i="253"/>
  <c r="C24" i="252"/>
  <c r="P23" i="252"/>
  <c r="D23" i="252"/>
  <c r="C24" i="251"/>
  <c r="P23" i="251"/>
  <c r="D23" i="251"/>
  <c r="C32" i="258" l="1"/>
  <c r="P31" i="258"/>
  <c r="D31" i="258"/>
  <c r="C32" i="257"/>
  <c r="P31" i="257"/>
  <c r="D31" i="257"/>
  <c r="C27" i="253"/>
  <c r="P26" i="253"/>
  <c r="D26" i="253"/>
  <c r="D24" i="252"/>
  <c r="C25" i="252"/>
  <c r="P24" i="252"/>
  <c r="P24" i="251"/>
  <c r="D24" i="251"/>
  <c r="C25" i="251"/>
  <c r="P32" i="258" l="1"/>
  <c r="D32" i="258"/>
  <c r="P32" i="257"/>
  <c r="D32" i="257"/>
  <c r="D27" i="253"/>
  <c r="C28" i="253"/>
  <c r="P27" i="253"/>
  <c r="C26" i="252"/>
  <c r="D25" i="252"/>
  <c r="C26" i="251"/>
  <c r="D25" i="251"/>
  <c r="C29" i="253" l="1"/>
  <c r="P28" i="253"/>
  <c r="D28" i="253"/>
  <c r="C27" i="252"/>
  <c r="P26" i="252"/>
  <c r="D26" i="252"/>
  <c r="C27" i="251"/>
  <c r="P26" i="251"/>
  <c r="D26" i="251"/>
  <c r="C30" i="253" l="1"/>
  <c r="P29" i="253"/>
  <c r="D29" i="253"/>
  <c r="D27" i="252"/>
  <c r="C28" i="252"/>
  <c r="P27" i="252"/>
  <c r="P27" i="251"/>
  <c r="D27" i="251"/>
  <c r="C28" i="251"/>
  <c r="F11" i="210"/>
  <c r="C31" i="253" l="1"/>
  <c r="P30" i="253"/>
  <c r="D30" i="253"/>
  <c r="C29" i="252"/>
  <c r="P28" i="252"/>
  <c r="D28" i="252"/>
  <c r="C29" i="251"/>
  <c r="P28" i="251"/>
  <c r="D28" i="251"/>
  <c r="C32" i="253" l="1"/>
  <c r="P31" i="253"/>
  <c r="D31" i="253"/>
  <c r="C30" i="252"/>
  <c r="P29" i="252"/>
  <c r="D29" i="252"/>
  <c r="C30" i="251"/>
  <c r="P29" i="251"/>
  <c r="D29" i="251"/>
  <c r="P32" i="253" l="1"/>
  <c r="D32" i="253"/>
  <c r="C31" i="252"/>
  <c r="P30" i="252"/>
  <c r="D30" i="252"/>
  <c r="D30" i="251"/>
  <c r="C31" i="251"/>
  <c r="P30" i="251"/>
  <c r="C32" i="252" l="1"/>
  <c r="P31" i="252"/>
  <c r="D31" i="252"/>
  <c r="C32" i="251"/>
  <c r="P31" i="251"/>
  <c r="D31" i="251"/>
  <c r="P32" i="252" l="1"/>
  <c r="D32" i="252"/>
  <c r="P32" i="251"/>
  <c r="D32" i="251"/>
  <c r="S14" i="231" l="1"/>
  <c r="V14" i="231" s="1"/>
  <c r="V12" i="231"/>
  <c r="T12" i="231"/>
  <c r="S12" i="231"/>
  <c r="X12" i="231" s="1"/>
  <c r="V8" i="231"/>
  <c r="T8" i="231"/>
  <c r="S8" i="231"/>
  <c r="X8" i="231" s="1"/>
  <c r="C7" i="231"/>
  <c r="C8" i="231" s="1"/>
  <c r="D6" i="231"/>
  <c r="C6" i="231"/>
  <c r="P6" i="231" s="1"/>
  <c r="T5" i="231"/>
  <c r="S15" i="231" s="1"/>
  <c r="S5" i="231"/>
  <c r="S10" i="231" s="1"/>
  <c r="V10" i="231" s="1"/>
  <c r="D5" i="231"/>
  <c r="S4" i="231"/>
  <c r="S9" i="231" s="1"/>
  <c r="T3" i="231"/>
  <c r="S3" i="231"/>
  <c r="R3" i="231"/>
  <c r="S11" i="231" s="1"/>
  <c r="T2" i="231"/>
  <c r="S13" i="231" s="1"/>
  <c r="S2" i="231"/>
  <c r="R2" i="231"/>
  <c r="S7" i="231" s="1"/>
  <c r="Q1" i="231"/>
  <c r="M1" i="231"/>
  <c r="L1" i="231"/>
  <c r="I1" i="231"/>
  <c r="F1" i="231"/>
  <c r="A1" i="231"/>
  <c r="X9" i="231" l="1"/>
  <c r="V9" i="231"/>
  <c r="U9" i="231"/>
  <c r="T9" i="231"/>
  <c r="W9" i="231" s="1"/>
  <c r="Y9" i="231" s="1"/>
  <c r="C9" i="231"/>
  <c r="P8" i="231"/>
  <c r="D8" i="231"/>
  <c r="U7" i="231"/>
  <c r="X7" i="231"/>
  <c r="T7" i="231"/>
  <c r="V7" i="231"/>
  <c r="U15" i="231"/>
  <c r="T15" i="231"/>
  <c r="X15" i="231"/>
  <c r="V15" i="231"/>
  <c r="X13" i="231"/>
  <c r="U13" i="231"/>
  <c r="V13" i="231"/>
  <c r="T13" i="231"/>
  <c r="W13" i="231" s="1"/>
  <c r="U11" i="231"/>
  <c r="T11" i="231"/>
  <c r="W11" i="231" s="1"/>
  <c r="Y11" i="231" s="1"/>
  <c r="X11" i="231"/>
  <c r="V11" i="231"/>
  <c r="X14" i="231"/>
  <c r="X10" i="231"/>
  <c r="U8" i="231"/>
  <c r="W8" i="231" s="1"/>
  <c r="Y8" i="231" s="1"/>
  <c r="U12" i="231"/>
  <c r="W12" i="231" s="1"/>
  <c r="Y12" i="231" s="1"/>
  <c r="D7" i="231"/>
  <c r="P5" i="231"/>
  <c r="P7" i="231"/>
  <c r="T10" i="231"/>
  <c r="T14" i="231"/>
  <c r="U10" i="231"/>
  <c r="U14" i="231"/>
  <c r="W10" i="231" l="1"/>
  <c r="Y10" i="231" s="1"/>
  <c r="Y13" i="231"/>
  <c r="W15" i="231"/>
  <c r="Y15" i="231" s="1"/>
  <c r="D9" i="231"/>
  <c r="C10" i="231"/>
  <c r="P9" i="231"/>
  <c r="W7" i="231"/>
  <c r="Y7" i="231" s="1"/>
  <c r="W14" i="231"/>
  <c r="Y14" i="231" s="1"/>
  <c r="P10" i="231" l="1"/>
  <c r="C11" i="231"/>
  <c r="D10" i="231"/>
  <c r="S13" i="228"/>
  <c r="X13" i="228" s="1"/>
  <c r="U12" i="228"/>
  <c r="T12" i="228"/>
  <c r="S12" i="228"/>
  <c r="X12" i="228" s="1"/>
  <c r="S9" i="228"/>
  <c r="X9" i="228" s="1"/>
  <c r="P6" i="228"/>
  <c r="D6" i="228"/>
  <c r="C6" i="228"/>
  <c r="C7" i="228" s="1"/>
  <c r="T5" i="228"/>
  <c r="S15" i="228" s="1"/>
  <c r="S5" i="228"/>
  <c r="S10" i="228" s="1"/>
  <c r="D5" i="228"/>
  <c r="S4" i="228"/>
  <c r="T3" i="228"/>
  <c r="S14" i="228" s="1"/>
  <c r="S3" i="228"/>
  <c r="R3" i="228"/>
  <c r="S11" i="228" s="1"/>
  <c r="T2" i="228"/>
  <c r="S2" i="228"/>
  <c r="S8" i="228" s="1"/>
  <c r="R2" i="228"/>
  <c r="S7" i="228" s="1"/>
  <c r="Q1" i="228"/>
  <c r="M1" i="228"/>
  <c r="L1" i="228"/>
  <c r="I1" i="228"/>
  <c r="F1" i="228"/>
  <c r="A1" i="228"/>
  <c r="C12" i="231" l="1"/>
  <c r="P11" i="231"/>
  <c r="D11" i="231"/>
  <c r="X8" i="228"/>
  <c r="U8" i="228"/>
  <c r="V8" i="228"/>
  <c r="T8" i="228"/>
  <c r="U15" i="228"/>
  <c r="T15" i="228"/>
  <c r="X15" i="228"/>
  <c r="V15" i="228"/>
  <c r="U11" i="228"/>
  <c r="T11" i="228"/>
  <c r="V11" i="228"/>
  <c r="X11" i="228"/>
  <c r="C8" i="228"/>
  <c r="P7" i="228"/>
  <c r="D7" i="228"/>
  <c r="V14" i="228"/>
  <c r="U14" i="228"/>
  <c r="T14" i="228"/>
  <c r="X14" i="228"/>
  <c r="U7" i="228"/>
  <c r="T7" i="228"/>
  <c r="V7" i="228"/>
  <c r="X7" i="228"/>
  <c r="V10" i="228"/>
  <c r="X10" i="228"/>
  <c r="U10" i="228"/>
  <c r="T10" i="228"/>
  <c r="T9" i="228"/>
  <c r="V12" i="228"/>
  <c r="W12" i="228" s="1"/>
  <c r="Y12" i="228" s="1"/>
  <c r="T13" i="228"/>
  <c r="U9" i="228"/>
  <c r="U13" i="228"/>
  <c r="P5" i="228"/>
  <c r="V9" i="228"/>
  <c r="V13" i="228"/>
  <c r="X15" i="225"/>
  <c r="C13" i="231" l="1"/>
  <c r="P12" i="231"/>
  <c r="D12" i="231"/>
  <c r="W13" i="228"/>
  <c r="Y13" i="228" s="1"/>
  <c r="W9" i="228"/>
  <c r="Y9" i="228" s="1"/>
  <c r="W8" i="228"/>
  <c r="Y8" i="228" s="1"/>
  <c r="W7" i="228"/>
  <c r="Y7" i="228" s="1"/>
  <c r="C9" i="228"/>
  <c r="P8" i="228"/>
  <c r="D8" i="228"/>
  <c r="W15" i="228"/>
  <c r="Y15" i="228" s="1"/>
  <c r="W10" i="228"/>
  <c r="Y10" i="228" s="1"/>
  <c r="W14" i="228"/>
  <c r="Y14" i="228" s="1"/>
  <c r="W11" i="228"/>
  <c r="Y11" i="228" s="1"/>
  <c r="X9" i="225"/>
  <c r="S13" i="225"/>
  <c r="X13" i="225" s="1"/>
  <c r="X12" i="225"/>
  <c r="U12" i="225"/>
  <c r="S12" i="225"/>
  <c r="V12" i="225" s="1"/>
  <c r="S9" i="225"/>
  <c r="P6" i="225"/>
  <c r="C6" i="225"/>
  <c r="C7" i="225" s="1"/>
  <c r="T5" i="225"/>
  <c r="S15" i="225" s="1"/>
  <c r="S5" i="225"/>
  <c r="S10" i="225" s="1"/>
  <c r="D5" i="225"/>
  <c r="S4" i="225"/>
  <c r="T3" i="225"/>
  <c r="S14" i="225" s="1"/>
  <c r="S3" i="225"/>
  <c r="R3" i="225"/>
  <c r="S11" i="225" s="1"/>
  <c r="T2" i="225"/>
  <c r="S2" i="225"/>
  <c r="S8" i="225" s="1"/>
  <c r="R2" i="225"/>
  <c r="P5" i="225" s="1"/>
  <c r="Q1" i="225"/>
  <c r="M1" i="225"/>
  <c r="L1" i="225"/>
  <c r="I1" i="225"/>
  <c r="F1" i="225"/>
  <c r="A1" i="225"/>
  <c r="D13" i="231" l="1"/>
  <c r="P13" i="231"/>
  <c r="C14" i="231"/>
  <c r="D9" i="228"/>
  <c r="P9" i="228"/>
  <c r="C10" i="228"/>
  <c r="V10" i="225"/>
  <c r="T10" i="225"/>
  <c r="U10" i="225"/>
  <c r="X10" i="225"/>
  <c r="X8" i="225"/>
  <c r="V8" i="225"/>
  <c r="T8" i="225"/>
  <c r="U8" i="225"/>
  <c r="P7" i="225"/>
  <c r="C8" i="225"/>
  <c r="D7" i="225"/>
  <c r="U11" i="225"/>
  <c r="T11" i="225"/>
  <c r="X11" i="225"/>
  <c r="V11" i="225"/>
  <c r="U15" i="225"/>
  <c r="T15" i="225"/>
  <c r="V15" i="225"/>
  <c r="V14" i="225"/>
  <c r="U14" i="225"/>
  <c r="T14" i="225"/>
  <c r="X14" i="225"/>
  <c r="D6" i="225"/>
  <c r="T12" i="225"/>
  <c r="W12" i="225" s="1"/>
  <c r="Y12" i="225" s="1"/>
  <c r="T9" i="225"/>
  <c r="T13" i="225"/>
  <c r="U9" i="225"/>
  <c r="U13" i="225"/>
  <c r="V9" i="225"/>
  <c r="V13" i="225"/>
  <c r="S7" i="225"/>
  <c r="R3" i="224"/>
  <c r="P14" i="231" l="1"/>
  <c r="C15" i="231"/>
  <c r="D14" i="231"/>
  <c r="D10" i="228"/>
  <c r="C11" i="228"/>
  <c r="P10" i="228"/>
  <c r="W13" i="225"/>
  <c r="Y13" i="225" s="1"/>
  <c r="W15" i="225"/>
  <c r="Y15" i="225" s="1"/>
  <c r="W8" i="225"/>
  <c r="Y8" i="225" s="1"/>
  <c r="U7" i="225"/>
  <c r="T7" i="225"/>
  <c r="X7" i="225"/>
  <c r="V7" i="225"/>
  <c r="W14" i="225"/>
  <c r="Y14" i="225" s="1"/>
  <c r="W11" i="225"/>
  <c r="Y11" i="225" s="1"/>
  <c r="W9" i="225"/>
  <c r="Y9" i="225" s="1"/>
  <c r="C9" i="225"/>
  <c r="P8" i="225"/>
  <c r="D8" i="225"/>
  <c r="W10" i="225"/>
  <c r="Y10" i="225" s="1"/>
  <c r="G10" i="210"/>
  <c r="D15" i="231" l="1"/>
  <c r="C16" i="231"/>
  <c r="P15" i="231"/>
  <c r="C12" i="228"/>
  <c r="P11" i="228"/>
  <c r="D11" i="228"/>
  <c r="D9" i="225"/>
  <c r="C10" i="225"/>
  <c r="P9" i="225"/>
  <c r="W7" i="225"/>
  <c r="Y7" i="225" s="1"/>
  <c r="S11" i="224"/>
  <c r="U11" i="224" s="1"/>
  <c r="C17" i="231" l="1"/>
  <c r="P16" i="231"/>
  <c r="D16" i="231"/>
  <c r="C13" i="228"/>
  <c r="P12" i="228"/>
  <c r="D12" i="228"/>
  <c r="D10" i="225"/>
  <c r="C11" i="225"/>
  <c r="P10" i="225"/>
  <c r="S12" i="224"/>
  <c r="V12" i="224" s="1"/>
  <c r="S9" i="224"/>
  <c r="X9" i="224" s="1"/>
  <c r="P6" i="224"/>
  <c r="D6" i="224"/>
  <c r="C6" i="224"/>
  <c r="C7" i="224" s="1"/>
  <c r="T5" i="224"/>
  <c r="S15" i="224" s="1"/>
  <c r="S5" i="224"/>
  <c r="S10" i="224" s="1"/>
  <c r="D5" i="224"/>
  <c r="S4" i="224"/>
  <c r="T3" i="224"/>
  <c r="S14" i="224" s="1"/>
  <c r="S3" i="224"/>
  <c r="T2" i="224"/>
  <c r="S13" i="224" s="1"/>
  <c r="S2" i="224"/>
  <c r="S8" i="224" s="1"/>
  <c r="R2" i="224"/>
  <c r="P5" i="224" s="1"/>
  <c r="Q1" i="224"/>
  <c r="M1" i="224"/>
  <c r="L1" i="224"/>
  <c r="I1" i="224"/>
  <c r="F1" i="224"/>
  <c r="A1" i="224"/>
  <c r="C18" i="231" l="1"/>
  <c r="P17" i="231"/>
  <c r="D17" i="231"/>
  <c r="D13" i="228"/>
  <c r="C14" i="228"/>
  <c r="P13" i="228"/>
  <c r="C12" i="225"/>
  <c r="P11" i="225"/>
  <c r="D11" i="225"/>
  <c r="T12" i="224"/>
  <c r="U12" i="224"/>
  <c r="X12" i="224"/>
  <c r="P7" i="224"/>
  <c r="C8" i="224"/>
  <c r="D7" i="224"/>
  <c r="X13" i="224"/>
  <c r="V13" i="224"/>
  <c r="U13" i="224"/>
  <c r="T13" i="224"/>
  <c r="W13" i="224" s="1"/>
  <c r="V14" i="224"/>
  <c r="U14" i="224"/>
  <c r="T14" i="224"/>
  <c r="X14" i="224"/>
  <c r="V11" i="224"/>
  <c r="T11" i="224"/>
  <c r="X11" i="224"/>
  <c r="T10" i="224"/>
  <c r="X10" i="224"/>
  <c r="V10" i="224"/>
  <c r="U10" i="224"/>
  <c r="X8" i="224"/>
  <c r="T8" i="224"/>
  <c r="U8" i="224"/>
  <c r="V8" i="224"/>
  <c r="U15" i="224"/>
  <c r="T15" i="224"/>
  <c r="X15" i="224"/>
  <c r="V15" i="224"/>
  <c r="T9" i="224"/>
  <c r="U9" i="224"/>
  <c r="S7" i="224"/>
  <c r="V9" i="224"/>
  <c r="C19" i="231" l="1"/>
  <c r="P18" i="231"/>
  <c r="D18" i="231"/>
  <c r="D14" i="228"/>
  <c r="C15" i="228"/>
  <c r="P14" i="228"/>
  <c r="C13" i="225"/>
  <c r="P12" i="225"/>
  <c r="D12" i="225"/>
  <c r="W12" i="224"/>
  <c r="Y12" i="224" s="1"/>
  <c r="W8" i="224"/>
  <c r="Y8" i="224" s="1"/>
  <c r="W10" i="224"/>
  <c r="Y10" i="224" s="1"/>
  <c r="W9" i="224"/>
  <c r="Y9" i="224" s="1"/>
  <c r="U7" i="224"/>
  <c r="V7" i="224"/>
  <c r="T7" i="224"/>
  <c r="X7" i="224"/>
  <c r="Y13" i="224"/>
  <c r="W11" i="224"/>
  <c r="Y11" i="224" s="1"/>
  <c r="W15" i="224"/>
  <c r="Y15" i="224" s="1"/>
  <c r="W14" i="224"/>
  <c r="Y14" i="224" s="1"/>
  <c r="C9" i="224"/>
  <c r="P8" i="224"/>
  <c r="D8" i="224"/>
  <c r="P19" i="231" l="1"/>
  <c r="D19" i="231"/>
  <c r="C20" i="231"/>
  <c r="C16" i="228"/>
  <c r="P15" i="228"/>
  <c r="D15" i="228"/>
  <c r="D13" i="225"/>
  <c r="C14" i="225"/>
  <c r="P13" i="225"/>
  <c r="W7" i="224"/>
  <c r="Y7" i="224" s="1"/>
  <c r="D9" i="224"/>
  <c r="C10" i="224"/>
  <c r="P9" i="224"/>
  <c r="C21" i="231" l="1"/>
  <c r="P20" i="231"/>
  <c r="D20" i="231"/>
  <c r="C17" i="228"/>
  <c r="P16" i="228"/>
  <c r="D16" i="228"/>
  <c r="C15" i="225"/>
  <c r="P14" i="225"/>
  <c r="D14" i="225"/>
  <c r="C11" i="224"/>
  <c r="P10" i="224"/>
  <c r="D10" i="224"/>
  <c r="C22" i="231" l="1"/>
  <c r="P21" i="231"/>
  <c r="D21" i="231"/>
  <c r="P17" i="228"/>
  <c r="C18" i="228"/>
  <c r="D17" i="228"/>
  <c r="C16" i="225"/>
  <c r="P15" i="225"/>
  <c r="D15" i="225"/>
  <c r="C12" i="224"/>
  <c r="P11" i="224"/>
  <c r="D11" i="224"/>
  <c r="D22" i="231" l="1"/>
  <c r="C23" i="231"/>
  <c r="P22" i="231"/>
  <c r="C19" i="228"/>
  <c r="P18" i="228"/>
  <c r="D18" i="228"/>
  <c r="C17" i="225"/>
  <c r="P16" i="225"/>
  <c r="D16" i="225"/>
  <c r="C13" i="224"/>
  <c r="P12" i="224"/>
  <c r="D12" i="224"/>
  <c r="Y15" i="210"/>
  <c r="F15" i="210"/>
  <c r="C15" i="210"/>
  <c r="Y14" i="210"/>
  <c r="Y13" i="210"/>
  <c r="F13" i="210"/>
  <c r="L12" i="210"/>
  <c r="G12" i="210"/>
  <c r="J12" i="210" s="1"/>
  <c r="K12" i="210" s="1"/>
  <c r="F12" i="210"/>
  <c r="Z10" i="210"/>
  <c r="L9" i="210"/>
  <c r="Y9" i="210" s="1"/>
  <c r="G9" i="210"/>
  <c r="J9" i="210" s="1"/>
  <c r="F9" i="210"/>
  <c r="L8" i="210"/>
  <c r="K8" i="210"/>
  <c r="G8" i="210"/>
  <c r="F8" i="210"/>
  <c r="L7" i="210"/>
  <c r="G7" i="210"/>
  <c r="J7" i="210" s="1"/>
  <c r="K7" i="210" s="1"/>
  <c r="F7" i="210"/>
  <c r="L6" i="210"/>
  <c r="Y6" i="210" s="1"/>
  <c r="Z6" i="210" s="1"/>
  <c r="G6" i="210"/>
  <c r="J6" i="210" s="1"/>
  <c r="F6" i="210"/>
  <c r="L5" i="210"/>
  <c r="Y5" i="210" s="1"/>
  <c r="Z5" i="210" s="1"/>
  <c r="G5" i="210"/>
  <c r="H5" i="210" s="1"/>
  <c r="J5" i="210" s="1"/>
  <c r="F5" i="210"/>
  <c r="N4" i="210"/>
  <c r="O4" i="210" s="1"/>
  <c r="P4" i="210" s="1"/>
  <c r="Q4" i="210" s="1"/>
  <c r="R4" i="210" s="1"/>
  <c r="S4" i="210" s="1"/>
  <c r="T4" i="210" s="1"/>
  <c r="U4" i="210" s="1"/>
  <c r="V4" i="210" s="1"/>
  <c r="W4" i="210" s="1"/>
  <c r="X4" i="210" s="1"/>
  <c r="D3" i="210"/>
  <c r="Y12" i="210" l="1"/>
  <c r="Z12" i="210" s="1"/>
  <c r="Y8" i="210"/>
  <c r="Y7" i="210"/>
  <c r="C24" i="231"/>
  <c r="P23" i="231"/>
  <c r="D23" i="231"/>
  <c r="P19" i="228"/>
  <c r="D19" i="228"/>
  <c r="C20" i="228"/>
  <c r="C18" i="225"/>
  <c r="P17" i="225"/>
  <c r="D17" i="225"/>
  <c r="D13" i="224"/>
  <c r="C14" i="224"/>
  <c r="P13" i="224"/>
  <c r="C25" i="231" l="1"/>
  <c r="P24" i="231"/>
  <c r="D24" i="231"/>
  <c r="D20" i="228"/>
  <c r="C21" i="228"/>
  <c r="P20" i="228"/>
  <c r="P18" i="225"/>
  <c r="C19" i="225"/>
  <c r="D18" i="225"/>
  <c r="C15" i="224"/>
  <c r="P14" i="224"/>
  <c r="D14" i="224"/>
  <c r="Z12" i="202"/>
  <c r="Z10" i="202"/>
  <c r="C26" i="231" l="1"/>
  <c r="P25" i="231"/>
  <c r="D25" i="231"/>
  <c r="C22" i="228"/>
  <c r="P21" i="228"/>
  <c r="D21" i="228"/>
  <c r="P19" i="225"/>
  <c r="D19" i="225"/>
  <c r="C20" i="225"/>
  <c r="C16" i="224"/>
  <c r="P15" i="224"/>
  <c r="D15" i="224"/>
  <c r="C27" i="231" l="1"/>
  <c r="P26" i="231"/>
  <c r="D26" i="231"/>
  <c r="D22" i="228"/>
  <c r="C23" i="228"/>
  <c r="P22" i="228"/>
  <c r="C21" i="225"/>
  <c r="P20" i="225"/>
  <c r="D20" i="225"/>
  <c r="C17" i="224"/>
  <c r="P16" i="224"/>
  <c r="D16" i="224"/>
  <c r="P27" i="231" l="1"/>
  <c r="D27" i="231"/>
  <c r="C28" i="231"/>
  <c r="C24" i="228"/>
  <c r="P23" i="228"/>
  <c r="D23" i="228"/>
  <c r="C22" i="225"/>
  <c r="P21" i="225"/>
  <c r="D21" i="225"/>
  <c r="C18" i="224"/>
  <c r="P17" i="224"/>
  <c r="D17" i="224"/>
  <c r="C29" i="231" l="1"/>
  <c r="P28" i="231"/>
  <c r="D28" i="231"/>
  <c r="C25" i="228"/>
  <c r="P24" i="228"/>
  <c r="D24" i="228"/>
  <c r="D22" i="225"/>
  <c r="C23" i="225"/>
  <c r="P22" i="225"/>
  <c r="C19" i="224"/>
  <c r="P18" i="224"/>
  <c r="D18" i="224"/>
  <c r="C30" i="231" l="1"/>
  <c r="P29" i="231"/>
  <c r="D29" i="231"/>
  <c r="P25" i="228"/>
  <c r="C26" i="228"/>
  <c r="D25" i="228"/>
  <c r="C24" i="225"/>
  <c r="P23" i="225"/>
  <c r="D23" i="225"/>
  <c r="P19" i="224"/>
  <c r="D19" i="224"/>
  <c r="C20" i="224"/>
  <c r="D30" i="231" l="1"/>
  <c r="C31" i="231"/>
  <c r="P30" i="231"/>
  <c r="C27" i="228"/>
  <c r="P26" i="228"/>
  <c r="D26" i="228"/>
  <c r="C25" i="225"/>
  <c r="P24" i="225"/>
  <c r="D24" i="225"/>
  <c r="C21" i="224"/>
  <c r="P20" i="224"/>
  <c r="D20" i="224"/>
  <c r="P31" i="231" l="1"/>
  <c r="C32" i="231"/>
  <c r="D31" i="231"/>
  <c r="P27" i="228"/>
  <c r="D27" i="228"/>
  <c r="C28" i="228"/>
  <c r="C26" i="225"/>
  <c r="P25" i="225"/>
  <c r="D25" i="225"/>
  <c r="C22" i="224"/>
  <c r="P21" i="224"/>
  <c r="D21" i="224"/>
  <c r="C33" i="231" l="1"/>
  <c r="P32" i="231"/>
  <c r="D32" i="231"/>
  <c r="D28" i="228"/>
  <c r="C29" i="228"/>
  <c r="P28" i="228"/>
  <c r="C27" i="225"/>
  <c r="P26" i="225"/>
  <c r="D26" i="225"/>
  <c r="D22" i="224"/>
  <c r="C23" i="224"/>
  <c r="P22" i="224"/>
  <c r="Y15" i="202"/>
  <c r="F15" i="202"/>
  <c r="C15" i="202"/>
  <c r="Y14" i="202"/>
  <c r="L13" i="202"/>
  <c r="G13" i="202"/>
  <c r="H13" i="202" s="1"/>
  <c r="J13" i="202" s="1"/>
  <c r="K13" i="202" s="1"/>
  <c r="Y13" i="202" s="1"/>
  <c r="Z13" i="202" s="1"/>
  <c r="F13" i="202"/>
  <c r="L12" i="202"/>
  <c r="G12" i="202"/>
  <c r="H12" i="202" s="1"/>
  <c r="J12" i="202" s="1"/>
  <c r="K12" i="202" s="1"/>
  <c r="F12" i="202"/>
  <c r="L11" i="202"/>
  <c r="G11" i="202"/>
  <c r="H11" i="202" s="1"/>
  <c r="J11" i="202" s="1"/>
  <c r="K11" i="202" s="1"/>
  <c r="Y11" i="202" s="1"/>
  <c r="Z11" i="202" s="1"/>
  <c r="F11" i="202"/>
  <c r="L10" i="202"/>
  <c r="G10" i="202"/>
  <c r="H10" i="202" s="1"/>
  <c r="J10" i="202" s="1"/>
  <c r="K10" i="202" s="1"/>
  <c r="F10" i="202"/>
  <c r="L9" i="202"/>
  <c r="Y9" i="202" s="1"/>
  <c r="Z9" i="202" s="1"/>
  <c r="G9" i="202"/>
  <c r="H9" i="202" s="1"/>
  <c r="J9" i="202" s="1"/>
  <c r="F9" i="202"/>
  <c r="L8" i="202"/>
  <c r="K8" i="202"/>
  <c r="G8" i="202"/>
  <c r="H8" i="202" s="1"/>
  <c r="F8" i="202"/>
  <c r="L7" i="202"/>
  <c r="G7" i="202"/>
  <c r="H7" i="202" s="1"/>
  <c r="J7" i="202" s="1"/>
  <c r="K7" i="202" s="1"/>
  <c r="F7" i="202"/>
  <c r="L6" i="202"/>
  <c r="Y6" i="202" s="1"/>
  <c r="Z6" i="202" s="1"/>
  <c r="G6" i="202"/>
  <c r="H6" i="202" s="1"/>
  <c r="J6" i="202" s="1"/>
  <c r="F6" i="202"/>
  <c r="L5" i="202"/>
  <c r="Y5" i="202" s="1"/>
  <c r="Z5" i="202" s="1"/>
  <c r="G5" i="202"/>
  <c r="H5" i="202" s="1"/>
  <c r="J5" i="202" s="1"/>
  <c r="F5" i="202"/>
  <c r="N4" i="202"/>
  <c r="O4" i="202" s="1"/>
  <c r="P4" i="202" s="1"/>
  <c r="Q4" i="202" s="1"/>
  <c r="R4" i="202" s="1"/>
  <c r="S4" i="202" s="1"/>
  <c r="T4" i="202" s="1"/>
  <c r="U4" i="202" s="1"/>
  <c r="V4" i="202" s="1"/>
  <c r="W4" i="202" s="1"/>
  <c r="X4" i="202" s="1"/>
  <c r="D3" i="202"/>
  <c r="C34" i="231" l="1"/>
  <c r="P33" i="231"/>
  <c r="D33" i="231"/>
  <c r="C30" i="228"/>
  <c r="P29" i="228"/>
  <c r="D29" i="228"/>
  <c r="P27" i="225"/>
  <c r="D27" i="225"/>
  <c r="C28" i="225"/>
  <c r="C24" i="224"/>
  <c r="P23" i="224"/>
  <c r="D23" i="224"/>
  <c r="Y10" i="202"/>
  <c r="Y7" i="202"/>
  <c r="Z7" i="202" s="1"/>
  <c r="Y12" i="202"/>
  <c r="Y8" i="202"/>
  <c r="Z8" i="202" s="1"/>
  <c r="C35" i="231" l="1"/>
  <c r="P34" i="231"/>
  <c r="D34" i="231"/>
  <c r="D30" i="228"/>
  <c r="C31" i="228"/>
  <c r="P30" i="228"/>
  <c r="C29" i="225"/>
  <c r="P28" i="225"/>
  <c r="D28" i="225"/>
  <c r="C25" i="224"/>
  <c r="P24" i="224"/>
  <c r="D24" i="224"/>
  <c r="P35" i="231" l="1"/>
  <c r="D35" i="231"/>
  <c r="C32" i="228"/>
  <c r="P31" i="228"/>
  <c r="D31" i="228"/>
  <c r="C30" i="225"/>
  <c r="P29" i="225"/>
  <c r="D29" i="225"/>
  <c r="C26" i="224"/>
  <c r="P25" i="224"/>
  <c r="D25" i="224"/>
  <c r="Y15" i="199"/>
  <c r="F15" i="199"/>
  <c r="C15" i="199"/>
  <c r="Y14" i="199"/>
  <c r="L13" i="199"/>
  <c r="G13" i="199"/>
  <c r="H13" i="199" s="1"/>
  <c r="J13" i="199" s="1"/>
  <c r="K13" i="199" s="1"/>
  <c r="Y13" i="199" s="1"/>
  <c r="Z13" i="199" s="1"/>
  <c r="F13" i="199"/>
  <c r="L12" i="199"/>
  <c r="G12" i="199"/>
  <c r="H12" i="199" s="1"/>
  <c r="J12" i="199" s="1"/>
  <c r="K12" i="199" s="1"/>
  <c r="Y12" i="199" s="1"/>
  <c r="Z12" i="199" s="1"/>
  <c r="F12" i="199"/>
  <c r="L11" i="199"/>
  <c r="G11" i="199"/>
  <c r="H11" i="199" s="1"/>
  <c r="J11" i="199" s="1"/>
  <c r="K11" i="199" s="1"/>
  <c r="Y11" i="199" s="1"/>
  <c r="Z11" i="199" s="1"/>
  <c r="F11" i="199"/>
  <c r="L10" i="199"/>
  <c r="G10" i="199"/>
  <c r="H10" i="199" s="1"/>
  <c r="J10" i="199" s="1"/>
  <c r="K10" i="199" s="1"/>
  <c r="Y10" i="199" s="1"/>
  <c r="Z10" i="199" s="1"/>
  <c r="F10" i="199"/>
  <c r="Y9" i="199"/>
  <c r="Z9" i="199" s="1"/>
  <c r="L9" i="199"/>
  <c r="G9" i="199"/>
  <c r="H9" i="199" s="1"/>
  <c r="J9" i="199" s="1"/>
  <c r="F9" i="199"/>
  <c r="L8" i="199"/>
  <c r="Y8" i="199" s="1"/>
  <c r="Z8" i="199" s="1"/>
  <c r="K8" i="199"/>
  <c r="G8" i="199"/>
  <c r="H8" i="199" s="1"/>
  <c r="F8" i="199"/>
  <c r="L7" i="199"/>
  <c r="G7" i="199"/>
  <c r="H7" i="199" s="1"/>
  <c r="J7" i="199" s="1"/>
  <c r="K7" i="199" s="1"/>
  <c r="Y7" i="199" s="1"/>
  <c r="Z7" i="199" s="1"/>
  <c r="F7" i="199"/>
  <c r="Y6" i="199"/>
  <c r="Z6" i="199" s="1"/>
  <c r="L6" i="199"/>
  <c r="G6" i="199"/>
  <c r="H6" i="199" s="1"/>
  <c r="J6" i="199" s="1"/>
  <c r="F6" i="199"/>
  <c r="L5" i="199"/>
  <c r="Y5" i="199" s="1"/>
  <c r="Z5" i="199" s="1"/>
  <c r="G5" i="199"/>
  <c r="H5" i="199" s="1"/>
  <c r="J5" i="199" s="1"/>
  <c r="F5" i="199"/>
  <c r="N4" i="199"/>
  <c r="O4" i="199" s="1"/>
  <c r="P4" i="199" s="1"/>
  <c r="Q4" i="199" s="1"/>
  <c r="R4" i="199" s="1"/>
  <c r="S4" i="199" s="1"/>
  <c r="T4" i="199" s="1"/>
  <c r="U4" i="199" s="1"/>
  <c r="V4" i="199" s="1"/>
  <c r="W4" i="199" s="1"/>
  <c r="X4" i="199" s="1"/>
  <c r="D3" i="199"/>
  <c r="C33" i="228" l="1"/>
  <c r="P32" i="228"/>
  <c r="D32" i="228"/>
  <c r="D30" i="225"/>
  <c r="C31" i="225"/>
  <c r="P30" i="225"/>
  <c r="C27" i="224"/>
  <c r="P26" i="224"/>
  <c r="D26" i="224"/>
  <c r="C34" i="228" l="1"/>
  <c r="P33" i="228"/>
  <c r="D33" i="228"/>
  <c r="C32" i="225"/>
  <c r="P31" i="225"/>
  <c r="D31" i="225"/>
  <c r="P27" i="224"/>
  <c r="D27" i="224"/>
  <c r="C28" i="224"/>
  <c r="C35" i="228" l="1"/>
  <c r="P34" i="228"/>
  <c r="D34" i="228"/>
  <c r="C33" i="225"/>
  <c r="P32" i="225"/>
  <c r="D32" i="225"/>
  <c r="C29" i="224"/>
  <c r="P28" i="224"/>
  <c r="D28" i="224"/>
  <c r="P35" i="228" l="1"/>
  <c r="D35" i="228"/>
  <c r="C34" i="225"/>
  <c r="P33" i="225"/>
  <c r="D33" i="225"/>
  <c r="C30" i="224"/>
  <c r="P29" i="224"/>
  <c r="D29" i="224"/>
  <c r="C35" i="225" l="1"/>
  <c r="P34" i="225"/>
  <c r="D34" i="225"/>
  <c r="D30" i="224"/>
  <c r="C31" i="224"/>
  <c r="P30" i="224"/>
  <c r="P35" i="225" l="1"/>
  <c r="D35" i="225"/>
  <c r="C32" i="224"/>
  <c r="P31" i="224"/>
  <c r="D31" i="224"/>
  <c r="C33" i="224" l="1"/>
  <c r="P32" i="224"/>
  <c r="D32" i="224"/>
  <c r="C34" i="224" l="1"/>
  <c r="P33" i="224"/>
  <c r="D33" i="224"/>
  <c r="C35" i="224" l="1"/>
  <c r="P34" i="224"/>
  <c r="D34" i="224"/>
  <c r="P35" i="224" l="1"/>
  <c r="D35" i="224"/>
  <c r="Z8" i="188" l="1"/>
  <c r="Z10" i="188"/>
  <c r="Z9" i="188"/>
  <c r="Y8" i="188"/>
  <c r="Z6" i="188"/>
  <c r="Z5" i="188"/>
  <c r="Z11" i="188"/>
  <c r="Y15" i="191"/>
  <c r="F15" i="191"/>
  <c r="C15" i="191"/>
  <c r="Y14" i="191"/>
  <c r="L13" i="191"/>
  <c r="J13" i="191"/>
  <c r="K13" i="191" s="1"/>
  <c r="Y13" i="191" s="1"/>
  <c r="Z13" i="191" s="1"/>
  <c r="H13" i="191"/>
  <c r="G13" i="191"/>
  <c r="F13" i="191"/>
  <c r="L12" i="191"/>
  <c r="J12" i="191"/>
  <c r="K12" i="191" s="1"/>
  <c r="H12" i="191"/>
  <c r="G12" i="191"/>
  <c r="F12" i="191"/>
  <c r="L11" i="191"/>
  <c r="J11" i="191"/>
  <c r="K11" i="191" s="1"/>
  <c r="H11" i="191"/>
  <c r="G11" i="191"/>
  <c r="F11" i="191"/>
  <c r="L10" i="191"/>
  <c r="J10" i="191"/>
  <c r="K10" i="191" s="1"/>
  <c r="H10" i="191"/>
  <c r="G10" i="191"/>
  <c r="F10" i="191"/>
  <c r="L9" i="191"/>
  <c r="J9" i="191"/>
  <c r="H9" i="191"/>
  <c r="G9" i="191"/>
  <c r="F9" i="191"/>
  <c r="L8" i="191"/>
  <c r="K8" i="191"/>
  <c r="H8" i="191"/>
  <c r="G8" i="191"/>
  <c r="F8" i="191"/>
  <c r="L7" i="191"/>
  <c r="H7" i="191"/>
  <c r="J7" i="191" s="1"/>
  <c r="K7" i="191" s="1"/>
  <c r="G7" i="191"/>
  <c r="F7" i="191"/>
  <c r="L6" i="191"/>
  <c r="H6" i="191"/>
  <c r="J6" i="191" s="1"/>
  <c r="G6" i="191"/>
  <c r="F6" i="191"/>
  <c r="L5" i="191"/>
  <c r="H5" i="191"/>
  <c r="J5" i="191" s="1"/>
  <c r="G5" i="191"/>
  <c r="F5" i="191"/>
  <c r="O4" i="191"/>
  <c r="P4" i="191" s="1"/>
  <c r="Q4" i="191" s="1"/>
  <c r="R4" i="191" s="1"/>
  <c r="S4" i="191" s="1"/>
  <c r="T4" i="191" s="1"/>
  <c r="U4" i="191" s="1"/>
  <c r="V4" i="191" s="1"/>
  <c r="W4" i="191" s="1"/>
  <c r="X4" i="191" s="1"/>
  <c r="N4" i="191"/>
  <c r="D3" i="191"/>
  <c r="Y6" i="191" l="1"/>
  <c r="Z6" i="191" s="1"/>
  <c r="Y12" i="191"/>
  <c r="Z12" i="191" s="1"/>
  <c r="Y11" i="191"/>
  <c r="Z11" i="191" s="1"/>
  <c r="Y7" i="191"/>
  <c r="Z7" i="191" s="1"/>
  <c r="Y5" i="191"/>
  <c r="Z5" i="191" s="1"/>
  <c r="Y8" i="191"/>
  <c r="Z8" i="191" s="1"/>
  <c r="Y9" i="191"/>
  <c r="Z9" i="191" s="1"/>
  <c r="Y10" i="191"/>
  <c r="Z10" i="191" s="1"/>
  <c r="Y15" i="188" l="1"/>
  <c r="F15" i="188"/>
  <c r="C15" i="188"/>
  <c r="Y14" i="188"/>
  <c r="L13" i="188"/>
  <c r="J13" i="188"/>
  <c r="K13" i="188" s="1"/>
  <c r="H13" i="188"/>
  <c r="G13" i="188"/>
  <c r="F13" i="188"/>
  <c r="L12" i="188"/>
  <c r="J12" i="188"/>
  <c r="K12" i="188" s="1"/>
  <c r="H12" i="188"/>
  <c r="G12" i="188"/>
  <c r="F12" i="188"/>
  <c r="L11" i="188"/>
  <c r="G11" i="188"/>
  <c r="H11" i="188" s="1"/>
  <c r="J11" i="188" s="1"/>
  <c r="K11" i="188" s="1"/>
  <c r="F11" i="188"/>
  <c r="L10" i="188"/>
  <c r="G10" i="188"/>
  <c r="H10" i="188" s="1"/>
  <c r="J10" i="188" s="1"/>
  <c r="K10" i="188" s="1"/>
  <c r="Y10" i="188" s="1"/>
  <c r="F10" i="188"/>
  <c r="L9" i="188"/>
  <c r="G9" i="188"/>
  <c r="H9" i="188" s="1"/>
  <c r="J9" i="188" s="1"/>
  <c r="K9" i="188" s="1"/>
  <c r="F9" i="188"/>
  <c r="L8" i="188"/>
  <c r="K8" i="188"/>
  <c r="H8" i="188"/>
  <c r="G8" i="188"/>
  <c r="F8" i="188"/>
  <c r="L7" i="188"/>
  <c r="H7" i="188"/>
  <c r="J7" i="188" s="1"/>
  <c r="K7" i="188" s="1"/>
  <c r="G7" i="188"/>
  <c r="F7" i="188"/>
  <c r="L6" i="188"/>
  <c r="H6" i="188"/>
  <c r="J6" i="188" s="1"/>
  <c r="K6" i="188" s="1"/>
  <c r="G6" i="188"/>
  <c r="F6" i="188"/>
  <c r="L5" i="188"/>
  <c r="H5" i="188"/>
  <c r="J5" i="188" s="1"/>
  <c r="K5" i="188" s="1"/>
  <c r="G5" i="188"/>
  <c r="F5" i="188"/>
  <c r="O4" i="188"/>
  <c r="P4" i="188" s="1"/>
  <c r="Q4" i="188" s="1"/>
  <c r="R4" i="188" s="1"/>
  <c r="S4" i="188" s="1"/>
  <c r="T4" i="188" s="1"/>
  <c r="U4" i="188" s="1"/>
  <c r="V4" i="188" s="1"/>
  <c r="W4" i="188" s="1"/>
  <c r="X4" i="188" s="1"/>
  <c r="N4" i="188"/>
  <c r="D3" i="188"/>
  <c r="Y11" i="188" l="1"/>
  <c r="Y13" i="188"/>
  <c r="Z13" i="188" s="1"/>
  <c r="Y12" i="188"/>
  <c r="Z12" i="188" s="1"/>
  <c r="Y9" i="188"/>
  <c r="Y7" i="188"/>
  <c r="Z7" i="188" s="1"/>
  <c r="Y6" i="188"/>
  <c r="Y5" i="188"/>
  <c r="Y15" i="185" l="1"/>
  <c r="F15" i="185"/>
  <c r="C15" i="185"/>
  <c r="Y14" i="185"/>
  <c r="L13" i="185"/>
  <c r="G13" i="185"/>
  <c r="H13" i="185" s="1"/>
  <c r="J13" i="185" s="1"/>
  <c r="K13" i="185" s="1"/>
  <c r="Y13" i="185" s="1"/>
  <c r="Z13" i="185" s="1"/>
  <c r="F13" i="185"/>
  <c r="L12" i="185"/>
  <c r="G12" i="185"/>
  <c r="H12" i="185" s="1"/>
  <c r="J12" i="185" s="1"/>
  <c r="K12" i="185" s="1"/>
  <c r="F12" i="185"/>
  <c r="L11" i="185"/>
  <c r="G11" i="185"/>
  <c r="H11" i="185" s="1"/>
  <c r="J11" i="185" s="1"/>
  <c r="K11" i="185" s="1"/>
  <c r="F11" i="185"/>
  <c r="L10" i="185"/>
  <c r="G10" i="185"/>
  <c r="H10" i="185" s="1"/>
  <c r="J10" i="185" s="1"/>
  <c r="K10" i="185" s="1"/>
  <c r="Y10" i="185" s="1"/>
  <c r="Z10" i="185" s="1"/>
  <c r="F10" i="185"/>
  <c r="L9" i="185"/>
  <c r="G9" i="185"/>
  <c r="H9" i="185" s="1"/>
  <c r="J9" i="185" s="1"/>
  <c r="K9" i="185" s="1"/>
  <c r="Y9" i="185" s="1"/>
  <c r="Z9" i="185" s="1"/>
  <c r="F9" i="185"/>
  <c r="L8" i="185"/>
  <c r="K8" i="185"/>
  <c r="Y8" i="185" s="1"/>
  <c r="Z8" i="185" s="1"/>
  <c r="G8" i="185"/>
  <c r="H8" i="185" s="1"/>
  <c r="F8" i="185"/>
  <c r="L7" i="185"/>
  <c r="G7" i="185"/>
  <c r="H7" i="185" s="1"/>
  <c r="J7" i="185" s="1"/>
  <c r="K7" i="185" s="1"/>
  <c r="Y7" i="185" s="1"/>
  <c r="Z7" i="185" s="1"/>
  <c r="F7" i="185"/>
  <c r="L6" i="185"/>
  <c r="G6" i="185"/>
  <c r="H6" i="185" s="1"/>
  <c r="J6" i="185" s="1"/>
  <c r="K6" i="185" s="1"/>
  <c r="Y6" i="185" s="1"/>
  <c r="Z6" i="185" s="1"/>
  <c r="F6" i="185"/>
  <c r="L5" i="185"/>
  <c r="G5" i="185"/>
  <c r="H5" i="185" s="1"/>
  <c r="J5" i="185" s="1"/>
  <c r="K5" i="185" s="1"/>
  <c r="Y5" i="185" s="1"/>
  <c r="Z5" i="185" s="1"/>
  <c r="F5" i="185"/>
  <c r="N4" i="185"/>
  <c r="O4" i="185" s="1"/>
  <c r="P4" i="185" s="1"/>
  <c r="Q4" i="185" s="1"/>
  <c r="R4" i="185" s="1"/>
  <c r="S4" i="185" s="1"/>
  <c r="T4" i="185" s="1"/>
  <c r="U4" i="185" s="1"/>
  <c r="V4" i="185" s="1"/>
  <c r="W4" i="185" s="1"/>
  <c r="X4" i="185" s="1"/>
  <c r="D3" i="185"/>
  <c r="Y11" i="185" l="1"/>
  <c r="Z11" i="185" s="1"/>
  <c r="Y12" i="185"/>
  <c r="Z12" i="185" s="1"/>
  <c r="Y15" i="173" l="1"/>
  <c r="F15" i="173" l="1"/>
  <c r="C15" i="173"/>
  <c r="Y14" i="173"/>
  <c r="L13" i="173"/>
  <c r="G13" i="173"/>
  <c r="H13" i="173" s="1"/>
  <c r="J13" i="173" s="1"/>
  <c r="K13" i="173" s="1"/>
  <c r="Y13" i="173" s="1"/>
  <c r="Z13" i="173" s="1"/>
  <c r="F13" i="173"/>
  <c r="L12" i="173"/>
  <c r="G12" i="173"/>
  <c r="H12" i="173" s="1"/>
  <c r="J12" i="173" s="1"/>
  <c r="K12" i="173" s="1"/>
  <c r="F12" i="173"/>
  <c r="L11" i="173"/>
  <c r="G11" i="173"/>
  <c r="H11" i="173" s="1"/>
  <c r="J11" i="173" s="1"/>
  <c r="K11" i="173" s="1"/>
  <c r="F11" i="173"/>
  <c r="L10" i="173"/>
  <c r="G10" i="173"/>
  <c r="H10" i="173" s="1"/>
  <c r="J10" i="173" s="1"/>
  <c r="K10" i="173" s="1"/>
  <c r="F10" i="173"/>
  <c r="L9" i="173"/>
  <c r="G9" i="173"/>
  <c r="H9" i="173" s="1"/>
  <c r="J9" i="173" s="1"/>
  <c r="K9" i="173" s="1"/>
  <c r="F9" i="173"/>
  <c r="L8" i="173"/>
  <c r="K8" i="173"/>
  <c r="G8" i="173"/>
  <c r="H8" i="173" s="1"/>
  <c r="F8" i="173"/>
  <c r="L7" i="173"/>
  <c r="G7" i="173"/>
  <c r="H7" i="173" s="1"/>
  <c r="J7" i="173" s="1"/>
  <c r="K7" i="173" s="1"/>
  <c r="Y7" i="173" s="1"/>
  <c r="Z7" i="173" s="1"/>
  <c r="F7" i="173"/>
  <c r="L6" i="173"/>
  <c r="G6" i="173"/>
  <c r="H6" i="173" s="1"/>
  <c r="J6" i="173" s="1"/>
  <c r="K6" i="173" s="1"/>
  <c r="F6" i="173"/>
  <c r="L5" i="173"/>
  <c r="G5" i="173"/>
  <c r="H5" i="173" s="1"/>
  <c r="J5" i="173" s="1"/>
  <c r="K5" i="173" s="1"/>
  <c r="F5" i="173"/>
  <c r="N4" i="173"/>
  <c r="O4" i="173" s="1"/>
  <c r="P4" i="173" s="1"/>
  <c r="Q4" i="173" s="1"/>
  <c r="R4" i="173" s="1"/>
  <c r="S4" i="173" s="1"/>
  <c r="T4" i="173" s="1"/>
  <c r="U4" i="173" s="1"/>
  <c r="V4" i="173" s="1"/>
  <c r="W4" i="173" s="1"/>
  <c r="X4" i="173" s="1"/>
  <c r="D3" i="173"/>
  <c r="Y11" i="173" l="1"/>
  <c r="Z11" i="173" s="1"/>
  <c r="Y6" i="173"/>
  <c r="Z6" i="173" s="1"/>
  <c r="Y12" i="173"/>
  <c r="Z12" i="173" s="1"/>
  <c r="Y10" i="173"/>
  <c r="Z10" i="173" s="1"/>
  <c r="Y8" i="173"/>
  <c r="Z8" i="173" s="1"/>
  <c r="Y5" i="173"/>
  <c r="Z5" i="173" s="1"/>
  <c r="Y9" i="173"/>
  <c r="Z9" i="173" s="1"/>
</calcChain>
</file>

<file path=xl/sharedStrings.xml><?xml version="1.0" encoding="utf-8"?>
<sst xmlns="http://schemas.openxmlformats.org/spreadsheetml/2006/main" count="2754" uniqueCount="335">
  <si>
    <t>요일</t>
    <phoneticPr fontId="1" type="noConversion"/>
  </si>
  <si>
    <t>09~18</t>
    <phoneticPr fontId="1" type="noConversion"/>
  </si>
  <si>
    <t>일  자</t>
    <phoneticPr fontId="1" type="noConversion"/>
  </si>
  <si>
    <t>08~17</t>
    <phoneticPr fontId="1" type="noConversion"/>
  </si>
  <si>
    <t>성 명</t>
    <phoneticPr fontId="1" type="noConversion"/>
  </si>
  <si>
    <t>*당월 발생 포함</t>
    <phoneticPr fontId="1" type="noConversion"/>
  </si>
  <si>
    <t>사용</t>
    <phoneticPr fontId="1" type="noConversion"/>
  </si>
  <si>
    <t>잔여</t>
    <phoneticPr fontId="1" type="noConversion"/>
  </si>
  <si>
    <t>입사일</t>
    <phoneticPr fontId="1" type="noConversion"/>
  </si>
  <si>
    <t>근무일수</t>
    <phoneticPr fontId="1" type="noConversion"/>
  </si>
  <si>
    <t>현재</t>
    <phoneticPr fontId="1" type="noConversion"/>
  </si>
  <si>
    <t>년차</t>
    <phoneticPr fontId="1" type="noConversion"/>
  </si>
  <si>
    <t>이월계</t>
    <phoneticPr fontId="1" type="noConversion"/>
  </si>
  <si>
    <t>이월</t>
    <phoneticPr fontId="1" type="noConversion"/>
  </si>
  <si>
    <t>야간</t>
    <phoneticPr fontId="1" type="noConversion"/>
  </si>
  <si>
    <t>년월차내역</t>
    <phoneticPr fontId="1" type="noConversion"/>
  </si>
  <si>
    <t>회계년</t>
    <phoneticPr fontId="1" type="noConversion"/>
  </si>
  <si>
    <t>년수</t>
    <phoneticPr fontId="1" type="noConversion"/>
  </si>
  <si>
    <t>11~20</t>
    <phoneticPr fontId="1" type="noConversion"/>
  </si>
  <si>
    <t>주간</t>
    <phoneticPr fontId="1" type="noConversion"/>
  </si>
  <si>
    <t>야  간</t>
    <phoneticPr fontId="1" type="noConversion"/>
  </si>
  <si>
    <t>계</t>
    <phoneticPr fontId="1" type="noConversion"/>
  </si>
  <si>
    <t>휴 무</t>
    <phoneticPr fontId="1" type="noConversion"/>
  </si>
  <si>
    <t>석간</t>
    <phoneticPr fontId="1" type="noConversion"/>
  </si>
  <si>
    <t>주  간</t>
    <phoneticPr fontId="1" type="noConversion"/>
  </si>
  <si>
    <t>석  간</t>
    <phoneticPr fontId="1" type="noConversion"/>
  </si>
  <si>
    <t>근무계</t>
    <phoneticPr fontId="1" type="noConversion"/>
  </si>
  <si>
    <t>14:00 ▶</t>
    <phoneticPr fontId="1" type="noConversion"/>
  </si>
  <si>
    <t>23~08</t>
    <phoneticPr fontId="1" type="noConversion"/>
  </si>
  <si>
    <t>오장현</t>
    <phoneticPr fontId="1" type="noConversion"/>
  </si>
  <si>
    <t>안전관리자</t>
    <phoneticPr fontId="1" type="noConversion"/>
  </si>
  <si>
    <t>오  후</t>
    <phoneticPr fontId="1" type="noConversion"/>
  </si>
  <si>
    <t>휴  무   ( 숫자는 년차 )</t>
    <phoneticPr fontId="1" type="noConversion"/>
  </si>
  <si>
    <t>휴  무</t>
    <phoneticPr fontId="1" type="noConversion"/>
  </si>
  <si>
    <t>숫자:년차</t>
    <phoneticPr fontId="1" type="noConversion"/>
  </si>
  <si>
    <t>권헌일</t>
    <phoneticPr fontId="1" type="noConversion"/>
  </si>
  <si>
    <t>3순환</t>
    <phoneticPr fontId="1" type="noConversion"/>
  </si>
  <si>
    <t>19:00 ▶</t>
    <phoneticPr fontId="1" type="noConversion"/>
  </si>
  <si>
    <t>조  간</t>
    <phoneticPr fontId="1" type="noConversion"/>
  </si>
  <si>
    <t>유현주</t>
    <phoneticPr fontId="1" type="noConversion"/>
  </si>
  <si>
    <t>유현주1</t>
    <phoneticPr fontId="1" type="noConversion"/>
  </si>
  <si>
    <t>구경태</t>
    <phoneticPr fontId="1" type="noConversion"/>
  </si>
  <si>
    <t>2019-06-26</t>
    <phoneticPr fontId="1" type="noConversion"/>
  </si>
  <si>
    <t>김안수</t>
    <phoneticPr fontId="1" type="noConversion"/>
  </si>
  <si>
    <t>14~23</t>
    <phoneticPr fontId="1" type="noConversion"/>
  </si>
  <si>
    <t>소장님</t>
    <phoneticPr fontId="1" type="noConversion"/>
  </si>
  <si>
    <t>김주연</t>
    <phoneticPr fontId="1" type="noConversion"/>
  </si>
  <si>
    <t>최충길</t>
    <phoneticPr fontId="1" type="noConversion"/>
  </si>
  <si>
    <t>조용배</t>
    <phoneticPr fontId="1" type="noConversion"/>
  </si>
  <si>
    <t>조용배</t>
    <phoneticPr fontId="1" type="noConversion"/>
  </si>
  <si>
    <t>2020-08-01</t>
    <phoneticPr fontId="1" type="noConversion"/>
  </si>
  <si>
    <t>조용배1</t>
    <phoneticPr fontId="1" type="noConversion"/>
  </si>
  <si>
    <t>김주연</t>
    <phoneticPr fontId="1" type="noConversion"/>
  </si>
  <si>
    <t>김주연1</t>
    <phoneticPr fontId="1" type="noConversion"/>
  </si>
  <si>
    <t>유현주2</t>
    <phoneticPr fontId="1" type="noConversion"/>
  </si>
  <si>
    <t>유현주3</t>
    <phoneticPr fontId="1" type="noConversion"/>
  </si>
  <si>
    <t>엄기준</t>
    <phoneticPr fontId="1" type="noConversion"/>
  </si>
  <si>
    <t>엄기준</t>
    <phoneticPr fontId="1" type="noConversion"/>
  </si>
  <si>
    <t>정태호</t>
    <phoneticPr fontId="1" type="noConversion"/>
  </si>
  <si>
    <t>정태호</t>
    <phoneticPr fontId="1" type="noConversion"/>
  </si>
  <si>
    <t>엄기준1</t>
    <phoneticPr fontId="1" type="noConversion"/>
  </si>
  <si>
    <r>
      <t xml:space="preserve">조용배
</t>
    </r>
    <r>
      <rPr>
        <sz val="8"/>
        <rFont val="맑은 고딕"/>
        <family val="3"/>
        <charset val="129"/>
        <scheme val="minor"/>
      </rPr>
      <t>(18~09)</t>
    </r>
    <phoneticPr fontId="1" type="noConversion"/>
  </si>
  <si>
    <t>07~19</t>
    <phoneticPr fontId="1" type="noConversion"/>
  </si>
  <si>
    <t>19~07</t>
    <phoneticPr fontId="1" type="noConversion"/>
  </si>
  <si>
    <t>소장님</t>
    <phoneticPr fontId="1" type="noConversion"/>
  </si>
  <si>
    <r>
      <t xml:space="preserve">권헌일
</t>
    </r>
    <r>
      <rPr>
        <sz val="8"/>
        <rFont val="맑은 고딕"/>
        <family val="3"/>
        <charset val="129"/>
        <scheme val="minor"/>
      </rPr>
      <t>(18~09)</t>
    </r>
    <phoneticPr fontId="1" type="noConversion"/>
  </si>
  <si>
    <r>
      <t xml:space="preserve">조용배
</t>
    </r>
    <r>
      <rPr>
        <sz val="8"/>
        <rFont val="맑은 고딕"/>
        <family val="3"/>
        <charset val="129"/>
        <scheme val="minor"/>
      </rPr>
      <t>(18~07)</t>
    </r>
    <phoneticPr fontId="1" type="noConversion"/>
  </si>
  <si>
    <r>
      <t xml:space="preserve">권헌일
</t>
    </r>
    <r>
      <rPr>
        <sz val="8"/>
        <rFont val="맑은 고딕"/>
        <family val="3"/>
        <charset val="129"/>
        <scheme val="minor"/>
      </rPr>
      <t>(18~07)</t>
    </r>
    <phoneticPr fontId="1" type="noConversion"/>
  </si>
  <si>
    <r>
      <t xml:space="preserve">권헌일
</t>
    </r>
    <r>
      <rPr>
        <sz val="8"/>
        <rFont val="맑은 고딕"/>
        <family val="3"/>
        <charset val="129"/>
        <scheme val="minor"/>
      </rPr>
      <t>(20~09)</t>
    </r>
    <phoneticPr fontId="1" type="noConversion"/>
  </si>
  <si>
    <t>권헌일
조용배2</t>
    <phoneticPr fontId="1" type="noConversion"/>
  </si>
  <si>
    <t>이영재</t>
    <phoneticPr fontId="1" type="noConversion"/>
  </si>
  <si>
    <t>김안수</t>
    <phoneticPr fontId="1" type="noConversion"/>
  </si>
  <si>
    <r>
      <t xml:space="preserve">소장님
</t>
    </r>
    <r>
      <rPr>
        <sz val="8"/>
        <rFont val="맑은 고딕"/>
        <family val="3"/>
        <charset val="129"/>
        <scheme val="minor"/>
      </rPr>
      <t>(09~18)</t>
    </r>
    <phoneticPr fontId="1" type="noConversion"/>
  </si>
  <si>
    <r>
      <t xml:space="preserve">조용배
</t>
    </r>
    <r>
      <rPr>
        <sz val="8"/>
        <rFont val="맑은 고딕"/>
        <family val="3"/>
        <charset val="129"/>
        <scheme val="minor"/>
      </rPr>
      <t>(20~09)</t>
    </r>
    <phoneticPr fontId="1" type="noConversion"/>
  </si>
  <si>
    <t>여운경</t>
    <phoneticPr fontId="1" type="noConversion"/>
  </si>
  <si>
    <t>이영재</t>
    <phoneticPr fontId="1" type="noConversion"/>
  </si>
  <si>
    <t>권헌일
이영재</t>
    <phoneticPr fontId="1" type="noConversion"/>
  </si>
  <si>
    <r>
      <t xml:space="preserve">이영재
</t>
    </r>
    <r>
      <rPr>
        <sz val="8"/>
        <rFont val="맑은 고딕"/>
        <family val="3"/>
        <charset val="129"/>
        <scheme val="minor"/>
      </rPr>
      <t>(18~09)</t>
    </r>
    <phoneticPr fontId="1" type="noConversion"/>
  </si>
  <si>
    <r>
      <t xml:space="preserve">이영재
</t>
    </r>
    <r>
      <rPr>
        <sz val="8"/>
        <rFont val="맑은 고딕"/>
        <family val="3"/>
        <charset val="129"/>
        <scheme val="minor"/>
      </rPr>
      <t>(07~20)</t>
    </r>
    <phoneticPr fontId="1" type="noConversion"/>
  </si>
  <si>
    <t>이영재
조용배3</t>
    <phoneticPr fontId="1" type="noConversion"/>
  </si>
  <si>
    <t>김주연2</t>
    <phoneticPr fontId="1" type="noConversion"/>
  </si>
  <si>
    <t>김주연4</t>
    <phoneticPr fontId="1" type="noConversion"/>
  </si>
  <si>
    <t>김주연3</t>
    <phoneticPr fontId="1" type="noConversion"/>
  </si>
  <si>
    <t>엄기준2</t>
    <phoneticPr fontId="1" type="noConversion"/>
  </si>
  <si>
    <t>엄기준3</t>
    <phoneticPr fontId="1" type="noConversion"/>
  </si>
  <si>
    <t>엄기준4</t>
    <phoneticPr fontId="1" type="noConversion"/>
  </si>
  <si>
    <t>이영재2</t>
    <phoneticPr fontId="1" type="noConversion"/>
  </si>
  <si>
    <r>
      <t xml:space="preserve">조용배
</t>
    </r>
    <r>
      <rPr>
        <sz val="8"/>
        <rFont val="맑은 고딕"/>
        <family val="3"/>
        <charset val="129"/>
        <scheme val="minor"/>
      </rPr>
      <t>(07~20)</t>
    </r>
    <phoneticPr fontId="1" type="noConversion"/>
  </si>
  <si>
    <t>유현주</t>
    <phoneticPr fontId="1" type="noConversion"/>
  </si>
  <si>
    <t>소장님</t>
    <phoneticPr fontId="1" type="noConversion"/>
  </si>
  <si>
    <t>엄기준</t>
    <phoneticPr fontId="1" type="noConversion"/>
  </si>
  <si>
    <t>김주연</t>
    <phoneticPr fontId="1" type="noConversion"/>
  </si>
  <si>
    <t>김주연</t>
    <phoneticPr fontId="1" type="noConversion"/>
  </si>
  <si>
    <t>엄기준</t>
    <phoneticPr fontId="1" type="noConversion"/>
  </si>
  <si>
    <t>소장님</t>
    <phoneticPr fontId="1" type="noConversion"/>
  </si>
  <si>
    <t>소장님</t>
    <phoneticPr fontId="1" type="noConversion"/>
  </si>
  <si>
    <t>소장님</t>
    <phoneticPr fontId="1" type="noConversion"/>
  </si>
  <si>
    <t>소장님</t>
    <phoneticPr fontId="1" type="noConversion"/>
  </si>
  <si>
    <t>유현주</t>
    <phoneticPr fontId="1" type="noConversion"/>
  </si>
  <si>
    <t>엄기준</t>
    <phoneticPr fontId="1" type="noConversion"/>
  </si>
  <si>
    <t>유현주</t>
    <phoneticPr fontId="1" type="noConversion"/>
  </si>
  <si>
    <t>유현주</t>
    <phoneticPr fontId="1" type="noConversion"/>
  </si>
  <si>
    <t>김주연</t>
    <phoneticPr fontId="1" type="noConversion"/>
  </si>
  <si>
    <t>김주연</t>
    <phoneticPr fontId="1" type="noConversion"/>
  </si>
  <si>
    <t>김주연</t>
    <phoneticPr fontId="1" type="noConversion"/>
  </si>
  <si>
    <t>소장님</t>
    <phoneticPr fontId="1" type="noConversion"/>
  </si>
  <si>
    <t>유현주</t>
    <phoneticPr fontId="1" type="noConversion"/>
  </si>
  <si>
    <t>유현주</t>
    <phoneticPr fontId="1" type="noConversion"/>
  </si>
  <si>
    <t>유현주</t>
    <phoneticPr fontId="1" type="noConversion"/>
  </si>
  <si>
    <t>소장님</t>
    <phoneticPr fontId="1" type="noConversion"/>
  </si>
  <si>
    <t>엄기준</t>
    <phoneticPr fontId="1" type="noConversion"/>
  </si>
  <si>
    <t>엄기준</t>
    <phoneticPr fontId="1" type="noConversion"/>
  </si>
  <si>
    <t>소장님</t>
    <phoneticPr fontId="1" type="noConversion"/>
  </si>
  <si>
    <t>안광섭</t>
    <phoneticPr fontId="1" type="noConversion"/>
  </si>
  <si>
    <t>안광섭</t>
    <phoneticPr fontId="1" type="noConversion"/>
  </si>
  <si>
    <t>소장님</t>
    <phoneticPr fontId="1" type="noConversion"/>
  </si>
  <si>
    <t>소장님</t>
    <phoneticPr fontId="1" type="noConversion"/>
  </si>
  <si>
    <t>유현주</t>
    <phoneticPr fontId="1" type="noConversion"/>
  </si>
  <si>
    <t>유현주</t>
    <phoneticPr fontId="1" type="noConversion"/>
  </si>
  <si>
    <t>엄기준</t>
    <phoneticPr fontId="1" type="noConversion"/>
  </si>
  <si>
    <t>엄기준</t>
    <phoneticPr fontId="1" type="noConversion"/>
  </si>
  <si>
    <t>유현주2</t>
  </si>
  <si>
    <t>권헌일</t>
    <phoneticPr fontId="1" type="noConversion"/>
  </si>
  <si>
    <t>조용배</t>
    <phoneticPr fontId="1" type="noConversion"/>
  </si>
  <si>
    <t>이영재</t>
    <phoneticPr fontId="1" type="noConversion"/>
  </si>
  <si>
    <t>조용배</t>
    <phoneticPr fontId="1" type="noConversion"/>
  </si>
  <si>
    <t>권헌일</t>
    <phoneticPr fontId="1" type="noConversion"/>
  </si>
  <si>
    <t>이영재</t>
    <phoneticPr fontId="1" type="noConversion"/>
  </si>
  <si>
    <t>조용배</t>
    <phoneticPr fontId="1" type="noConversion"/>
  </si>
  <si>
    <t>권헌일</t>
    <phoneticPr fontId="1" type="noConversion"/>
  </si>
  <si>
    <t>조용배</t>
    <phoneticPr fontId="1" type="noConversion"/>
  </si>
  <si>
    <t>권헌일1
조용배</t>
    <phoneticPr fontId="1" type="noConversion"/>
  </si>
  <si>
    <t>권헌일2
이영재</t>
    <phoneticPr fontId="1" type="noConversion"/>
  </si>
  <si>
    <t>권헌일3
조용배</t>
    <phoneticPr fontId="1" type="noConversion"/>
  </si>
  <si>
    <t>권헌일4
이영재</t>
    <phoneticPr fontId="1" type="noConversion"/>
  </si>
  <si>
    <t>소장님1
조용배</t>
    <phoneticPr fontId="1" type="noConversion"/>
  </si>
  <si>
    <t>소장님2
이영재</t>
    <phoneticPr fontId="1" type="noConversion"/>
  </si>
  <si>
    <t>소장님3
조용배</t>
    <phoneticPr fontId="1" type="noConversion"/>
  </si>
  <si>
    <t>소장님4
이영재</t>
    <phoneticPr fontId="1" type="noConversion"/>
  </si>
  <si>
    <t>권헌일</t>
    <phoneticPr fontId="1" type="noConversion"/>
  </si>
  <si>
    <t>엄기준</t>
    <phoneticPr fontId="1" type="noConversion"/>
  </si>
  <si>
    <t>김주연</t>
    <phoneticPr fontId="1" type="noConversion"/>
  </si>
  <si>
    <t>김주연</t>
    <phoneticPr fontId="1" type="noConversion"/>
  </si>
  <si>
    <t>이영재
권헌일</t>
    <phoneticPr fontId="1" type="noConversion"/>
  </si>
  <si>
    <t>이영재1
조용배</t>
    <phoneticPr fontId="1" type="noConversion"/>
  </si>
  <si>
    <t>이영재3
권헌일</t>
    <phoneticPr fontId="1" type="noConversion"/>
  </si>
  <si>
    <t>이영재4
조용배</t>
    <phoneticPr fontId="1" type="noConversion"/>
  </si>
  <si>
    <t>유현주</t>
    <phoneticPr fontId="1" type="noConversion"/>
  </si>
  <si>
    <t>안광섭</t>
    <phoneticPr fontId="1" type="noConversion"/>
  </si>
  <si>
    <t>엄기준</t>
    <phoneticPr fontId="1" type="noConversion"/>
  </si>
  <si>
    <t>소장님</t>
    <phoneticPr fontId="1" type="noConversion"/>
  </si>
  <si>
    <t>엄기준</t>
    <phoneticPr fontId="1" type="noConversion"/>
  </si>
  <si>
    <t>김주연1</t>
    <phoneticPr fontId="1" type="noConversion"/>
  </si>
  <si>
    <t>김주연</t>
    <phoneticPr fontId="1" type="noConversion"/>
  </si>
  <si>
    <t>유현주</t>
    <phoneticPr fontId="1" type="noConversion"/>
  </si>
  <si>
    <t>소장님</t>
    <phoneticPr fontId="1" type="noConversion"/>
  </si>
  <si>
    <t>소장님</t>
    <phoneticPr fontId="1" type="noConversion"/>
  </si>
  <si>
    <t>엄기준</t>
    <phoneticPr fontId="1" type="noConversion"/>
  </si>
  <si>
    <t>엄기준</t>
    <phoneticPr fontId="1" type="noConversion"/>
  </si>
  <si>
    <t>권헌일</t>
    <phoneticPr fontId="1" type="noConversion"/>
  </si>
  <si>
    <r>
      <t xml:space="preserve">이영재
</t>
    </r>
    <r>
      <rPr>
        <sz val="8"/>
        <rFont val="맑은 고딕"/>
        <family val="3"/>
        <charset val="129"/>
        <scheme val="minor"/>
      </rPr>
      <t>(07~20)</t>
    </r>
    <phoneticPr fontId="1" type="noConversion"/>
  </si>
  <si>
    <r>
      <t xml:space="preserve">조용배
</t>
    </r>
    <r>
      <rPr>
        <sz val="8"/>
        <rFont val="맑은 고딕"/>
        <family val="3"/>
        <charset val="129"/>
        <scheme val="minor"/>
      </rPr>
      <t>(20~09)</t>
    </r>
    <phoneticPr fontId="1" type="noConversion"/>
  </si>
  <si>
    <r>
      <t xml:space="preserve">소장님
</t>
    </r>
    <r>
      <rPr>
        <sz val="8"/>
        <rFont val="맑은 고딕"/>
        <family val="3"/>
        <charset val="129"/>
        <scheme val="minor"/>
      </rPr>
      <t>(09~18)</t>
    </r>
    <phoneticPr fontId="1" type="noConversion"/>
  </si>
  <si>
    <r>
      <t xml:space="preserve">이영재
</t>
    </r>
    <r>
      <rPr>
        <sz val="8"/>
        <rFont val="맑은 고딕"/>
        <family val="3"/>
        <charset val="129"/>
        <scheme val="minor"/>
      </rPr>
      <t>(18~09)</t>
    </r>
    <phoneticPr fontId="1" type="noConversion"/>
  </si>
  <si>
    <r>
      <t xml:space="preserve">조용배
</t>
    </r>
    <r>
      <rPr>
        <sz val="8"/>
        <rFont val="맑은 고딕"/>
        <family val="3"/>
        <charset val="129"/>
        <scheme val="minor"/>
      </rPr>
      <t>(18~09)</t>
    </r>
    <phoneticPr fontId="1" type="noConversion"/>
  </si>
  <si>
    <r>
      <t xml:space="preserve">조용배
</t>
    </r>
    <r>
      <rPr>
        <sz val="8"/>
        <rFont val="맑은 고딕"/>
        <family val="3"/>
        <charset val="129"/>
        <scheme val="minor"/>
      </rPr>
      <t>(07~20)</t>
    </r>
    <phoneticPr fontId="1" type="noConversion"/>
  </si>
  <si>
    <r>
      <t xml:space="preserve">이영재
</t>
    </r>
    <r>
      <rPr>
        <sz val="8"/>
        <rFont val="맑은 고딕"/>
        <family val="3"/>
        <charset val="129"/>
        <scheme val="minor"/>
      </rPr>
      <t>(19~09)</t>
    </r>
    <phoneticPr fontId="1" type="noConversion"/>
  </si>
  <si>
    <r>
      <t xml:space="preserve">권헌일
</t>
    </r>
    <r>
      <rPr>
        <sz val="8"/>
        <rFont val="맑은 고딕"/>
        <family val="3"/>
        <charset val="129"/>
        <scheme val="minor"/>
      </rPr>
      <t>(18~07)</t>
    </r>
    <phoneticPr fontId="1" type="noConversion"/>
  </si>
  <si>
    <r>
      <t xml:space="preserve">권헌일
</t>
    </r>
    <r>
      <rPr>
        <sz val="8"/>
        <rFont val="맑은 고딕"/>
        <family val="3"/>
        <charset val="129"/>
        <scheme val="minor"/>
      </rPr>
      <t>(20~09)</t>
    </r>
    <phoneticPr fontId="1" type="noConversion"/>
  </si>
  <si>
    <r>
      <t xml:space="preserve">권헌일
</t>
    </r>
    <r>
      <rPr>
        <sz val="8"/>
        <rFont val="맑은 고딕"/>
        <family val="3"/>
        <charset val="129"/>
        <scheme val="minor"/>
      </rPr>
      <t>(18~09)</t>
    </r>
    <phoneticPr fontId="1" type="noConversion"/>
  </si>
  <si>
    <t>안광섭</t>
    <phoneticPr fontId="1" type="noConversion"/>
  </si>
  <si>
    <t>소장님</t>
    <phoneticPr fontId="1" type="noConversion"/>
  </si>
  <si>
    <t>유현주</t>
    <phoneticPr fontId="1" type="noConversion"/>
  </si>
  <si>
    <t>유현주</t>
    <phoneticPr fontId="1" type="noConversion"/>
  </si>
  <si>
    <t>유현주</t>
    <phoneticPr fontId="1" type="noConversion"/>
  </si>
  <si>
    <t>유현주</t>
    <phoneticPr fontId="1" type="noConversion"/>
  </si>
  <si>
    <t>이영재</t>
    <phoneticPr fontId="1" type="noConversion"/>
  </si>
  <si>
    <r>
      <t xml:space="preserve">조용배
</t>
    </r>
    <r>
      <rPr>
        <sz val="8"/>
        <rFont val="맑은 고딕"/>
        <family val="3"/>
        <charset val="129"/>
        <scheme val="minor"/>
      </rPr>
      <t>(18~09)</t>
    </r>
    <phoneticPr fontId="1" type="noConversion"/>
  </si>
  <si>
    <r>
      <t xml:space="preserve">권헌일
</t>
    </r>
    <r>
      <rPr>
        <sz val="8"/>
        <rFont val="맑은 고딕"/>
        <family val="3"/>
        <charset val="129"/>
        <scheme val="minor"/>
      </rPr>
      <t>(18~09)</t>
    </r>
    <phoneticPr fontId="1" type="noConversion"/>
  </si>
  <si>
    <t>유현주</t>
    <phoneticPr fontId="1" type="noConversion"/>
  </si>
  <si>
    <t>소장님</t>
    <phoneticPr fontId="1" type="noConversion"/>
  </si>
  <si>
    <t>유현주</t>
    <phoneticPr fontId="1" type="noConversion"/>
  </si>
  <si>
    <t>유현주</t>
    <phoneticPr fontId="1" type="noConversion"/>
  </si>
  <si>
    <t>유현주</t>
    <phoneticPr fontId="1" type="noConversion"/>
  </si>
  <si>
    <t>소장님</t>
    <phoneticPr fontId="1" type="noConversion"/>
  </si>
  <si>
    <t>안광섭</t>
    <phoneticPr fontId="1" type="noConversion"/>
  </si>
  <si>
    <t>유현주</t>
    <phoneticPr fontId="1" type="noConversion"/>
  </si>
  <si>
    <t>안광섭</t>
    <phoneticPr fontId="1" type="noConversion"/>
  </si>
  <si>
    <t>안광섭1</t>
    <phoneticPr fontId="1" type="noConversion"/>
  </si>
  <si>
    <t>안광섭</t>
    <phoneticPr fontId="1" type="noConversion"/>
  </si>
  <si>
    <t>소장님</t>
    <phoneticPr fontId="1" type="noConversion"/>
  </si>
  <si>
    <t>이영재</t>
    <phoneticPr fontId="1" type="noConversion"/>
  </si>
  <si>
    <t>조용배</t>
    <phoneticPr fontId="1" type="noConversion"/>
  </si>
  <si>
    <t>이영재</t>
    <phoneticPr fontId="1" type="noConversion"/>
  </si>
  <si>
    <t>조용배</t>
    <phoneticPr fontId="1" type="noConversion"/>
  </si>
  <si>
    <t>권헌일1</t>
    <phoneticPr fontId="1" type="noConversion"/>
  </si>
  <si>
    <t>이영재1</t>
    <phoneticPr fontId="1" type="noConversion"/>
  </si>
  <si>
    <t>송순정</t>
    <phoneticPr fontId="1" type="noConversion"/>
  </si>
  <si>
    <t>구정</t>
    <phoneticPr fontId="1" type="noConversion"/>
  </si>
  <si>
    <t>황인기</t>
    <phoneticPr fontId="1" type="noConversion"/>
  </si>
  <si>
    <t>휴  무( 숫자는 년차 )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</si>
  <si>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</si>
  <si>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</si>
  <si>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</si>
  <si>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</si>
  <si>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</si>
  <si>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</si>
  <si>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</si>
  <si>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</si>
  <si>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</si>
  <si>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</si>
  <si>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</si>
  <si>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</si>
  <si>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</si>
  <si>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</si>
  <si>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</si>
  <si>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</si>
  <si>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</si>
  <si>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</si>
  <si>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</si>
  <si>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</si>
  <si>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</si>
  <si>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</si>
  <si>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</si>
  <si>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</si>
  <si>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</si>
  <si>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</si>
  <si>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</si>
  <si>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</si>
  <si>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</si>
  <si>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</si>
  <si>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</si>
  <si>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박용식</t>
    <phoneticPr fontId="1" type="noConversion"/>
  </si>
  <si>
    <t>박용식</t>
    <phoneticPr fontId="1" type="noConversion"/>
  </si>
  <si>
    <t>08~17</t>
    <phoneticPr fontId="1" type="noConversion"/>
  </si>
  <si>
    <t>08~20</t>
    <phoneticPr fontId="1" type="noConversion"/>
  </si>
  <si>
    <t>20~08</t>
    <phoneticPr fontId="1" type="noConversion"/>
  </si>
  <si>
    <t>10~20</t>
    <phoneticPr fontId="1" type="noConversion"/>
  </si>
  <si>
    <t>08~20</t>
    <phoneticPr fontId="1" type="noConversion"/>
  </si>
  <si>
    <t>20~08</t>
    <phoneticPr fontId="1" type="noConversion"/>
  </si>
  <si>
    <t>주   간
(유현주)</t>
    <phoneticPr fontId="1" type="noConversion"/>
  </si>
  <si>
    <t>주  간
(황인기)</t>
    <phoneticPr fontId="1" type="noConversion"/>
  </si>
  <si>
    <t>권헌일</t>
    <phoneticPr fontId="1" type="noConversion"/>
  </si>
  <si>
    <t>이영재</t>
    <phoneticPr fontId="1" type="noConversion"/>
  </si>
  <si>
    <t>박용식</t>
    <phoneticPr fontId="1" type="noConversion"/>
  </si>
  <si>
    <t>구정</t>
    <phoneticPr fontId="1" type="noConversion"/>
  </si>
  <si>
    <t>안광섭</t>
    <phoneticPr fontId="1" type="noConversion"/>
  </si>
  <si>
    <t>김주연</t>
    <phoneticPr fontId="1" type="noConversion"/>
  </si>
  <si>
    <t>엄기준</t>
    <phoneticPr fontId="1" type="noConversion"/>
  </si>
  <si>
    <t>박용식1</t>
    <phoneticPr fontId="1" type="noConversion"/>
  </si>
  <si>
    <t>박용식</t>
    <phoneticPr fontId="1" type="noConversion"/>
  </si>
  <si>
    <t>황인기</t>
    <phoneticPr fontId="1" type="noConversion"/>
  </si>
  <si>
    <t>유현주</t>
    <phoneticPr fontId="1" type="noConversion"/>
  </si>
  <si>
    <t>황인기
유현주</t>
    <phoneticPr fontId="1" type="noConversion"/>
  </si>
  <si>
    <t>유현주</t>
    <phoneticPr fontId="1" type="noConversion"/>
  </si>
  <si>
    <t>유현주</t>
    <phoneticPr fontId="1" type="noConversion"/>
  </si>
  <si>
    <r>
      <t xml:space="preserve">황인기
</t>
    </r>
    <r>
      <rPr>
        <sz val="8"/>
        <rFont val="맑은 고딕"/>
        <family val="3"/>
        <charset val="129"/>
        <scheme val="minor"/>
      </rPr>
      <t>(09~19)</t>
    </r>
    <phoneticPr fontId="1" type="noConversion"/>
  </si>
  <si>
    <t>황인기1</t>
    <phoneticPr fontId="1" type="noConversion"/>
  </si>
  <si>
    <t>권헌일</t>
    <phoneticPr fontId="1" type="noConversion"/>
  </si>
  <si>
    <t>권헌일</t>
    <phoneticPr fontId="1" type="noConversion"/>
  </si>
  <si>
    <t>이영재</t>
    <phoneticPr fontId="1" type="noConversion"/>
  </si>
  <si>
    <t>이영재</t>
    <phoneticPr fontId="1" type="noConversion"/>
  </si>
  <si>
    <t>박용식</t>
    <phoneticPr fontId="1" type="noConversion"/>
  </si>
  <si>
    <t>박용식</t>
    <phoneticPr fontId="1" type="noConversion"/>
  </si>
  <si>
    <t>안광섭</t>
    <phoneticPr fontId="1" type="noConversion"/>
  </si>
  <si>
    <t>엄기준</t>
    <phoneticPr fontId="1" type="noConversion"/>
  </si>
  <si>
    <t>김주연</t>
    <phoneticPr fontId="1" type="noConversion"/>
  </si>
  <si>
    <t>황인기
유현주</t>
    <phoneticPr fontId="1" type="noConversion"/>
  </si>
  <si>
    <t>황인기</t>
    <phoneticPr fontId="1" type="noConversion"/>
  </si>
  <si>
    <t>09~18</t>
    <phoneticPr fontId="1" type="noConversion"/>
  </si>
  <si>
    <r>
      <t xml:space="preserve">황인기
</t>
    </r>
    <r>
      <rPr>
        <sz val="8"/>
        <rFont val="맑은 고딕"/>
        <family val="3"/>
        <charset val="129"/>
        <scheme val="minor"/>
      </rPr>
      <t>(09~20)</t>
    </r>
    <phoneticPr fontId="1" type="noConversion"/>
  </si>
  <si>
    <t>박용식
(2/2대체후뮤)</t>
    <phoneticPr fontId="1" type="noConversion"/>
  </si>
  <si>
    <t>이영재
(2/1대체휴무)</t>
    <phoneticPr fontId="1" type="noConversion"/>
  </si>
  <si>
    <t>권헌일
(2/1대체휴무)</t>
    <phoneticPr fontId="1" type="noConversion"/>
  </si>
  <si>
    <t>권헌일
(2/2대체휴무)</t>
    <phoneticPr fontId="1" type="noConversion"/>
  </si>
  <si>
    <t>엄기준</t>
    <phoneticPr fontId="1" type="noConversion"/>
  </si>
  <si>
    <t>안광섭</t>
    <phoneticPr fontId="1" type="noConversion"/>
  </si>
  <si>
    <t>안광섭</t>
    <phoneticPr fontId="1" type="noConversion"/>
  </si>
  <si>
    <t>김주연</t>
    <phoneticPr fontId="1" type="noConversion"/>
  </si>
  <si>
    <t>김주연</t>
    <phoneticPr fontId="1" type="noConversion"/>
  </si>
  <si>
    <t>엄기준</t>
    <phoneticPr fontId="1" type="noConversion"/>
  </si>
  <si>
    <t>유현주</t>
    <phoneticPr fontId="1" type="noConversion"/>
  </si>
  <si>
    <t>유현주</t>
    <phoneticPr fontId="1" type="noConversion"/>
  </si>
  <si>
    <t>14~23</t>
    <phoneticPr fontId="1" type="noConversion"/>
  </si>
  <si>
    <t>안광섭
(2/1대체휴무)</t>
    <phoneticPr fontId="1" type="noConversion"/>
  </si>
  <si>
    <t>엄기준
(2/1대체휴무)</t>
    <phoneticPr fontId="1" type="noConversion"/>
  </si>
  <si>
    <t>엄기준
(2/2대체휴무)</t>
    <phoneticPr fontId="1" type="noConversion"/>
  </si>
  <si>
    <t>김주연
(2/1대체휴무)</t>
    <phoneticPr fontId="1" type="noConversion"/>
  </si>
  <si>
    <t>김주연
(2/2대체휴무)</t>
    <phoneticPr fontId="1" type="noConversion"/>
  </si>
  <si>
    <t>11~20</t>
    <phoneticPr fontId="1" type="noConversion"/>
  </si>
  <si>
    <t>엄기준</t>
    <phoneticPr fontId="1" type="noConversion"/>
  </si>
  <si>
    <t>08~17</t>
    <phoneticPr fontId="1" type="noConversion"/>
  </si>
  <si>
    <t>주   간</t>
    <phoneticPr fontId="1" type="noConversion"/>
  </si>
  <si>
    <t>엄기준</t>
    <phoneticPr fontId="1" type="noConversion"/>
  </si>
  <si>
    <t>엄기준1</t>
    <phoneticPr fontId="1" type="noConversion"/>
  </si>
  <si>
    <t>엄기준</t>
    <phoneticPr fontId="1" type="noConversion"/>
  </si>
  <si>
    <t>안광섭1</t>
    <phoneticPr fontId="1" type="noConversion"/>
  </si>
  <si>
    <t>김주연1</t>
    <phoneticPr fontId="1" type="noConversion"/>
  </si>
  <si>
    <t>황인기</t>
    <phoneticPr fontId="1" type="noConversion"/>
  </si>
  <si>
    <t>황인기</t>
    <phoneticPr fontId="1" type="noConversion"/>
  </si>
  <si>
    <t>유현주
(2/2대체휴무)</t>
    <phoneticPr fontId="1" type="noConversion"/>
  </si>
  <si>
    <t>김주연
(2/2대체휴무)</t>
    <phoneticPr fontId="1" type="noConversion"/>
  </si>
  <si>
    <t>유현주
(2/2대체휴무)</t>
    <phoneticPr fontId="1" type="noConversion"/>
  </si>
  <si>
    <t>황인기</t>
    <phoneticPr fontId="1" type="noConversion"/>
  </si>
  <si>
    <t>황인기</t>
    <phoneticPr fontId="1" type="noConversion"/>
  </si>
  <si>
    <t>황인기1</t>
    <phoneticPr fontId="1" type="noConversion"/>
  </si>
  <si>
    <t>황인기</t>
    <phoneticPr fontId="1" type="noConversion"/>
  </si>
  <si>
    <t>이성용</t>
    <phoneticPr fontId="1" type="noConversion"/>
  </si>
  <si>
    <t>김대현</t>
    <phoneticPr fontId="1" type="noConversion"/>
  </si>
  <si>
    <t>2022.03월</t>
    <phoneticPr fontId="1" type="noConversion"/>
  </si>
  <si>
    <t>최성만</t>
    <phoneticPr fontId="1" type="noConversion"/>
  </si>
  <si>
    <t>이재평</t>
    <phoneticPr fontId="1" type="noConversion"/>
  </si>
  <si>
    <t>12월 +3일</t>
    <phoneticPr fontId="1" type="noConversion"/>
  </si>
  <si>
    <t>13~22</t>
    <phoneticPr fontId="1" type="noConversion"/>
  </si>
  <si>
    <t>김기석</t>
    <phoneticPr fontId="1" type="noConversion"/>
  </si>
  <si>
    <t>김기석</t>
    <phoneticPr fontId="1" type="noConversion"/>
  </si>
  <si>
    <t>박병훈</t>
    <phoneticPr fontId="1" type="noConversion"/>
  </si>
  <si>
    <t>박병훈1</t>
    <phoneticPr fontId="1" type="noConversion"/>
  </si>
  <si>
    <r>
      <t xml:space="preserve">권헌일
</t>
    </r>
    <r>
      <rPr>
        <sz val="8"/>
        <rFont val="맑은 고딕"/>
        <family val="3"/>
        <charset val="129"/>
        <scheme val="minor"/>
      </rPr>
      <t>(19~08)</t>
    </r>
    <phoneticPr fontId="1" type="noConversion"/>
  </si>
  <si>
    <t>박병훈교육
권헌일</t>
    <phoneticPr fontId="1" type="noConversion"/>
  </si>
  <si>
    <t>박병훈교육
이영재</t>
    <phoneticPr fontId="1" type="noConversion"/>
  </si>
  <si>
    <r>
      <t xml:space="preserve">권헌일
</t>
    </r>
    <r>
      <rPr>
        <sz val="8"/>
        <rFont val="맑은 고딕"/>
        <family val="3"/>
        <charset val="129"/>
        <scheme val="minor"/>
      </rPr>
      <t>(18~08)</t>
    </r>
    <phoneticPr fontId="1" type="noConversion"/>
  </si>
  <si>
    <t>박병훈 (11/23,24일 가스안전공사 교육 2일)</t>
    <phoneticPr fontId="1" type="noConversion"/>
  </si>
  <si>
    <r>
      <t xml:space="preserve">이영재
</t>
    </r>
    <r>
      <rPr>
        <sz val="8"/>
        <rFont val="맑은 고딕"/>
        <family val="3"/>
        <charset val="129"/>
        <scheme val="minor"/>
      </rPr>
      <t>(18~08)</t>
    </r>
    <phoneticPr fontId="1" type="noConversion"/>
  </si>
  <si>
    <t>박병훈
권헌일</t>
    <phoneticPr fontId="1" type="noConversion"/>
  </si>
  <si>
    <r>
      <t xml:space="preserve">이영재
</t>
    </r>
    <r>
      <rPr>
        <sz val="8"/>
        <rFont val="맑은 고딕"/>
        <family val="3"/>
        <charset val="129"/>
        <scheme val="minor"/>
      </rPr>
      <t>(19~08)</t>
    </r>
    <phoneticPr fontId="1" type="noConversion"/>
  </si>
  <si>
    <r>
      <t xml:space="preserve">이영재
</t>
    </r>
    <r>
      <rPr>
        <sz val="8"/>
        <rFont val="맑은 고딕"/>
        <family val="3"/>
        <charset val="129"/>
        <scheme val="minor"/>
      </rPr>
      <t>(18~07)</t>
    </r>
    <phoneticPr fontId="1" type="noConversion"/>
  </si>
  <si>
    <t>박병훈</t>
    <phoneticPr fontId="1" type="noConversion"/>
  </si>
  <si>
    <t>박병훈</t>
    <phoneticPr fontId="1" type="noConversion"/>
  </si>
  <si>
    <t>권헌일</t>
    <phoneticPr fontId="1" type="noConversion"/>
  </si>
  <si>
    <t>이영재</t>
    <phoneticPr fontId="1" type="noConversion"/>
  </si>
  <si>
    <t>권헌일</t>
    <phoneticPr fontId="1" type="noConversion"/>
  </si>
  <si>
    <t>박병훈</t>
    <phoneticPr fontId="1" type="noConversion"/>
  </si>
  <si>
    <t>권헌일3</t>
    <phoneticPr fontId="1" type="noConversion"/>
  </si>
  <si>
    <t>순정휴무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</si>
</sst>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0_);[Red]\(0\)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1"/>
      <color theme="9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rgb="FF00206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0" fontId="0" fillId="0" borderId="11" xfId="0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Protection="1">
      <alignment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alignment vertical="center"/>
      <protection locked="0"/>
    </xf>
    <xf numFmtId="177" fontId="0" fillId="0" borderId="0" xfId="0" applyNumberFormat="1" applyFill="1" applyAlignment="1" applyProtection="1">
      <alignment horizontal="center" vertical="center"/>
      <protection locked="0"/>
    </xf>
    <xf numFmtId="177" fontId="0" fillId="0" borderId="0" xfId="0" applyNumberFormat="1" applyFill="1" applyProtection="1">
      <alignment vertical="center"/>
      <protection locked="0"/>
    </xf>
    <xf numFmtId="14" fontId="0" fillId="3" borderId="0" xfId="0" applyNumberFormat="1" applyFill="1" applyProtection="1">
      <alignment vertical="center"/>
      <protection locked="0"/>
    </xf>
    <xf numFmtId="177" fontId="0" fillId="3" borderId="0" xfId="0" applyNumberFormat="1" applyFill="1" applyAlignment="1" applyProtection="1">
      <alignment horizontal="center" vertical="center"/>
      <protection locked="0"/>
    </xf>
    <xf numFmtId="177" fontId="0" fillId="3" borderId="0" xfId="0" applyNumberFormat="1" applyFill="1" applyProtection="1">
      <alignment vertical="center"/>
      <protection locked="0"/>
    </xf>
    <xf numFmtId="0" fontId="0" fillId="0" borderId="0" xfId="0" applyNumberFormat="1" applyProtection="1">
      <alignment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77" fontId="0" fillId="0" borderId="0" xfId="0" quotePrefix="1" applyNumberFormat="1" applyProtection="1">
      <alignment vertical="center"/>
      <protection locked="0"/>
    </xf>
    <xf numFmtId="177" fontId="0" fillId="0" borderId="0" xfId="0" applyNumberFormat="1" applyFill="1" applyAlignment="1" applyProtection="1">
      <alignment horizontal="center" vertical="center"/>
    </xf>
    <xf numFmtId="177" fontId="0" fillId="3" borderId="0" xfId="0" applyNumberFormat="1" applyFill="1" applyAlignment="1" applyProtection="1">
      <alignment horizontal="center" vertical="center"/>
    </xf>
    <xf numFmtId="177" fontId="0" fillId="3" borderId="0" xfId="0" quotePrefix="1" applyNumberForma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177" fontId="0" fillId="2" borderId="0" xfId="0" applyNumberFormat="1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14" fontId="0" fillId="0" borderId="0" xfId="0" applyNumberFormat="1" applyAlignment="1" applyProtection="1">
      <alignment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quotePrefix="1" applyNumberFormat="1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  <protection locked="0"/>
    </xf>
    <xf numFmtId="177" fontId="0" fillId="5" borderId="0" xfId="0" applyNumberFormat="1" applyFill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3" fillId="0" borderId="8" xfId="0" applyFont="1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quotePrefix="1" applyFont="1" applyFill="1" applyBorder="1" applyAlignment="1" applyProtection="1">
      <alignment horizontal="center" vertical="center"/>
      <protection locked="0"/>
    </xf>
    <xf numFmtId="0" fontId="3" fillId="4" borderId="0" xfId="0" quotePrefix="1" applyFont="1" applyFill="1" applyBorder="1" applyAlignment="1" applyProtection="1">
      <alignment horizontal="center" vertical="center"/>
      <protection locked="0"/>
    </xf>
    <xf numFmtId="0" fontId="3" fillId="4" borderId="17" xfId="0" quotePrefix="1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>
      <alignment horizontal="center" vertical="center"/>
    </xf>
    <xf numFmtId="0" fontId="0" fillId="4" borderId="17" xfId="0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41" fontId="13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 vertical="center"/>
    </xf>
    <xf numFmtId="177" fontId="0" fillId="0" borderId="0" xfId="0" quotePrefix="1" applyNumberFormat="1" applyFill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7" fillId="0" borderId="0" xfId="0" quotePrefix="1" applyFont="1" applyBorder="1" applyAlignment="1" applyProtection="1">
      <alignment horizontal="left" vertical="center"/>
    </xf>
    <xf numFmtId="0" fontId="9" fillId="0" borderId="4" xfId="0" quotePrefix="1" applyFont="1" applyFill="1" applyBorder="1" applyAlignment="1" applyProtection="1">
      <alignment horizontal="center" vertical="center"/>
      <protection locked="0"/>
    </xf>
    <xf numFmtId="0" fontId="9" fillId="0" borderId="6" xfId="0" quotePrefix="1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0" fillId="0" borderId="23" xfId="0" quotePrefix="1" applyBorder="1" applyAlignment="1" applyProtection="1">
      <alignment horizontal="center" vertical="center"/>
      <protection locked="0"/>
    </xf>
    <xf numFmtId="0" fontId="0" fillId="6" borderId="23" xfId="0" quotePrefix="1" applyFill="1" applyBorder="1" applyAlignment="1" applyProtection="1">
      <alignment horizontal="center" vertical="center"/>
      <protection locked="0"/>
    </xf>
    <xf numFmtId="0" fontId="3" fillId="0" borderId="23" xfId="0" quotePrefix="1" applyFont="1" applyFill="1" applyBorder="1" applyAlignment="1" applyProtection="1">
      <alignment horizontal="center" vertical="center"/>
      <protection locked="0"/>
    </xf>
    <xf numFmtId="0" fontId="3" fillId="6" borderId="23" xfId="0" quotePrefix="1" applyFont="1" applyFill="1" applyBorder="1" applyAlignment="1" applyProtection="1">
      <alignment horizontal="center" vertical="center"/>
      <protection locked="0"/>
    </xf>
    <xf numFmtId="0" fontId="3" fillId="0" borderId="6" xfId="0" quotePrefix="1" applyFont="1" applyFill="1" applyBorder="1" applyAlignment="1">
      <alignment horizontal="center" vertical="center"/>
    </xf>
    <xf numFmtId="0" fontId="12" fillId="0" borderId="0" xfId="0" quotePrefix="1" applyFont="1">
      <alignment vertical="center"/>
    </xf>
    <xf numFmtId="0" fontId="0" fillId="0" borderId="18" xfId="0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quotePrefix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9" fillId="0" borderId="0" xfId="0" quotePrefix="1" applyFont="1" applyFill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>
      <alignment horizontal="center" vertical="center"/>
    </xf>
    <xf numFmtId="0" fontId="3" fillId="0" borderId="31" xfId="0" quotePrefix="1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31" xfId="0" quotePrefix="1" applyBorder="1" applyAlignment="1" applyProtection="1">
      <alignment horizontal="center" vertical="center"/>
      <protection locked="0"/>
    </xf>
    <xf numFmtId="0" fontId="8" fillId="0" borderId="3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quotePrefix="1" applyFont="1" applyFill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7" borderId="6" xfId="0" quotePrefix="1" applyFont="1" applyFill="1" applyBorder="1" applyAlignment="1">
      <alignment horizontal="center" vertical="center"/>
    </xf>
    <xf numFmtId="0" fontId="9" fillId="6" borderId="4" xfId="0" quotePrefix="1" applyFont="1" applyFill="1" applyBorder="1" applyAlignment="1">
      <alignment horizontal="center" vertical="center"/>
    </xf>
    <xf numFmtId="0" fontId="15" fillId="0" borderId="7" xfId="0" quotePrefix="1" applyFont="1" applyFill="1" applyBorder="1" applyAlignment="1" applyProtection="1">
      <alignment horizontal="center" vertical="center"/>
      <protection locked="0"/>
    </xf>
    <xf numFmtId="0" fontId="9" fillId="0" borderId="12" xfId="0" quotePrefix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quotePrefix="1" applyFill="1">
      <alignment vertical="center"/>
    </xf>
    <xf numFmtId="0" fontId="9" fillId="0" borderId="6" xfId="0" quotePrefix="1" applyFont="1" applyFill="1" applyBorder="1" applyAlignment="1" applyProtection="1">
      <alignment horizontal="center" vertical="center"/>
    </xf>
    <xf numFmtId="0" fontId="9" fillId="0" borderId="34" xfId="0" quotePrefix="1" applyFont="1" applyFill="1" applyBorder="1" applyAlignment="1" applyProtection="1">
      <alignment horizontal="center" vertical="center"/>
      <protection locked="0"/>
    </xf>
    <xf numFmtId="0" fontId="9" fillId="0" borderId="6" xfId="0" quotePrefix="1" applyFont="1" applyFill="1" applyBorder="1" applyAlignment="1" applyProtection="1">
      <alignment horizontal="center" vertical="center" wrapText="1"/>
    </xf>
    <xf numFmtId="0" fontId="9" fillId="0" borderId="4" xfId="0" quotePrefix="1" applyFont="1" applyFill="1" applyBorder="1" applyAlignment="1" applyProtection="1">
      <alignment horizontal="center" vertical="center"/>
    </xf>
    <xf numFmtId="0" fontId="9" fillId="0" borderId="6" xfId="0" quotePrefix="1" applyFont="1" applyFill="1" applyBorder="1" applyAlignment="1">
      <alignment horizontal="center" vertical="center"/>
    </xf>
    <xf numFmtId="0" fontId="9" fillId="0" borderId="4" xfId="0" quotePrefix="1" applyFont="1" applyFill="1" applyBorder="1" applyAlignment="1" applyProtection="1">
      <alignment horizontal="center" vertical="center" wrapText="1"/>
    </xf>
    <xf numFmtId="0" fontId="9" fillId="0" borderId="7" xfId="0" quotePrefix="1" applyFont="1" applyFill="1" applyBorder="1" applyAlignment="1" applyProtection="1">
      <alignment horizontal="center" vertical="center"/>
      <protection locked="0"/>
    </xf>
    <xf numFmtId="0" fontId="9" fillId="0" borderId="4" xfId="0" quotePrefix="1" applyFont="1" applyFill="1" applyBorder="1" applyAlignment="1">
      <alignment horizontal="center" vertical="center"/>
    </xf>
    <xf numFmtId="0" fontId="9" fillId="0" borderId="4" xfId="0" quotePrefix="1" applyFont="1" applyFill="1" applyBorder="1" applyAlignment="1">
      <alignment horizontal="center" vertical="center" wrapText="1"/>
    </xf>
    <xf numFmtId="14" fontId="0" fillId="0" borderId="0" xfId="0" quotePrefix="1" applyNumberFormat="1" applyFill="1" applyProtection="1">
      <alignment vertical="center"/>
      <protection locked="0"/>
    </xf>
    <xf numFmtId="0" fontId="9" fillId="0" borderId="33" xfId="0" quotePrefix="1" applyFont="1" applyFill="1" applyBorder="1" applyAlignment="1">
      <alignment horizontal="center" vertical="center"/>
    </xf>
    <xf numFmtId="0" fontId="9" fillId="0" borderId="35" xfId="0" quotePrefix="1" applyFont="1" applyFill="1" applyBorder="1" applyAlignment="1">
      <alignment horizontal="center" vertical="center"/>
    </xf>
    <xf numFmtId="0" fontId="9" fillId="0" borderId="35" xfId="0" quotePrefix="1" applyFont="1" applyFill="1" applyBorder="1" applyAlignment="1" applyProtection="1">
      <alignment horizontal="center" vertical="center" wrapText="1"/>
    </xf>
    <xf numFmtId="0" fontId="9" fillId="6" borderId="35" xfId="0" quotePrefix="1" applyFont="1" applyFill="1" applyBorder="1" applyAlignment="1">
      <alignment horizontal="center" vertical="center"/>
    </xf>
    <xf numFmtId="0" fontId="9" fillId="0" borderId="35" xfId="0" quotePrefix="1" applyFont="1" applyFill="1" applyBorder="1" applyAlignment="1" applyProtection="1">
      <alignment horizontal="center" vertical="center"/>
      <protection locked="0"/>
    </xf>
    <xf numFmtId="14" fontId="0" fillId="3" borderId="0" xfId="0" quotePrefix="1" applyNumberFormat="1" applyFill="1" applyProtection="1">
      <alignment vertical="center"/>
      <protection locked="0"/>
    </xf>
    <xf numFmtId="0" fontId="9" fillId="0" borderId="8" xfId="0" quotePrefix="1" applyFont="1" applyFill="1" applyBorder="1" applyAlignment="1">
      <alignment horizontal="center" vertical="center"/>
    </xf>
    <xf numFmtId="0" fontId="9" fillId="6" borderId="6" xfId="0" quotePrefix="1" applyFont="1" applyFill="1" applyBorder="1" applyAlignment="1">
      <alignment horizontal="center" vertical="center"/>
    </xf>
    <xf numFmtId="0" fontId="9" fillId="0" borderId="9" xfId="0" quotePrefix="1" applyFont="1" applyFill="1" applyBorder="1" applyAlignment="1" applyProtection="1">
      <alignment horizontal="center" vertical="center"/>
      <protection locked="0"/>
    </xf>
    <xf numFmtId="0" fontId="9" fillId="0" borderId="4" xfId="0" quotePrefix="1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Fill="1" applyBorder="1" applyAlignment="1">
      <alignment horizontal="center" vertical="center"/>
    </xf>
    <xf numFmtId="0" fontId="9" fillId="0" borderId="35" xfId="0" quotePrefix="1" applyFont="1" applyFill="1" applyBorder="1" applyAlignment="1">
      <alignment horizontal="center" vertical="center" wrapText="1"/>
    </xf>
    <xf numFmtId="0" fontId="0" fillId="0" borderId="0" xfId="0" applyFill="1" applyAlignment="1" applyProtection="1">
      <alignment horizontal="left" vertical="center"/>
      <protection locked="0"/>
    </xf>
    <xf numFmtId="0" fontId="9" fillId="0" borderId="6" xfId="0" quotePrefix="1" applyFont="1" applyFill="1" applyBorder="1" applyAlignment="1">
      <alignment horizontal="center" vertical="center" wrapText="1"/>
    </xf>
    <xf numFmtId="0" fontId="3" fillId="0" borderId="6" xfId="0" quotePrefix="1" applyFont="1" applyFill="1" applyBorder="1" applyAlignment="1">
      <alignment horizontal="center" vertical="center" wrapText="1"/>
    </xf>
    <xf numFmtId="176" fontId="0" fillId="0" borderId="0" xfId="0" applyNumberFormat="1" applyFill="1">
      <alignment vertical="center"/>
    </xf>
    <xf numFmtId="0" fontId="0" fillId="0" borderId="0" xfId="0" applyFill="1" applyProtection="1">
      <alignment vertical="center"/>
      <protection locked="0"/>
    </xf>
    <xf numFmtId="0" fontId="1" fillId="8" borderId="4" xfId="0" quotePrefix="1" applyFont="1" applyFill="1" applyBorder="1" applyAlignment="1" applyProtection="1">
      <alignment horizontal="center" vertical="center" wrapText="1"/>
      <protection locked="0"/>
    </xf>
    <xf numFmtId="0" fontId="1" fillId="0" borderId="7" xfId="0" quotePrefix="1" applyFont="1" applyFill="1" applyBorder="1" applyAlignment="1" applyProtection="1">
      <alignment horizontal="center" vertical="center"/>
      <protection locked="0"/>
    </xf>
    <xf numFmtId="0" fontId="16" fillId="0" borderId="7" xfId="0" quotePrefix="1" applyFont="1" applyFill="1" applyBorder="1" applyAlignment="1" applyProtection="1">
      <alignment horizontal="center" vertical="center"/>
      <protection locked="0"/>
    </xf>
    <xf numFmtId="0" fontId="9" fillId="9" borderId="4" xfId="0" quotePrefix="1" applyFont="1" applyFill="1" applyBorder="1" applyAlignment="1" applyProtection="1">
      <alignment horizontal="center" vertical="center" wrapText="1"/>
    </xf>
    <xf numFmtId="0" fontId="16" fillId="0" borderId="4" xfId="0" quotePrefix="1" applyFont="1" applyFill="1" applyBorder="1" applyAlignment="1" applyProtection="1">
      <alignment horizontal="center" vertical="center" wrapText="1"/>
      <protection locked="0"/>
    </xf>
    <xf numFmtId="0" fontId="1" fillId="0" borderId="4" xfId="0" quotePrefix="1" applyFont="1" applyFill="1" applyBorder="1" applyAlignment="1" applyProtection="1">
      <alignment horizontal="center" vertical="center" wrapText="1"/>
      <protection locked="0"/>
    </xf>
    <xf numFmtId="0" fontId="1" fillId="0" borderId="7" xfId="0" quotePrefix="1" applyFont="1" applyFill="1" applyBorder="1" applyAlignment="1" applyProtection="1">
      <alignment horizontal="center" vertical="center" wrapText="1"/>
      <protection locked="0"/>
    </xf>
    <xf numFmtId="0" fontId="9" fillId="0" borderId="12" xfId="0" quotePrefix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9" fillId="0" borderId="35" xfId="0" quotePrefix="1" applyFont="1" applyFill="1" applyBorder="1" applyAlignment="1" applyProtection="1">
      <alignment horizontal="center" vertical="center"/>
    </xf>
    <xf numFmtId="0" fontId="9" fillId="0" borderId="13" xfId="0" quotePrefix="1" applyFont="1" applyFill="1" applyBorder="1" applyAlignment="1">
      <alignment horizontal="center" vertical="center"/>
    </xf>
    <xf numFmtId="0" fontId="9" fillId="0" borderId="35" xfId="0" quotePrefix="1" applyFont="1" applyFill="1" applyBorder="1" applyAlignment="1" applyProtection="1">
      <alignment horizontal="center" vertical="center" wrapText="1"/>
      <protection locked="0"/>
    </xf>
    <xf numFmtId="0" fontId="9" fillId="8" borderId="12" xfId="0" quotePrefix="1" applyFont="1" applyFill="1" applyBorder="1" applyAlignment="1">
      <alignment horizontal="center" vertical="center"/>
    </xf>
    <xf numFmtId="0" fontId="3" fillId="7" borderId="6" xfId="0" quotePrefix="1" applyFont="1" applyFill="1" applyBorder="1" applyAlignment="1">
      <alignment horizontal="center" vertical="center" wrapText="1"/>
    </xf>
    <xf numFmtId="0" fontId="9" fillId="10" borderId="12" xfId="0" quotePrefix="1" applyFont="1" applyFill="1" applyBorder="1" applyAlignment="1">
      <alignment horizontal="center" vertical="center"/>
    </xf>
    <xf numFmtId="0" fontId="16" fillId="0" borderId="35" xfId="0" quotePrefix="1" applyFont="1" applyFill="1" applyBorder="1" applyAlignment="1" applyProtection="1">
      <alignment horizontal="center" vertical="center" wrapText="1"/>
      <protection locked="0"/>
    </xf>
    <xf numFmtId="0" fontId="15" fillId="0" borderId="12" xfId="0" quotePrefix="1" applyFont="1" applyFill="1" applyBorder="1" applyAlignment="1">
      <alignment horizontal="center" vertical="center"/>
    </xf>
    <xf numFmtId="0" fontId="9" fillId="8" borderId="4" xfId="0" quotePrefix="1" applyFont="1" applyFill="1" applyBorder="1" applyAlignment="1">
      <alignment horizontal="center" vertical="center"/>
    </xf>
    <xf numFmtId="0" fontId="2" fillId="0" borderId="38" xfId="0" applyFont="1" applyFill="1" applyBorder="1" applyAlignment="1" applyProtection="1">
      <alignment horizontal="right" vertical="center"/>
      <protection locked="0"/>
    </xf>
    <xf numFmtId="0" fontId="5" fillId="0" borderId="38" xfId="0" applyFont="1" applyFill="1" applyBorder="1" applyAlignment="1" applyProtection="1">
      <alignment horizontal="left" vertical="center"/>
    </xf>
    <xf numFmtId="0" fontId="2" fillId="0" borderId="38" xfId="0" applyFont="1" applyBorder="1">
      <alignment vertical="center"/>
    </xf>
    <xf numFmtId="41" fontId="13" fillId="0" borderId="38" xfId="0" applyNumberFormat="1" applyFont="1" applyBorder="1" applyAlignment="1" applyProtection="1">
      <alignment horizontal="center" vertical="center"/>
      <protection locked="0"/>
    </xf>
    <xf numFmtId="0" fontId="7" fillId="0" borderId="38" xfId="0" quotePrefix="1" applyFont="1" applyBorder="1" applyAlignment="1" applyProtection="1">
      <alignment horizontal="left" vertical="center"/>
    </xf>
    <xf numFmtId="0" fontId="0" fillId="8" borderId="0" xfId="0" applyFill="1">
      <alignment vertical="center"/>
    </xf>
    <xf numFmtId="0" fontId="15" fillId="0" borderId="7" xfId="0" quotePrefix="1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Fill="1" applyBorder="1" applyAlignment="1">
      <alignment horizontal="left" vertical="center"/>
    </xf>
    <xf numFmtId="0" fontId="17" fillId="0" borderId="0" xfId="0" applyFont="1">
      <alignment vertical="center"/>
    </xf>
    <xf numFmtId="0" fontId="16" fillId="0" borderId="7" xfId="0" quotePrefix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13" xfId="0" quotePrefix="1" applyFont="1" applyFill="1" applyBorder="1" applyAlignment="1" applyProtection="1">
      <alignment horizontal="center" vertical="center" wrapText="1"/>
    </xf>
    <xf numFmtId="0" fontId="15" fillId="0" borderId="33" xfId="0" quotePrefix="1" applyFont="1" applyFill="1" applyBorder="1" applyAlignment="1">
      <alignment horizontal="center" vertical="center"/>
    </xf>
    <xf numFmtId="0" fontId="9" fillId="0" borderId="7" xfId="0" quotePrefix="1" applyFont="1" applyFill="1" applyBorder="1" applyAlignment="1" applyProtection="1">
      <alignment horizontal="center" vertical="center" wrapText="1"/>
      <protection locked="0"/>
    </xf>
    <xf numFmtId="0" fontId="0" fillId="11" borderId="0" xfId="0" applyFill="1" applyBorder="1" applyAlignment="1">
      <alignment horizontal="center" vertical="center"/>
    </xf>
    <xf numFmtId="0" fontId="18" fillId="0" borderId="7" xfId="0" quotePrefix="1" applyFont="1" applyFill="1" applyBorder="1" applyAlignment="1" applyProtection="1">
      <alignment horizontal="center" vertical="center" wrapText="1"/>
      <protection locked="0"/>
    </xf>
    <xf numFmtId="0" fontId="19" fillId="0" borderId="7" xfId="0" quotePrefix="1" applyFont="1" applyFill="1" applyBorder="1" applyAlignment="1" applyProtection="1">
      <alignment horizontal="center" vertical="center" wrapText="1"/>
      <protection locked="0"/>
    </xf>
    <xf numFmtId="0" fontId="3" fillId="12" borderId="6" xfId="0" applyFont="1" applyFill="1" applyBorder="1" applyAlignment="1" applyProtection="1">
      <alignment horizontal="center" vertical="center"/>
      <protection locked="0"/>
    </xf>
    <xf numFmtId="0" fontId="0" fillId="12" borderId="23" xfId="0" quotePrefix="1" applyFill="1" applyBorder="1" applyAlignment="1" applyProtection="1">
      <alignment horizontal="center" vertical="center"/>
      <protection locked="0"/>
    </xf>
    <xf numFmtId="0" fontId="9" fillId="12" borderId="6" xfId="0" quotePrefix="1" applyFont="1" applyFill="1" applyBorder="1" applyAlignment="1" applyProtection="1">
      <alignment horizontal="center" vertical="center" wrapText="1"/>
    </xf>
    <xf numFmtId="0" fontId="9" fillId="12" borderId="13" xfId="0" quotePrefix="1" applyFont="1" applyFill="1" applyBorder="1" applyAlignment="1" applyProtection="1">
      <alignment horizontal="center" vertical="center" wrapText="1"/>
    </xf>
    <xf numFmtId="0" fontId="3" fillId="12" borderId="23" xfId="0" quotePrefix="1" applyFont="1" applyFill="1" applyBorder="1" applyAlignment="1" applyProtection="1">
      <alignment horizontal="center" vertical="center"/>
      <protection locked="0"/>
    </xf>
    <xf numFmtId="0" fontId="9" fillId="12" borderId="4" xfId="0" quotePrefix="1" applyFont="1" applyFill="1" applyBorder="1" applyAlignment="1">
      <alignment horizontal="center" vertical="center"/>
    </xf>
    <xf numFmtId="0" fontId="9" fillId="12" borderId="35" xfId="0" quotePrefix="1" applyFont="1" applyFill="1" applyBorder="1" applyAlignment="1">
      <alignment horizontal="center" vertical="center"/>
    </xf>
    <xf numFmtId="0" fontId="9" fillId="12" borderId="4" xfId="0" quotePrefix="1" applyFont="1" applyFill="1" applyBorder="1" applyAlignment="1">
      <alignment horizontal="center" vertical="center" wrapText="1"/>
    </xf>
    <xf numFmtId="0" fontId="15" fillId="8" borderId="12" xfId="0" quotePrefix="1" applyFont="1" applyFill="1" applyBorder="1" applyAlignment="1">
      <alignment horizontal="center" vertical="center"/>
    </xf>
    <xf numFmtId="0" fontId="9" fillId="8" borderId="4" xfId="0" quotePrefix="1" applyFont="1" applyFill="1" applyBorder="1" applyAlignment="1">
      <alignment horizontal="center" vertical="center" wrapText="1"/>
    </xf>
    <xf numFmtId="0" fontId="3" fillId="0" borderId="6" xfId="0" quotePrefix="1" applyFont="1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15" fillId="0" borderId="9" xfId="0" quotePrefix="1" applyFont="1" applyFill="1" applyBorder="1" applyAlignment="1" applyProtection="1">
      <alignment horizontal="center" vertical="center" wrapText="1"/>
      <protection locked="0"/>
    </xf>
    <xf numFmtId="0" fontId="9" fillId="0" borderId="9" xfId="0" quotePrefix="1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quotePrefix="1" applyFill="1" applyBorder="1" applyAlignment="1" applyProtection="1">
      <alignment horizontal="center" vertical="center"/>
      <protection locked="0"/>
    </xf>
    <xf numFmtId="0" fontId="9" fillId="0" borderId="1" xfId="0" quotePrefix="1" applyFont="1" applyFill="1" applyBorder="1" applyAlignment="1">
      <alignment horizontal="center" vertical="center" wrapText="1"/>
    </xf>
    <xf numFmtId="0" fontId="9" fillId="0" borderId="19" xfId="0" quotePrefix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right" vertical="center"/>
    </xf>
    <xf numFmtId="0" fontId="9" fillId="0" borderId="36" xfId="0" quotePrefix="1" applyFont="1" applyFill="1" applyBorder="1" applyAlignment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0" fillId="0" borderId="8" xfId="0" quotePrefix="1" applyFill="1" applyBorder="1" applyAlignment="1" applyProtection="1">
      <alignment horizontal="center" vertical="center"/>
      <protection locked="0"/>
    </xf>
    <xf numFmtId="0" fontId="0" fillId="0" borderId="9" xfId="0" quotePrefix="1" applyFill="1" applyBorder="1" applyAlignment="1" applyProtection="1">
      <alignment horizontal="center" vertical="center"/>
      <protection locked="0"/>
    </xf>
    <xf numFmtId="0" fontId="9" fillId="0" borderId="8" xfId="0" quotePrefix="1" applyFont="1" applyFill="1" applyBorder="1" applyAlignment="1">
      <alignment horizontal="center" vertical="center" wrapText="1"/>
    </xf>
    <xf numFmtId="0" fontId="3" fillId="0" borderId="8" xfId="0" quotePrefix="1" applyFont="1" applyFill="1" applyBorder="1" applyAlignment="1" applyProtection="1">
      <alignment horizontal="center" vertical="center"/>
      <protection locked="0"/>
    </xf>
    <xf numFmtId="0" fontId="3" fillId="0" borderId="9" xfId="0" quotePrefix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Border="1" applyAlignment="1">
      <alignment horizontal="left" vertical="center"/>
    </xf>
    <xf numFmtId="0" fontId="9" fillId="0" borderId="9" xfId="0" quotePrefix="1" applyFont="1" applyFill="1" applyBorder="1" applyAlignment="1">
      <alignment horizontal="center" vertical="center" wrapText="1"/>
    </xf>
    <xf numFmtId="0" fontId="9" fillId="0" borderId="44" xfId="0" quotePrefix="1" applyFont="1" applyFill="1" applyBorder="1" applyAlignment="1">
      <alignment horizontal="center" vertical="center" wrapText="1"/>
    </xf>
    <xf numFmtId="0" fontId="9" fillId="0" borderId="44" xfId="0" quotePrefix="1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9" fillId="0" borderId="40" xfId="0" quotePrefix="1" applyFont="1" applyFill="1" applyBorder="1" applyAlignment="1" applyProtection="1">
      <alignment horizontal="center" vertical="center" wrapText="1"/>
    </xf>
    <xf numFmtId="0" fontId="3" fillId="0" borderId="44" xfId="0" quotePrefix="1" applyFont="1" applyFill="1" applyBorder="1" applyAlignment="1" applyProtection="1">
      <alignment horizontal="center" vertical="center"/>
      <protection locked="0"/>
    </xf>
    <xf numFmtId="0" fontId="19" fillId="0" borderId="0" xfId="0" quotePrefix="1" applyFont="1">
      <alignment vertical="center"/>
    </xf>
    <xf numFmtId="0" fontId="20" fillId="0" borderId="0" xfId="0" applyFont="1" applyAlignment="1">
      <alignment horizontal="center" vertical="center"/>
    </xf>
    <xf numFmtId="0" fontId="9" fillId="0" borderId="41" xfId="0" quotePrefix="1" applyFont="1" applyFill="1" applyBorder="1" applyAlignment="1" applyProtection="1">
      <alignment horizontal="center" vertical="center" wrapText="1"/>
    </xf>
    <xf numFmtId="0" fontId="15" fillId="0" borderId="22" xfId="0" quotePrefix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10" xfId="0" quotePrefix="1" applyFont="1" applyFill="1" applyBorder="1" applyAlignment="1">
      <alignment horizontal="center" vertical="center" wrapText="1"/>
    </xf>
    <xf numFmtId="0" fontId="9" fillId="0" borderId="11" xfId="0" quotePrefix="1" applyFont="1" applyFill="1" applyBorder="1" applyAlignment="1">
      <alignment horizontal="center" vertical="center" wrapText="1"/>
    </xf>
    <xf numFmtId="0" fontId="9" fillId="0" borderId="39" xfId="0" quotePrefix="1" applyFont="1" applyFill="1" applyBorder="1" applyAlignment="1" applyProtection="1">
      <alignment horizontal="center" vertical="center"/>
      <protection locked="0"/>
    </xf>
    <xf numFmtId="0" fontId="9" fillId="0" borderId="8" xfId="0" quotePrefix="1" applyFont="1" applyFill="1" applyBorder="1" applyAlignment="1" applyProtection="1">
      <alignment horizontal="center" vertical="center" wrapText="1"/>
      <protection locked="0"/>
    </xf>
    <xf numFmtId="0" fontId="0" fillId="10" borderId="0" xfId="0" applyFill="1">
      <alignment vertical="center"/>
    </xf>
    <xf numFmtId="0" fontId="0" fillId="0" borderId="40" xfId="0" applyFill="1" applyBorder="1" applyAlignment="1">
      <alignment horizontal="center" vertical="center"/>
    </xf>
    <xf numFmtId="0" fontId="12" fillId="0" borderId="0" xfId="0" quotePrefix="1" applyFont="1" applyFill="1">
      <alignment vertical="center"/>
    </xf>
    <xf numFmtId="0" fontId="15" fillId="0" borderId="34" xfId="0" quotePrefix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1" fillId="0" borderId="40" xfId="0" quotePrefix="1" applyFont="1" applyFill="1" applyBorder="1" applyAlignment="1" applyProtection="1">
      <alignment horizontal="center" vertical="center" wrapText="1"/>
    </xf>
    <xf numFmtId="0" fontId="9" fillId="0" borderId="10" xfId="0" quotePrefix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9" fillId="0" borderId="47" xfId="0" quotePrefix="1" applyFont="1" applyFill="1" applyBorder="1" applyAlignment="1" applyProtection="1">
      <alignment horizontal="center" vertical="center"/>
      <protection locked="0"/>
    </xf>
    <xf numFmtId="0" fontId="9" fillId="0" borderId="48" xfId="0" quotePrefix="1" applyFont="1" applyFill="1" applyBorder="1" applyAlignment="1">
      <alignment horizontal="center" vertical="center" wrapText="1"/>
    </xf>
    <xf numFmtId="0" fontId="9" fillId="0" borderId="49" xfId="0" quotePrefix="1" applyFont="1" applyFill="1" applyBorder="1" applyAlignment="1">
      <alignment horizontal="center" vertical="center" wrapText="1"/>
    </xf>
    <xf numFmtId="0" fontId="9" fillId="0" borderId="11" xfId="0" quotePrefix="1" applyFont="1" applyFill="1" applyBorder="1" applyAlignment="1" applyProtection="1">
      <alignment horizontal="center" vertical="center"/>
      <protection locked="0"/>
    </xf>
    <xf numFmtId="0" fontId="9" fillId="0" borderId="19" xfId="0" quotePrefix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left" vertical="center"/>
    </xf>
    <xf numFmtId="0" fontId="9" fillId="0" borderId="33" xfId="0" quotePrefix="1" applyFont="1" applyFill="1" applyBorder="1" applyAlignment="1">
      <alignment horizontal="center" vertical="center" wrapText="1"/>
    </xf>
    <xf numFmtId="0" fontId="9" fillId="0" borderId="34" xfId="0" quotePrefix="1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 applyProtection="1">
      <alignment horizontal="center" vertical="center" wrapText="1"/>
    </xf>
    <xf numFmtId="0" fontId="20" fillId="0" borderId="0" xfId="0" applyFont="1" applyFill="1" applyAlignment="1">
      <alignment horizontal="left" vertical="center"/>
    </xf>
    <xf numFmtId="0" fontId="9" fillId="8" borderId="9" xfId="0" quotePrefix="1" applyFont="1" applyFill="1" applyBorder="1" applyAlignment="1">
      <alignment horizontal="center" vertical="center" wrapText="1"/>
    </xf>
    <xf numFmtId="0" fontId="9" fillId="8" borderId="8" xfId="0" quotePrefix="1" applyFont="1" applyFill="1" applyBorder="1" applyAlignment="1">
      <alignment horizontal="center" vertical="center" wrapText="1"/>
    </xf>
    <xf numFmtId="0" fontId="9" fillId="0" borderId="9" xfId="0" quotePrefix="1" applyFont="1" applyFill="1" applyBorder="1" applyAlignment="1">
      <alignment horizontal="center" vertical="center"/>
    </xf>
    <xf numFmtId="0" fontId="18" fillId="8" borderId="40" xfId="0" quotePrefix="1" applyFont="1" applyFill="1" applyBorder="1" applyAlignment="1" applyProtection="1">
      <alignment horizontal="center" vertical="center" wrapText="1"/>
    </xf>
    <xf numFmtId="0" fontId="21" fillId="0" borderId="0" xfId="0" quotePrefix="1" applyFont="1">
      <alignment vertical="center"/>
    </xf>
    <xf numFmtId="0" fontId="18" fillId="0" borderId="40" xfId="0" quotePrefix="1" applyFont="1" applyFill="1" applyBorder="1" applyAlignment="1" applyProtection="1">
      <alignment horizontal="center" vertical="center" wrapText="1"/>
    </xf>
    <xf numFmtId="0" fontId="15" fillId="0" borderId="40" xfId="0" quotePrefix="1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5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28" xfId="0" quotePrefix="1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9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176" fontId="7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right" vertical="center"/>
    </xf>
    <xf numFmtId="0" fontId="10" fillId="0" borderId="0" xfId="0" quotePrefix="1" applyFont="1" applyBorder="1" applyAlignment="1" applyProtection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28" xfId="0" quotePrefix="1" applyFont="1" applyFill="1" applyBorder="1" applyAlignment="1" applyProtection="1">
      <alignment horizontal="center" vertical="center" wrapText="1"/>
      <protection locked="0"/>
    </xf>
    <xf numFmtId="0" fontId="0" fillId="0" borderId="2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6" fillId="0" borderId="37" xfId="0" applyFont="1" applyFill="1" applyBorder="1" applyAlignment="1" applyProtection="1">
      <alignment horizontal="center" vertical="center"/>
    </xf>
    <xf numFmtId="0" fontId="7" fillId="0" borderId="38" xfId="0" applyFont="1" applyFill="1" applyBorder="1" applyAlignment="1" applyProtection="1">
      <alignment horizontal="center" vertical="center"/>
    </xf>
    <xf numFmtId="176" fontId="7" fillId="0" borderId="38" xfId="0" applyNumberFormat="1" applyFont="1" applyFill="1" applyBorder="1" applyAlignment="1" applyProtection="1">
      <alignment horizontal="right" vertical="center"/>
      <protection locked="0"/>
    </xf>
    <xf numFmtId="0" fontId="0" fillId="0" borderId="38" xfId="0" applyBorder="1" applyAlignment="1">
      <alignment horizontal="right" vertical="center"/>
    </xf>
    <xf numFmtId="0" fontId="10" fillId="0" borderId="38" xfId="0" quotePrefix="1" applyFont="1" applyBorder="1" applyAlignment="1" applyProtection="1">
      <alignment horizontal="center" vertical="center" wrapText="1"/>
    </xf>
    <xf numFmtId="0" fontId="0" fillId="0" borderId="3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8" fillId="12" borderId="1" xfId="0" applyFont="1" applyFill="1" applyBorder="1" applyAlignment="1" applyProtection="1">
      <alignment horizontal="center" vertical="center"/>
      <protection locked="0"/>
    </xf>
    <xf numFmtId="0" fontId="8" fillId="12" borderId="19" xfId="0" applyFont="1" applyFill="1" applyBorder="1" applyAlignment="1" applyProtection="1">
      <alignment horizontal="center" vertical="center"/>
      <protection locked="0"/>
    </xf>
    <xf numFmtId="0" fontId="3" fillId="12" borderId="29" xfId="0" applyFont="1" applyFill="1" applyBorder="1" applyAlignment="1" applyProtection="1">
      <alignment horizontal="center" vertical="center"/>
      <protection locked="0"/>
    </xf>
    <xf numFmtId="0" fontId="0" fillId="12" borderId="4" xfId="0" applyFill="1" applyBorder="1" applyAlignment="1">
      <alignment horizontal="center" vertical="center"/>
    </xf>
    <xf numFmtId="0" fontId="3" fillId="0" borderId="4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0" fillId="0" borderId="42" xfId="0" applyFont="1" applyFill="1" applyBorder="1" applyAlignment="1" applyProtection="1">
      <alignment horizontal="center" vertical="center"/>
      <protection locked="0"/>
    </xf>
    <xf numFmtId="0" fontId="0" fillId="0" borderId="29" xfId="0" applyFont="1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>
      <alignment horizontal="center" vertical="center"/>
    </xf>
    <xf numFmtId="0" fontId="3" fillId="0" borderId="46" xfId="0" quotePrefix="1" applyFont="1" applyFill="1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  <protection locked="0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</cellXfs>
  <cellStyles count="1">
    <cellStyle name="표준" xfId="0" builtinId="0"/>
  </cellStyles>
  <dxfs count="109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25"/>
  <sheetViews>
    <sheetView workbookViewId="0">
      <selection activeCell="L23" sqref="L23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26">
      <c r="A1" s="58"/>
    </row>
    <row r="2" spans="1:26" ht="21" customHeight="1">
      <c r="D2" s="9">
        <v>2020</v>
      </c>
      <c r="E2" s="8" t="s">
        <v>15</v>
      </c>
      <c r="G2" s="11"/>
      <c r="H2" s="12"/>
      <c r="J2" s="12"/>
    </row>
    <row r="3" spans="1:26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26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26" ht="20.25" customHeight="1">
      <c r="C5" s="80"/>
      <c r="D5" s="15" t="s">
        <v>29</v>
      </c>
      <c r="E5" s="16">
        <v>43283</v>
      </c>
      <c r="F5" s="18">
        <f t="shared" ref="F5:F13" ca="1" si="1">TODAY()-E5</f>
        <v>1929</v>
      </c>
      <c r="G5" s="17">
        <f t="shared" ref="G5:G9" si="2">INT((+E5-73)/365)+1901</f>
        <v>2019</v>
      </c>
      <c r="H5" s="17">
        <f t="shared" ref="H5:H9" si="3">IF(+$D$2-G5&lt;0,0,$D$2-G5)</f>
        <v>1</v>
      </c>
      <c r="I5" s="17">
        <v>0</v>
      </c>
      <c r="J5" s="36">
        <f t="shared" ref="J5:J7" si="4">IF(H5&lt;1,0,IF(OR(H5=1,H5=2),3,IF(OR(H5=3,H5=4),4,IF(OR(H5=5,H5=6),5,IF(OR(H5=7,H5=8),6,IF(OR(H5=9,H5=10),7,IF(OR(H5=11,H5=12),8,IF(OR(H5=13,H5=14),9,IF(OR(H5=15,H5=16),10,IF(OR(H5=16,H5=17),11,IF(OR(H5=18,H5=19),12,13)))))))))))</f>
        <v>3</v>
      </c>
      <c r="K5" s="25">
        <f t="shared" ref="K5:K13" si="5">+I5+J5</f>
        <v>3</v>
      </c>
      <c r="L5" s="25">
        <f t="shared" ref="L5" si="6">SUM(M5:X5)</f>
        <v>13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4</v>
      </c>
      <c r="U5" s="15">
        <v>1</v>
      </c>
      <c r="V5" s="15">
        <v>1</v>
      </c>
      <c r="W5" s="15"/>
      <c r="X5" s="15"/>
      <c r="Y5" s="29">
        <f>+K5-L5+COUNT(M5:X5)</f>
        <v>0</v>
      </c>
      <c r="Z5" s="9">
        <f>Y5+3</f>
        <v>3</v>
      </c>
    </row>
    <row r="6" spans="1:26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20">
        <f t="shared" si="3"/>
        <v>1</v>
      </c>
      <c r="I6" s="20">
        <v>0</v>
      </c>
      <c r="J6" s="27">
        <f t="shared" si="4"/>
        <v>3</v>
      </c>
      <c r="K6" s="26">
        <f t="shared" si="5"/>
        <v>3</v>
      </c>
      <c r="L6" s="38">
        <f>SUM(M6:X6)</f>
        <v>13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4</v>
      </c>
      <c r="U6" s="14">
        <v>1</v>
      </c>
      <c r="V6" s="14">
        <v>1</v>
      </c>
      <c r="W6" s="14"/>
      <c r="X6" s="14"/>
      <c r="Y6" s="29">
        <f>+K6-L6+COUNT(M6:X6)</f>
        <v>0</v>
      </c>
      <c r="Z6" s="9">
        <f>Y6+3</f>
        <v>3</v>
      </c>
    </row>
    <row r="7" spans="1:26" ht="20.25" customHeight="1">
      <c r="B7" s="22"/>
      <c r="C7" s="80"/>
      <c r="D7" s="15" t="s">
        <v>49</v>
      </c>
      <c r="E7" s="108" t="s">
        <v>50</v>
      </c>
      <c r="F7" s="18">
        <f t="shared" ca="1" si="1"/>
        <v>1168</v>
      </c>
      <c r="G7" s="17">
        <f t="shared" si="2"/>
        <v>2021</v>
      </c>
      <c r="H7" s="17">
        <f t="shared" si="3"/>
        <v>0</v>
      </c>
      <c r="I7" s="17">
        <v>0</v>
      </c>
      <c r="J7" s="36">
        <f t="shared" si="4"/>
        <v>0</v>
      </c>
      <c r="K7" s="25">
        <f t="shared" si="5"/>
        <v>0</v>
      </c>
      <c r="L7" s="38">
        <f t="shared" ref="L7" si="7">SUM(M7:X7)</f>
        <v>3</v>
      </c>
      <c r="M7" s="15"/>
      <c r="N7" s="15"/>
      <c r="O7" s="15"/>
      <c r="P7" s="15"/>
      <c r="Q7" s="15"/>
      <c r="R7" s="15"/>
      <c r="S7" s="15"/>
      <c r="T7" s="15">
        <v>1</v>
      </c>
      <c r="U7" s="15">
        <v>1</v>
      </c>
      <c r="V7" s="15">
        <v>1</v>
      </c>
      <c r="W7" s="15"/>
      <c r="X7" s="15"/>
      <c r="Y7" s="29">
        <f t="shared" ref="Y7:Y15" si="8">+K7-L7+COUNT(M7:X7)</f>
        <v>0</v>
      </c>
      <c r="Z7" s="9">
        <f>Y7</f>
        <v>0</v>
      </c>
    </row>
    <row r="8" spans="1:26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20">
        <f t="shared" si="3"/>
        <v>2</v>
      </c>
      <c r="I8" s="20">
        <v>-4</v>
      </c>
      <c r="J8" s="27">
        <v>0</v>
      </c>
      <c r="K8" s="26">
        <f t="shared" si="5"/>
        <v>-4</v>
      </c>
      <c r="L8" s="38">
        <f t="shared" ref="L8:L13" si="9">SUM(M8:X8)</f>
        <v>13</v>
      </c>
      <c r="M8" s="14">
        <v>0</v>
      </c>
      <c r="N8" s="14">
        <v>0</v>
      </c>
      <c r="O8" s="14">
        <v>0</v>
      </c>
      <c r="P8" s="14">
        <v>0</v>
      </c>
      <c r="Q8" s="14">
        <v>1</v>
      </c>
      <c r="R8" s="14">
        <v>1</v>
      </c>
      <c r="S8" s="14">
        <v>1</v>
      </c>
      <c r="T8" s="14">
        <v>1</v>
      </c>
      <c r="U8" s="14">
        <v>4</v>
      </c>
      <c r="V8" s="14">
        <v>5</v>
      </c>
      <c r="W8" s="14"/>
      <c r="X8" s="14"/>
      <c r="Y8" s="29">
        <f t="shared" si="8"/>
        <v>-7</v>
      </c>
      <c r="Z8" s="9">
        <f>Y8+3</f>
        <v>-4</v>
      </c>
    </row>
    <row r="9" spans="1:26" ht="20.25" customHeight="1">
      <c r="B9" s="9"/>
      <c r="C9" s="80"/>
      <c r="D9" s="15" t="s">
        <v>46</v>
      </c>
      <c r="E9" s="16">
        <v>43978</v>
      </c>
      <c r="F9" s="18">
        <f t="shared" ca="1" si="1"/>
        <v>1234</v>
      </c>
      <c r="G9" s="17">
        <f t="shared" si="2"/>
        <v>2021</v>
      </c>
      <c r="H9" s="17">
        <f t="shared" si="3"/>
        <v>0</v>
      </c>
      <c r="I9" s="17">
        <v>0</v>
      </c>
      <c r="J9" s="36">
        <f t="shared" ref="J9:J13" si="10">IF(H9&lt;1,0,IF(OR(H9=1,H9=2),3,IF(OR(H9=3,H9=4),4,IF(OR(H9=5,H9=6),5,IF(OR(H9=7,H9=8),6,IF(OR(H9=9,H9=10),7,IF(OR(H9=11,H9=12),8,IF(OR(H9=13,H9=14),9,IF(OR(H9=15,H9=16),10,IF(OR(H9=16,H9=17),11,IF(OR(H9=18,H9=19),12,13)))))))))))</f>
        <v>0</v>
      </c>
      <c r="K9" s="25">
        <f t="shared" si="5"/>
        <v>0</v>
      </c>
      <c r="L9" s="38">
        <f t="shared" si="9"/>
        <v>8</v>
      </c>
      <c r="M9" s="15"/>
      <c r="N9" s="15"/>
      <c r="O9" s="15"/>
      <c r="P9" s="15"/>
      <c r="Q9" s="15"/>
      <c r="R9" s="15">
        <v>1</v>
      </c>
      <c r="S9" s="15">
        <v>1</v>
      </c>
      <c r="T9" s="15">
        <v>4</v>
      </c>
      <c r="U9" s="15">
        <v>1</v>
      </c>
      <c r="V9" s="15">
        <v>1</v>
      </c>
      <c r="W9" s="15"/>
      <c r="X9" s="15"/>
      <c r="Y9" s="29">
        <f>+K9-L9+COUNT(M9:X9)</f>
        <v>-3</v>
      </c>
      <c r="Z9" s="9">
        <f>Y9</f>
        <v>-3</v>
      </c>
    </row>
    <row r="10" spans="1:26" ht="20.25" customHeight="1">
      <c r="B10" s="9"/>
      <c r="C10" s="80"/>
      <c r="D10" s="14" t="s">
        <v>43</v>
      </c>
      <c r="E10" s="114">
        <v>43780</v>
      </c>
      <c r="F10" s="21">
        <f t="shared" ca="1" si="1"/>
        <v>1432</v>
      </c>
      <c r="G10" s="20">
        <f>INT((+E10-73)/365)+1901</f>
        <v>2020</v>
      </c>
      <c r="H10" s="20">
        <f>IF(+$D$2-G10&lt;0,0,$D$2-G10)</f>
        <v>0</v>
      </c>
      <c r="I10" s="20">
        <v>0</v>
      </c>
      <c r="J10" s="27">
        <f t="shared" si="10"/>
        <v>0</v>
      </c>
      <c r="K10" s="26">
        <f t="shared" si="5"/>
        <v>0</v>
      </c>
      <c r="L10" s="38">
        <f t="shared" si="9"/>
        <v>13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4</v>
      </c>
      <c r="U10" s="14">
        <v>1</v>
      </c>
      <c r="V10" s="14">
        <v>1</v>
      </c>
      <c r="W10" s="14"/>
      <c r="X10" s="14"/>
      <c r="Y10" s="29">
        <f t="shared" si="8"/>
        <v>-3</v>
      </c>
      <c r="Z10" s="9">
        <f>Y10+3</f>
        <v>0</v>
      </c>
    </row>
    <row r="11" spans="1:26" ht="20.25" customHeight="1">
      <c r="B11" s="11"/>
      <c r="C11" s="80"/>
      <c r="D11" s="15" t="s">
        <v>41</v>
      </c>
      <c r="E11" s="108" t="s">
        <v>42</v>
      </c>
      <c r="F11" s="18">
        <f t="shared" ca="1" si="1"/>
        <v>1570</v>
      </c>
      <c r="G11" s="17">
        <f>INT((+E11-73)/365)+1901</f>
        <v>2020</v>
      </c>
      <c r="H11" s="17">
        <f>IF(+$D$2-G11&lt;0,0,$D$2-G11)</f>
        <v>0</v>
      </c>
      <c r="I11" s="17">
        <v>0</v>
      </c>
      <c r="J11" s="36">
        <f t="shared" si="10"/>
        <v>0</v>
      </c>
      <c r="K11" s="25">
        <f t="shared" si="5"/>
        <v>0</v>
      </c>
      <c r="L11" s="38">
        <f t="shared" si="9"/>
        <v>13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4</v>
      </c>
      <c r="T11" s="15">
        <v>1</v>
      </c>
      <c r="U11" s="15">
        <v>1</v>
      </c>
      <c r="V11" s="15">
        <v>1</v>
      </c>
      <c r="W11" s="15"/>
      <c r="X11" s="15"/>
      <c r="Y11" s="29">
        <f t="shared" si="8"/>
        <v>-3</v>
      </c>
      <c r="Z11" s="9">
        <f t="shared" ref="Z11" si="11">Y11+3</f>
        <v>0</v>
      </c>
    </row>
    <row r="12" spans="1:26" ht="20.25" customHeight="1">
      <c r="B12" s="9"/>
      <c r="C12" s="80"/>
      <c r="D12" s="15" t="s">
        <v>47</v>
      </c>
      <c r="E12" s="16">
        <v>44025</v>
      </c>
      <c r="F12" s="18">
        <f t="shared" ca="1" si="1"/>
        <v>1187</v>
      </c>
      <c r="G12" s="17">
        <f>INT((+E12-73)/365)+1901</f>
        <v>2021</v>
      </c>
      <c r="H12" s="17">
        <f>IF(+$D$2-G12&lt;0,0,$D$2-G12)</f>
        <v>0</v>
      </c>
      <c r="I12" s="17">
        <v>0</v>
      </c>
      <c r="J12" s="36">
        <f t="shared" si="10"/>
        <v>0</v>
      </c>
      <c r="K12" s="25">
        <f t="shared" si="5"/>
        <v>0</v>
      </c>
      <c r="L12" s="38">
        <f t="shared" ref="L12" si="12">SUM(M12:X12)</f>
        <v>3</v>
      </c>
      <c r="M12" s="14"/>
      <c r="N12" s="14"/>
      <c r="O12" s="14"/>
      <c r="P12" s="14"/>
      <c r="Q12" s="14"/>
      <c r="R12" s="14"/>
      <c r="S12" s="14"/>
      <c r="T12" s="14">
        <v>3</v>
      </c>
      <c r="U12" s="14">
        <v>0</v>
      </c>
      <c r="V12" s="14">
        <v>0</v>
      </c>
      <c r="W12" s="14"/>
      <c r="X12" s="14"/>
      <c r="Y12" s="29">
        <f t="shared" si="8"/>
        <v>0</v>
      </c>
      <c r="Z12" s="9">
        <f>Y12</f>
        <v>0</v>
      </c>
    </row>
    <row r="13" spans="1:26" ht="20.25" customHeight="1">
      <c r="C13" s="80"/>
      <c r="D13" s="15"/>
      <c r="E13" s="16"/>
      <c r="F13" s="18">
        <f t="shared" ca="1" si="1"/>
        <v>45212</v>
      </c>
      <c r="G13" s="17">
        <f t="shared" ref="G13" si="13">INT((+E13-73)/365)+1901</f>
        <v>1900</v>
      </c>
      <c r="H13" s="17">
        <f t="shared" ref="H13" si="14">IF(+$D$2-G13&lt;0,0,$D$2-G13)</f>
        <v>120</v>
      </c>
      <c r="I13" s="17">
        <v>0</v>
      </c>
      <c r="J13" s="36">
        <f t="shared" si="10"/>
        <v>13</v>
      </c>
      <c r="K13" s="25">
        <f t="shared" si="5"/>
        <v>13</v>
      </c>
      <c r="L13" s="38">
        <f t="shared" si="9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9">
        <f t="shared" si="8"/>
        <v>13</v>
      </c>
      <c r="Z13" s="9">
        <f>Y13+3</f>
        <v>16</v>
      </c>
    </row>
    <row r="14" spans="1:26" ht="20.25" customHeight="1">
      <c r="C14" s="80"/>
      <c r="D14" s="15"/>
      <c r="E14" s="16"/>
      <c r="F14" s="18"/>
      <c r="G14" s="17"/>
      <c r="H14" s="17"/>
      <c r="I14" s="17"/>
      <c r="J14" s="36"/>
      <c r="K14" s="25"/>
      <c r="L14" s="3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>
        <f t="shared" si="8"/>
        <v>0</v>
      </c>
    </row>
    <row r="15" spans="1:26" ht="20.25" customHeight="1">
      <c r="C15" s="10" t="str">
        <f t="shared" ref="C15" si="15">IF(D15&lt;&gt;"",1+C13,"")</f>
        <v/>
      </c>
      <c r="D15" s="14"/>
      <c r="E15" s="19"/>
      <c r="F15" s="21">
        <f t="shared" ref="F15" ca="1" si="16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8"/>
        <v>0</v>
      </c>
    </row>
    <row r="16" spans="1:26">
      <c r="D16" s="15" t="s">
        <v>45</v>
      </c>
      <c r="E16" s="16"/>
      <c r="F16" s="18"/>
      <c r="G16" s="17"/>
      <c r="H16" s="17"/>
      <c r="I16" s="17"/>
      <c r="J16" s="36"/>
      <c r="K16" s="25"/>
      <c r="L16" s="38"/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>
        <v>0</v>
      </c>
      <c r="T16" s="15"/>
      <c r="U16" s="15"/>
      <c r="V16" s="15"/>
      <c r="W16" s="15"/>
      <c r="X16" s="15"/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36"/>
  <sheetViews>
    <sheetView topLeftCell="A22" zoomScaleNormal="100" workbookViewId="0">
      <selection activeCell="K36" sqref="K36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9.5" style="87" customWidth="1"/>
    <col min="9" max="9" width="7.75" style="87" customWidth="1"/>
    <col min="10" max="10" width="7.75" style="41" customWidth="1"/>
    <col min="11" max="11" width="7.125" style="41" bestFit="1" customWidth="1"/>
    <col min="12" max="14" width="7.75" style="41" customWidth="1"/>
    <col min="15" max="15" width="9.125" style="41" bestFit="1" customWidth="1"/>
    <col min="16" max="16" width="7.875" style="6" bestFit="1" customWidth="1"/>
    <col min="17" max="17" width="12.75" style="87" bestFit="1" customWidth="1"/>
    <col min="18" max="18" width="7.87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26" s="1" customFormat="1" ht="29.25" customHeight="1" thickBot="1">
      <c r="A1" s="41">
        <f>CHOOSE(E1,3,7,7,4,2,6,4,1,5,3,7,5)</f>
        <v>4</v>
      </c>
      <c r="C1" s="261">
        <v>2021</v>
      </c>
      <c r="D1" s="262"/>
      <c r="E1" s="59">
        <v>7</v>
      </c>
      <c r="F1" s="57" t="str">
        <f>IF(E1=0,"&lt;=월 입력","월  근무편성표")</f>
        <v>월  근무편성표</v>
      </c>
      <c r="I1" s="263">
        <f ca="1">TODAY()</f>
        <v>45212</v>
      </c>
      <c r="J1" s="264"/>
      <c r="K1" s="56">
        <v>0</v>
      </c>
      <c r="L1" s="60" t="str">
        <f>IF(K1="","",IF(K1=0,"",IF(K1&gt;0,"차 수정")))</f>
        <v/>
      </c>
      <c r="M1" s="265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66"/>
      <c r="O1" s="266"/>
      <c r="Q1" s="238" t="str">
        <f>IF(E1=1,"12월 말일 야간",+E1-1&amp;"월 말일 야간")</f>
        <v>6월 말일 야간</v>
      </c>
      <c r="R1" s="239"/>
      <c r="S1" s="78"/>
      <c r="T1" s="78"/>
      <c r="U1" s="79"/>
      <c r="V1" s="87"/>
      <c r="W1" s="87"/>
      <c r="Y1" s="34"/>
    </row>
    <row r="2" spans="1:26" ht="20.100000000000001" customHeight="1">
      <c r="C2" s="240" t="s">
        <v>2</v>
      </c>
      <c r="D2" s="243" t="s">
        <v>0</v>
      </c>
      <c r="E2" s="246" t="s">
        <v>30</v>
      </c>
      <c r="F2" s="247"/>
      <c r="G2" s="248"/>
      <c r="H2" s="249"/>
      <c r="I2" s="250" t="s">
        <v>38</v>
      </c>
      <c r="J2" s="252" t="s">
        <v>24</v>
      </c>
      <c r="K2" s="252" t="s">
        <v>31</v>
      </c>
      <c r="L2" s="254" t="s">
        <v>25</v>
      </c>
      <c r="M2" s="255" t="s">
        <v>20</v>
      </c>
      <c r="N2" s="257"/>
      <c r="O2" s="258"/>
      <c r="P2" s="54"/>
      <c r="Q2" s="10"/>
      <c r="R2" s="15" t="str">
        <f>'연차 최종(2021.07)'!D8</f>
        <v>유현주</v>
      </c>
      <c r="S2" s="15" t="str">
        <f>'연차 최종(2021.07)'!D9</f>
        <v>김주연</v>
      </c>
      <c r="T2" s="77" t="str">
        <f>'연차 최종(2021.07)'!D5</f>
        <v>이영재</v>
      </c>
      <c r="V2" s="87"/>
      <c r="X2" s="10"/>
      <c r="Y2"/>
    </row>
    <row r="3" spans="1:26" ht="20.100000000000001" customHeight="1">
      <c r="A3" s="89" t="s">
        <v>36</v>
      </c>
      <c r="C3" s="241"/>
      <c r="D3" s="244"/>
      <c r="E3" s="81" t="s">
        <v>24</v>
      </c>
      <c r="F3" s="5" t="s">
        <v>25</v>
      </c>
      <c r="G3" s="63" t="s">
        <v>20</v>
      </c>
      <c r="H3" s="82" t="s">
        <v>33</v>
      </c>
      <c r="I3" s="251"/>
      <c r="J3" s="253"/>
      <c r="K3" s="253"/>
      <c r="L3" s="253"/>
      <c r="M3" s="256"/>
      <c r="N3" s="259"/>
      <c r="O3" s="260"/>
      <c r="Q3" s="71"/>
      <c r="R3" s="15" t="str">
        <f>'연차 최종(2021.07)'!D10</f>
        <v>안광섭</v>
      </c>
      <c r="S3" s="15" t="str">
        <f>'연차 최종(2021.07)'!D11</f>
        <v>송순정</v>
      </c>
      <c r="T3" s="77" t="str">
        <f>'연차 최종(2021.04)'!D6</f>
        <v>권헌일</v>
      </c>
      <c r="V3" s="87"/>
      <c r="X3" s="10"/>
      <c r="Y3"/>
    </row>
    <row r="4" spans="1:26" s="87" customFormat="1" ht="20.100000000000001" customHeight="1" thickBot="1">
      <c r="C4" s="242"/>
      <c r="D4" s="245"/>
      <c r="E4" s="85" t="s">
        <v>62</v>
      </c>
      <c r="F4" s="64"/>
      <c r="G4" s="65" t="s">
        <v>63</v>
      </c>
      <c r="H4" s="86" t="s">
        <v>34</v>
      </c>
      <c r="I4" s="83" t="s">
        <v>3</v>
      </c>
      <c r="J4" s="66" t="s">
        <v>1</v>
      </c>
      <c r="K4" s="66" t="s">
        <v>18</v>
      </c>
      <c r="L4" s="66" t="s">
        <v>44</v>
      </c>
      <c r="M4" s="67" t="s">
        <v>28</v>
      </c>
      <c r="N4" s="135" t="s">
        <v>32</v>
      </c>
      <c r="O4" s="84"/>
      <c r="P4" s="6"/>
      <c r="Q4" s="68" t="s">
        <v>27</v>
      </c>
      <c r="R4" s="72"/>
      <c r="S4" s="15" t="str">
        <f>'연차 최종(2021.07)'!D12</f>
        <v>엄기준</v>
      </c>
      <c r="T4" s="77"/>
      <c r="X4" s="10"/>
    </row>
    <row r="5" spans="1:26" ht="34.5" thickTop="1" thickBot="1">
      <c r="C5" s="46">
        <v>1</v>
      </c>
      <c r="D5" s="47" t="str">
        <f>IF(C5="","",LEFT(TEXT(DATE($C$1,$E$1,$C5),"aaaa"),1))</f>
        <v>목</v>
      </c>
      <c r="E5" s="104" t="s">
        <v>45</v>
      </c>
      <c r="F5" s="123"/>
      <c r="G5" s="118" t="s">
        <v>66</v>
      </c>
      <c r="H5" s="118" t="s">
        <v>76</v>
      </c>
      <c r="I5" s="96"/>
      <c r="J5" s="106"/>
      <c r="K5" s="107" t="s">
        <v>46</v>
      </c>
      <c r="L5" s="101" t="s">
        <v>74</v>
      </c>
      <c r="M5" s="94" t="s">
        <v>56</v>
      </c>
      <c r="N5" s="61" t="s">
        <v>40</v>
      </c>
      <c r="O5" s="127"/>
      <c r="P5" s="69" t="str">
        <f t="shared" ref="P5:P35" si="0">IF(C5="","",IF($E$1="","",IF(OR(COUNTIF(I5:O5,LEFT($R$2,2)&amp;"*")&gt;1,COUNTIF(I5:O5,LEFT($R$3,2)&amp;"*")&gt;1,COUNTIF(I5:O5,LEFT($S$2,2)&amp;"*")&gt;1,COUNTIF(I5:O5,LEFT($S$3,2)&amp;"*")&gt;1,COUNTIF(I5:O5,LEFT($S$4,2)&amp;"*")&gt;1,COUNTIF(I5:O5,LEFT($S$5,2)&amp;"*")&gt;1,COUNTIF(I5:O5,LEFT($L$2,2)&amp;"*")&gt;1),"&lt;=중복!!",IF(M4="","",IF(OR(I5=M4,J5=M4,K5=M4,L5=M4),M4&amp;"&lt;=야간연속 불가!!","")))))</f>
        <v/>
      </c>
      <c r="Q5" s="68" t="s">
        <v>37</v>
      </c>
      <c r="R5" s="73"/>
      <c r="S5" s="15" t="str">
        <f>'연차 최종(2021.07)'!D11</f>
        <v>송순정</v>
      </c>
      <c r="T5" s="125" t="str">
        <f>'연차 최종(2021.04)'!D7</f>
        <v>조용배</v>
      </c>
      <c r="V5" s="87"/>
      <c r="Y5"/>
    </row>
    <row r="6" spans="1:26" ht="21" customHeight="1">
      <c r="A6" s="3"/>
      <c r="C6" s="32">
        <f>1+C5</f>
        <v>2</v>
      </c>
      <c r="D6" s="44" t="str">
        <f t="shared" ref="D6:D35" si="1">IF(C6="","",LEFT(TEXT(DATE($C$1,$E$1,$C6),"aaaa"),1))</f>
        <v>금</v>
      </c>
      <c r="E6" s="104" t="s">
        <v>70</v>
      </c>
      <c r="F6" s="103"/>
      <c r="G6" s="118" t="s">
        <v>35</v>
      </c>
      <c r="H6" s="61" t="s">
        <v>48</v>
      </c>
      <c r="I6" s="96" t="s">
        <v>45</v>
      </c>
      <c r="J6" s="107"/>
      <c r="K6" s="106" t="s">
        <v>46</v>
      </c>
      <c r="L6" s="101" t="s">
        <v>74</v>
      </c>
      <c r="M6" s="94" t="s">
        <v>56</v>
      </c>
      <c r="N6" s="61" t="s">
        <v>54</v>
      </c>
      <c r="O6" s="105"/>
      <c r="P6" s="69" t="str">
        <f t="shared" si="0"/>
        <v/>
      </c>
      <c r="Q6" s="39"/>
      <c r="R6"/>
      <c r="S6" s="48"/>
      <c r="T6" s="49" t="s">
        <v>19</v>
      </c>
      <c r="U6" s="50" t="s">
        <v>23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26" ht="21" customHeight="1">
      <c r="C7" s="43">
        <f t="shared" ref="C7:C35" si="2">1+C6</f>
        <v>3</v>
      </c>
      <c r="D7" s="45" t="str">
        <f t="shared" si="1"/>
        <v>토</v>
      </c>
      <c r="E7" s="102" t="s">
        <v>48</v>
      </c>
      <c r="F7" s="68"/>
      <c r="G7" s="118" t="s">
        <v>70</v>
      </c>
      <c r="H7" s="61" t="s">
        <v>35</v>
      </c>
      <c r="I7" s="96" t="s">
        <v>45</v>
      </c>
      <c r="J7" s="106"/>
      <c r="K7" s="106" t="s">
        <v>39</v>
      </c>
      <c r="L7" s="101" t="s">
        <v>74</v>
      </c>
      <c r="M7" s="94" t="s">
        <v>56</v>
      </c>
      <c r="N7" s="61" t="s">
        <v>46</v>
      </c>
      <c r="O7" s="127"/>
      <c r="P7" s="69" t="str">
        <f t="shared" si="0"/>
        <v/>
      </c>
      <c r="Q7" s="39"/>
      <c r="R7"/>
      <c r="S7" s="39" t="str">
        <f>R2</f>
        <v>유현주</v>
      </c>
      <c r="T7" s="134">
        <f>COUNTIF(I$5:K$35,LEFT($S$7,2)&amp;"*")</f>
        <v>13</v>
      </c>
      <c r="U7" s="134">
        <f>COUNTIF(L$5:L$35,LEFT($S$7,2)&amp;"*")</f>
        <v>8</v>
      </c>
      <c r="V7" s="134">
        <f>COUNTIF(M$5:M$35,LEFT($S$7,2)&amp;"*")</f>
        <v>4</v>
      </c>
      <c r="W7" s="88">
        <f t="shared" ref="W7:W12" si="3">SUM(T7:V7)</f>
        <v>25</v>
      </c>
      <c r="X7" s="88">
        <f>COUNTIF($N$5:$O$35,LEFT($S$7,2)&amp;"*")</f>
        <v>6</v>
      </c>
      <c r="Y7" s="134">
        <f t="shared" ref="Y7:Y12" si="4">+W7+X7</f>
        <v>31</v>
      </c>
    </row>
    <row r="8" spans="1:26" ht="21" customHeight="1">
      <c r="C8" s="32">
        <f t="shared" si="2"/>
        <v>4</v>
      </c>
      <c r="D8" s="44" t="str">
        <f t="shared" si="1"/>
        <v>일</v>
      </c>
      <c r="E8" s="102" t="s">
        <v>35</v>
      </c>
      <c r="F8" s="103"/>
      <c r="G8" s="118" t="s">
        <v>48</v>
      </c>
      <c r="H8" s="61" t="s">
        <v>70</v>
      </c>
      <c r="I8" s="96" t="s">
        <v>39</v>
      </c>
      <c r="J8" s="118"/>
      <c r="K8" s="106" t="s">
        <v>74</v>
      </c>
      <c r="L8" s="101" t="s">
        <v>46</v>
      </c>
      <c r="M8" s="94" t="s">
        <v>56</v>
      </c>
      <c r="N8" s="61"/>
      <c r="O8" s="127"/>
      <c r="P8" s="69" t="str">
        <f t="shared" si="0"/>
        <v/>
      </c>
      <c r="Q8" s="39"/>
      <c r="R8"/>
      <c r="S8" s="48" t="str">
        <f>S2</f>
        <v>김주연</v>
      </c>
      <c r="T8" s="48">
        <f>COUNTIF(I$5:K$35,LEFT($S$8,2)&amp;"*")</f>
        <v>2</v>
      </c>
      <c r="U8" s="48">
        <f>COUNTIF(L$5:L$35,LEFT($S$8,2)&amp;"*")</f>
        <v>11</v>
      </c>
      <c r="V8" s="48">
        <f>COUNTIF(M$5:M$35,LEFT($S$8,2)&amp;"*")</f>
        <v>10</v>
      </c>
      <c r="W8" s="52">
        <f t="shared" si="3"/>
        <v>23</v>
      </c>
      <c r="X8" s="52">
        <f>COUNTIF($N$5:$O$35,LEFT($S$8,2)&amp;"*")</f>
        <v>8</v>
      </c>
      <c r="Y8" s="48">
        <f t="shared" si="4"/>
        <v>31</v>
      </c>
    </row>
    <row r="9" spans="1:26" ht="21" customHeight="1">
      <c r="C9" s="32">
        <f t="shared" si="2"/>
        <v>5</v>
      </c>
      <c r="D9" s="44" t="str">
        <f t="shared" si="1"/>
        <v>월</v>
      </c>
      <c r="E9" s="104" t="s">
        <v>70</v>
      </c>
      <c r="F9" s="103"/>
      <c r="G9" s="118" t="s">
        <v>35</v>
      </c>
      <c r="H9" s="61" t="s">
        <v>48</v>
      </c>
      <c r="I9" s="133" t="s">
        <v>45</v>
      </c>
      <c r="J9" s="107"/>
      <c r="K9" s="107" t="s">
        <v>39</v>
      </c>
      <c r="L9" s="99" t="s">
        <v>46</v>
      </c>
      <c r="M9" s="94" t="s">
        <v>56</v>
      </c>
      <c r="N9" s="61"/>
      <c r="O9" s="105"/>
      <c r="P9" s="69" t="str">
        <f t="shared" si="0"/>
        <v/>
      </c>
      <c r="Q9" s="39"/>
      <c r="R9"/>
      <c r="S9" s="39" t="str">
        <f>S4</f>
        <v>엄기준</v>
      </c>
      <c r="T9" s="134">
        <f>COUNTIF(I$5:K$35,LEFT($S$9,2)&amp;"*")</f>
        <v>3</v>
      </c>
      <c r="U9" s="134">
        <f>COUNTIF(L$5:L$35,LEFT($S$9,2)&amp;"*")</f>
        <v>8</v>
      </c>
      <c r="V9" s="134">
        <f>COUNTIF(M$5:M$35,LEFT($S$9,2)&amp;"*")</f>
        <v>15</v>
      </c>
      <c r="W9" s="88">
        <f t="shared" si="3"/>
        <v>26</v>
      </c>
      <c r="X9" s="88">
        <f>COUNTIF($N$5:$O$35,LEFT($S$9,2)&amp;"*")</f>
        <v>5</v>
      </c>
      <c r="Y9" s="134">
        <f t="shared" si="4"/>
        <v>31</v>
      </c>
    </row>
    <row r="10" spans="1:26" ht="21" customHeight="1">
      <c r="C10" s="32">
        <f t="shared" si="2"/>
        <v>6</v>
      </c>
      <c r="D10" s="44" t="str">
        <f t="shared" si="1"/>
        <v>화</v>
      </c>
      <c r="E10" s="102" t="s">
        <v>48</v>
      </c>
      <c r="F10" s="68"/>
      <c r="G10" s="118" t="s">
        <v>70</v>
      </c>
      <c r="H10" s="61" t="s">
        <v>35</v>
      </c>
      <c r="I10" s="96"/>
      <c r="J10" s="106"/>
      <c r="K10" s="106" t="s">
        <v>45</v>
      </c>
      <c r="L10" s="101" t="s">
        <v>39</v>
      </c>
      <c r="M10" s="94" t="s">
        <v>46</v>
      </c>
      <c r="N10" s="61" t="s">
        <v>56</v>
      </c>
      <c r="O10" s="105"/>
      <c r="P10" s="69" t="str">
        <f t="shared" si="0"/>
        <v/>
      </c>
      <c r="Q10" s="39"/>
      <c r="S10" s="48" t="str">
        <f>S5</f>
        <v>송순정</v>
      </c>
      <c r="T10" s="48">
        <f>COUNTIF(I$5:K$35,LEFT($S$10,2)&amp;"*")</f>
        <v>0</v>
      </c>
      <c r="U10" s="48">
        <f>COUNTIF(L$5:L$35,LEFT($S$10,2)&amp;"*")</f>
        <v>0</v>
      </c>
      <c r="V10" s="48">
        <f>COUNTIF(M$5:M$35,LEFT($S$10,2)&amp;"*")</f>
        <v>0</v>
      </c>
      <c r="W10" s="52">
        <f t="shared" si="3"/>
        <v>0</v>
      </c>
      <c r="X10" s="52">
        <f>COUNTIF($N$5:$O$35,LEFT($S$10,2)&amp;"*")</f>
        <v>0</v>
      </c>
      <c r="Y10" s="48">
        <f t="shared" si="4"/>
        <v>0</v>
      </c>
      <c r="Z10" s="2"/>
    </row>
    <row r="11" spans="1:26" ht="21" customHeight="1">
      <c r="C11" s="32">
        <f t="shared" si="2"/>
        <v>7</v>
      </c>
      <c r="D11" s="44" t="str">
        <f t="shared" si="1"/>
        <v>수</v>
      </c>
      <c r="E11" s="102" t="s">
        <v>35</v>
      </c>
      <c r="F11" s="103"/>
      <c r="G11" s="118" t="s">
        <v>48</v>
      </c>
      <c r="H11" s="61" t="s">
        <v>70</v>
      </c>
      <c r="I11" s="96" t="s">
        <v>45</v>
      </c>
      <c r="J11" s="107"/>
      <c r="K11" s="106" t="s">
        <v>39</v>
      </c>
      <c r="L11" s="101" t="s">
        <v>56</v>
      </c>
      <c r="M11" s="94" t="s">
        <v>46</v>
      </c>
      <c r="N11" s="61"/>
      <c r="O11" s="105"/>
      <c r="P11" s="69" t="str">
        <f t="shared" si="0"/>
        <v/>
      </c>
      <c r="Q11" s="39"/>
      <c r="R11"/>
      <c r="S11" s="75" t="str">
        <f>R3</f>
        <v>안광섭</v>
      </c>
      <c r="T11" s="75">
        <f>COUNTIF(I$5:K$35,LEFT($S$11,2)&amp;"*")</f>
        <v>10</v>
      </c>
      <c r="U11" s="75">
        <f>COUNTIF(L$5:L$35,LEFT($S$11,2)&amp;"*")</f>
        <v>0</v>
      </c>
      <c r="V11" s="75">
        <f>COUNTIF(M$5:M$35,LEFT($S$11,2)&amp;"*")</f>
        <v>2</v>
      </c>
      <c r="W11" s="76">
        <f t="shared" si="3"/>
        <v>12</v>
      </c>
      <c r="X11" s="76">
        <f>COUNTIF($N$5:$O$35,LEFT($S$11,2)&amp;"*")</f>
        <v>2</v>
      </c>
      <c r="Y11" s="75">
        <f t="shared" si="4"/>
        <v>14</v>
      </c>
    </row>
    <row r="12" spans="1:26" s="2" customFormat="1" ht="21" customHeight="1">
      <c r="C12" s="32">
        <f t="shared" si="2"/>
        <v>8</v>
      </c>
      <c r="D12" s="44" t="str">
        <f t="shared" si="1"/>
        <v>목</v>
      </c>
      <c r="E12" s="104" t="s">
        <v>70</v>
      </c>
      <c r="F12" s="103"/>
      <c r="G12" s="118" t="s">
        <v>35</v>
      </c>
      <c r="H12" s="61" t="s">
        <v>48</v>
      </c>
      <c r="I12" s="96"/>
      <c r="J12" s="106"/>
      <c r="K12" s="106" t="s">
        <v>45</v>
      </c>
      <c r="L12" s="101" t="s">
        <v>56</v>
      </c>
      <c r="M12" s="94" t="s">
        <v>46</v>
      </c>
      <c r="N12" s="61" t="s">
        <v>39</v>
      </c>
      <c r="O12" s="105"/>
      <c r="P12" s="69" t="str">
        <f t="shared" si="0"/>
        <v/>
      </c>
      <c r="S12" s="75">
        <f>T4</f>
        <v>0</v>
      </c>
      <c r="T12" s="75">
        <f>COUNTIF(I$5:K$35,LEFT($S$12,2)&amp;"*")</f>
        <v>0</v>
      </c>
      <c r="U12" s="75">
        <f>COUNTIF(L$5:L$35,LEFT($S$12,2)&amp;"*")</f>
        <v>0</v>
      </c>
      <c r="V12" s="75">
        <f>COUNTIF(M$5:M$35,LEFT($S$12,2)&amp;"*")</f>
        <v>0</v>
      </c>
      <c r="W12" s="76">
        <f t="shared" si="3"/>
        <v>0</v>
      </c>
      <c r="X12" s="76">
        <f>COUNTIF($N$5:$O$35,LEFT($S$12,2)&amp;"*")</f>
        <v>0</v>
      </c>
      <c r="Y12" s="75">
        <f t="shared" si="4"/>
        <v>0</v>
      </c>
    </row>
    <row r="13" spans="1:26" ht="21" customHeight="1">
      <c r="C13" s="32">
        <f t="shared" si="2"/>
        <v>9</v>
      </c>
      <c r="D13" s="44" t="str">
        <f t="shared" si="1"/>
        <v>금</v>
      </c>
      <c r="E13" s="102" t="s">
        <v>48</v>
      </c>
      <c r="F13" s="68"/>
      <c r="G13" s="118" t="s">
        <v>70</v>
      </c>
      <c r="H13" s="61" t="s">
        <v>35</v>
      </c>
      <c r="I13" s="96"/>
      <c r="J13" s="106" t="s">
        <v>113</v>
      </c>
      <c r="K13" s="106" t="s">
        <v>45</v>
      </c>
      <c r="L13" s="101" t="s">
        <v>39</v>
      </c>
      <c r="M13" s="94" t="s">
        <v>46</v>
      </c>
      <c r="N13" s="61" t="s">
        <v>56</v>
      </c>
      <c r="O13" s="95"/>
      <c r="P13" s="69" t="str">
        <f t="shared" si="0"/>
        <v/>
      </c>
      <c r="Q13" s="39"/>
      <c r="R13"/>
      <c r="S13" s="39" t="str">
        <f>T2</f>
        <v>이영재</v>
      </c>
      <c r="T13" s="39">
        <f>COUNTIF(E$5:E$35,LEFT($S$13,2)&amp;"*")</f>
        <v>8</v>
      </c>
      <c r="U13" s="39">
        <f>COUNTIF(F$5:F$35,LEFT($S$13,2)&amp;"*")</f>
        <v>0</v>
      </c>
      <c r="V13" s="39">
        <f>COUNTIF(G$5:G$35,LEFT($S$13,2)&amp;"*")</f>
        <v>8</v>
      </c>
      <c r="W13" s="70">
        <f>SUM(T13:V13)</f>
        <v>16</v>
      </c>
      <c r="X13" s="70">
        <f>COUNTIF($H$5:$H$35,LEFT($S$13,2)&amp;"*")+1</f>
        <v>9</v>
      </c>
      <c r="Y13" s="39">
        <f>+W13+X13</f>
        <v>25</v>
      </c>
    </row>
    <row r="14" spans="1:26" ht="21" customHeight="1">
      <c r="C14" s="32">
        <f t="shared" si="2"/>
        <v>10</v>
      </c>
      <c r="D14" s="44" t="str">
        <f t="shared" si="1"/>
        <v>토</v>
      </c>
      <c r="E14" s="102" t="s">
        <v>35</v>
      </c>
      <c r="F14" s="103"/>
      <c r="G14" s="118" t="s">
        <v>48</v>
      </c>
      <c r="H14" s="61" t="s">
        <v>70</v>
      </c>
      <c r="I14" s="96" t="s">
        <v>45</v>
      </c>
      <c r="J14" s="106"/>
      <c r="K14" s="106" t="s">
        <v>113</v>
      </c>
      <c r="L14" s="99" t="s">
        <v>39</v>
      </c>
      <c r="M14" s="94" t="s">
        <v>56</v>
      </c>
      <c r="N14" s="61" t="s">
        <v>46</v>
      </c>
      <c r="O14" s="105"/>
      <c r="P14" s="69" t="str">
        <f t="shared" si="0"/>
        <v/>
      </c>
      <c r="Q14" s="39"/>
      <c r="R14"/>
      <c r="S14" s="48" t="str">
        <f>T3</f>
        <v>권헌일</v>
      </c>
      <c r="T14" s="48">
        <f>COUNTIF(E$5:E$35,LEFT($S$14,2)&amp;"*")</f>
        <v>7</v>
      </c>
      <c r="U14" s="48">
        <f>COUNTIF(F$5:F$35,LEFT($S$14,2)&amp;"*")</f>
        <v>0</v>
      </c>
      <c r="V14" s="48">
        <f>COUNTIF(G$5:G$35,LEFT($S$14,2)&amp;"*")</f>
        <v>12</v>
      </c>
      <c r="W14" s="52">
        <f t="shared" ref="W14:W15" si="5">SUM(T14:V14)</f>
        <v>19</v>
      </c>
      <c r="X14" s="52">
        <f>COUNTIF($H$5:$H$35,LEFT($S$14,2)&amp;"*")</f>
        <v>9</v>
      </c>
      <c r="Y14" s="48">
        <f t="shared" ref="Y14:Y15" si="6">+W14+X14</f>
        <v>28</v>
      </c>
    </row>
    <row r="15" spans="1:26" ht="28.5" thickBot="1">
      <c r="C15" s="32">
        <f t="shared" si="2"/>
        <v>11</v>
      </c>
      <c r="D15" s="44" t="str">
        <f t="shared" si="1"/>
        <v>일</v>
      </c>
      <c r="E15" s="104" t="s">
        <v>78</v>
      </c>
      <c r="F15" s="103"/>
      <c r="G15" s="118" t="s">
        <v>68</v>
      </c>
      <c r="H15" s="61" t="s">
        <v>51</v>
      </c>
      <c r="I15" s="96" t="s">
        <v>39</v>
      </c>
      <c r="J15" s="106"/>
      <c r="K15" s="106" t="s">
        <v>113</v>
      </c>
      <c r="L15" s="101" t="s">
        <v>46</v>
      </c>
      <c r="M15" s="94" t="s">
        <v>56</v>
      </c>
      <c r="N15" s="61"/>
      <c r="O15" s="127"/>
      <c r="P15" s="69" t="str">
        <f t="shared" si="0"/>
        <v/>
      </c>
      <c r="Q15" s="39"/>
      <c r="R15"/>
      <c r="S15" s="39" t="str">
        <f>T5</f>
        <v>조용배</v>
      </c>
      <c r="T15" s="39">
        <f>COUNTIF(E$5:E$35,LEFT($S$15,2)&amp;"*")</f>
        <v>7</v>
      </c>
      <c r="U15" s="39">
        <f>COUNTIF(F$5:F$35,LEFT($S$15,2)&amp;"*")</f>
        <v>0</v>
      </c>
      <c r="V15" s="39">
        <f>COUNTIF(G$5:G$35,LEFT($S$15,2)&amp;"*")</f>
        <v>11</v>
      </c>
      <c r="W15" s="74">
        <f t="shared" si="5"/>
        <v>18</v>
      </c>
      <c r="X15" s="74">
        <f>COUNTIF($H$5:$H$35,LEFT($S$15,2)&amp;"*")+2</f>
        <v>10</v>
      </c>
      <c r="Y15" s="39">
        <f t="shared" si="6"/>
        <v>28</v>
      </c>
    </row>
    <row r="16" spans="1:26" s="2" customFormat="1" ht="27.75">
      <c r="C16" s="32">
        <f t="shared" si="2"/>
        <v>12</v>
      </c>
      <c r="D16" s="44" t="str">
        <f t="shared" si="1"/>
        <v>월</v>
      </c>
      <c r="E16" s="102" t="s">
        <v>45</v>
      </c>
      <c r="F16" s="68"/>
      <c r="G16" s="118" t="s">
        <v>77</v>
      </c>
      <c r="H16" s="126" t="s">
        <v>69</v>
      </c>
      <c r="I16" s="139"/>
      <c r="J16" s="107" t="s">
        <v>113</v>
      </c>
      <c r="K16" s="106" t="s">
        <v>39</v>
      </c>
      <c r="L16" s="101" t="s">
        <v>46</v>
      </c>
      <c r="M16" s="94" t="s">
        <v>56</v>
      </c>
      <c r="N16" s="61"/>
      <c r="O16" s="128"/>
      <c r="P16" s="69" t="str">
        <f t="shared" si="0"/>
        <v/>
      </c>
      <c r="Q16" s="39"/>
      <c r="V16" s="35"/>
      <c r="W16" s="35"/>
      <c r="X16" s="35"/>
    </row>
    <row r="17" spans="3:25" s="2" customFormat="1" ht="27.75">
      <c r="C17" s="32">
        <f t="shared" si="2"/>
        <v>13</v>
      </c>
      <c r="D17" s="44" t="str">
        <f t="shared" si="1"/>
        <v>화</v>
      </c>
      <c r="E17" s="102" t="s">
        <v>45</v>
      </c>
      <c r="F17" s="103"/>
      <c r="G17" s="118" t="s">
        <v>65</v>
      </c>
      <c r="H17" s="126" t="s">
        <v>79</v>
      </c>
      <c r="I17" s="139"/>
      <c r="J17" s="107" t="s">
        <v>113</v>
      </c>
      <c r="K17" s="106" t="s">
        <v>39</v>
      </c>
      <c r="L17" s="101" t="s">
        <v>46</v>
      </c>
      <c r="M17" s="94" t="s">
        <v>56</v>
      </c>
      <c r="N17" s="61"/>
      <c r="O17" s="128"/>
      <c r="P17" s="69" t="str">
        <f t="shared" si="0"/>
        <v/>
      </c>
      <c r="Q17" s="119"/>
      <c r="R17" s="97"/>
      <c r="V17" s="35"/>
      <c r="W17" s="35"/>
      <c r="X17" s="35"/>
    </row>
    <row r="18" spans="3:25" s="2" customFormat="1" ht="21" customHeight="1">
      <c r="C18" s="32">
        <f t="shared" si="2"/>
        <v>14</v>
      </c>
      <c r="D18" s="44" t="str">
        <f t="shared" si="1"/>
        <v>수</v>
      </c>
      <c r="E18" s="104" t="s">
        <v>48</v>
      </c>
      <c r="F18" s="103"/>
      <c r="G18" s="118" t="s">
        <v>70</v>
      </c>
      <c r="H18" s="61" t="s">
        <v>35</v>
      </c>
      <c r="I18" s="96" t="s">
        <v>45</v>
      </c>
      <c r="J18" s="107"/>
      <c r="K18" s="106" t="s">
        <v>113</v>
      </c>
      <c r="L18" s="101" t="s">
        <v>39</v>
      </c>
      <c r="M18" s="94" t="s">
        <v>56</v>
      </c>
      <c r="N18" s="61" t="s">
        <v>46</v>
      </c>
      <c r="O18" s="128"/>
      <c r="P18" s="69" t="str">
        <f t="shared" si="0"/>
        <v/>
      </c>
      <c r="Q18" s="119"/>
      <c r="T18" s="98"/>
      <c r="V18" s="35"/>
      <c r="W18" s="35"/>
      <c r="X18" s="35"/>
    </row>
    <row r="19" spans="3:25" s="2" customFormat="1" ht="21" customHeight="1">
      <c r="C19" s="43">
        <f t="shared" si="2"/>
        <v>15</v>
      </c>
      <c r="D19" s="45" t="str">
        <f t="shared" si="1"/>
        <v>목</v>
      </c>
      <c r="E19" s="102" t="s">
        <v>35</v>
      </c>
      <c r="F19" s="68"/>
      <c r="G19" s="118" t="s">
        <v>48</v>
      </c>
      <c r="H19" s="61" t="s">
        <v>70</v>
      </c>
      <c r="I19" s="96" t="s">
        <v>45</v>
      </c>
      <c r="J19" s="106"/>
      <c r="K19" s="103" t="s">
        <v>113</v>
      </c>
      <c r="L19" s="101" t="s">
        <v>39</v>
      </c>
      <c r="M19" s="94" t="s">
        <v>46</v>
      </c>
      <c r="N19" s="61" t="s">
        <v>56</v>
      </c>
      <c r="O19" s="132"/>
      <c r="P19" s="69" t="str">
        <f t="shared" si="0"/>
        <v/>
      </c>
      <c r="Q19" s="119"/>
      <c r="V19" s="35"/>
      <c r="W19" s="35"/>
      <c r="X19" s="35"/>
    </row>
    <row r="20" spans="3:25" ht="21" customHeight="1">
      <c r="C20" s="32">
        <f t="shared" si="2"/>
        <v>16</v>
      </c>
      <c r="D20" s="44" t="str">
        <f t="shared" si="1"/>
        <v>금</v>
      </c>
      <c r="E20" s="102" t="s">
        <v>70</v>
      </c>
      <c r="F20" s="103"/>
      <c r="G20" s="118" t="s">
        <v>35</v>
      </c>
      <c r="H20" s="61" t="s">
        <v>48</v>
      </c>
      <c r="I20" s="96" t="s">
        <v>45</v>
      </c>
      <c r="J20" s="107"/>
      <c r="K20" s="106" t="s">
        <v>39</v>
      </c>
      <c r="L20" s="101" t="s">
        <v>56</v>
      </c>
      <c r="M20" s="94" t="s">
        <v>46</v>
      </c>
      <c r="N20" s="61" t="s">
        <v>113</v>
      </c>
      <c r="O20" s="127"/>
      <c r="P20" s="69" t="str">
        <f t="shared" si="0"/>
        <v/>
      </c>
      <c r="Q20" s="119"/>
      <c r="R20" s="124"/>
      <c r="V20" s="87"/>
      <c r="Y20"/>
    </row>
    <row r="21" spans="3:25" ht="21" customHeight="1">
      <c r="C21" s="32">
        <f>1+C20</f>
        <v>17</v>
      </c>
      <c r="D21" s="44" t="str">
        <f t="shared" si="1"/>
        <v>토</v>
      </c>
      <c r="E21" s="104" t="s">
        <v>48</v>
      </c>
      <c r="F21" s="103"/>
      <c r="G21" s="118" t="s">
        <v>70</v>
      </c>
      <c r="H21" s="61" t="s">
        <v>35</v>
      </c>
      <c r="I21" s="96" t="s">
        <v>45</v>
      </c>
      <c r="J21" s="106"/>
      <c r="K21" s="106" t="s">
        <v>113</v>
      </c>
      <c r="L21" s="101" t="s">
        <v>56</v>
      </c>
      <c r="M21" s="94" t="s">
        <v>46</v>
      </c>
      <c r="N21" s="61" t="s">
        <v>39</v>
      </c>
      <c r="O21" s="127"/>
      <c r="P21" s="69" t="str">
        <f t="shared" si="0"/>
        <v/>
      </c>
      <c r="Q21" s="39"/>
      <c r="R21" s="2"/>
      <c r="V21" s="87"/>
      <c r="Y21"/>
    </row>
    <row r="22" spans="3:25" ht="21" customHeight="1">
      <c r="C22" s="32">
        <f t="shared" si="2"/>
        <v>18</v>
      </c>
      <c r="D22" s="44" t="str">
        <f t="shared" si="1"/>
        <v>일</v>
      </c>
      <c r="E22" s="102" t="s">
        <v>35</v>
      </c>
      <c r="F22" s="68"/>
      <c r="G22" s="118" t="s">
        <v>48</v>
      </c>
      <c r="H22" s="61" t="s">
        <v>70</v>
      </c>
      <c r="I22" s="96" t="s">
        <v>39</v>
      </c>
      <c r="J22" s="107"/>
      <c r="K22" s="106" t="s">
        <v>113</v>
      </c>
      <c r="L22" s="101" t="s">
        <v>56</v>
      </c>
      <c r="M22" s="94" t="s">
        <v>46</v>
      </c>
      <c r="N22" s="61"/>
      <c r="O22" s="127"/>
      <c r="P22" s="69" t="str">
        <f t="shared" si="0"/>
        <v/>
      </c>
      <c r="Q22" s="39"/>
      <c r="R22" s="2"/>
      <c r="V22" s="87"/>
      <c r="Y22"/>
    </row>
    <row r="23" spans="3:25" ht="21" customHeight="1">
      <c r="C23" s="32">
        <f t="shared" si="2"/>
        <v>19</v>
      </c>
      <c r="D23" s="44" t="str">
        <f t="shared" si="1"/>
        <v>월</v>
      </c>
      <c r="E23" s="102" t="s">
        <v>70</v>
      </c>
      <c r="F23" s="103"/>
      <c r="G23" s="118" t="s">
        <v>35</v>
      </c>
      <c r="H23" s="61" t="s">
        <v>48</v>
      </c>
      <c r="I23" s="96" t="s">
        <v>45</v>
      </c>
      <c r="J23" s="106" t="s">
        <v>39</v>
      </c>
      <c r="K23" s="106" t="s">
        <v>113</v>
      </c>
      <c r="L23" s="101" t="s">
        <v>56</v>
      </c>
      <c r="M23" s="94" t="s">
        <v>46</v>
      </c>
      <c r="N23" s="61"/>
      <c r="O23" s="127"/>
      <c r="P23" s="69" t="str">
        <f t="shared" si="0"/>
        <v/>
      </c>
      <c r="Q23" s="119"/>
      <c r="R23" s="2"/>
      <c r="V23" s="87"/>
      <c r="Y23"/>
    </row>
    <row r="24" spans="3:25" ht="21" customHeight="1">
      <c r="C24" s="32">
        <f t="shared" si="2"/>
        <v>20</v>
      </c>
      <c r="D24" s="44" t="str">
        <f t="shared" si="1"/>
        <v>화</v>
      </c>
      <c r="E24" s="104" t="s">
        <v>48</v>
      </c>
      <c r="F24" s="103"/>
      <c r="G24" s="118" t="s">
        <v>70</v>
      </c>
      <c r="H24" s="61" t="s">
        <v>35</v>
      </c>
      <c r="I24" s="96" t="s">
        <v>45</v>
      </c>
      <c r="J24" s="107"/>
      <c r="K24" s="106" t="s">
        <v>39</v>
      </c>
      <c r="L24" s="101" t="s">
        <v>56</v>
      </c>
      <c r="M24" s="94" t="s">
        <v>46</v>
      </c>
      <c r="N24" s="61" t="s">
        <v>113</v>
      </c>
      <c r="O24" s="127"/>
      <c r="P24" s="69" t="str">
        <f t="shared" si="0"/>
        <v/>
      </c>
      <c r="Q24" s="119"/>
      <c r="R24" s="2"/>
      <c r="V24" s="87"/>
      <c r="Y24"/>
    </row>
    <row r="25" spans="3:25" ht="21" customHeight="1">
      <c r="C25" s="32">
        <f t="shared" si="2"/>
        <v>21</v>
      </c>
      <c r="D25" s="44" t="str">
        <f t="shared" si="1"/>
        <v>수</v>
      </c>
      <c r="E25" s="102" t="s">
        <v>35</v>
      </c>
      <c r="F25" s="68"/>
      <c r="G25" s="118" t="s">
        <v>48</v>
      </c>
      <c r="H25" s="61" t="s">
        <v>70</v>
      </c>
      <c r="I25" s="96" t="s">
        <v>45</v>
      </c>
      <c r="J25" s="107"/>
      <c r="K25" s="106" t="s">
        <v>39</v>
      </c>
      <c r="L25" s="101" t="s">
        <v>56</v>
      </c>
      <c r="M25" s="94" t="s">
        <v>113</v>
      </c>
      <c r="N25" s="61" t="s">
        <v>46</v>
      </c>
      <c r="O25" s="127"/>
      <c r="P25" s="69" t="str">
        <f t="shared" si="0"/>
        <v/>
      </c>
      <c r="Q25" s="39"/>
      <c r="R25" s="2"/>
      <c r="V25" s="87"/>
      <c r="Y25"/>
    </row>
    <row r="26" spans="3:25" s="2" customFormat="1" ht="21" customHeight="1">
      <c r="C26" s="32">
        <f t="shared" si="2"/>
        <v>22</v>
      </c>
      <c r="D26" s="44" t="str">
        <f t="shared" si="1"/>
        <v>목</v>
      </c>
      <c r="E26" s="102" t="s">
        <v>70</v>
      </c>
      <c r="F26" s="103"/>
      <c r="G26" s="118" t="s">
        <v>35</v>
      </c>
      <c r="H26" s="61" t="s">
        <v>48</v>
      </c>
      <c r="I26" s="96" t="s">
        <v>45</v>
      </c>
      <c r="J26" s="107"/>
      <c r="K26" s="106" t="s">
        <v>39</v>
      </c>
      <c r="L26" s="101" t="s">
        <v>46</v>
      </c>
      <c r="M26" s="94" t="s">
        <v>113</v>
      </c>
      <c r="N26" s="61" t="s">
        <v>56</v>
      </c>
      <c r="O26" s="127"/>
      <c r="P26" s="69" t="str">
        <f t="shared" si="0"/>
        <v/>
      </c>
      <c r="Q26" s="39"/>
      <c r="V26" s="35"/>
      <c r="W26" s="35"/>
      <c r="X26" s="35"/>
    </row>
    <row r="27" spans="3:25" ht="21" customHeight="1">
      <c r="C27" s="32">
        <f t="shared" si="2"/>
        <v>23</v>
      </c>
      <c r="D27" s="44" t="str">
        <f t="shared" si="1"/>
        <v>금</v>
      </c>
      <c r="E27" s="104" t="s">
        <v>48</v>
      </c>
      <c r="F27" s="103"/>
      <c r="G27" s="118" t="s">
        <v>70</v>
      </c>
      <c r="H27" s="61" t="s">
        <v>35</v>
      </c>
      <c r="I27" s="96" t="s">
        <v>45</v>
      </c>
      <c r="J27" s="107"/>
      <c r="K27" s="106" t="s">
        <v>56</v>
      </c>
      <c r="L27" s="101" t="s">
        <v>46</v>
      </c>
      <c r="M27" s="94" t="s">
        <v>179</v>
      </c>
      <c r="N27" s="61"/>
      <c r="O27" s="127"/>
      <c r="P27" s="69" t="str">
        <f t="shared" si="0"/>
        <v/>
      </c>
      <c r="Q27" s="39"/>
      <c r="R27" s="2"/>
      <c r="V27" s="87"/>
      <c r="Y27"/>
    </row>
    <row r="28" spans="3:25" ht="21" customHeight="1">
      <c r="C28" s="32">
        <f t="shared" si="2"/>
        <v>24</v>
      </c>
      <c r="D28" s="44" t="str">
        <f t="shared" si="1"/>
        <v>토</v>
      </c>
      <c r="E28" s="102" t="s">
        <v>35</v>
      </c>
      <c r="F28" s="68"/>
      <c r="G28" s="118" t="s">
        <v>48</v>
      </c>
      <c r="H28" s="61" t="s">
        <v>70</v>
      </c>
      <c r="I28" s="96" t="s">
        <v>45</v>
      </c>
      <c r="J28" s="106"/>
      <c r="K28" s="106" t="s">
        <v>56</v>
      </c>
      <c r="L28" s="101" t="s">
        <v>46</v>
      </c>
      <c r="M28" s="94" t="s">
        <v>181</v>
      </c>
      <c r="N28" s="118"/>
      <c r="O28" s="127"/>
      <c r="P28" s="69" t="str">
        <f t="shared" si="0"/>
        <v/>
      </c>
      <c r="Q28" s="39"/>
      <c r="R28" s="2"/>
      <c r="V28" s="87"/>
      <c r="Y28"/>
    </row>
    <row r="29" spans="3:25" ht="21" customHeight="1">
      <c r="C29" s="32">
        <f t="shared" si="2"/>
        <v>25</v>
      </c>
      <c r="D29" s="44" t="str">
        <f t="shared" si="1"/>
        <v>일</v>
      </c>
      <c r="E29" s="102" t="s">
        <v>70</v>
      </c>
      <c r="F29" s="103"/>
      <c r="G29" s="118" t="s">
        <v>35</v>
      </c>
      <c r="H29" s="61" t="s">
        <v>48</v>
      </c>
      <c r="I29" s="96"/>
      <c r="J29" s="106"/>
      <c r="K29" s="107" t="s">
        <v>56</v>
      </c>
      <c r="L29" s="101" t="s">
        <v>46</v>
      </c>
      <c r="M29" s="94" t="s">
        <v>183</v>
      </c>
      <c r="N29" s="61"/>
      <c r="O29" s="127"/>
      <c r="P29" s="69" t="str">
        <f t="shared" si="0"/>
        <v/>
      </c>
      <c r="Q29" s="39"/>
      <c r="R29" s="2"/>
      <c r="V29" s="87"/>
      <c r="Y29"/>
    </row>
    <row r="30" spans="3:25" ht="27.75">
      <c r="C30" s="32">
        <f t="shared" si="2"/>
        <v>26</v>
      </c>
      <c r="D30" s="44" t="str">
        <f t="shared" si="1"/>
        <v>월</v>
      </c>
      <c r="E30" s="104" t="s">
        <v>45</v>
      </c>
      <c r="F30" s="103"/>
      <c r="G30" s="118" t="s">
        <v>177</v>
      </c>
      <c r="H30" s="61"/>
      <c r="I30" s="96"/>
      <c r="J30" s="106"/>
      <c r="K30" s="106" t="s">
        <v>70</v>
      </c>
      <c r="L30" s="101" t="s">
        <v>46</v>
      </c>
      <c r="M30" s="94" t="s">
        <v>181</v>
      </c>
      <c r="N30" s="61" t="s">
        <v>56</v>
      </c>
      <c r="O30" s="127"/>
      <c r="P30" s="69" t="str">
        <f t="shared" si="0"/>
        <v/>
      </c>
      <c r="Q30" s="39"/>
      <c r="R30" s="2"/>
      <c r="V30" s="87"/>
      <c r="Y30"/>
    </row>
    <row r="31" spans="3:25" ht="27.75">
      <c r="C31" s="32">
        <f t="shared" si="2"/>
        <v>27</v>
      </c>
      <c r="D31" s="44" t="str">
        <f t="shared" si="1"/>
        <v>화</v>
      </c>
      <c r="E31" s="102" t="s">
        <v>45</v>
      </c>
      <c r="F31" s="68"/>
      <c r="G31" s="118" t="s">
        <v>178</v>
      </c>
      <c r="H31" s="61"/>
      <c r="I31" s="96"/>
      <c r="J31" s="106"/>
      <c r="K31" s="106" t="s">
        <v>70</v>
      </c>
      <c r="L31" s="101" t="s">
        <v>46</v>
      </c>
      <c r="M31" s="94" t="s">
        <v>56</v>
      </c>
      <c r="N31" s="61" t="s">
        <v>182</v>
      </c>
      <c r="O31" s="127"/>
      <c r="P31" s="69" t="str">
        <f t="shared" si="0"/>
        <v/>
      </c>
      <c r="Q31" s="39"/>
      <c r="R31"/>
      <c r="V31" s="87"/>
      <c r="Y31"/>
    </row>
    <row r="32" spans="3:25" ht="27.75">
      <c r="C32" s="32">
        <f t="shared" si="2"/>
        <v>28</v>
      </c>
      <c r="D32" s="44" t="str">
        <f t="shared" si="1"/>
        <v>수</v>
      </c>
      <c r="E32" s="102" t="s">
        <v>180</v>
      </c>
      <c r="F32" s="103"/>
      <c r="G32" s="118" t="s">
        <v>177</v>
      </c>
      <c r="H32" s="61"/>
      <c r="I32" s="96"/>
      <c r="J32" s="107"/>
      <c r="K32" s="106" t="s">
        <v>176</v>
      </c>
      <c r="L32" s="106" t="s">
        <v>39</v>
      </c>
      <c r="M32" s="94" t="s">
        <v>56</v>
      </c>
      <c r="N32" s="61" t="s">
        <v>53</v>
      </c>
      <c r="O32" s="127"/>
      <c r="P32" s="69" t="str">
        <f t="shared" si="0"/>
        <v/>
      </c>
      <c r="Q32" s="39"/>
      <c r="R32"/>
      <c r="V32" s="87"/>
      <c r="Y32"/>
    </row>
    <row r="33" spans="3:25" s="2" customFormat="1" ht="27.75">
      <c r="C33" s="32">
        <f t="shared" si="2"/>
        <v>29</v>
      </c>
      <c r="D33" s="44" t="str">
        <f t="shared" si="1"/>
        <v>목</v>
      </c>
      <c r="E33" s="104" t="s">
        <v>45</v>
      </c>
      <c r="F33" s="103"/>
      <c r="G33" s="118" t="s">
        <v>178</v>
      </c>
      <c r="H33" s="61"/>
      <c r="I33" s="96"/>
      <c r="J33" s="106"/>
      <c r="K33" s="106" t="s">
        <v>176</v>
      </c>
      <c r="L33" s="106" t="s">
        <v>39</v>
      </c>
      <c r="M33" s="94" t="s">
        <v>56</v>
      </c>
      <c r="N33" s="61" t="s">
        <v>80</v>
      </c>
      <c r="O33" s="105"/>
      <c r="P33" s="69" t="str">
        <f t="shared" si="0"/>
        <v/>
      </c>
      <c r="R33"/>
      <c r="V33" s="35"/>
      <c r="W33" s="35"/>
      <c r="X33" s="35"/>
    </row>
    <row r="34" spans="3:25" ht="27.75">
      <c r="C34" s="32">
        <f t="shared" si="2"/>
        <v>30</v>
      </c>
      <c r="D34" s="44" t="str">
        <f t="shared" si="1"/>
        <v>금</v>
      </c>
      <c r="E34" s="102" t="s">
        <v>45</v>
      </c>
      <c r="F34" s="68"/>
      <c r="G34" s="118" t="s">
        <v>177</v>
      </c>
      <c r="H34" s="61"/>
      <c r="I34" s="115"/>
      <c r="J34" s="122"/>
      <c r="K34" s="103"/>
      <c r="L34" s="103" t="s">
        <v>70</v>
      </c>
      <c r="M34" s="116" t="s">
        <v>56</v>
      </c>
      <c r="N34" s="62" t="s">
        <v>82</v>
      </c>
      <c r="O34" s="117" t="s">
        <v>39</v>
      </c>
      <c r="P34" s="69" t="str">
        <f t="shared" si="0"/>
        <v/>
      </c>
      <c r="Q34" s="39"/>
      <c r="R34"/>
      <c r="V34" s="87"/>
      <c r="Y34"/>
    </row>
    <row r="35" spans="3:25" ht="28.5" thickBot="1">
      <c r="C35" s="33">
        <f t="shared" si="2"/>
        <v>31</v>
      </c>
      <c r="D35" s="4" t="str">
        <f t="shared" si="1"/>
        <v>토</v>
      </c>
      <c r="E35" s="136" t="s">
        <v>180</v>
      </c>
      <c r="F35" s="137"/>
      <c r="G35" s="138" t="s">
        <v>178</v>
      </c>
      <c r="H35" s="113"/>
      <c r="I35" s="109"/>
      <c r="J35" s="120"/>
      <c r="K35" s="110" t="s">
        <v>70</v>
      </c>
      <c r="L35" s="110" t="s">
        <v>39</v>
      </c>
      <c r="M35" s="112" t="s">
        <v>56</v>
      </c>
      <c r="N35" s="113" t="s">
        <v>81</v>
      </c>
      <c r="O35" s="100"/>
      <c r="P35" s="69" t="str">
        <f t="shared" si="0"/>
        <v/>
      </c>
      <c r="Q35" s="39"/>
      <c r="R35"/>
      <c r="V35" s="87"/>
      <c r="Y35"/>
    </row>
    <row r="36" spans="3:25" ht="18" customHeight="1">
      <c r="C36" s="90"/>
      <c r="D36" s="91"/>
      <c r="E36" s="42"/>
      <c r="F36" s="42"/>
      <c r="G36" s="42"/>
      <c r="H36" s="42"/>
      <c r="I36" s="42"/>
      <c r="J36" s="92"/>
      <c r="K36" s="92"/>
      <c r="L36" s="92"/>
      <c r="M36" s="92"/>
      <c r="N36" s="92"/>
      <c r="O36" s="92"/>
      <c r="P36" s="55"/>
      <c r="Q36" s="7"/>
      <c r="R36" s="40"/>
    </row>
  </sheetData>
  <mergeCells count="13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C1:D1"/>
    <mergeCell ref="I1:J1"/>
    <mergeCell ref="M1:O1"/>
  </mergeCells>
  <phoneticPr fontId="1" type="noConversion"/>
  <conditionalFormatting sqref="G3:G4 J2:K2 M4 M2">
    <cfRule type="cellIs" dxfId="1006" priority="91" operator="between">
      <formula>$G$2</formula>
      <formula>$M$2</formula>
    </cfRule>
  </conditionalFormatting>
  <conditionalFormatting sqref="C5:D35">
    <cfRule type="expression" dxfId="1005" priority="90">
      <formula>WEEKDAY($C5)=$A$1</formula>
    </cfRule>
  </conditionalFormatting>
  <conditionalFormatting sqref="I5:N35">
    <cfRule type="expression" dxfId="1004" priority="89">
      <formula>WEEKDAY($C5)=$A$1</formula>
    </cfRule>
  </conditionalFormatting>
  <conditionalFormatting sqref="O5">
    <cfRule type="expression" dxfId="1003" priority="88">
      <formula>WEEKDAY($C5)=$A$1</formula>
    </cfRule>
  </conditionalFormatting>
  <conditionalFormatting sqref="O6:O35">
    <cfRule type="expression" dxfId="1002" priority="87">
      <formula>WEEKDAY($C6)=$A$1</formula>
    </cfRule>
  </conditionalFormatting>
  <conditionalFormatting sqref="E7:E8 H8">
    <cfRule type="expression" dxfId="1001" priority="86">
      <formula>WEEKDAY($C7)=$A$1</formula>
    </cfRule>
  </conditionalFormatting>
  <conditionalFormatting sqref="E5">
    <cfRule type="expression" dxfId="1000" priority="85">
      <formula>WEEKDAY($C5)=$A$1</formula>
    </cfRule>
  </conditionalFormatting>
  <conditionalFormatting sqref="H5">
    <cfRule type="expression" dxfId="999" priority="84">
      <formula>WEEKDAY($C5)=$A$1</formula>
    </cfRule>
  </conditionalFormatting>
  <conditionalFormatting sqref="E6">
    <cfRule type="expression" dxfId="998" priority="83">
      <formula>WEEKDAY($C6)=$A$1</formula>
    </cfRule>
  </conditionalFormatting>
  <conditionalFormatting sqref="F6">
    <cfRule type="expression" dxfId="997" priority="82">
      <formula>WEEKDAY($C6)=$A$1</formula>
    </cfRule>
  </conditionalFormatting>
  <conditionalFormatting sqref="F8">
    <cfRule type="expression" dxfId="996" priority="81">
      <formula>WEEKDAY($C8)=$A$1</formula>
    </cfRule>
  </conditionalFormatting>
  <conditionalFormatting sqref="H6:H7">
    <cfRule type="expression" dxfId="995" priority="80">
      <formula>WEEKDAY($C6)=$A$1</formula>
    </cfRule>
  </conditionalFormatting>
  <conditionalFormatting sqref="G5">
    <cfRule type="expression" dxfId="994" priority="79">
      <formula>WEEKDAY($C5)=$A$1</formula>
    </cfRule>
  </conditionalFormatting>
  <conditionalFormatting sqref="G6">
    <cfRule type="expression" dxfId="993" priority="78">
      <formula>WEEKDAY($C6)=$A$1</formula>
    </cfRule>
  </conditionalFormatting>
  <conditionalFormatting sqref="G7">
    <cfRule type="expression" dxfId="992" priority="77">
      <formula>WEEKDAY($C7)=$A$1</formula>
    </cfRule>
  </conditionalFormatting>
  <conditionalFormatting sqref="G8">
    <cfRule type="expression" dxfId="991" priority="76">
      <formula>WEEKDAY($C8)=$A$1</formula>
    </cfRule>
  </conditionalFormatting>
  <conditionalFormatting sqref="E10:E11 H11">
    <cfRule type="expression" dxfId="990" priority="75">
      <formula>WEEKDAY($C10)=$A$1</formula>
    </cfRule>
  </conditionalFormatting>
  <conditionalFormatting sqref="E9">
    <cfRule type="expression" dxfId="989" priority="74">
      <formula>WEEKDAY($C9)=$A$1</formula>
    </cfRule>
  </conditionalFormatting>
  <conditionalFormatting sqref="F9">
    <cfRule type="expression" dxfId="988" priority="73">
      <formula>WEEKDAY($C9)=$A$1</formula>
    </cfRule>
  </conditionalFormatting>
  <conditionalFormatting sqref="F11">
    <cfRule type="expression" dxfId="987" priority="72">
      <formula>WEEKDAY($C11)=$A$1</formula>
    </cfRule>
  </conditionalFormatting>
  <conditionalFormatting sqref="H9:H10">
    <cfRule type="expression" dxfId="986" priority="71">
      <formula>WEEKDAY($C9)=$A$1</formula>
    </cfRule>
  </conditionalFormatting>
  <conditionalFormatting sqref="G9">
    <cfRule type="expression" dxfId="985" priority="70">
      <formula>WEEKDAY($C9)=$A$1</formula>
    </cfRule>
  </conditionalFormatting>
  <conditionalFormatting sqref="G10">
    <cfRule type="expression" dxfId="984" priority="69">
      <formula>WEEKDAY($C10)=$A$1</formula>
    </cfRule>
  </conditionalFormatting>
  <conditionalFormatting sqref="G11">
    <cfRule type="expression" dxfId="983" priority="68">
      <formula>WEEKDAY($C11)=$A$1</formula>
    </cfRule>
  </conditionalFormatting>
  <conditionalFormatting sqref="E13:E14 H14">
    <cfRule type="expression" dxfId="982" priority="67">
      <formula>WEEKDAY($C13)=$A$1</formula>
    </cfRule>
  </conditionalFormatting>
  <conditionalFormatting sqref="E12">
    <cfRule type="expression" dxfId="981" priority="66">
      <formula>WEEKDAY($C12)=$A$1</formula>
    </cfRule>
  </conditionalFormatting>
  <conditionalFormatting sqref="F12">
    <cfRule type="expression" dxfId="980" priority="65">
      <formula>WEEKDAY($C12)=$A$1</formula>
    </cfRule>
  </conditionalFormatting>
  <conditionalFormatting sqref="F14">
    <cfRule type="expression" dxfId="979" priority="64">
      <formula>WEEKDAY($C14)=$A$1</formula>
    </cfRule>
  </conditionalFormatting>
  <conditionalFormatting sqref="H12:H13">
    <cfRule type="expression" dxfId="978" priority="63">
      <formula>WEEKDAY($C12)=$A$1</formula>
    </cfRule>
  </conditionalFormatting>
  <conditionalFormatting sqref="G12">
    <cfRule type="expression" dxfId="977" priority="62">
      <formula>WEEKDAY($C12)=$A$1</formula>
    </cfRule>
  </conditionalFormatting>
  <conditionalFormatting sqref="G13">
    <cfRule type="expression" dxfId="976" priority="61">
      <formula>WEEKDAY($C13)=$A$1</formula>
    </cfRule>
  </conditionalFormatting>
  <conditionalFormatting sqref="G14">
    <cfRule type="expression" dxfId="975" priority="60">
      <formula>WEEKDAY($C14)=$A$1</formula>
    </cfRule>
  </conditionalFormatting>
  <conditionalFormatting sqref="E16:E17 H17">
    <cfRule type="expression" dxfId="974" priority="59">
      <formula>WEEKDAY($C16)=$A$1</formula>
    </cfRule>
  </conditionalFormatting>
  <conditionalFormatting sqref="E15">
    <cfRule type="expression" dxfId="973" priority="58">
      <formula>WEEKDAY($C15)=$A$1</formula>
    </cfRule>
  </conditionalFormatting>
  <conditionalFormatting sqref="F15">
    <cfRule type="expression" dxfId="972" priority="57">
      <formula>WEEKDAY($C15)=$A$1</formula>
    </cfRule>
  </conditionalFormatting>
  <conditionalFormatting sqref="F17">
    <cfRule type="expression" dxfId="971" priority="56">
      <formula>WEEKDAY($C17)=$A$1</formula>
    </cfRule>
  </conditionalFormatting>
  <conditionalFormatting sqref="H15:H16">
    <cfRule type="expression" dxfId="970" priority="55">
      <formula>WEEKDAY($C15)=$A$1</formula>
    </cfRule>
  </conditionalFormatting>
  <conditionalFormatting sqref="G15">
    <cfRule type="expression" dxfId="969" priority="54">
      <formula>WEEKDAY($C15)=$A$1</formula>
    </cfRule>
  </conditionalFormatting>
  <conditionalFormatting sqref="G16">
    <cfRule type="expression" dxfId="968" priority="53">
      <formula>WEEKDAY($C16)=$A$1</formula>
    </cfRule>
  </conditionalFormatting>
  <conditionalFormatting sqref="G17">
    <cfRule type="expression" dxfId="967" priority="52">
      <formula>WEEKDAY($C17)=$A$1</formula>
    </cfRule>
  </conditionalFormatting>
  <conditionalFormatting sqref="E19:E20 H20">
    <cfRule type="expression" dxfId="966" priority="51">
      <formula>WEEKDAY($C19)=$A$1</formula>
    </cfRule>
  </conditionalFormatting>
  <conditionalFormatting sqref="E18">
    <cfRule type="expression" dxfId="965" priority="50">
      <formula>WEEKDAY($C18)=$A$1</formula>
    </cfRule>
  </conditionalFormatting>
  <conditionalFormatting sqref="F18">
    <cfRule type="expression" dxfId="964" priority="49">
      <formula>WEEKDAY($C18)=$A$1</formula>
    </cfRule>
  </conditionalFormatting>
  <conditionalFormatting sqref="F20">
    <cfRule type="expression" dxfId="963" priority="48">
      <formula>WEEKDAY($C20)=$A$1</formula>
    </cfRule>
  </conditionalFormatting>
  <conditionalFormatting sqref="H18:H19">
    <cfRule type="expression" dxfId="962" priority="47">
      <formula>WEEKDAY($C18)=$A$1</formula>
    </cfRule>
  </conditionalFormatting>
  <conditionalFormatting sqref="G18">
    <cfRule type="expression" dxfId="961" priority="46">
      <formula>WEEKDAY($C18)=$A$1</formula>
    </cfRule>
  </conditionalFormatting>
  <conditionalFormatting sqref="G19">
    <cfRule type="expression" dxfId="960" priority="45">
      <formula>WEEKDAY($C19)=$A$1</formula>
    </cfRule>
  </conditionalFormatting>
  <conditionalFormatting sqref="G20">
    <cfRule type="expression" dxfId="959" priority="44">
      <formula>WEEKDAY($C20)=$A$1</formula>
    </cfRule>
  </conditionalFormatting>
  <conditionalFormatting sqref="E22:E23 H23">
    <cfRule type="expression" dxfId="958" priority="43">
      <formula>WEEKDAY($C22)=$A$1</formula>
    </cfRule>
  </conditionalFormatting>
  <conditionalFormatting sqref="E21">
    <cfRule type="expression" dxfId="957" priority="42">
      <formula>WEEKDAY($C21)=$A$1</formula>
    </cfRule>
  </conditionalFormatting>
  <conditionalFormatting sqref="F21">
    <cfRule type="expression" dxfId="956" priority="41">
      <formula>WEEKDAY($C21)=$A$1</formula>
    </cfRule>
  </conditionalFormatting>
  <conditionalFormatting sqref="F23">
    <cfRule type="expression" dxfId="955" priority="40">
      <formula>WEEKDAY($C23)=$A$1</formula>
    </cfRule>
  </conditionalFormatting>
  <conditionalFormatting sqref="H21:H22">
    <cfRule type="expression" dxfId="954" priority="39">
      <formula>WEEKDAY($C21)=$A$1</formula>
    </cfRule>
  </conditionalFormatting>
  <conditionalFormatting sqref="G21">
    <cfRule type="expression" dxfId="953" priority="38">
      <formula>WEEKDAY($C21)=$A$1</formula>
    </cfRule>
  </conditionalFormatting>
  <conditionalFormatting sqref="G22">
    <cfRule type="expression" dxfId="952" priority="37">
      <formula>WEEKDAY($C22)=$A$1</formula>
    </cfRule>
  </conditionalFormatting>
  <conditionalFormatting sqref="G23">
    <cfRule type="expression" dxfId="951" priority="36">
      <formula>WEEKDAY($C23)=$A$1</formula>
    </cfRule>
  </conditionalFormatting>
  <conditionalFormatting sqref="E25:E26 H26">
    <cfRule type="expression" dxfId="950" priority="35">
      <formula>WEEKDAY($C25)=$A$1</formula>
    </cfRule>
  </conditionalFormatting>
  <conditionalFormatting sqref="E24">
    <cfRule type="expression" dxfId="949" priority="34">
      <formula>WEEKDAY($C24)=$A$1</formula>
    </cfRule>
  </conditionalFormatting>
  <conditionalFormatting sqref="F24">
    <cfRule type="expression" dxfId="948" priority="33">
      <formula>WEEKDAY($C24)=$A$1</formula>
    </cfRule>
  </conditionalFormatting>
  <conditionalFormatting sqref="F26">
    <cfRule type="expression" dxfId="947" priority="32">
      <formula>WEEKDAY($C26)=$A$1</formula>
    </cfRule>
  </conditionalFormatting>
  <conditionalFormatting sqref="H24:H25">
    <cfRule type="expression" dxfId="946" priority="31">
      <formula>WEEKDAY($C24)=$A$1</formula>
    </cfRule>
  </conditionalFormatting>
  <conditionalFormatting sqref="G24">
    <cfRule type="expression" dxfId="945" priority="30">
      <formula>WEEKDAY($C24)=$A$1</formula>
    </cfRule>
  </conditionalFormatting>
  <conditionalFormatting sqref="G25">
    <cfRule type="expression" dxfId="944" priority="29">
      <formula>WEEKDAY($C25)=$A$1</formula>
    </cfRule>
  </conditionalFormatting>
  <conditionalFormatting sqref="H29">
    <cfRule type="expression" dxfId="943" priority="28">
      <formula>WEEKDAY($C29)=$A$1</formula>
    </cfRule>
  </conditionalFormatting>
  <conditionalFormatting sqref="F27">
    <cfRule type="expression" dxfId="942" priority="27">
      <formula>WEEKDAY($C27)=$A$1</formula>
    </cfRule>
  </conditionalFormatting>
  <conditionalFormatting sqref="F29">
    <cfRule type="expression" dxfId="941" priority="26">
      <formula>WEEKDAY($C29)=$A$1</formula>
    </cfRule>
  </conditionalFormatting>
  <conditionalFormatting sqref="H27:H28">
    <cfRule type="expression" dxfId="940" priority="25">
      <formula>WEEKDAY($C27)=$A$1</formula>
    </cfRule>
  </conditionalFormatting>
  <conditionalFormatting sqref="H32">
    <cfRule type="expression" dxfId="939" priority="24">
      <formula>WEEKDAY($C32)=$A$1</formula>
    </cfRule>
  </conditionalFormatting>
  <conditionalFormatting sqref="F30">
    <cfRule type="expression" dxfId="938" priority="23">
      <formula>WEEKDAY($C30)=$A$1</formula>
    </cfRule>
  </conditionalFormatting>
  <conditionalFormatting sqref="F32">
    <cfRule type="expression" dxfId="937" priority="22">
      <formula>WEEKDAY($C32)=$A$1</formula>
    </cfRule>
  </conditionalFormatting>
  <conditionalFormatting sqref="H30:H31">
    <cfRule type="expression" dxfId="936" priority="21">
      <formula>WEEKDAY($C30)=$A$1</formula>
    </cfRule>
  </conditionalFormatting>
  <conditionalFormatting sqref="H35">
    <cfRule type="expression" dxfId="935" priority="20">
      <formula>WEEKDAY($C35)=$A$1</formula>
    </cfRule>
  </conditionalFormatting>
  <conditionalFormatting sqref="F33">
    <cfRule type="expression" dxfId="934" priority="19">
      <formula>WEEKDAY($C33)=$A$1</formula>
    </cfRule>
  </conditionalFormatting>
  <conditionalFormatting sqref="F35">
    <cfRule type="expression" dxfId="933" priority="18">
      <formula>WEEKDAY($C35)=$A$1</formula>
    </cfRule>
  </conditionalFormatting>
  <conditionalFormatting sqref="H33:H34">
    <cfRule type="expression" dxfId="932" priority="17">
      <formula>WEEKDAY($C33)=$A$1</formula>
    </cfRule>
  </conditionalFormatting>
  <conditionalFormatting sqref="G35">
    <cfRule type="expression" dxfId="931" priority="16">
      <formula>WEEKDAY($C35)=$A$1</formula>
    </cfRule>
  </conditionalFormatting>
  <conditionalFormatting sqref="E28:E29">
    <cfRule type="expression" dxfId="930" priority="15">
      <formula>WEEKDAY($C28)=$A$1</formula>
    </cfRule>
  </conditionalFormatting>
  <conditionalFormatting sqref="E27">
    <cfRule type="expression" dxfId="929" priority="14">
      <formula>WEEKDAY($C27)=$A$1</formula>
    </cfRule>
  </conditionalFormatting>
  <conditionalFormatting sqref="E31:E32">
    <cfRule type="expression" dxfId="928" priority="13">
      <formula>WEEKDAY($C31)=$A$1</formula>
    </cfRule>
  </conditionalFormatting>
  <conditionalFormatting sqref="E30">
    <cfRule type="expression" dxfId="927" priority="12">
      <formula>WEEKDAY($C30)=$A$1</formula>
    </cfRule>
  </conditionalFormatting>
  <conditionalFormatting sqref="E34:E35">
    <cfRule type="expression" dxfId="926" priority="11">
      <formula>WEEKDAY($C34)=$A$1</formula>
    </cfRule>
  </conditionalFormatting>
  <conditionalFormatting sqref="E33">
    <cfRule type="expression" dxfId="925" priority="10">
      <formula>WEEKDAY($C33)=$A$1</formula>
    </cfRule>
  </conditionalFormatting>
  <conditionalFormatting sqref="G26">
    <cfRule type="expression" dxfId="924" priority="9">
      <formula>WEEKDAY($C26)=$A$1</formula>
    </cfRule>
  </conditionalFormatting>
  <conditionalFormatting sqref="G27">
    <cfRule type="expression" dxfId="923" priority="8">
      <formula>WEEKDAY($C27)=$A$1</formula>
    </cfRule>
  </conditionalFormatting>
  <conditionalFormatting sqref="G28">
    <cfRule type="expression" dxfId="922" priority="7">
      <formula>WEEKDAY($C28)=$A$1</formula>
    </cfRule>
  </conditionalFormatting>
  <conditionalFormatting sqref="G29">
    <cfRule type="expression" dxfId="921" priority="6">
      <formula>WEEKDAY($C29)=$A$1</formula>
    </cfRule>
  </conditionalFormatting>
  <conditionalFormatting sqref="G30">
    <cfRule type="expression" dxfId="920" priority="5">
      <formula>WEEKDAY($C30)=$A$1</formula>
    </cfRule>
  </conditionalFormatting>
  <conditionalFormatting sqref="G31">
    <cfRule type="expression" dxfId="919" priority="4">
      <formula>WEEKDAY($C31)=$A$1</formula>
    </cfRule>
  </conditionalFormatting>
  <conditionalFormatting sqref="G32">
    <cfRule type="expression" dxfId="918" priority="3">
      <formula>WEEKDAY($C32)=$A$1</formula>
    </cfRule>
  </conditionalFormatting>
  <conditionalFormatting sqref="G33">
    <cfRule type="expression" dxfId="917" priority="2">
      <formula>WEEKDAY($C33)=$A$1</formula>
    </cfRule>
  </conditionalFormatting>
  <conditionalFormatting sqref="G34">
    <cfRule type="expression" dxfId="916" priority="1">
      <formula>WEEKDAY($C34)=$A$1</formula>
    </cfRule>
  </conditionalFormatting>
  <printOptions horizontalCentered="1"/>
  <pageMargins left="0.19685039370078741" right="0.19685039370078741" top="0.55118110236220474" bottom="0.35433070866141736" header="0" footer="0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36"/>
  <sheetViews>
    <sheetView zoomScaleNormal="100" workbookViewId="0">
      <selection activeCell="G5" sqref="G5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9.5" style="87" customWidth="1"/>
    <col min="9" max="9" width="7.75" style="87" customWidth="1"/>
    <col min="10" max="10" width="7.75" style="41" customWidth="1"/>
    <col min="11" max="11" width="7.125" style="41" bestFit="1" customWidth="1"/>
    <col min="12" max="14" width="7.75" style="41" customWidth="1"/>
    <col min="15" max="15" width="9.125" style="41" bestFit="1" customWidth="1"/>
    <col min="16" max="16" width="7.875" style="6" bestFit="1" customWidth="1"/>
    <col min="17" max="17" width="12.75" style="87" bestFit="1" customWidth="1"/>
    <col min="18" max="18" width="7.87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26" s="1" customFormat="1" ht="29.25" customHeight="1" thickBot="1">
      <c r="A1" s="41">
        <f>CHOOSE(E1,3,7,7,4,2,6,4,1,5,3,7,5)</f>
        <v>1</v>
      </c>
      <c r="C1" s="261">
        <v>2021</v>
      </c>
      <c r="D1" s="262"/>
      <c r="E1" s="59">
        <v>8</v>
      </c>
      <c r="F1" s="57" t="str">
        <f>IF(E1=0,"&lt;=월 입력","월  근무편성표")</f>
        <v>월  근무편성표</v>
      </c>
      <c r="I1" s="263">
        <f ca="1">TODAY()</f>
        <v>45212</v>
      </c>
      <c r="J1" s="264"/>
      <c r="K1" s="56">
        <v>0</v>
      </c>
      <c r="L1" s="60" t="str">
        <f>IF(K1="","",IF(K1=0,"",IF(K1&gt;0,"차 수정")))</f>
        <v/>
      </c>
      <c r="M1" s="265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66"/>
      <c r="O1" s="266"/>
      <c r="Q1" s="238" t="str">
        <f>IF(E1=1,"12월 말일 야간",+E1-1&amp;"월 말일 야간")</f>
        <v>7월 말일 야간</v>
      </c>
      <c r="R1" s="239"/>
      <c r="S1" s="78"/>
      <c r="T1" s="78"/>
      <c r="U1" s="79"/>
      <c r="V1" s="87"/>
      <c r="W1" s="87"/>
      <c r="Y1" s="34"/>
    </row>
    <row r="2" spans="1:26" ht="20.100000000000001" customHeight="1">
      <c r="C2" s="240" t="s">
        <v>2</v>
      </c>
      <c r="D2" s="243" t="s">
        <v>0</v>
      </c>
      <c r="E2" s="246" t="s">
        <v>30</v>
      </c>
      <c r="F2" s="247"/>
      <c r="G2" s="248"/>
      <c r="H2" s="249"/>
      <c r="I2" s="250" t="s">
        <v>38</v>
      </c>
      <c r="J2" s="252" t="s">
        <v>24</v>
      </c>
      <c r="K2" s="252" t="s">
        <v>31</v>
      </c>
      <c r="L2" s="254" t="s">
        <v>25</v>
      </c>
      <c r="M2" s="255" t="s">
        <v>20</v>
      </c>
      <c r="N2" s="257"/>
      <c r="O2" s="258"/>
      <c r="P2" s="54"/>
      <c r="Q2" s="10"/>
      <c r="R2" s="15" t="str">
        <f>'연차 최종(2021.07)'!D8</f>
        <v>유현주</v>
      </c>
      <c r="S2" s="15" t="str">
        <f>'연차 최종(2021.07)'!D9</f>
        <v>김주연</v>
      </c>
      <c r="T2" s="77" t="str">
        <f>'연차 최종(2021.07)'!D5</f>
        <v>이영재</v>
      </c>
      <c r="V2" s="87"/>
      <c r="X2" s="10"/>
      <c r="Y2"/>
    </row>
    <row r="3" spans="1:26" ht="20.100000000000001" customHeight="1">
      <c r="A3" s="89" t="s">
        <v>36</v>
      </c>
      <c r="C3" s="241"/>
      <c r="D3" s="244"/>
      <c r="E3" s="81" t="s">
        <v>24</v>
      </c>
      <c r="F3" s="5" t="s">
        <v>25</v>
      </c>
      <c r="G3" s="63" t="s">
        <v>20</v>
      </c>
      <c r="H3" s="82" t="s">
        <v>33</v>
      </c>
      <c r="I3" s="251"/>
      <c r="J3" s="253"/>
      <c r="K3" s="253"/>
      <c r="L3" s="253"/>
      <c r="M3" s="256"/>
      <c r="N3" s="259"/>
      <c r="O3" s="260"/>
      <c r="Q3" s="71"/>
      <c r="R3" s="15" t="str">
        <f>'연차 최종(2021.07)'!D10</f>
        <v>안광섭</v>
      </c>
      <c r="S3" s="15" t="str">
        <f>'연차 최종(2021.07)'!D11</f>
        <v>송순정</v>
      </c>
      <c r="T3" s="77" t="str">
        <f>'연차 최종(2021.04)'!D6</f>
        <v>권헌일</v>
      </c>
      <c r="V3" s="87"/>
      <c r="X3" s="10"/>
      <c r="Y3"/>
    </row>
    <row r="4" spans="1:26" s="87" customFormat="1" ht="20.100000000000001" customHeight="1" thickBot="1">
      <c r="C4" s="242"/>
      <c r="D4" s="245"/>
      <c r="E4" s="85" t="s">
        <v>62</v>
      </c>
      <c r="F4" s="64"/>
      <c r="G4" s="65" t="s">
        <v>63</v>
      </c>
      <c r="H4" s="86" t="s">
        <v>34</v>
      </c>
      <c r="I4" s="83" t="s">
        <v>3</v>
      </c>
      <c r="J4" s="66" t="s">
        <v>1</v>
      </c>
      <c r="K4" s="66" t="s">
        <v>18</v>
      </c>
      <c r="L4" s="66" t="s">
        <v>44</v>
      </c>
      <c r="M4" s="67" t="s">
        <v>28</v>
      </c>
      <c r="N4" s="135" t="s">
        <v>32</v>
      </c>
      <c r="O4" s="84"/>
      <c r="P4" s="6"/>
      <c r="Q4" s="68" t="s">
        <v>27</v>
      </c>
      <c r="R4" s="72"/>
      <c r="S4" s="15" t="str">
        <f>'연차 최종(2021.07)'!D12</f>
        <v>엄기준</v>
      </c>
      <c r="T4" s="77"/>
      <c r="X4" s="10"/>
    </row>
    <row r="5" spans="1:26" ht="18" thickTop="1" thickBot="1">
      <c r="C5" s="46">
        <v>1</v>
      </c>
      <c r="D5" s="47" t="str">
        <f>IF(C5="","",LEFT(TEXT(DATE($C$1,$E$1,$C5),"aaaa"),1))</f>
        <v>일</v>
      </c>
      <c r="E5" s="104" t="s">
        <v>48</v>
      </c>
      <c r="F5" s="140"/>
      <c r="G5" s="118" t="s">
        <v>70</v>
      </c>
      <c r="H5" s="118" t="s">
        <v>35</v>
      </c>
      <c r="I5" s="141" t="s">
        <v>147</v>
      </c>
      <c r="J5" s="106"/>
      <c r="K5" s="107" t="s">
        <v>185</v>
      </c>
      <c r="L5" s="107" t="s">
        <v>46</v>
      </c>
      <c r="M5" s="94" t="s">
        <v>140</v>
      </c>
      <c r="N5" s="61"/>
      <c r="O5" s="127"/>
      <c r="P5" s="69" t="str">
        <f t="shared" ref="P5:P35" si="0">IF(C5="","",IF($E$1="","",IF(OR(COUNTIF(I5:O5,LEFT($R$2,2)&amp;"*")&gt;1,COUNTIF(I5:O5,LEFT($R$3,2)&amp;"*")&gt;1,COUNTIF(I5:O5,LEFT($S$2,2)&amp;"*")&gt;1,COUNTIF(I5:O5,LEFT($S$3,2)&amp;"*")&gt;1,COUNTIF(I5:O5,LEFT($S$4,2)&amp;"*")&gt;1,COUNTIF(I5:O5,LEFT($S$5,2)&amp;"*")&gt;1,COUNTIF(I5:O5,LEFT($L$2,2)&amp;"*")&gt;1),"&lt;=중복!!",IF(M4="","",IF(OR(I5=M4,J5=M4,K5=M4,L5=M4),M4&amp;"&lt;=야간연속 불가!!","")))))</f>
        <v/>
      </c>
      <c r="Q5" s="68" t="s">
        <v>37</v>
      </c>
      <c r="R5" s="73"/>
      <c r="S5" s="15" t="str">
        <f>'연차 최종(2021.07)'!D11</f>
        <v>송순정</v>
      </c>
      <c r="T5" s="125" t="str">
        <f>'연차 최종(2021.04)'!D7</f>
        <v>조용배</v>
      </c>
      <c r="V5" s="87"/>
      <c r="Y5"/>
    </row>
    <row r="6" spans="1:26" ht="21" customHeight="1">
      <c r="A6" s="3"/>
      <c r="C6" s="32">
        <f>1+C5</f>
        <v>2</v>
      </c>
      <c r="D6" s="44" t="str">
        <f t="shared" ref="D6:D35" si="1">IF(C6="","",LEFT(TEXT(DATE($C$1,$E$1,$C6),"aaaa"),1))</f>
        <v>월</v>
      </c>
      <c r="E6" s="104" t="s">
        <v>35</v>
      </c>
      <c r="F6" s="103"/>
      <c r="G6" s="118" t="s">
        <v>48</v>
      </c>
      <c r="H6" s="61" t="s">
        <v>70</v>
      </c>
      <c r="I6" s="96" t="s">
        <v>45</v>
      </c>
      <c r="J6" s="107"/>
      <c r="K6" s="106" t="s">
        <v>186</v>
      </c>
      <c r="L6" s="106" t="s">
        <v>189</v>
      </c>
      <c r="M6" s="94" t="s">
        <v>46</v>
      </c>
      <c r="N6" s="61" t="s">
        <v>56</v>
      </c>
      <c r="O6" s="105"/>
      <c r="P6" s="69" t="str">
        <f t="shared" si="0"/>
        <v/>
      </c>
      <c r="Q6" s="39"/>
      <c r="R6"/>
      <c r="S6" s="48"/>
      <c r="T6" s="49" t="s">
        <v>19</v>
      </c>
      <c r="U6" s="50" t="s">
        <v>23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26" ht="21" customHeight="1">
      <c r="C7" s="43">
        <f t="shared" ref="C7:C35" si="2">1+C6</f>
        <v>3</v>
      </c>
      <c r="D7" s="45" t="str">
        <f t="shared" si="1"/>
        <v>화</v>
      </c>
      <c r="E7" s="102" t="s">
        <v>122</v>
      </c>
      <c r="F7" s="68"/>
      <c r="G7" s="118" t="s">
        <v>123</v>
      </c>
      <c r="H7" s="61" t="s">
        <v>124</v>
      </c>
      <c r="I7" s="96"/>
      <c r="J7" s="106"/>
      <c r="K7" s="144" t="s">
        <v>190</v>
      </c>
      <c r="L7" s="106" t="s">
        <v>186</v>
      </c>
      <c r="M7" s="94" t="s">
        <v>46</v>
      </c>
      <c r="N7" s="61" t="s">
        <v>60</v>
      </c>
      <c r="O7" s="105" t="s">
        <v>187</v>
      </c>
      <c r="P7" s="69" t="str">
        <f t="shared" si="0"/>
        <v/>
      </c>
      <c r="Q7" s="39"/>
      <c r="R7"/>
      <c r="S7" s="39" t="str">
        <f>R2</f>
        <v>유현주</v>
      </c>
      <c r="T7" s="134">
        <f>COUNTIF(I$5:K$35,LEFT($S$7,2)&amp;"*")</f>
        <v>22</v>
      </c>
      <c r="U7" s="134">
        <f>COUNTIF(L$5:L$35,LEFT($S$7,2)&amp;"*")</f>
        <v>1</v>
      </c>
      <c r="V7" s="134">
        <f>COUNTIF(M$5:M$35,LEFT($S$7,2)&amp;"*")</f>
        <v>0</v>
      </c>
      <c r="W7" s="88">
        <f t="shared" ref="W7:W12" si="3">SUM(T7:V7)</f>
        <v>23</v>
      </c>
      <c r="X7" s="88">
        <f>COUNTIF($N$5:$O$35,LEFT($S$7,2)&amp;"*")</f>
        <v>8</v>
      </c>
      <c r="Y7" s="134">
        <f t="shared" ref="Y7:Y12" si="4">+W7+X7</f>
        <v>31</v>
      </c>
    </row>
    <row r="8" spans="1:26" ht="21" customHeight="1">
      <c r="C8" s="32">
        <f t="shared" si="2"/>
        <v>4</v>
      </c>
      <c r="D8" s="44" t="str">
        <f t="shared" si="1"/>
        <v>수</v>
      </c>
      <c r="E8" s="102" t="s">
        <v>127</v>
      </c>
      <c r="F8" s="103"/>
      <c r="G8" s="118" t="s">
        <v>122</v>
      </c>
      <c r="H8" s="61" t="s">
        <v>128</v>
      </c>
      <c r="I8" s="96" t="s">
        <v>45</v>
      </c>
      <c r="J8" s="118"/>
      <c r="K8" s="106" t="s">
        <v>186</v>
      </c>
      <c r="L8" s="106" t="s">
        <v>185</v>
      </c>
      <c r="M8" s="94" t="s">
        <v>46</v>
      </c>
      <c r="N8" s="61" t="s">
        <v>83</v>
      </c>
      <c r="O8" s="127"/>
      <c r="P8" s="69" t="str">
        <f t="shared" si="0"/>
        <v/>
      </c>
      <c r="Q8" s="39"/>
      <c r="R8"/>
      <c r="S8" s="48" t="str">
        <f>S2</f>
        <v>김주연</v>
      </c>
      <c r="T8" s="48">
        <f>COUNTIF(I$5:K$35,LEFT($S$8,2)&amp;"*")</f>
        <v>2</v>
      </c>
      <c r="U8" s="48">
        <f>COUNTIF(L$5:L$35,LEFT($S$8,2)&amp;"*")</f>
        <v>12</v>
      </c>
      <c r="V8" s="48">
        <f>COUNTIF(M$5:M$35,LEFT($S$8,2)&amp;"*")</f>
        <v>11</v>
      </c>
      <c r="W8" s="52">
        <f t="shared" si="3"/>
        <v>25</v>
      </c>
      <c r="X8" s="52">
        <f>COUNTIF($N$5:$O$35,LEFT($S$8,2)&amp;"*")</f>
        <v>6</v>
      </c>
      <c r="Y8" s="48">
        <f t="shared" si="4"/>
        <v>31</v>
      </c>
    </row>
    <row r="9" spans="1:26" ht="21" customHeight="1">
      <c r="C9" s="32">
        <f t="shared" si="2"/>
        <v>5</v>
      </c>
      <c r="D9" s="44" t="str">
        <f t="shared" si="1"/>
        <v>목</v>
      </c>
      <c r="E9" s="104" t="s">
        <v>125</v>
      </c>
      <c r="F9" s="103"/>
      <c r="G9" s="118" t="s">
        <v>127</v>
      </c>
      <c r="H9" s="61" t="s">
        <v>129</v>
      </c>
      <c r="I9" s="133" t="s">
        <v>171</v>
      </c>
      <c r="J9" s="107"/>
      <c r="K9" s="107" t="s">
        <v>186</v>
      </c>
      <c r="L9" s="107" t="s">
        <v>185</v>
      </c>
      <c r="M9" s="94" t="s">
        <v>46</v>
      </c>
      <c r="N9" s="61" t="s">
        <v>84</v>
      </c>
      <c r="O9" s="105"/>
      <c r="P9" s="69" t="str">
        <f t="shared" si="0"/>
        <v/>
      </c>
      <c r="Q9" s="39"/>
      <c r="R9"/>
      <c r="S9" s="39" t="str">
        <f>S4</f>
        <v>엄기준</v>
      </c>
      <c r="T9" s="134">
        <f>COUNTIF(I$5:K$35,LEFT($S$9,2)&amp;"*")</f>
        <v>4</v>
      </c>
      <c r="U9" s="134">
        <f>COUNTIF(L$5:L$35,LEFT($S$9,2)&amp;"*")</f>
        <v>8</v>
      </c>
      <c r="V9" s="134">
        <f>COUNTIF(M$5:M$35,LEFT($S$9,2)&amp;"*")</f>
        <v>10</v>
      </c>
      <c r="W9" s="88">
        <f t="shared" si="3"/>
        <v>22</v>
      </c>
      <c r="X9" s="88">
        <f>COUNTIF($N$5:$O$35,LEFT($S$9,2)&amp;"*")</f>
        <v>9</v>
      </c>
      <c r="Y9" s="134">
        <f t="shared" si="4"/>
        <v>31</v>
      </c>
    </row>
    <row r="10" spans="1:26" ht="21" customHeight="1">
      <c r="C10" s="32">
        <f t="shared" si="2"/>
        <v>6</v>
      </c>
      <c r="D10" s="44" t="str">
        <f t="shared" si="1"/>
        <v>금</v>
      </c>
      <c r="E10" s="102" t="s">
        <v>129</v>
      </c>
      <c r="F10" s="68"/>
      <c r="G10" s="118" t="s">
        <v>128</v>
      </c>
      <c r="H10" s="61" t="s">
        <v>127</v>
      </c>
      <c r="I10" s="96"/>
      <c r="J10" s="106"/>
      <c r="K10" s="144" t="s">
        <v>184</v>
      </c>
      <c r="L10" s="106" t="s">
        <v>185</v>
      </c>
      <c r="M10" s="94" t="s">
        <v>141</v>
      </c>
      <c r="N10" s="61" t="s">
        <v>85</v>
      </c>
      <c r="O10" s="105" t="s">
        <v>173</v>
      </c>
      <c r="P10" s="69" t="str">
        <f t="shared" si="0"/>
        <v/>
      </c>
      <c r="Q10" s="39"/>
      <c r="S10" s="48" t="str">
        <f>S5</f>
        <v>송순정</v>
      </c>
      <c r="T10" s="48">
        <f>COUNTIF(I$5:K$35,LEFT($S$10,2)&amp;"*")</f>
        <v>0</v>
      </c>
      <c r="U10" s="48">
        <f>COUNTIF(L$5:L$35,LEFT($S$10,2)&amp;"*")</f>
        <v>0</v>
      </c>
      <c r="V10" s="48">
        <f>COUNTIF(M$5:M$35,LEFT($S$10,2)&amp;"*")</f>
        <v>0</v>
      </c>
      <c r="W10" s="52">
        <f t="shared" si="3"/>
        <v>0</v>
      </c>
      <c r="X10" s="52">
        <f>COUNTIF($N$5:$O$35,LEFT($S$10,2)&amp;"*")</f>
        <v>0</v>
      </c>
      <c r="Y10" s="48">
        <f t="shared" si="4"/>
        <v>0</v>
      </c>
      <c r="Z10" s="2"/>
    </row>
    <row r="11" spans="1:26" ht="21" customHeight="1">
      <c r="C11" s="32">
        <f t="shared" si="2"/>
        <v>7</v>
      </c>
      <c r="D11" s="44" t="str">
        <f t="shared" si="1"/>
        <v>토</v>
      </c>
      <c r="E11" s="102" t="s">
        <v>127</v>
      </c>
      <c r="F11" s="103"/>
      <c r="G11" s="118" t="s">
        <v>126</v>
      </c>
      <c r="H11" s="61" t="s">
        <v>125</v>
      </c>
      <c r="I11" s="96" t="s">
        <v>45</v>
      </c>
      <c r="J11" s="107"/>
      <c r="K11" s="106" t="s">
        <v>186</v>
      </c>
      <c r="L11" s="106" t="s">
        <v>185</v>
      </c>
      <c r="M11" s="94" t="s">
        <v>140</v>
      </c>
      <c r="N11" s="61" t="s">
        <v>142</v>
      </c>
      <c r="O11" s="105"/>
      <c r="P11" s="69" t="str">
        <f t="shared" si="0"/>
        <v/>
      </c>
      <c r="Q11" s="39"/>
      <c r="R11"/>
      <c r="S11" s="75" t="str">
        <f>R3</f>
        <v>안광섭</v>
      </c>
      <c r="T11" s="75">
        <f>COUNTIF(I$5:K$35,LEFT($S$11,2)&amp;"*")</f>
        <v>5</v>
      </c>
      <c r="U11" s="75">
        <f>COUNTIF(L$5:L$35,LEFT($S$11,2)&amp;"*")</f>
        <v>10</v>
      </c>
      <c r="V11" s="75">
        <f>COUNTIF(M$5:M$35,LEFT($S$11,2)&amp;"*")</f>
        <v>10</v>
      </c>
      <c r="W11" s="76">
        <f t="shared" si="3"/>
        <v>25</v>
      </c>
      <c r="X11" s="76">
        <f>COUNTIF($N$5:$O$35,LEFT($S$11,2)&amp;"*")</f>
        <v>6</v>
      </c>
      <c r="Y11" s="75">
        <f t="shared" si="4"/>
        <v>31</v>
      </c>
    </row>
    <row r="12" spans="1:26" s="2" customFormat="1" ht="21" customHeight="1">
      <c r="C12" s="32">
        <f t="shared" si="2"/>
        <v>8</v>
      </c>
      <c r="D12" s="44" t="str">
        <f t="shared" si="1"/>
        <v>일</v>
      </c>
      <c r="E12" s="104" t="s">
        <v>125</v>
      </c>
      <c r="F12" s="103"/>
      <c r="G12" s="118" t="s">
        <v>127</v>
      </c>
      <c r="H12" s="61" t="s">
        <v>129</v>
      </c>
      <c r="I12" s="96" t="s">
        <v>147</v>
      </c>
      <c r="J12" s="106"/>
      <c r="K12" s="106" t="s">
        <v>185</v>
      </c>
      <c r="L12" s="101" t="s">
        <v>142</v>
      </c>
      <c r="M12" s="94" t="s">
        <v>140</v>
      </c>
      <c r="N12" s="61"/>
      <c r="O12" s="105"/>
      <c r="P12" s="69" t="str">
        <f t="shared" si="0"/>
        <v/>
      </c>
      <c r="S12" s="75">
        <f>T4</f>
        <v>0</v>
      </c>
      <c r="T12" s="75">
        <f>COUNTIF(I$5:K$35,LEFT($S$12,2)&amp;"*")</f>
        <v>0</v>
      </c>
      <c r="U12" s="75">
        <f>COUNTIF(L$5:L$35,LEFT($S$12,2)&amp;"*")</f>
        <v>0</v>
      </c>
      <c r="V12" s="75">
        <f>COUNTIF(M$5:M$35,LEFT($S$12,2)&amp;"*")</f>
        <v>0</v>
      </c>
      <c r="W12" s="76">
        <f t="shared" si="3"/>
        <v>0</v>
      </c>
      <c r="X12" s="76">
        <f>COUNTIF($N$5:$O$35,LEFT($S$12,2)&amp;"*")</f>
        <v>0</v>
      </c>
      <c r="Y12" s="75">
        <f t="shared" si="4"/>
        <v>0</v>
      </c>
    </row>
    <row r="13" spans="1:26" ht="21" customHeight="1">
      <c r="C13" s="32">
        <f t="shared" si="2"/>
        <v>9</v>
      </c>
      <c r="D13" s="44" t="str">
        <f t="shared" si="1"/>
        <v>월</v>
      </c>
      <c r="E13" s="102" t="s">
        <v>128</v>
      </c>
      <c r="F13" s="68"/>
      <c r="G13" s="118" t="s">
        <v>124</v>
      </c>
      <c r="H13" s="61" t="s">
        <v>129</v>
      </c>
      <c r="I13" s="96" t="s">
        <v>150</v>
      </c>
      <c r="J13" s="106"/>
      <c r="K13" s="106" t="s">
        <v>185</v>
      </c>
      <c r="L13" s="101" t="s">
        <v>142</v>
      </c>
      <c r="M13" s="94" t="s">
        <v>149</v>
      </c>
      <c r="N13" s="61" t="s">
        <v>40</v>
      </c>
      <c r="O13" s="95"/>
      <c r="P13" s="69" t="str">
        <f t="shared" si="0"/>
        <v/>
      </c>
      <c r="Q13" s="39"/>
      <c r="R13"/>
      <c r="S13" s="39" t="str">
        <f>T2</f>
        <v>이영재</v>
      </c>
      <c r="T13" s="39">
        <f>COUNTIF(E$5:E$35,LEFT($S$13,2)&amp;"*")</f>
        <v>7</v>
      </c>
      <c r="U13" s="39">
        <f>COUNTIF(F$5:F$35,LEFT($S$13,2)&amp;"*")</f>
        <v>0</v>
      </c>
      <c r="V13" s="39">
        <f>COUNTIF(G$5:G$35,LEFT($S$13,2)&amp;"*")</f>
        <v>10</v>
      </c>
      <c r="W13" s="70">
        <f>SUM(T13:V13)</f>
        <v>17</v>
      </c>
      <c r="X13" s="70">
        <f>COUNTIF($H$5:$H$35,LEFT($S$13,2)&amp;"*")+4</f>
        <v>14</v>
      </c>
      <c r="Y13" s="39">
        <f>+W13+X13</f>
        <v>31</v>
      </c>
    </row>
    <row r="14" spans="1:26" ht="21" customHeight="1">
      <c r="C14" s="32">
        <f t="shared" si="2"/>
        <v>10</v>
      </c>
      <c r="D14" s="44" t="str">
        <f t="shared" si="1"/>
        <v>화</v>
      </c>
      <c r="E14" s="102" t="s">
        <v>126</v>
      </c>
      <c r="F14" s="103"/>
      <c r="G14" s="118" t="s">
        <v>128</v>
      </c>
      <c r="H14" s="61" t="s">
        <v>127</v>
      </c>
      <c r="I14" s="96"/>
      <c r="J14" s="106"/>
      <c r="K14" s="144" t="s">
        <v>155</v>
      </c>
      <c r="L14" s="99" t="s">
        <v>142</v>
      </c>
      <c r="M14" s="94" t="s">
        <v>140</v>
      </c>
      <c r="N14" s="61" t="s">
        <v>121</v>
      </c>
      <c r="O14" s="105" t="s">
        <v>187</v>
      </c>
      <c r="P14" s="69" t="str">
        <f t="shared" si="0"/>
        <v/>
      </c>
      <c r="Q14" s="39"/>
      <c r="R14"/>
      <c r="S14" s="48" t="str">
        <f>T3</f>
        <v>권헌일</v>
      </c>
      <c r="T14" s="48">
        <f>COUNTIF(E$5:E$35,LEFT($S$14,2)&amp;"*")</f>
        <v>8</v>
      </c>
      <c r="U14" s="48">
        <f>COUNTIF(F$5:F$35,LEFT($S$14,2)&amp;"*")</f>
        <v>0</v>
      </c>
      <c r="V14" s="48">
        <f>COUNTIF(G$5:G$35,LEFT($S$14,2)&amp;"*")</f>
        <v>9</v>
      </c>
      <c r="W14" s="52">
        <f t="shared" ref="W14:W15" si="5">SUM(T14:V14)</f>
        <v>17</v>
      </c>
      <c r="X14" s="52">
        <f>COUNTIF($H$5:$H$35,LEFT($S$14,2)&amp;"*")+2</f>
        <v>14</v>
      </c>
      <c r="Y14" s="48">
        <f t="shared" ref="Y14:Y15" si="6">+W14+X14</f>
        <v>31</v>
      </c>
    </row>
    <row r="15" spans="1:26" ht="17.25" thickBot="1">
      <c r="C15" s="32">
        <f t="shared" si="2"/>
        <v>11</v>
      </c>
      <c r="D15" s="44" t="str">
        <f t="shared" si="1"/>
        <v>수</v>
      </c>
      <c r="E15" s="104" t="s">
        <v>127</v>
      </c>
      <c r="F15" s="103"/>
      <c r="G15" s="118" t="s">
        <v>129</v>
      </c>
      <c r="H15" s="61" t="s">
        <v>125</v>
      </c>
      <c r="I15" s="96" t="s">
        <v>150</v>
      </c>
      <c r="J15" s="106"/>
      <c r="K15" s="106" t="s">
        <v>185</v>
      </c>
      <c r="L15" s="101" t="s">
        <v>142</v>
      </c>
      <c r="M15" s="94" t="s">
        <v>56</v>
      </c>
      <c r="N15" s="61" t="s">
        <v>55</v>
      </c>
      <c r="O15" s="105"/>
      <c r="P15" s="69" t="str">
        <f t="shared" si="0"/>
        <v/>
      </c>
      <c r="Q15" s="39"/>
      <c r="R15"/>
      <c r="S15" s="39" t="str">
        <f>T5</f>
        <v>조용배</v>
      </c>
      <c r="T15" s="39">
        <f>COUNTIF(E$5:E$35,LEFT($S$15,2)&amp;"*")</f>
        <v>8</v>
      </c>
      <c r="U15" s="39">
        <f>COUNTIF(F$5:F$35,LEFT($S$15,2)&amp;"*")</f>
        <v>0</v>
      </c>
      <c r="V15" s="39">
        <f>COUNTIF(G$5:G$35,LEFT($S$15,2)&amp;"*")</f>
        <v>12</v>
      </c>
      <c r="W15" s="74">
        <f t="shared" si="5"/>
        <v>20</v>
      </c>
      <c r="X15" s="74">
        <f>COUNTIF($H$5:$H$35,LEFT($S$15,2)&amp;"*")+6</f>
        <v>11</v>
      </c>
      <c r="Y15" s="39">
        <f t="shared" si="6"/>
        <v>31</v>
      </c>
    </row>
    <row r="16" spans="1:26" s="2" customFormat="1">
      <c r="C16" s="32">
        <f t="shared" si="2"/>
        <v>12</v>
      </c>
      <c r="D16" s="44" t="str">
        <f t="shared" si="1"/>
        <v>목</v>
      </c>
      <c r="E16" s="102" t="s">
        <v>127</v>
      </c>
      <c r="F16" s="68"/>
      <c r="G16" s="118" t="s">
        <v>126</v>
      </c>
      <c r="H16" s="118" t="s">
        <v>128</v>
      </c>
      <c r="I16" s="96" t="s">
        <v>156</v>
      </c>
      <c r="J16" s="107"/>
      <c r="K16" s="106" t="s">
        <v>154</v>
      </c>
      <c r="L16" s="101" t="s">
        <v>142</v>
      </c>
      <c r="M16" s="94" t="s">
        <v>187</v>
      </c>
      <c r="N16" s="61" t="s">
        <v>151</v>
      </c>
      <c r="O16" s="95"/>
      <c r="P16" s="69" t="str">
        <f t="shared" si="0"/>
        <v/>
      </c>
      <c r="Q16" s="39"/>
      <c r="V16" s="35"/>
      <c r="W16" s="35"/>
      <c r="X16" s="35"/>
    </row>
    <row r="17" spans="3:25" s="2" customFormat="1">
      <c r="C17" s="32">
        <f t="shared" si="2"/>
        <v>13</v>
      </c>
      <c r="D17" s="44" t="str">
        <f t="shared" si="1"/>
        <v>금</v>
      </c>
      <c r="E17" s="102" t="s">
        <v>130</v>
      </c>
      <c r="F17" s="103"/>
      <c r="G17" s="118" t="s">
        <v>127</v>
      </c>
      <c r="H17" s="118" t="s">
        <v>129</v>
      </c>
      <c r="I17" s="96" t="s">
        <v>156</v>
      </c>
      <c r="J17" s="107"/>
      <c r="K17" s="106" t="s">
        <v>154</v>
      </c>
      <c r="L17" s="101" t="s">
        <v>142</v>
      </c>
      <c r="M17" s="94" t="s">
        <v>187</v>
      </c>
      <c r="N17" s="61" t="s">
        <v>151</v>
      </c>
      <c r="O17" s="95"/>
      <c r="P17" s="69" t="str">
        <f t="shared" si="0"/>
        <v/>
      </c>
      <c r="Q17" s="119"/>
      <c r="R17" s="97"/>
      <c r="V17" s="35"/>
      <c r="W17" s="35"/>
      <c r="X17" s="35"/>
    </row>
    <row r="18" spans="3:25" s="2" customFormat="1" ht="21" customHeight="1">
      <c r="C18" s="32">
        <f t="shared" si="2"/>
        <v>14</v>
      </c>
      <c r="D18" s="44" t="str">
        <f t="shared" si="1"/>
        <v>토</v>
      </c>
      <c r="E18" s="104" t="s">
        <v>129</v>
      </c>
      <c r="F18" s="103"/>
      <c r="G18" s="118" t="s">
        <v>125</v>
      </c>
      <c r="H18" s="61" t="s">
        <v>127</v>
      </c>
      <c r="I18" s="96" t="s">
        <v>150</v>
      </c>
      <c r="J18" s="107"/>
      <c r="K18" s="106" t="s">
        <v>154</v>
      </c>
      <c r="L18" s="101" t="s">
        <v>151</v>
      </c>
      <c r="M18" s="94" t="s">
        <v>187</v>
      </c>
      <c r="N18" s="61" t="s">
        <v>142</v>
      </c>
      <c r="O18" s="95"/>
      <c r="P18" s="69" t="str">
        <f t="shared" si="0"/>
        <v/>
      </c>
      <c r="Q18" s="119"/>
      <c r="T18" s="98"/>
      <c r="V18" s="35"/>
      <c r="W18" s="35"/>
      <c r="X18" s="35"/>
    </row>
    <row r="19" spans="3:25" s="2" customFormat="1" ht="27.75">
      <c r="C19" s="43">
        <f t="shared" si="2"/>
        <v>15</v>
      </c>
      <c r="D19" s="45" t="str">
        <f t="shared" si="1"/>
        <v>일</v>
      </c>
      <c r="E19" s="104" t="s">
        <v>160</v>
      </c>
      <c r="F19" s="93"/>
      <c r="G19" s="118" t="s">
        <v>161</v>
      </c>
      <c r="H19" s="61" t="s">
        <v>129</v>
      </c>
      <c r="I19" s="96" t="s">
        <v>147</v>
      </c>
      <c r="J19" s="106"/>
      <c r="K19" s="103" t="s">
        <v>141</v>
      </c>
      <c r="L19" s="101" t="s">
        <v>157</v>
      </c>
      <c r="M19" s="94" t="s">
        <v>187</v>
      </c>
      <c r="N19" s="61"/>
      <c r="O19" s="132"/>
      <c r="P19" s="69" t="str">
        <f t="shared" si="0"/>
        <v/>
      </c>
      <c r="Q19" s="119"/>
      <c r="V19" s="35"/>
      <c r="W19" s="35"/>
      <c r="X19" s="35"/>
    </row>
    <row r="20" spans="3:25" ht="27.75">
      <c r="C20" s="32">
        <f t="shared" si="2"/>
        <v>16</v>
      </c>
      <c r="D20" s="44" t="str">
        <f t="shared" si="1"/>
        <v>월</v>
      </c>
      <c r="E20" s="104" t="s">
        <v>162</v>
      </c>
      <c r="F20" s="103"/>
      <c r="G20" s="118" t="s">
        <v>163</v>
      </c>
      <c r="H20" s="131" t="s">
        <v>131</v>
      </c>
      <c r="I20" s="96"/>
      <c r="J20" s="107"/>
      <c r="K20" s="106" t="s">
        <v>141</v>
      </c>
      <c r="L20" s="101" t="s">
        <v>151</v>
      </c>
      <c r="M20" s="94" t="s">
        <v>187</v>
      </c>
      <c r="N20" s="61" t="s">
        <v>147</v>
      </c>
      <c r="O20" s="127"/>
      <c r="P20" s="69" t="str">
        <f t="shared" si="0"/>
        <v/>
      </c>
      <c r="Q20" s="119"/>
      <c r="R20" s="124"/>
      <c r="V20" s="87"/>
      <c r="Y20"/>
    </row>
    <row r="21" spans="3:25" ht="27.75">
      <c r="C21" s="32">
        <f>1+C20</f>
        <v>17</v>
      </c>
      <c r="D21" s="44" t="str">
        <f t="shared" si="1"/>
        <v>화</v>
      </c>
      <c r="E21" s="104" t="s">
        <v>162</v>
      </c>
      <c r="F21" s="103"/>
      <c r="G21" s="118" t="s">
        <v>164</v>
      </c>
      <c r="H21" s="131" t="s">
        <v>132</v>
      </c>
      <c r="I21" s="96"/>
      <c r="J21" s="106"/>
      <c r="K21" s="106" t="s">
        <v>154</v>
      </c>
      <c r="L21" s="101" t="s">
        <v>151</v>
      </c>
      <c r="M21" s="94" t="s">
        <v>187</v>
      </c>
      <c r="N21" s="61" t="s">
        <v>142</v>
      </c>
      <c r="O21" s="127"/>
      <c r="P21" s="69" t="str">
        <f t="shared" si="0"/>
        <v/>
      </c>
      <c r="Q21" s="39"/>
      <c r="R21" s="2"/>
      <c r="V21" s="87"/>
      <c r="Y21"/>
    </row>
    <row r="22" spans="3:25" ht="27.75">
      <c r="C22" s="32">
        <f t="shared" si="2"/>
        <v>18</v>
      </c>
      <c r="D22" s="44" t="str">
        <f t="shared" si="1"/>
        <v>수</v>
      </c>
      <c r="E22" s="104" t="s">
        <v>162</v>
      </c>
      <c r="F22" s="68"/>
      <c r="G22" s="118" t="s">
        <v>163</v>
      </c>
      <c r="H22" s="131" t="s">
        <v>133</v>
      </c>
      <c r="I22" s="96"/>
      <c r="J22" s="107"/>
      <c r="K22" s="106" t="s">
        <v>154</v>
      </c>
      <c r="L22" s="101" t="s">
        <v>157</v>
      </c>
      <c r="M22" s="94" t="s">
        <v>153</v>
      </c>
      <c r="N22" s="61" t="s">
        <v>185</v>
      </c>
      <c r="O22" s="127"/>
      <c r="P22" s="69" t="str">
        <f t="shared" si="0"/>
        <v/>
      </c>
      <c r="Q22" s="39"/>
      <c r="R22" s="2"/>
      <c r="V22" s="87"/>
      <c r="Y22"/>
    </row>
    <row r="23" spans="3:25" ht="27.75">
      <c r="C23" s="32">
        <f t="shared" si="2"/>
        <v>19</v>
      </c>
      <c r="D23" s="44" t="str">
        <f t="shared" si="1"/>
        <v>목</v>
      </c>
      <c r="E23" s="104" t="s">
        <v>162</v>
      </c>
      <c r="F23" s="103"/>
      <c r="G23" s="118" t="s">
        <v>164</v>
      </c>
      <c r="H23" s="131" t="s">
        <v>134</v>
      </c>
      <c r="I23" s="96"/>
      <c r="J23" s="106"/>
      <c r="K23" s="106" t="s">
        <v>154</v>
      </c>
      <c r="L23" s="101" t="s">
        <v>151</v>
      </c>
      <c r="M23" s="94" t="s">
        <v>153</v>
      </c>
      <c r="N23" s="61" t="s">
        <v>188</v>
      </c>
      <c r="O23" s="127"/>
      <c r="P23" s="69" t="str">
        <f t="shared" si="0"/>
        <v/>
      </c>
      <c r="Q23" s="119"/>
      <c r="R23" s="2"/>
      <c r="V23" s="87"/>
      <c r="Y23"/>
    </row>
    <row r="24" spans="3:25" ht="22.5">
      <c r="C24" s="32">
        <f t="shared" si="2"/>
        <v>20</v>
      </c>
      <c r="D24" s="44" t="str">
        <f t="shared" si="1"/>
        <v>금</v>
      </c>
      <c r="E24" s="104" t="s">
        <v>129</v>
      </c>
      <c r="F24" s="103"/>
      <c r="G24" s="118" t="s">
        <v>127</v>
      </c>
      <c r="H24" s="130" t="s">
        <v>135</v>
      </c>
      <c r="I24" s="96"/>
      <c r="J24" s="107"/>
      <c r="K24" s="106" t="s">
        <v>154</v>
      </c>
      <c r="L24" s="101" t="s">
        <v>185</v>
      </c>
      <c r="M24" s="94" t="s">
        <v>141</v>
      </c>
      <c r="N24" s="61" t="s">
        <v>151</v>
      </c>
      <c r="O24" s="127"/>
      <c r="P24" s="69" t="str">
        <f t="shared" si="0"/>
        <v/>
      </c>
      <c r="Q24" s="119"/>
      <c r="R24" s="2"/>
      <c r="V24" s="87"/>
      <c r="Y24"/>
    </row>
    <row r="25" spans="3:25" ht="21" customHeight="1">
      <c r="C25" s="32">
        <f t="shared" si="2"/>
        <v>21</v>
      </c>
      <c r="D25" s="44" t="str">
        <f t="shared" si="1"/>
        <v>토</v>
      </c>
      <c r="E25" s="102" t="s">
        <v>128</v>
      </c>
      <c r="F25" s="68"/>
      <c r="G25" s="118" t="s">
        <v>126</v>
      </c>
      <c r="H25" s="131" t="s">
        <v>136</v>
      </c>
      <c r="I25" s="96"/>
      <c r="J25" s="107"/>
      <c r="K25" s="106" t="s">
        <v>158</v>
      </c>
      <c r="L25" s="101" t="s">
        <v>185</v>
      </c>
      <c r="M25" s="94" t="s">
        <v>153</v>
      </c>
      <c r="N25" s="61" t="s">
        <v>147</v>
      </c>
      <c r="O25" s="127"/>
      <c r="P25" s="69" t="str">
        <f t="shared" si="0"/>
        <v/>
      </c>
      <c r="Q25" s="39"/>
      <c r="R25" s="2"/>
      <c r="V25" s="87"/>
      <c r="Y25"/>
    </row>
    <row r="26" spans="3:25" s="2" customFormat="1" ht="21" customHeight="1">
      <c r="C26" s="32">
        <f t="shared" si="2"/>
        <v>22</v>
      </c>
      <c r="D26" s="44" t="str">
        <f t="shared" si="1"/>
        <v>일</v>
      </c>
      <c r="E26" s="102" t="s">
        <v>127</v>
      </c>
      <c r="F26" s="103"/>
      <c r="G26" s="118" t="s">
        <v>125</v>
      </c>
      <c r="H26" s="118" t="s">
        <v>126</v>
      </c>
      <c r="I26" s="96" t="s">
        <v>147</v>
      </c>
      <c r="J26" s="107"/>
      <c r="K26" s="106" t="s">
        <v>140</v>
      </c>
      <c r="L26" s="101" t="s">
        <v>185</v>
      </c>
      <c r="M26" s="94" t="s">
        <v>153</v>
      </c>
      <c r="N26" s="61"/>
      <c r="O26" s="127"/>
      <c r="P26" s="69" t="str">
        <f t="shared" si="0"/>
        <v/>
      </c>
      <c r="Q26" s="39"/>
      <c r="V26" s="35"/>
      <c r="W26" s="35"/>
      <c r="X26" s="35"/>
    </row>
    <row r="27" spans="3:25" ht="21" customHeight="1">
      <c r="C27" s="32">
        <f t="shared" si="2"/>
        <v>23</v>
      </c>
      <c r="D27" s="44" t="str">
        <f t="shared" si="1"/>
        <v>월</v>
      </c>
      <c r="E27" s="104" t="s">
        <v>126</v>
      </c>
      <c r="F27" s="103"/>
      <c r="G27" s="118" t="s">
        <v>127</v>
      </c>
      <c r="H27" s="131" t="s">
        <v>137</v>
      </c>
      <c r="I27" s="96"/>
      <c r="J27" s="107"/>
      <c r="K27" s="106" t="s">
        <v>154</v>
      </c>
      <c r="L27" s="101" t="s">
        <v>185</v>
      </c>
      <c r="M27" s="94" t="s">
        <v>140</v>
      </c>
      <c r="N27" s="61" t="s">
        <v>142</v>
      </c>
      <c r="O27" s="127"/>
      <c r="P27" s="69" t="str">
        <f t="shared" si="0"/>
        <v/>
      </c>
      <c r="Q27" s="39"/>
      <c r="R27" s="2"/>
      <c r="V27" s="87"/>
      <c r="Y27"/>
    </row>
    <row r="28" spans="3:25" ht="21" customHeight="1">
      <c r="C28" s="32">
        <f t="shared" si="2"/>
        <v>24</v>
      </c>
      <c r="D28" s="44" t="str">
        <f t="shared" si="1"/>
        <v>화</v>
      </c>
      <c r="E28" s="102" t="s">
        <v>128</v>
      </c>
      <c r="F28" s="68"/>
      <c r="G28" s="118" t="s">
        <v>126</v>
      </c>
      <c r="H28" s="131" t="s">
        <v>138</v>
      </c>
      <c r="I28" s="96"/>
      <c r="J28" s="106"/>
      <c r="K28" s="106" t="s">
        <v>154</v>
      </c>
      <c r="L28" s="101" t="s">
        <v>185</v>
      </c>
      <c r="M28" s="94" t="s">
        <v>140</v>
      </c>
      <c r="N28" s="118" t="s">
        <v>152</v>
      </c>
      <c r="O28" s="127"/>
      <c r="P28" s="69" t="str">
        <f t="shared" si="0"/>
        <v/>
      </c>
      <c r="Q28" s="39"/>
      <c r="R28" s="2"/>
      <c r="V28" s="87"/>
      <c r="Y28"/>
    </row>
    <row r="29" spans="3:25" ht="21" customHeight="1">
      <c r="C29" s="32">
        <f t="shared" si="2"/>
        <v>25</v>
      </c>
      <c r="D29" s="44" t="str">
        <f t="shared" si="1"/>
        <v>수</v>
      </c>
      <c r="E29" s="102" t="s">
        <v>127</v>
      </c>
      <c r="F29" s="103"/>
      <c r="G29" s="118" t="s">
        <v>125</v>
      </c>
      <c r="H29" s="118" t="s">
        <v>139</v>
      </c>
      <c r="I29" s="96" t="s">
        <v>171</v>
      </c>
      <c r="J29" s="106"/>
      <c r="K29" s="107" t="s">
        <v>172</v>
      </c>
      <c r="L29" s="101" t="s">
        <v>142</v>
      </c>
      <c r="M29" s="94" t="s">
        <v>140</v>
      </c>
      <c r="N29" s="61" t="s">
        <v>170</v>
      </c>
      <c r="O29" s="105"/>
      <c r="P29" s="69" t="str">
        <f t="shared" si="0"/>
        <v/>
      </c>
      <c r="Q29" s="39"/>
      <c r="R29" s="2"/>
      <c r="V29" s="87"/>
      <c r="Y29"/>
    </row>
    <row r="30" spans="3:25" ht="27.75">
      <c r="C30" s="32">
        <f t="shared" si="2"/>
        <v>26</v>
      </c>
      <c r="D30" s="44" t="str">
        <f t="shared" si="1"/>
        <v>목</v>
      </c>
      <c r="E30" s="104" t="s">
        <v>159</v>
      </c>
      <c r="F30" s="103"/>
      <c r="G30" s="118" t="s">
        <v>166</v>
      </c>
      <c r="H30" s="61" t="s">
        <v>48</v>
      </c>
      <c r="I30" s="96" t="s">
        <v>150</v>
      </c>
      <c r="J30" s="106"/>
      <c r="K30" s="106" t="s">
        <v>148</v>
      </c>
      <c r="L30" s="101" t="s">
        <v>142</v>
      </c>
      <c r="M30" s="94" t="s">
        <v>140</v>
      </c>
      <c r="N30" s="61" t="s">
        <v>39</v>
      </c>
      <c r="O30" s="127"/>
      <c r="P30" s="69" t="str">
        <f t="shared" si="0"/>
        <v/>
      </c>
      <c r="Q30" s="39"/>
      <c r="R30" s="2"/>
      <c r="V30" s="87"/>
      <c r="Y30"/>
    </row>
    <row r="31" spans="3:25" ht="27.75">
      <c r="C31" s="32">
        <f t="shared" si="2"/>
        <v>27</v>
      </c>
      <c r="D31" s="44" t="str">
        <f t="shared" si="1"/>
        <v>금</v>
      </c>
      <c r="E31" s="104" t="s">
        <v>162</v>
      </c>
      <c r="F31" s="68"/>
      <c r="G31" s="118" t="s">
        <v>164</v>
      </c>
      <c r="H31" s="131" t="s">
        <v>143</v>
      </c>
      <c r="I31" s="96"/>
      <c r="J31" s="106"/>
      <c r="K31" s="106" t="s">
        <v>154</v>
      </c>
      <c r="L31" s="101" t="s">
        <v>142</v>
      </c>
      <c r="M31" s="94" t="s">
        <v>187</v>
      </c>
      <c r="N31" s="61" t="s">
        <v>151</v>
      </c>
      <c r="O31" s="127"/>
      <c r="P31" s="69" t="str">
        <f t="shared" si="0"/>
        <v/>
      </c>
      <c r="Q31" s="39"/>
      <c r="R31"/>
      <c r="V31" s="87"/>
      <c r="Y31"/>
    </row>
    <row r="32" spans="3:25" ht="27.75">
      <c r="C32" s="32">
        <f t="shared" si="2"/>
        <v>28</v>
      </c>
      <c r="D32" s="44" t="str">
        <f t="shared" si="1"/>
        <v>토</v>
      </c>
      <c r="E32" s="104" t="s">
        <v>162</v>
      </c>
      <c r="F32" s="103"/>
      <c r="G32" s="118" t="s">
        <v>167</v>
      </c>
      <c r="H32" s="131" t="s">
        <v>144</v>
      </c>
      <c r="I32" s="96"/>
      <c r="J32" s="107"/>
      <c r="K32" s="106" t="s">
        <v>140</v>
      </c>
      <c r="L32" s="101" t="s">
        <v>142</v>
      </c>
      <c r="M32" s="94" t="s">
        <v>187</v>
      </c>
      <c r="N32" s="61" t="s">
        <v>147</v>
      </c>
      <c r="O32" s="127"/>
      <c r="P32" s="69" t="str">
        <f t="shared" si="0"/>
        <v/>
      </c>
      <c r="Q32" s="39"/>
      <c r="R32"/>
      <c r="V32" s="87"/>
      <c r="Y32"/>
    </row>
    <row r="33" spans="3:25" s="2" customFormat="1" ht="27.75">
      <c r="C33" s="32">
        <f t="shared" si="2"/>
        <v>29</v>
      </c>
      <c r="D33" s="44" t="str">
        <f t="shared" si="1"/>
        <v>일</v>
      </c>
      <c r="E33" s="104" t="s">
        <v>165</v>
      </c>
      <c r="F33" s="103"/>
      <c r="G33" s="118" t="s">
        <v>168</v>
      </c>
      <c r="H33" s="131" t="s">
        <v>86</v>
      </c>
      <c r="I33" s="96" t="s">
        <v>147</v>
      </c>
      <c r="J33" s="106"/>
      <c r="K33" s="106" t="s">
        <v>140</v>
      </c>
      <c r="L33" s="101" t="s">
        <v>142</v>
      </c>
      <c r="M33" s="94" t="s">
        <v>187</v>
      </c>
      <c r="N33" s="61"/>
      <c r="O33" s="105"/>
      <c r="P33" s="69" t="str">
        <f t="shared" si="0"/>
        <v/>
      </c>
      <c r="R33"/>
      <c r="V33" s="35"/>
      <c r="W33" s="35"/>
      <c r="X33" s="35"/>
    </row>
    <row r="34" spans="3:25" ht="27.75">
      <c r="C34" s="32">
        <f t="shared" si="2"/>
        <v>30</v>
      </c>
      <c r="D34" s="44" t="str">
        <f t="shared" si="1"/>
        <v>월</v>
      </c>
      <c r="E34" s="104" t="s">
        <v>162</v>
      </c>
      <c r="F34" s="68"/>
      <c r="G34" s="118" t="s">
        <v>164</v>
      </c>
      <c r="H34" s="130" t="s">
        <v>145</v>
      </c>
      <c r="I34" s="115"/>
      <c r="J34" s="122"/>
      <c r="K34" s="103" t="s">
        <v>154</v>
      </c>
      <c r="L34" s="101" t="s">
        <v>151</v>
      </c>
      <c r="M34" s="116" t="s">
        <v>187</v>
      </c>
      <c r="N34" s="62" t="s">
        <v>142</v>
      </c>
      <c r="O34" s="117"/>
      <c r="P34" s="69" t="str">
        <f t="shared" si="0"/>
        <v/>
      </c>
      <c r="Q34" s="39"/>
      <c r="R34"/>
      <c r="V34" s="87"/>
      <c r="Y34"/>
    </row>
    <row r="35" spans="3:25" ht="28.5" thickBot="1">
      <c r="C35" s="33">
        <f t="shared" si="2"/>
        <v>31</v>
      </c>
      <c r="D35" s="4" t="str">
        <f t="shared" si="1"/>
        <v>화</v>
      </c>
      <c r="E35" s="111" t="s">
        <v>162</v>
      </c>
      <c r="F35" s="137"/>
      <c r="G35" s="138" t="s">
        <v>169</v>
      </c>
      <c r="H35" s="142" t="s">
        <v>146</v>
      </c>
      <c r="I35" s="109"/>
      <c r="J35" s="120"/>
      <c r="K35" s="110" t="s">
        <v>154</v>
      </c>
      <c r="L35" s="111" t="s">
        <v>151</v>
      </c>
      <c r="M35" s="112" t="s">
        <v>141</v>
      </c>
      <c r="N35" s="113" t="s">
        <v>148</v>
      </c>
      <c r="O35" s="100"/>
      <c r="P35" s="69" t="str">
        <f t="shared" si="0"/>
        <v/>
      </c>
      <c r="Q35" s="39"/>
      <c r="R35"/>
      <c r="V35" s="87"/>
      <c r="Y35"/>
    </row>
    <row r="36" spans="3:25" ht="18" customHeight="1">
      <c r="C36" s="90"/>
      <c r="D36" s="91"/>
      <c r="E36" s="42"/>
      <c r="F36" s="42"/>
      <c r="G36" s="42"/>
      <c r="H36" s="42"/>
      <c r="I36" s="42"/>
      <c r="J36" s="92"/>
      <c r="K36" s="92"/>
      <c r="L36" s="92"/>
      <c r="M36" s="92"/>
      <c r="N36" s="92"/>
      <c r="O36" s="92"/>
      <c r="P36" s="55"/>
      <c r="Q36" s="7"/>
      <c r="R36" s="40"/>
    </row>
  </sheetData>
  <mergeCells count="13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C1:D1"/>
    <mergeCell ref="I1:J1"/>
    <mergeCell ref="M1:O1"/>
  </mergeCells>
  <phoneticPr fontId="1" type="noConversion"/>
  <conditionalFormatting sqref="G3:G4 J2:K2 M4 M2">
    <cfRule type="cellIs" dxfId="915" priority="91" operator="between">
      <formula>$G$2</formula>
      <formula>$M$2</formula>
    </cfRule>
  </conditionalFormatting>
  <conditionalFormatting sqref="C5:D35">
    <cfRule type="expression" dxfId="914" priority="90">
      <formula>WEEKDAY($C5)=$A$1</formula>
    </cfRule>
  </conditionalFormatting>
  <conditionalFormatting sqref="I5:N35">
    <cfRule type="expression" dxfId="913" priority="89">
      <formula>WEEKDAY($C5)=$A$1</formula>
    </cfRule>
  </conditionalFormatting>
  <conditionalFormatting sqref="O5">
    <cfRule type="expression" dxfId="912" priority="88">
      <formula>WEEKDAY($C5)=$A$1</formula>
    </cfRule>
  </conditionalFormatting>
  <conditionalFormatting sqref="O6:O35">
    <cfRule type="expression" dxfId="911" priority="87">
      <formula>WEEKDAY($C6)=$A$1</formula>
    </cfRule>
  </conditionalFormatting>
  <conditionalFormatting sqref="E7:E8 H8">
    <cfRule type="expression" dxfId="910" priority="86">
      <formula>WEEKDAY($C7)=$A$1</formula>
    </cfRule>
  </conditionalFormatting>
  <conditionalFormatting sqref="E5">
    <cfRule type="expression" dxfId="909" priority="85">
      <formula>WEEKDAY($C5)=$A$1</formula>
    </cfRule>
  </conditionalFormatting>
  <conditionalFormatting sqref="H5">
    <cfRule type="expression" dxfId="908" priority="84">
      <formula>WEEKDAY($C5)=$A$1</formula>
    </cfRule>
  </conditionalFormatting>
  <conditionalFormatting sqref="E6">
    <cfRule type="expression" dxfId="907" priority="83">
      <formula>WEEKDAY($C6)=$A$1</formula>
    </cfRule>
  </conditionalFormatting>
  <conditionalFormatting sqref="F6">
    <cfRule type="expression" dxfId="906" priority="82">
      <formula>WEEKDAY($C6)=$A$1</formula>
    </cfRule>
  </conditionalFormatting>
  <conditionalFormatting sqref="F8">
    <cfRule type="expression" dxfId="905" priority="81">
      <formula>WEEKDAY($C8)=$A$1</formula>
    </cfRule>
  </conditionalFormatting>
  <conditionalFormatting sqref="H6:H7">
    <cfRule type="expression" dxfId="904" priority="80">
      <formula>WEEKDAY($C6)=$A$1</formula>
    </cfRule>
  </conditionalFormatting>
  <conditionalFormatting sqref="G5">
    <cfRule type="expression" dxfId="903" priority="79">
      <formula>WEEKDAY($C5)=$A$1</formula>
    </cfRule>
  </conditionalFormatting>
  <conditionalFormatting sqref="G6">
    <cfRule type="expression" dxfId="902" priority="78">
      <formula>WEEKDAY($C6)=$A$1</formula>
    </cfRule>
  </conditionalFormatting>
  <conditionalFormatting sqref="G7">
    <cfRule type="expression" dxfId="901" priority="77">
      <formula>WEEKDAY($C7)=$A$1</formula>
    </cfRule>
  </conditionalFormatting>
  <conditionalFormatting sqref="G8">
    <cfRule type="expression" dxfId="900" priority="76">
      <formula>WEEKDAY($C8)=$A$1</formula>
    </cfRule>
  </conditionalFormatting>
  <conditionalFormatting sqref="E10:E11 H11">
    <cfRule type="expression" dxfId="899" priority="75">
      <formula>WEEKDAY($C10)=$A$1</formula>
    </cfRule>
  </conditionalFormatting>
  <conditionalFormatting sqref="E9">
    <cfRule type="expression" dxfId="898" priority="74">
      <formula>WEEKDAY($C9)=$A$1</formula>
    </cfRule>
  </conditionalFormatting>
  <conditionalFormatting sqref="F9">
    <cfRule type="expression" dxfId="897" priority="73">
      <formula>WEEKDAY($C9)=$A$1</formula>
    </cfRule>
  </conditionalFormatting>
  <conditionalFormatting sqref="F11">
    <cfRule type="expression" dxfId="896" priority="72">
      <formula>WEEKDAY($C11)=$A$1</formula>
    </cfRule>
  </conditionalFormatting>
  <conditionalFormatting sqref="H9:H10">
    <cfRule type="expression" dxfId="895" priority="71">
      <formula>WEEKDAY($C9)=$A$1</formula>
    </cfRule>
  </conditionalFormatting>
  <conditionalFormatting sqref="G9">
    <cfRule type="expression" dxfId="894" priority="70">
      <formula>WEEKDAY($C9)=$A$1</formula>
    </cfRule>
  </conditionalFormatting>
  <conditionalFormatting sqref="G10">
    <cfRule type="expression" dxfId="893" priority="69">
      <formula>WEEKDAY($C10)=$A$1</formula>
    </cfRule>
  </conditionalFormatting>
  <conditionalFormatting sqref="G11">
    <cfRule type="expression" dxfId="892" priority="68">
      <formula>WEEKDAY($C11)=$A$1</formula>
    </cfRule>
  </conditionalFormatting>
  <conditionalFormatting sqref="E13:E14 H14">
    <cfRule type="expression" dxfId="891" priority="67">
      <formula>WEEKDAY($C13)=$A$1</formula>
    </cfRule>
  </conditionalFormatting>
  <conditionalFormatting sqref="E12">
    <cfRule type="expression" dxfId="890" priority="66">
      <formula>WEEKDAY($C12)=$A$1</formula>
    </cfRule>
  </conditionalFormatting>
  <conditionalFormatting sqref="F12">
    <cfRule type="expression" dxfId="889" priority="65">
      <formula>WEEKDAY($C12)=$A$1</formula>
    </cfRule>
  </conditionalFormatting>
  <conditionalFormatting sqref="F14">
    <cfRule type="expression" dxfId="888" priority="64">
      <formula>WEEKDAY($C14)=$A$1</formula>
    </cfRule>
  </conditionalFormatting>
  <conditionalFormatting sqref="H12:H13">
    <cfRule type="expression" dxfId="887" priority="63">
      <formula>WEEKDAY($C12)=$A$1</formula>
    </cfRule>
  </conditionalFormatting>
  <conditionalFormatting sqref="G12">
    <cfRule type="expression" dxfId="886" priority="62">
      <formula>WEEKDAY($C12)=$A$1</formula>
    </cfRule>
  </conditionalFormatting>
  <conditionalFormatting sqref="G13">
    <cfRule type="expression" dxfId="885" priority="61">
      <formula>WEEKDAY($C13)=$A$1</formula>
    </cfRule>
  </conditionalFormatting>
  <conditionalFormatting sqref="G14">
    <cfRule type="expression" dxfId="884" priority="60">
      <formula>WEEKDAY($C14)=$A$1</formula>
    </cfRule>
  </conditionalFormatting>
  <conditionalFormatting sqref="E16:E17 H17">
    <cfRule type="expression" dxfId="883" priority="59">
      <formula>WEEKDAY($C16)=$A$1</formula>
    </cfRule>
  </conditionalFormatting>
  <conditionalFormatting sqref="E15">
    <cfRule type="expression" dxfId="882" priority="58">
      <formula>WEEKDAY($C15)=$A$1</formula>
    </cfRule>
  </conditionalFormatting>
  <conditionalFormatting sqref="F15">
    <cfRule type="expression" dxfId="881" priority="57">
      <formula>WEEKDAY($C15)=$A$1</formula>
    </cfRule>
  </conditionalFormatting>
  <conditionalFormatting sqref="F17">
    <cfRule type="expression" dxfId="880" priority="56">
      <formula>WEEKDAY($C17)=$A$1</formula>
    </cfRule>
  </conditionalFormatting>
  <conditionalFormatting sqref="H15:H16">
    <cfRule type="expression" dxfId="879" priority="55">
      <formula>WEEKDAY($C15)=$A$1</formula>
    </cfRule>
  </conditionalFormatting>
  <conditionalFormatting sqref="G15">
    <cfRule type="expression" dxfId="878" priority="54">
      <formula>WEEKDAY($C15)=$A$1</formula>
    </cfRule>
  </conditionalFormatting>
  <conditionalFormatting sqref="G16">
    <cfRule type="expression" dxfId="877" priority="53">
      <formula>WEEKDAY($C16)=$A$1</formula>
    </cfRule>
  </conditionalFormatting>
  <conditionalFormatting sqref="G17">
    <cfRule type="expression" dxfId="876" priority="52">
      <formula>WEEKDAY($C17)=$A$1</formula>
    </cfRule>
  </conditionalFormatting>
  <conditionalFormatting sqref="E19:E20 H20">
    <cfRule type="expression" dxfId="875" priority="51">
      <formula>WEEKDAY($C19)=$A$1</formula>
    </cfRule>
  </conditionalFormatting>
  <conditionalFormatting sqref="E18">
    <cfRule type="expression" dxfId="874" priority="50">
      <formula>WEEKDAY($C18)=$A$1</formula>
    </cfRule>
  </conditionalFormatting>
  <conditionalFormatting sqref="F18">
    <cfRule type="expression" dxfId="873" priority="49">
      <formula>WEEKDAY($C18)=$A$1</formula>
    </cfRule>
  </conditionalFormatting>
  <conditionalFormatting sqref="F20">
    <cfRule type="expression" dxfId="872" priority="48">
      <formula>WEEKDAY($C20)=$A$1</formula>
    </cfRule>
  </conditionalFormatting>
  <conditionalFormatting sqref="H18:H19">
    <cfRule type="expression" dxfId="871" priority="47">
      <formula>WEEKDAY($C18)=$A$1</formula>
    </cfRule>
  </conditionalFormatting>
  <conditionalFormatting sqref="G18">
    <cfRule type="expression" dxfId="870" priority="46">
      <formula>WEEKDAY($C18)=$A$1</formula>
    </cfRule>
  </conditionalFormatting>
  <conditionalFormatting sqref="G19">
    <cfRule type="expression" dxfId="869" priority="45">
      <formula>WEEKDAY($C19)=$A$1</formula>
    </cfRule>
  </conditionalFormatting>
  <conditionalFormatting sqref="G20">
    <cfRule type="expression" dxfId="868" priority="44">
      <formula>WEEKDAY($C20)=$A$1</formula>
    </cfRule>
  </conditionalFormatting>
  <conditionalFormatting sqref="E22:E23 H23">
    <cfRule type="expression" dxfId="867" priority="43">
      <formula>WEEKDAY($C22)=$A$1</formula>
    </cfRule>
  </conditionalFormatting>
  <conditionalFormatting sqref="E21">
    <cfRule type="expression" dxfId="866" priority="42">
      <formula>WEEKDAY($C21)=$A$1</formula>
    </cfRule>
  </conditionalFormatting>
  <conditionalFormatting sqref="F21">
    <cfRule type="expression" dxfId="865" priority="41">
      <formula>WEEKDAY($C21)=$A$1</formula>
    </cfRule>
  </conditionalFormatting>
  <conditionalFormatting sqref="F23">
    <cfRule type="expression" dxfId="864" priority="40">
      <formula>WEEKDAY($C23)=$A$1</formula>
    </cfRule>
  </conditionalFormatting>
  <conditionalFormatting sqref="H21:H22">
    <cfRule type="expression" dxfId="863" priority="39">
      <formula>WEEKDAY($C21)=$A$1</formula>
    </cfRule>
  </conditionalFormatting>
  <conditionalFormatting sqref="G21">
    <cfRule type="expression" dxfId="862" priority="38">
      <formula>WEEKDAY($C21)=$A$1</formula>
    </cfRule>
  </conditionalFormatting>
  <conditionalFormatting sqref="G22">
    <cfRule type="expression" dxfId="861" priority="37">
      <formula>WEEKDAY($C22)=$A$1</formula>
    </cfRule>
  </conditionalFormatting>
  <conditionalFormatting sqref="G23">
    <cfRule type="expression" dxfId="860" priority="36">
      <formula>WEEKDAY($C23)=$A$1</formula>
    </cfRule>
  </conditionalFormatting>
  <conditionalFormatting sqref="E25:E26 H26">
    <cfRule type="expression" dxfId="859" priority="35">
      <formula>WEEKDAY($C25)=$A$1</formula>
    </cfRule>
  </conditionalFormatting>
  <conditionalFormatting sqref="E24">
    <cfRule type="expression" dxfId="858" priority="34">
      <formula>WEEKDAY($C24)=$A$1</formula>
    </cfRule>
  </conditionalFormatting>
  <conditionalFormatting sqref="F24">
    <cfRule type="expression" dxfId="857" priority="33">
      <formula>WEEKDAY($C24)=$A$1</formula>
    </cfRule>
  </conditionalFormatting>
  <conditionalFormatting sqref="F26">
    <cfRule type="expression" dxfId="856" priority="32">
      <formula>WEEKDAY($C26)=$A$1</formula>
    </cfRule>
  </conditionalFormatting>
  <conditionalFormatting sqref="H24:H25">
    <cfRule type="expression" dxfId="855" priority="31">
      <formula>WEEKDAY($C24)=$A$1</formula>
    </cfRule>
  </conditionalFormatting>
  <conditionalFormatting sqref="G24">
    <cfRule type="expression" dxfId="854" priority="30">
      <formula>WEEKDAY($C24)=$A$1</formula>
    </cfRule>
  </conditionalFormatting>
  <conditionalFormatting sqref="G25">
    <cfRule type="expression" dxfId="853" priority="29">
      <formula>WEEKDAY($C25)=$A$1</formula>
    </cfRule>
  </conditionalFormatting>
  <conditionalFormatting sqref="H29">
    <cfRule type="expression" dxfId="852" priority="28">
      <formula>WEEKDAY($C29)=$A$1</formula>
    </cfRule>
  </conditionalFormatting>
  <conditionalFormatting sqref="F27">
    <cfRule type="expression" dxfId="851" priority="27">
      <formula>WEEKDAY($C27)=$A$1</formula>
    </cfRule>
  </conditionalFormatting>
  <conditionalFormatting sqref="F29">
    <cfRule type="expression" dxfId="850" priority="26">
      <formula>WEEKDAY($C29)=$A$1</formula>
    </cfRule>
  </conditionalFormatting>
  <conditionalFormatting sqref="H27:H28">
    <cfRule type="expression" dxfId="849" priority="25">
      <formula>WEEKDAY($C27)=$A$1</formula>
    </cfRule>
  </conditionalFormatting>
  <conditionalFormatting sqref="H32">
    <cfRule type="expression" dxfId="848" priority="24">
      <formula>WEEKDAY($C32)=$A$1</formula>
    </cfRule>
  </conditionalFormatting>
  <conditionalFormatting sqref="F30">
    <cfRule type="expression" dxfId="847" priority="23">
      <formula>WEEKDAY($C30)=$A$1</formula>
    </cfRule>
  </conditionalFormatting>
  <conditionalFormatting sqref="F32">
    <cfRule type="expression" dxfId="846" priority="22">
      <formula>WEEKDAY($C32)=$A$1</formula>
    </cfRule>
  </conditionalFormatting>
  <conditionalFormatting sqref="H30:H31">
    <cfRule type="expression" dxfId="845" priority="21">
      <formula>WEEKDAY($C30)=$A$1</formula>
    </cfRule>
  </conditionalFormatting>
  <conditionalFormatting sqref="H35">
    <cfRule type="expression" dxfId="844" priority="20">
      <formula>WEEKDAY($C35)=$A$1</formula>
    </cfRule>
  </conditionalFormatting>
  <conditionalFormatting sqref="F33">
    <cfRule type="expression" dxfId="843" priority="19">
      <formula>WEEKDAY($C33)=$A$1</formula>
    </cfRule>
  </conditionalFormatting>
  <conditionalFormatting sqref="F35">
    <cfRule type="expression" dxfId="842" priority="18">
      <formula>WEEKDAY($C35)=$A$1</formula>
    </cfRule>
  </conditionalFormatting>
  <conditionalFormatting sqref="H33:H34">
    <cfRule type="expression" dxfId="841" priority="17">
      <formula>WEEKDAY($C33)=$A$1</formula>
    </cfRule>
  </conditionalFormatting>
  <conditionalFormatting sqref="G35">
    <cfRule type="expression" dxfId="840" priority="16">
      <formula>WEEKDAY($C35)=$A$1</formula>
    </cfRule>
  </conditionalFormatting>
  <conditionalFormatting sqref="E28:E29">
    <cfRule type="expression" dxfId="839" priority="15">
      <formula>WEEKDAY($C28)=$A$1</formula>
    </cfRule>
  </conditionalFormatting>
  <conditionalFormatting sqref="E27">
    <cfRule type="expression" dxfId="838" priority="14">
      <formula>WEEKDAY($C27)=$A$1</formula>
    </cfRule>
  </conditionalFormatting>
  <conditionalFormatting sqref="E31:E32">
    <cfRule type="expression" dxfId="837" priority="13">
      <formula>WEEKDAY($C31)=$A$1</formula>
    </cfRule>
  </conditionalFormatting>
  <conditionalFormatting sqref="E30">
    <cfRule type="expression" dxfId="836" priority="12">
      <formula>WEEKDAY($C30)=$A$1</formula>
    </cfRule>
  </conditionalFormatting>
  <conditionalFormatting sqref="E34:E35">
    <cfRule type="expression" dxfId="835" priority="11">
      <formula>WEEKDAY($C34)=$A$1</formula>
    </cfRule>
  </conditionalFormatting>
  <conditionalFormatting sqref="E33">
    <cfRule type="expression" dxfId="834" priority="10">
      <formula>WEEKDAY($C33)=$A$1</formula>
    </cfRule>
  </conditionalFormatting>
  <conditionalFormatting sqref="G26">
    <cfRule type="expression" dxfId="833" priority="9">
      <formula>WEEKDAY($C26)=$A$1</formula>
    </cfRule>
  </conditionalFormatting>
  <conditionalFormatting sqref="G27">
    <cfRule type="expression" dxfId="832" priority="8">
      <formula>WEEKDAY($C27)=$A$1</formula>
    </cfRule>
  </conditionalFormatting>
  <conditionalFormatting sqref="G28">
    <cfRule type="expression" dxfId="831" priority="7">
      <formula>WEEKDAY($C28)=$A$1</formula>
    </cfRule>
  </conditionalFormatting>
  <conditionalFormatting sqref="G29">
    <cfRule type="expression" dxfId="830" priority="6">
      <formula>WEEKDAY($C29)=$A$1</formula>
    </cfRule>
  </conditionalFormatting>
  <conditionalFormatting sqref="G30">
    <cfRule type="expression" dxfId="829" priority="5">
      <formula>WEEKDAY($C30)=$A$1</formula>
    </cfRule>
  </conditionalFormatting>
  <conditionalFormatting sqref="G31">
    <cfRule type="expression" dxfId="828" priority="4">
      <formula>WEEKDAY($C31)=$A$1</formula>
    </cfRule>
  </conditionalFormatting>
  <conditionalFormatting sqref="G32">
    <cfRule type="expression" dxfId="827" priority="3">
      <formula>WEEKDAY($C32)=$A$1</formula>
    </cfRule>
  </conditionalFormatting>
  <conditionalFormatting sqref="G33">
    <cfRule type="expression" dxfId="826" priority="2">
      <formula>WEEKDAY($C33)=$A$1</formula>
    </cfRule>
  </conditionalFormatting>
  <conditionalFormatting sqref="G34">
    <cfRule type="expression" dxfId="825" priority="1">
      <formula>WEEKDAY($C34)=$A$1</formula>
    </cfRule>
  </conditionalFormatting>
  <printOptions horizontalCentered="1"/>
  <pageMargins left="0.19685039370078741" right="0.19685039370078741" top="0.55118110236220474" bottom="0.35433070866141736" header="0" footer="0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36"/>
  <sheetViews>
    <sheetView topLeftCell="A13" zoomScaleNormal="100" workbookViewId="0">
      <selection activeCell="S22" sqref="S22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9.5" style="87" customWidth="1"/>
    <col min="9" max="9" width="7.75" style="87" customWidth="1"/>
    <col min="10" max="10" width="7.75" style="41" customWidth="1"/>
    <col min="11" max="11" width="7.125" style="41" bestFit="1" customWidth="1"/>
    <col min="12" max="14" width="7.75" style="41" customWidth="1"/>
    <col min="15" max="15" width="9.125" style="41" bestFit="1" customWidth="1"/>
    <col min="16" max="16" width="7.875" style="6" bestFit="1" customWidth="1"/>
    <col min="17" max="17" width="12.75" style="87" bestFit="1" customWidth="1"/>
    <col min="18" max="18" width="7.87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26" s="1" customFormat="1" ht="29.25" customHeight="1" thickBot="1">
      <c r="A1" s="41">
        <f>CHOOSE(E1,3,7,7,4,2,6,4,1,5,3,7,5)</f>
        <v>1</v>
      </c>
      <c r="C1" s="261">
        <v>2021</v>
      </c>
      <c r="D1" s="262"/>
      <c r="E1" s="59">
        <v>8</v>
      </c>
      <c r="F1" s="57" t="str">
        <f>IF(E1=0,"&lt;=월 입력","월  근무편성표")</f>
        <v>월  근무편성표</v>
      </c>
      <c r="I1" s="263">
        <f ca="1">TODAY()</f>
        <v>45212</v>
      </c>
      <c r="J1" s="264"/>
      <c r="K1" s="56">
        <v>0</v>
      </c>
      <c r="L1" s="60" t="str">
        <f>IF(K1="","",IF(K1=0,"",IF(K1&gt;0,"차 수정")))</f>
        <v/>
      </c>
      <c r="M1" s="265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66"/>
      <c r="O1" s="266"/>
      <c r="Q1" s="238" t="str">
        <f>IF(E1=1,"12월 말일 야간",+E1-1&amp;"월 말일 야간")</f>
        <v>7월 말일 야간</v>
      </c>
      <c r="R1" s="239"/>
      <c r="S1" s="78"/>
      <c r="T1" s="78"/>
      <c r="U1" s="79"/>
      <c r="V1" s="87"/>
      <c r="W1" s="87"/>
      <c r="Y1" s="34"/>
    </row>
    <row r="2" spans="1:26" ht="20.100000000000001" customHeight="1">
      <c r="C2" s="240" t="s">
        <v>2</v>
      </c>
      <c r="D2" s="243" t="s">
        <v>0</v>
      </c>
      <c r="E2" s="246" t="s">
        <v>30</v>
      </c>
      <c r="F2" s="247"/>
      <c r="G2" s="248"/>
      <c r="H2" s="249"/>
      <c r="I2" s="250" t="s">
        <v>38</v>
      </c>
      <c r="J2" s="252" t="s">
        <v>24</v>
      </c>
      <c r="K2" s="252" t="s">
        <v>31</v>
      </c>
      <c r="L2" s="254" t="s">
        <v>25</v>
      </c>
      <c r="M2" s="255" t="s">
        <v>20</v>
      </c>
      <c r="N2" s="257"/>
      <c r="O2" s="258"/>
      <c r="P2" s="54"/>
      <c r="Q2" s="10"/>
      <c r="R2" s="15" t="str">
        <f>'연차 최종(2021.07)'!D8</f>
        <v>유현주</v>
      </c>
      <c r="S2" s="15" t="str">
        <f>'연차 최종(2021.07)'!D9</f>
        <v>김주연</v>
      </c>
      <c r="T2" s="77" t="str">
        <f>'연차 최종(2021.07)'!D5</f>
        <v>이영재</v>
      </c>
      <c r="V2" s="87"/>
      <c r="X2" s="10"/>
      <c r="Y2"/>
    </row>
    <row r="3" spans="1:26" ht="20.100000000000001" customHeight="1">
      <c r="A3" s="89" t="s">
        <v>36</v>
      </c>
      <c r="C3" s="241"/>
      <c r="D3" s="244"/>
      <c r="E3" s="81" t="s">
        <v>24</v>
      </c>
      <c r="F3" s="5" t="s">
        <v>25</v>
      </c>
      <c r="G3" s="63" t="s">
        <v>20</v>
      </c>
      <c r="H3" s="82" t="s">
        <v>33</v>
      </c>
      <c r="I3" s="251"/>
      <c r="J3" s="253"/>
      <c r="K3" s="253"/>
      <c r="L3" s="253"/>
      <c r="M3" s="256"/>
      <c r="N3" s="259"/>
      <c r="O3" s="260"/>
      <c r="Q3" s="71"/>
      <c r="R3" s="15" t="str">
        <f>'연차 최종(2021.07)'!D10</f>
        <v>안광섭</v>
      </c>
      <c r="S3" s="15" t="str">
        <f>'연차 최종(2021.07)'!D11</f>
        <v>송순정</v>
      </c>
      <c r="T3" s="77" t="str">
        <f>'연차 최종(2021.04)'!D6</f>
        <v>권헌일</v>
      </c>
      <c r="V3" s="87"/>
      <c r="X3" s="10"/>
      <c r="Y3"/>
    </row>
    <row r="4" spans="1:26" s="87" customFormat="1" ht="20.100000000000001" customHeight="1" thickBot="1">
      <c r="C4" s="242"/>
      <c r="D4" s="245"/>
      <c r="E4" s="85" t="s">
        <v>62</v>
      </c>
      <c r="F4" s="64"/>
      <c r="G4" s="65" t="s">
        <v>63</v>
      </c>
      <c r="H4" s="86" t="s">
        <v>34</v>
      </c>
      <c r="I4" s="83" t="s">
        <v>3</v>
      </c>
      <c r="J4" s="66" t="s">
        <v>1</v>
      </c>
      <c r="K4" s="66" t="s">
        <v>18</v>
      </c>
      <c r="L4" s="66" t="s">
        <v>44</v>
      </c>
      <c r="M4" s="67" t="s">
        <v>28</v>
      </c>
      <c r="N4" s="135" t="s">
        <v>32</v>
      </c>
      <c r="O4" s="84"/>
      <c r="P4" s="6"/>
      <c r="Q4" s="68" t="s">
        <v>27</v>
      </c>
      <c r="R4" s="72"/>
      <c r="S4" s="15" t="str">
        <f>'연차 최종(2021.07)'!D12</f>
        <v>엄기준</v>
      </c>
      <c r="T4" s="77"/>
      <c r="X4" s="10"/>
    </row>
    <row r="5" spans="1:26" ht="18" thickTop="1" thickBot="1">
      <c r="C5" s="46">
        <v>1</v>
      </c>
      <c r="D5" s="47" t="str">
        <f>IF(C5="","",LEFT(TEXT(DATE($C$1,$E$1,$C5),"aaaa"),1))</f>
        <v>일</v>
      </c>
      <c r="E5" s="104" t="s">
        <v>191</v>
      </c>
      <c r="F5" s="140"/>
      <c r="G5" s="118" t="s">
        <v>192</v>
      </c>
      <c r="H5" s="118" t="s">
        <v>35</v>
      </c>
      <c r="I5" s="141" t="s">
        <v>39</v>
      </c>
      <c r="J5" s="106"/>
      <c r="K5" s="107" t="s">
        <v>113</v>
      </c>
      <c r="L5" s="107" t="s">
        <v>46</v>
      </c>
      <c r="M5" s="94" t="s">
        <v>56</v>
      </c>
      <c r="N5" s="61"/>
      <c r="O5" s="127"/>
      <c r="P5" s="69" t="str">
        <f t="shared" ref="P5:P35" si="0">IF(C5="","",IF($E$1="","",IF(OR(COUNTIF(I5:O5,LEFT($R$2,2)&amp;"*")&gt;1,COUNTIF(I5:O5,LEFT($R$3,2)&amp;"*")&gt;1,COUNTIF(I5:O5,LEFT($S$2,2)&amp;"*")&gt;1,COUNTIF(I5:O5,LEFT($S$3,2)&amp;"*")&gt;1,COUNTIF(I5:O5,LEFT($S$4,2)&amp;"*")&gt;1,COUNTIF(I5:O5,LEFT($S$5,2)&amp;"*")&gt;1,COUNTIF(I5:O5,LEFT($L$2,2)&amp;"*")&gt;1),"&lt;=중복!!",IF(M4="","",IF(OR(I5=M4,J5=M4,K5=M4,L5=M4),M4&amp;"&lt;=야간연속 불가!!","")))))</f>
        <v/>
      </c>
      <c r="Q5" s="68" t="s">
        <v>37</v>
      </c>
      <c r="R5" s="73"/>
      <c r="S5" s="15" t="str">
        <f>'연차 최종(2021.07)'!D11</f>
        <v>송순정</v>
      </c>
      <c r="T5" s="125" t="str">
        <f>'연차 최종(2021.04)'!D7</f>
        <v>조용배</v>
      </c>
      <c r="V5" s="87"/>
      <c r="Y5"/>
    </row>
    <row r="6" spans="1:26" ht="21" customHeight="1">
      <c r="A6" s="3"/>
      <c r="C6" s="32">
        <f>1+C5</f>
        <v>2</v>
      </c>
      <c r="D6" s="44" t="str">
        <f t="shared" ref="D6:D35" si="1">IF(C6="","",LEFT(TEXT(DATE($C$1,$E$1,$C6),"aaaa"),1))</f>
        <v>월</v>
      </c>
      <c r="E6" s="104" t="s">
        <v>35</v>
      </c>
      <c r="F6" s="103"/>
      <c r="G6" s="118" t="s">
        <v>194</v>
      </c>
      <c r="H6" s="61" t="s">
        <v>193</v>
      </c>
      <c r="I6" s="96" t="s">
        <v>45</v>
      </c>
      <c r="J6" s="107"/>
      <c r="K6" s="106" t="s">
        <v>39</v>
      </c>
      <c r="L6" s="106" t="s">
        <v>113</v>
      </c>
      <c r="M6" s="94" t="s">
        <v>46</v>
      </c>
      <c r="N6" s="61" t="s">
        <v>56</v>
      </c>
      <c r="O6" s="105"/>
      <c r="P6" s="69" t="str">
        <f t="shared" si="0"/>
        <v/>
      </c>
      <c r="Q6" s="39"/>
      <c r="R6"/>
      <c r="S6" s="48"/>
      <c r="T6" s="49" t="s">
        <v>19</v>
      </c>
      <c r="U6" s="50" t="s">
        <v>23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26" ht="21" customHeight="1">
      <c r="C7" s="43">
        <f t="shared" ref="C7:C35" si="2">1+C6</f>
        <v>3</v>
      </c>
      <c r="D7" s="45" t="str">
        <f t="shared" si="1"/>
        <v>화</v>
      </c>
      <c r="E7" s="102" t="s">
        <v>35</v>
      </c>
      <c r="F7" s="68"/>
      <c r="G7" s="118" t="s">
        <v>48</v>
      </c>
      <c r="H7" s="61" t="s">
        <v>70</v>
      </c>
      <c r="I7" s="96"/>
      <c r="J7" s="106"/>
      <c r="K7" s="144" t="s">
        <v>45</v>
      </c>
      <c r="L7" s="106" t="s">
        <v>39</v>
      </c>
      <c r="M7" s="94" t="s">
        <v>46</v>
      </c>
      <c r="N7" s="61" t="s">
        <v>60</v>
      </c>
      <c r="O7" s="105" t="s">
        <v>113</v>
      </c>
      <c r="P7" s="69" t="str">
        <f t="shared" si="0"/>
        <v/>
      </c>
      <c r="Q7" s="39"/>
      <c r="R7"/>
      <c r="S7" s="39" t="str">
        <f>R2</f>
        <v>유현주</v>
      </c>
      <c r="T7" s="134">
        <f>COUNTIF(I$5:K$35,LEFT($S$7,2)&amp;"*")</f>
        <v>22</v>
      </c>
      <c r="U7" s="134">
        <f>COUNTIF(L$5:L$35,LEFT($S$7,2)&amp;"*")</f>
        <v>1</v>
      </c>
      <c r="V7" s="134">
        <f>COUNTIF(M$5:M$35,LEFT($S$7,2)&amp;"*")</f>
        <v>0</v>
      </c>
      <c r="W7" s="88">
        <f t="shared" ref="W7:W12" si="3">SUM(T7:V7)</f>
        <v>23</v>
      </c>
      <c r="X7" s="88">
        <f>COUNTIF($N$5:$O$35,LEFT($S$7,2)&amp;"*")</f>
        <v>8</v>
      </c>
      <c r="Y7" s="134">
        <f t="shared" ref="Y7:Y12" si="4">+W7+X7</f>
        <v>31</v>
      </c>
    </row>
    <row r="8" spans="1:26" ht="21" customHeight="1">
      <c r="C8" s="32">
        <f t="shared" si="2"/>
        <v>4</v>
      </c>
      <c r="D8" s="44" t="str">
        <f t="shared" si="1"/>
        <v>수</v>
      </c>
      <c r="E8" s="102" t="s">
        <v>70</v>
      </c>
      <c r="F8" s="103"/>
      <c r="G8" s="118" t="s">
        <v>35</v>
      </c>
      <c r="H8" s="61" t="s">
        <v>48</v>
      </c>
      <c r="I8" s="96" t="s">
        <v>45</v>
      </c>
      <c r="J8" s="118"/>
      <c r="K8" s="106" t="s">
        <v>39</v>
      </c>
      <c r="L8" s="106" t="s">
        <v>113</v>
      </c>
      <c r="M8" s="94" t="s">
        <v>46</v>
      </c>
      <c r="N8" s="61" t="s">
        <v>83</v>
      </c>
      <c r="O8" s="127"/>
      <c r="P8" s="69" t="str">
        <f t="shared" si="0"/>
        <v/>
      </c>
      <c r="Q8" s="39"/>
      <c r="R8"/>
      <c r="S8" s="48" t="str">
        <f>S2</f>
        <v>김주연</v>
      </c>
      <c r="T8" s="48">
        <f>COUNTIF(I$5:K$35,LEFT($S$8,2)&amp;"*")</f>
        <v>2</v>
      </c>
      <c r="U8" s="48">
        <f>COUNTIF(L$5:L$35,LEFT($S$8,2)&amp;"*")</f>
        <v>12</v>
      </c>
      <c r="V8" s="48">
        <f>COUNTIF(M$5:M$35,LEFT($S$8,2)&amp;"*")</f>
        <v>11</v>
      </c>
      <c r="W8" s="52">
        <f t="shared" si="3"/>
        <v>25</v>
      </c>
      <c r="X8" s="52">
        <f>COUNTIF($N$5:$O$35,LEFT($S$8,2)&amp;"*")</f>
        <v>6</v>
      </c>
      <c r="Y8" s="48">
        <f t="shared" si="4"/>
        <v>31</v>
      </c>
    </row>
    <row r="9" spans="1:26" ht="21" customHeight="1">
      <c r="C9" s="32">
        <f t="shared" si="2"/>
        <v>5</v>
      </c>
      <c r="D9" s="44" t="str">
        <f t="shared" si="1"/>
        <v>목</v>
      </c>
      <c r="E9" s="104" t="s">
        <v>48</v>
      </c>
      <c r="F9" s="103"/>
      <c r="G9" s="118" t="s">
        <v>70</v>
      </c>
      <c r="H9" s="61" t="s">
        <v>35</v>
      </c>
      <c r="I9" s="133" t="s">
        <v>45</v>
      </c>
      <c r="J9" s="107"/>
      <c r="K9" s="107" t="s">
        <v>39</v>
      </c>
      <c r="L9" s="107" t="s">
        <v>113</v>
      </c>
      <c r="M9" s="94" t="s">
        <v>46</v>
      </c>
      <c r="N9" s="61" t="s">
        <v>84</v>
      </c>
      <c r="O9" s="105"/>
      <c r="P9" s="69" t="str">
        <f t="shared" si="0"/>
        <v/>
      </c>
      <c r="Q9" s="39"/>
      <c r="R9"/>
      <c r="S9" s="39" t="str">
        <f>S4</f>
        <v>엄기준</v>
      </c>
      <c r="T9" s="134">
        <f>COUNTIF(I$5:K$35,LEFT($S$9,2)&amp;"*")</f>
        <v>4</v>
      </c>
      <c r="U9" s="134">
        <f>COUNTIF(L$5:L$35,LEFT($S$9,2)&amp;"*")</f>
        <v>8</v>
      </c>
      <c r="V9" s="134">
        <f>COUNTIF(M$5:M$35,LEFT($S$9,2)&amp;"*")</f>
        <v>10</v>
      </c>
      <c r="W9" s="88">
        <f t="shared" si="3"/>
        <v>22</v>
      </c>
      <c r="X9" s="88">
        <f>COUNTIF($N$5:$O$35,LEFT($S$9,2)&amp;"*")</f>
        <v>9</v>
      </c>
      <c r="Y9" s="134">
        <f t="shared" si="4"/>
        <v>31</v>
      </c>
    </row>
    <row r="10" spans="1:26" ht="21" customHeight="1">
      <c r="C10" s="32">
        <f t="shared" si="2"/>
        <v>6</v>
      </c>
      <c r="D10" s="44" t="str">
        <f t="shared" si="1"/>
        <v>금</v>
      </c>
      <c r="E10" s="102" t="s">
        <v>35</v>
      </c>
      <c r="F10" s="68"/>
      <c r="G10" s="118" t="s">
        <v>48</v>
      </c>
      <c r="H10" s="61" t="s">
        <v>70</v>
      </c>
      <c r="I10" s="96"/>
      <c r="J10" s="106"/>
      <c r="K10" s="144" t="s">
        <v>45</v>
      </c>
      <c r="L10" s="106" t="s">
        <v>113</v>
      </c>
      <c r="M10" s="94" t="s">
        <v>46</v>
      </c>
      <c r="N10" s="61" t="s">
        <v>85</v>
      </c>
      <c r="O10" s="105" t="s">
        <v>39</v>
      </c>
      <c r="P10" s="69" t="str">
        <f t="shared" si="0"/>
        <v/>
      </c>
      <c r="Q10" s="39"/>
      <c r="S10" s="48" t="str">
        <f>S5</f>
        <v>송순정</v>
      </c>
      <c r="T10" s="48">
        <f>COUNTIF(I$5:K$35,LEFT($S$10,2)&amp;"*")</f>
        <v>0</v>
      </c>
      <c r="U10" s="48">
        <f>COUNTIF(L$5:L$35,LEFT($S$10,2)&amp;"*")</f>
        <v>0</v>
      </c>
      <c r="V10" s="48">
        <f>COUNTIF(M$5:M$35,LEFT($S$10,2)&amp;"*")</f>
        <v>0</v>
      </c>
      <c r="W10" s="52">
        <f t="shared" si="3"/>
        <v>0</v>
      </c>
      <c r="X10" s="52">
        <f>COUNTIF($N$5:$O$35,LEFT($S$10,2)&amp;"*")</f>
        <v>0</v>
      </c>
      <c r="Y10" s="48">
        <f t="shared" si="4"/>
        <v>0</v>
      </c>
      <c r="Z10" s="2"/>
    </row>
    <row r="11" spans="1:26" ht="21" customHeight="1">
      <c r="C11" s="32">
        <f t="shared" si="2"/>
        <v>7</v>
      </c>
      <c r="D11" s="44" t="str">
        <f t="shared" si="1"/>
        <v>토</v>
      </c>
      <c r="E11" s="102" t="s">
        <v>70</v>
      </c>
      <c r="F11" s="103"/>
      <c r="G11" s="118" t="s">
        <v>35</v>
      </c>
      <c r="H11" s="61" t="s">
        <v>48</v>
      </c>
      <c r="I11" s="96" t="s">
        <v>45</v>
      </c>
      <c r="J11" s="107"/>
      <c r="K11" s="106" t="s">
        <v>39</v>
      </c>
      <c r="L11" s="106" t="s">
        <v>113</v>
      </c>
      <c r="M11" s="94" t="s">
        <v>56</v>
      </c>
      <c r="N11" s="61" t="s">
        <v>46</v>
      </c>
      <c r="O11" s="105"/>
      <c r="P11" s="69" t="str">
        <f t="shared" si="0"/>
        <v/>
      </c>
      <c r="Q11" s="39"/>
      <c r="R11"/>
      <c r="S11" s="75" t="str">
        <f>R3</f>
        <v>안광섭</v>
      </c>
      <c r="T11" s="75">
        <f>COUNTIF(I$5:K$35,LEFT($S$11,2)&amp;"*")</f>
        <v>5</v>
      </c>
      <c r="U11" s="75">
        <f>COUNTIF(L$5:L$35,LEFT($S$11,2)&amp;"*")</f>
        <v>10</v>
      </c>
      <c r="V11" s="75">
        <f>COUNTIF(M$5:M$35,LEFT($S$11,2)&amp;"*")</f>
        <v>10</v>
      </c>
      <c r="W11" s="76">
        <f t="shared" si="3"/>
        <v>25</v>
      </c>
      <c r="X11" s="76">
        <f>COUNTIF($N$5:$O$35,LEFT($S$11,2)&amp;"*")</f>
        <v>6</v>
      </c>
      <c r="Y11" s="75">
        <f t="shared" si="4"/>
        <v>31</v>
      </c>
    </row>
    <row r="12" spans="1:26" s="2" customFormat="1" ht="21" customHeight="1">
      <c r="C12" s="32">
        <f t="shared" si="2"/>
        <v>8</v>
      </c>
      <c r="D12" s="44" t="str">
        <f t="shared" si="1"/>
        <v>일</v>
      </c>
      <c r="E12" s="104" t="s">
        <v>48</v>
      </c>
      <c r="F12" s="103"/>
      <c r="G12" s="118" t="s">
        <v>70</v>
      </c>
      <c r="H12" s="61" t="s">
        <v>35</v>
      </c>
      <c r="I12" s="96" t="s">
        <v>39</v>
      </c>
      <c r="J12" s="106"/>
      <c r="K12" s="106" t="s">
        <v>113</v>
      </c>
      <c r="L12" s="101" t="s">
        <v>46</v>
      </c>
      <c r="M12" s="94" t="s">
        <v>56</v>
      </c>
      <c r="N12" s="61"/>
      <c r="O12" s="105"/>
      <c r="P12" s="69" t="str">
        <f t="shared" si="0"/>
        <v/>
      </c>
      <c r="S12" s="75">
        <f>T4</f>
        <v>0</v>
      </c>
      <c r="T12" s="75">
        <f>COUNTIF(I$5:K$35,LEFT($S$12,2)&amp;"*")</f>
        <v>0</v>
      </c>
      <c r="U12" s="75">
        <f>COUNTIF(L$5:L$35,LEFT($S$12,2)&amp;"*")</f>
        <v>0</v>
      </c>
      <c r="V12" s="75">
        <f>COUNTIF(M$5:M$35,LEFT($S$12,2)&amp;"*")</f>
        <v>0</v>
      </c>
      <c r="W12" s="76">
        <f t="shared" si="3"/>
        <v>0</v>
      </c>
      <c r="X12" s="76">
        <f>COUNTIF($N$5:$O$35,LEFT($S$12,2)&amp;"*")</f>
        <v>0</v>
      </c>
      <c r="Y12" s="75">
        <f t="shared" si="4"/>
        <v>0</v>
      </c>
    </row>
    <row r="13" spans="1:26" ht="21" customHeight="1">
      <c r="C13" s="32">
        <f t="shared" si="2"/>
        <v>9</v>
      </c>
      <c r="D13" s="44" t="str">
        <f t="shared" si="1"/>
        <v>월</v>
      </c>
      <c r="E13" s="102" t="s">
        <v>48</v>
      </c>
      <c r="F13" s="68"/>
      <c r="G13" s="118" t="s">
        <v>70</v>
      </c>
      <c r="H13" s="61" t="s">
        <v>35</v>
      </c>
      <c r="I13" s="96" t="s">
        <v>45</v>
      </c>
      <c r="J13" s="106"/>
      <c r="K13" s="106" t="s">
        <v>113</v>
      </c>
      <c r="L13" s="101" t="s">
        <v>46</v>
      </c>
      <c r="M13" s="94" t="s">
        <v>56</v>
      </c>
      <c r="N13" s="61" t="s">
        <v>40</v>
      </c>
      <c r="O13" s="95"/>
      <c r="P13" s="69" t="str">
        <f t="shared" si="0"/>
        <v/>
      </c>
      <c r="Q13" s="39"/>
      <c r="R13"/>
      <c r="S13" s="39" t="str">
        <f>T2</f>
        <v>이영재</v>
      </c>
      <c r="T13" s="39">
        <f>COUNTIF(E$5:E$35,LEFT($S$13,2)&amp;"*")</f>
        <v>8</v>
      </c>
      <c r="U13" s="39">
        <f>COUNTIF(F$5:F$35,LEFT($S$13,2)&amp;"*")</f>
        <v>0</v>
      </c>
      <c r="V13" s="39">
        <f>COUNTIF(G$5:G$35,LEFT($S$13,2)&amp;"*")</f>
        <v>9</v>
      </c>
      <c r="W13" s="70">
        <f>SUM(T13:V13)</f>
        <v>17</v>
      </c>
      <c r="X13" s="70">
        <f>COUNTIF($H$5:$H$35,LEFT($S$13,2)&amp;"*")+4</f>
        <v>14</v>
      </c>
      <c r="Y13" s="39">
        <f>+W13+X13</f>
        <v>31</v>
      </c>
    </row>
    <row r="14" spans="1:26" ht="21" customHeight="1">
      <c r="C14" s="32">
        <f t="shared" si="2"/>
        <v>10</v>
      </c>
      <c r="D14" s="44" t="str">
        <f t="shared" si="1"/>
        <v>화</v>
      </c>
      <c r="E14" s="102" t="s">
        <v>35</v>
      </c>
      <c r="F14" s="103"/>
      <c r="G14" s="118" t="s">
        <v>48</v>
      </c>
      <c r="H14" s="61" t="s">
        <v>70</v>
      </c>
      <c r="I14" s="96"/>
      <c r="J14" s="106"/>
      <c r="K14" s="144" t="s">
        <v>45</v>
      </c>
      <c r="L14" s="99" t="s">
        <v>46</v>
      </c>
      <c r="M14" s="94" t="s">
        <v>56</v>
      </c>
      <c r="N14" s="61" t="s">
        <v>121</v>
      </c>
      <c r="O14" s="105" t="s">
        <v>113</v>
      </c>
      <c r="P14" s="69" t="str">
        <f t="shared" si="0"/>
        <v/>
      </c>
      <c r="Q14" s="39"/>
      <c r="R14"/>
      <c r="S14" s="48" t="str">
        <f>T3</f>
        <v>권헌일</v>
      </c>
      <c r="T14" s="48">
        <f>COUNTIF(E$5:E$35,LEFT($S$14,2)&amp;"*")</f>
        <v>8</v>
      </c>
      <c r="U14" s="48">
        <f>COUNTIF(F$5:F$35,LEFT($S$14,2)&amp;"*")</f>
        <v>0</v>
      </c>
      <c r="V14" s="48">
        <f>COUNTIF(G$5:G$35,LEFT($S$14,2)&amp;"*")</f>
        <v>9</v>
      </c>
      <c r="W14" s="52">
        <f t="shared" ref="W14:W15" si="5">SUM(T14:V14)</f>
        <v>17</v>
      </c>
      <c r="X14" s="52">
        <f>COUNTIF($H$5:$H$35,LEFT($S$14,2)&amp;"*")+2</f>
        <v>14</v>
      </c>
      <c r="Y14" s="48">
        <f t="shared" ref="Y14:Y15" si="6">+W14+X14</f>
        <v>31</v>
      </c>
    </row>
    <row r="15" spans="1:26" ht="17.25" thickBot="1">
      <c r="C15" s="32">
        <f t="shared" si="2"/>
        <v>11</v>
      </c>
      <c r="D15" s="44" t="str">
        <f t="shared" si="1"/>
        <v>수</v>
      </c>
      <c r="E15" s="104" t="s">
        <v>70</v>
      </c>
      <c r="F15" s="103"/>
      <c r="G15" s="118" t="s">
        <v>35</v>
      </c>
      <c r="H15" s="61" t="s">
        <v>48</v>
      </c>
      <c r="I15" s="96" t="s">
        <v>45</v>
      </c>
      <c r="J15" s="106"/>
      <c r="K15" s="106" t="s">
        <v>113</v>
      </c>
      <c r="L15" s="101" t="s">
        <v>46</v>
      </c>
      <c r="M15" s="94" t="s">
        <v>56</v>
      </c>
      <c r="N15" s="61" t="s">
        <v>55</v>
      </c>
      <c r="O15" s="105"/>
      <c r="P15" s="69" t="str">
        <f t="shared" si="0"/>
        <v/>
      </c>
      <c r="Q15" s="39"/>
      <c r="R15"/>
      <c r="S15" s="39" t="str">
        <f>T5</f>
        <v>조용배</v>
      </c>
      <c r="T15" s="39">
        <f>COUNTIF(E$5:E$35,LEFT($S$15,2)&amp;"*")</f>
        <v>7</v>
      </c>
      <c r="U15" s="39">
        <f>COUNTIF(F$5:F$35,LEFT($S$15,2)&amp;"*")</f>
        <v>0</v>
      </c>
      <c r="V15" s="39">
        <f>COUNTIF(G$5:G$35,LEFT($S$15,2)&amp;"*")</f>
        <v>13</v>
      </c>
      <c r="W15" s="74">
        <f t="shared" si="5"/>
        <v>20</v>
      </c>
      <c r="X15" s="74">
        <f>COUNTIF($H$5:$H$35,LEFT($S$15,2)&amp;"*")+6</f>
        <v>11</v>
      </c>
      <c r="Y15" s="39">
        <f t="shared" si="6"/>
        <v>31</v>
      </c>
    </row>
    <row r="16" spans="1:26" s="2" customFormat="1">
      <c r="C16" s="32">
        <f t="shared" si="2"/>
        <v>12</v>
      </c>
      <c r="D16" s="44" t="str">
        <f t="shared" si="1"/>
        <v>목</v>
      </c>
      <c r="E16" s="102" t="s">
        <v>70</v>
      </c>
      <c r="F16" s="68"/>
      <c r="G16" s="118" t="s">
        <v>35</v>
      </c>
      <c r="H16" s="118" t="s">
        <v>48</v>
      </c>
      <c r="I16" s="96" t="s">
        <v>45</v>
      </c>
      <c r="J16" s="107"/>
      <c r="K16" s="106" t="s">
        <v>39</v>
      </c>
      <c r="L16" s="101" t="s">
        <v>46</v>
      </c>
      <c r="M16" s="94" t="s">
        <v>113</v>
      </c>
      <c r="N16" s="61" t="s">
        <v>56</v>
      </c>
      <c r="O16" s="95"/>
      <c r="P16" s="69" t="str">
        <f t="shared" si="0"/>
        <v/>
      </c>
      <c r="Q16" s="39"/>
      <c r="V16" s="35"/>
      <c r="W16" s="35"/>
      <c r="X16" s="35"/>
    </row>
    <row r="17" spans="3:25" s="2" customFormat="1">
      <c r="C17" s="32">
        <f t="shared" si="2"/>
        <v>13</v>
      </c>
      <c r="D17" s="44" t="str">
        <f t="shared" si="1"/>
        <v>금</v>
      </c>
      <c r="E17" s="102" t="s">
        <v>48</v>
      </c>
      <c r="F17" s="103"/>
      <c r="G17" s="118" t="s">
        <v>70</v>
      </c>
      <c r="H17" s="118" t="s">
        <v>35</v>
      </c>
      <c r="I17" s="96" t="s">
        <v>45</v>
      </c>
      <c r="J17" s="107"/>
      <c r="K17" s="106" t="s">
        <v>39</v>
      </c>
      <c r="L17" s="101" t="s">
        <v>46</v>
      </c>
      <c r="M17" s="94" t="s">
        <v>113</v>
      </c>
      <c r="N17" s="61" t="s">
        <v>56</v>
      </c>
      <c r="O17" s="95"/>
      <c r="P17" s="69" t="str">
        <f t="shared" si="0"/>
        <v/>
      </c>
      <c r="Q17" s="119"/>
      <c r="R17" s="97"/>
      <c r="V17" s="35"/>
      <c r="W17" s="35"/>
      <c r="X17" s="35"/>
    </row>
    <row r="18" spans="3:25" s="2" customFormat="1" ht="21" customHeight="1">
      <c r="C18" s="32">
        <f t="shared" si="2"/>
        <v>14</v>
      </c>
      <c r="D18" s="44" t="str">
        <f t="shared" si="1"/>
        <v>토</v>
      </c>
      <c r="E18" s="104" t="s">
        <v>35</v>
      </c>
      <c r="F18" s="103"/>
      <c r="G18" s="118" t="s">
        <v>48</v>
      </c>
      <c r="H18" s="61" t="s">
        <v>70</v>
      </c>
      <c r="I18" s="96" t="s">
        <v>45</v>
      </c>
      <c r="J18" s="107"/>
      <c r="K18" s="106" t="s">
        <v>39</v>
      </c>
      <c r="L18" s="101" t="s">
        <v>56</v>
      </c>
      <c r="M18" s="94" t="s">
        <v>113</v>
      </c>
      <c r="N18" s="61" t="s">
        <v>46</v>
      </c>
      <c r="O18" s="95"/>
      <c r="P18" s="69" t="str">
        <f t="shared" si="0"/>
        <v/>
      </c>
      <c r="Q18" s="119"/>
      <c r="T18" s="98"/>
      <c r="V18" s="35"/>
      <c r="W18" s="35"/>
      <c r="X18" s="35"/>
    </row>
    <row r="19" spans="3:25" s="2" customFormat="1" ht="27.75">
      <c r="C19" s="43">
        <f t="shared" si="2"/>
        <v>15</v>
      </c>
      <c r="D19" s="45" t="str">
        <f t="shared" si="1"/>
        <v>일</v>
      </c>
      <c r="E19" s="104" t="s">
        <v>78</v>
      </c>
      <c r="F19" s="93"/>
      <c r="G19" s="118" t="s">
        <v>73</v>
      </c>
      <c r="H19" s="61" t="s">
        <v>35</v>
      </c>
      <c r="I19" s="96" t="s">
        <v>39</v>
      </c>
      <c r="J19" s="106"/>
      <c r="K19" s="103" t="s">
        <v>46</v>
      </c>
      <c r="L19" s="101" t="s">
        <v>56</v>
      </c>
      <c r="M19" s="94" t="s">
        <v>113</v>
      </c>
      <c r="N19" s="61"/>
      <c r="O19" s="132"/>
      <c r="P19" s="69" t="str">
        <f t="shared" si="0"/>
        <v/>
      </c>
      <c r="Q19" s="119"/>
      <c r="V19" s="35"/>
      <c r="W19" s="35"/>
      <c r="X19" s="35"/>
    </row>
    <row r="20" spans="3:25" ht="27.75">
      <c r="C20" s="32">
        <f t="shared" si="2"/>
        <v>16</v>
      </c>
      <c r="D20" s="44" t="str">
        <f t="shared" si="1"/>
        <v>월</v>
      </c>
      <c r="E20" s="104" t="s">
        <v>72</v>
      </c>
      <c r="F20" s="103"/>
      <c r="G20" s="118" t="s">
        <v>77</v>
      </c>
      <c r="H20" s="131" t="s">
        <v>131</v>
      </c>
      <c r="I20" s="96"/>
      <c r="J20" s="107"/>
      <c r="K20" s="106" t="s">
        <v>46</v>
      </c>
      <c r="L20" s="101" t="s">
        <v>56</v>
      </c>
      <c r="M20" s="94" t="s">
        <v>113</v>
      </c>
      <c r="N20" s="61" t="s">
        <v>39</v>
      </c>
      <c r="O20" s="127"/>
      <c r="P20" s="69" t="str">
        <f t="shared" si="0"/>
        <v/>
      </c>
      <c r="Q20" s="119"/>
      <c r="R20" s="124"/>
      <c r="V20" s="87"/>
      <c r="Y20"/>
    </row>
    <row r="21" spans="3:25" ht="27.75">
      <c r="C21" s="32">
        <f>1+C20</f>
        <v>17</v>
      </c>
      <c r="D21" s="44" t="str">
        <f t="shared" si="1"/>
        <v>화</v>
      </c>
      <c r="E21" s="104" t="s">
        <v>72</v>
      </c>
      <c r="F21" s="103"/>
      <c r="G21" s="118" t="s">
        <v>61</v>
      </c>
      <c r="H21" s="131" t="s">
        <v>132</v>
      </c>
      <c r="I21" s="96"/>
      <c r="J21" s="106"/>
      <c r="K21" s="106" t="s">
        <v>39</v>
      </c>
      <c r="L21" s="101" t="s">
        <v>56</v>
      </c>
      <c r="M21" s="94" t="s">
        <v>113</v>
      </c>
      <c r="N21" s="61" t="s">
        <v>46</v>
      </c>
      <c r="O21" s="127"/>
      <c r="P21" s="69" t="str">
        <f t="shared" si="0"/>
        <v/>
      </c>
      <c r="Q21" s="39"/>
      <c r="R21" s="2"/>
      <c r="V21" s="87"/>
      <c r="Y21"/>
    </row>
    <row r="22" spans="3:25" ht="27.75">
      <c r="C22" s="32">
        <f t="shared" si="2"/>
        <v>18</v>
      </c>
      <c r="D22" s="44" t="str">
        <f t="shared" si="1"/>
        <v>수</v>
      </c>
      <c r="E22" s="104" t="s">
        <v>72</v>
      </c>
      <c r="F22" s="68"/>
      <c r="G22" s="118" t="s">
        <v>77</v>
      </c>
      <c r="H22" s="131" t="s">
        <v>133</v>
      </c>
      <c r="I22" s="96"/>
      <c r="J22" s="107"/>
      <c r="K22" s="106" t="s">
        <v>39</v>
      </c>
      <c r="L22" s="101" t="s">
        <v>56</v>
      </c>
      <c r="M22" s="94" t="s">
        <v>46</v>
      </c>
      <c r="N22" s="61" t="s">
        <v>113</v>
      </c>
      <c r="O22" s="127"/>
      <c r="P22" s="69" t="str">
        <f t="shared" si="0"/>
        <v/>
      </c>
      <c r="Q22" s="39"/>
      <c r="R22" s="2"/>
      <c r="V22" s="87"/>
      <c r="Y22"/>
    </row>
    <row r="23" spans="3:25" ht="27.75">
      <c r="C23" s="32">
        <f t="shared" si="2"/>
        <v>19</v>
      </c>
      <c r="D23" s="44" t="str">
        <f t="shared" si="1"/>
        <v>목</v>
      </c>
      <c r="E23" s="104" t="s">
        <v>72</v>
      </c>
      <c r="F23" s="103"/>
      <c r="G23" s="118" t="s">
        <v>61</v>
      </c>
      <c r="H23" s="131" t="s">
        <v>134</v>
      </c>
      <c r="I23" s="96"/>
      <c r="J23" s="106"/>
      <c r="K23" s="106" t="s">
        <v>39</v>
      </c>
      <c r="L23" s="101" t="s">
        <v>56</v>
      </c>
      <c r="M23" s="94" t="s">
        <v>46</v>
      </c>
      <c r="N23" s="61" t="s">
        <v>188</v>
      </c>
      <c r="O23" s="127"/>
      <c r="P23" s="69" t="str">
        <f t="shared" si="0"/>
        <v/>
      </c>
      <c r="Q23" s="119"/>
      <c r="R23" s="2"/>
      <c r="V23" s="87"/>
      <c r="Y23"/>
    </row>
    <row r="24" spans="3:25" ht="22.5">
      <c r="C24" s="32">
        <f t="shared" si="2"/>
        <v>20</v>
      </c>
      <c r="D24" s="44" t="str">
        <f t="shared" si="1"/>
        <v>금</v>
      </c>
      <c r="E24" s="104" t="s">
        <v>35</v>
      </c>
      <c r="F24" s="103"/>
      <c r="G24" s="118" t="s">
        <v>70</v>
      </c>
      <c r="H24" s="130" t="s">
        <v>135</v>
      </c>
      <c r="I24" s="96"/>
      <c r="J24" s="107"/>
      <c r="K24" s="106" t="s">
        <v>39</v>
      </c>
      <c r="L24" s="101" t="s">
        <v>113</v>
      </c>
      <c r="M24" s="94" t="s">
        <v>46</v>
      </c>
      <c r="N24" s="61" t="s">
        <v>56</v>
      </c>
      <c r="O24" s="127"/>
      <c r="P24" s="69" t="str">
        <f t="shared" si="0"/>
        <v/>
      </c>
      <c r="Q24" s="119"/>
      <c r="R24" s="2"/>
      <c r="V24" s="87"/>
      <c r="Y24"/>
    </row>
    <row r="25" spans="3:25" ht="21" customHeight="1">
      <c r="C25" s="32">
        <f t="shared" si="2"/>
        <v>21</v>
      </c>
      <c r="D25" s="44" t="str">
        <f t="shared" si="1"/>
        <v>토</v>
      </c>
      <c r="E25" s="102" t="s">
        <v>48</v>
      </c>
      <c r="F25" s="68"/>
      <c r="G25" s="118" t="s">
        <v>35</v>
      </c>
      <c r="H25" s="131" t="s">
        <v>136</v>
      </c>
      <c r="I25" s="96"/>
      <c r="J25" s="107"/>
      <c r="K25" s="106" t="s">
        <v>56</v>
      </c>
      <c r="L25" s="101" t="s">
        <v>113</v>
      </c>
      <c r="M25" s="94" t="s">
        <v>46</v>
      </c>
      <c r="N25" s="61" t="s">
        <v>39</v>
      </c>
      <c r="O25" s="127"/>
      <c r="P25" s="69" t="str">
        <f t="shared" si="0"/>
        <v/>
      </c>
      <c r="Q25" s="39"/>
      <c r="R25" s="2"/>
      <c r="V25" s="87"/>
      <c r="Y25"/>
    </row>
    <row r="26" spans="3:25" s="2" customFormat="1" ht="21" customHeight="1">
      <c r="C26" s="32">
        <f t="shared" si="2"/>
        <v>22</v>
      </c>
      <c r="D26" s="44" t="str">
        <f t="shared" si="1"/>
        <v>일</v>
      </c>
      <c r="E26" s="102" t="s">
        <v>70</v>
      </c>
      <c r="F26" s="103"/>
      <c r="G26" s="118" t="s">
        <v>48</v>
      </c>
      <c r="H26" s="118" t="s">
        <v>35</v>
      </c>
      <c r="I26" s="96" t="s">
        <v>39</v>
      </c>
      <c r="J26" s="107"/>
      <c r="K26" s="106" t="s">
        <v>56</v>
      </c>
      <c r="L26" s="101" t="s">
        <v>113</v>
      </c>
      <c r="M26" s="94" t="s">
        <v>46</v>
      </c>
      <c r="N26" s="61"/>
      <c r="O26" s="127"/>
      <c r="P26" s="69" t="str">
        <f t="shared" si="0"/>
        <v/>
      </c>
      <c r="Q26" s="39"/>
      <c r="V26" s="35"/>
      <c r="W26" s="35"/>
      <c r="X26" s="35"/>
    </row>
    <row r="27" spans="3:25" ht="21" customHeight="1">
      <c r="C27" s="32">
        <f t="shared" si="2"/>
        <v>23</v>
      </c>
      <c r="D27" s="44" t="str">
        <f t="shared" si="1"/>
        <v>월</v>
      </c>
      <c r="E27" s="104" t="s">
        <v>35</v>
      </c>
      <c r="F27" s="103"/>
      <c r="G27" s="118" t="s">
        <v>70</v>
      </c>
      <c r="H27" s="131" t="s">
        <v>137</v>
      </c>
      <c r="I27" s="96"/>
      <c r="J27" s="107"/>
      <c r="K27" s="106" t="s">
        <v>39</v>
      </c>
      <c r="L27" s="101" t="s">
        <v>113</v>
      </c>
      <c r="M27" s="94" t="s">
        <v>56</v>
      </c>
      <c r="N27" s="61" t="s">
        <v>46</v>
      </c>
      <c r="O27" s="127"/>
      <c r="P27" s="69" t="str">
        <f t="shared" si="0"/>
        <v/>
      </c>
      <c r="Q27" s="39"/>
      <c r="R27" s="2"/>
      <c r="V27" s="87"/>
      <c r="Y27"/>
    </row>
    <row r="28" spans="3:25" ht="21" customHeight="1">
      <c r="C28" s="32">
        <f t="shared" si="2"/>
        <v>24</v>
      </c>
      <c r="D28" s="44" t="str">
        <f t="shared" si="1"/>
        <v>화</v>
      </c>
      <c r="E28" s="102" t="s">
        <v>48</v>
      </c>
      <c r="F28" s="68"/>
      <c r="G28" s="118" t="s">
        <v>35</v>
      </c>
      <c r="H28" s="131" t="s">
        <v>138</v>
      </c>
      <c r="I28" s="96"/>
      <c r="J28" s="106"/>
      <c r="K28" s="106" t="s">
        <v>39</v>
      </c>
      <c r="L28" s="101" t="s">
        <v>113</v>
      </c>
      <c r="M28" s="94" t="s">
        <v>56</v>
      </c>
      <c r="N28" s="118" t="s">
        <v>53</v>
      </c>
      <c r="O28" s="127"/>
      <c r="P28" s="69" t="str">
        <f t="shared" si="0"/>
        <v/>
      </c>
      <c r="Q28" s="39"/>
      <c r="R28" s="2"/>
      <c r="V28" s="87"/>
      <c r="Y28"/>
    </row>
    <row r="29" spans="3:25" ht="21" customHeight="1">
      <c r="C29" s="32">
        <f t="shared" si="2"/>
        <v>25</v>
      </c>
      <c r="D29" s="44" t="str">
        <f t="shared" si="1"/>
        <v>수</v>
      </c>
      <c r="E29" s="102" t="s">
        <v>70</v>
      </c>
      <c r="F29" s="103"/>
      <c r="G29" s="118" t="s">
        <v>48</v>
      </c>
      <c r="H29" s="118" t="s">
        <v>35</v>
      </c>
      <c r="I29" s="96" t="s">
        <v>45</v>
      </c>
      <c r="J29" s="106"/>
      <c r="K29" s="107" t="s">
        <v>39</v>
      </c>
      <c r="L29" s="101" t="s">
        <v>46</v>
      </c>
      <c r="M29" s="94" t="s">
        <v>56</v>
      </c>
      <c r="N29" s="61" t="s">
        <v>113</v>
      </c>
      <c r="O29" s="105"/>
      <c r="P29" s="69" t="str">
        <f t="shared" si="0"/>
        <v/>
      </c>
      <c r="Q29" s="39"/>
      <c r="R29" s="2"/>
      <c r="V29" s="87"/>
      <c r="Y29"/>
    </row>
    <row r="30" spans="3:25" ht="27.75">
      <c r="C30" s="32">
        <f t="shared" si="2"/>
        <v>26</v>
      </c>
      <c r="D30" s="44" t="str">
        <f t="shared" si="1"/>
        <v>목</v>
      </c>
      <c r="E30" s="104" t="s">
        <v>35</v>
      </c>
      <c r="F30" s="103"/>
      <c r="G30" s="118" t="s">
        <v>166</v>
      </c>
      <c r="H30" s="61" t="s">
        <v>48</v>
      </c>
      <c r="I30" s="96" t="s">
        <v>45</v>
      </c>
      <c r="J30" s="106"/>
      <c r="K30" s="106" t="s">
        <v>113</v>
      </c>
      <c r="L30" s="101" t="s">
        <v>46</v>
      </c>
      <c r="M30" s="94" t="s">
        <v>56</v>
      </c>
      <c r="N30" s="61" t="s">
        <v>39</v>
      </c>
      <c r="O30" s="127"/>
      <c r="P30" s="69" t="str">
        <f t="shared" si="0"/>
        <v/>
      </c>
      <c r="Q30" s="39"/>
      <c r="R30" s="2"/>
      <c r="V30" s="87"/>
      <c r="Y30"/>
    </row>
    <row r="31" spans="3:25" ht="27.75">
      <c r="C31" s="32">
        <f t="shared" si="2"/>
        <v>27</v>
      </c>
      <c r="D31" s="44" t="str">
        <f t="shared" si="1"/>
        <v>금</v>
      </c>
      <c r="E31" s="104" t="s">
        <v>72</v>
      </c>
      <c r="F31" s="68"/>
      <c r="G31" s="118" t="s">
        <v>61</v>
      </c>
      <c r="H31" s="131" t="s">
        <v>143</v>
      </c>
      <c r="I31" s="96"/>
      <c r="J31" s="106"/>
      <c r="K31" s="106" t="s">
        <v>39</v>
      </c>
      <c r="L31" s="101" t="s">
        <v>46</v>
      </c>
      <c r="M31" s="94" t="s">
        <v>113</v>
      </c>
      <c r="N31" s="61" t="s">
        <v>56</v>
      </c>
      <c r="O31" s="127"/>
      <c r="P31" s="69" t="str">
        <f t="shared" si="0"/>
        <v/>
      </c>
      <c r="Q31" s="39"/>
      <c r="R31"/>
      <c r="V31" s="87"/>
      <c r="Y31"/>
    </row>
    <row r="32" spans="3:25" ht="27.75">
      <c r="C32" s="32">
        <f t="shared" si="2"/>
        <v>28</v>
      </c>
      <c r="D32" s="44" t="str">
        <f t="shared" si="1"/>
        <v>토</v>
      </c>
      <c r="E32" s="104" t="s">
        <v>72</v>
      </c>
      <c r="F32" s="103"/>
      <c r="G32" s="118" t="s">
        <v>67</v>
      </c>
      <c r="H32" s="131" t="s">
        <v>144</v>
      </c>
      <c r="I32" s="96"/>
      <c r="J32" s="107"/>
      <c r="K32" s="106" t="s">
        <v>56</v>
      </c>
      <c r="L32" s="101" t="s">
        <v>46</v>
      </c>
      <c r="M32" s="94" t="s">
        <v>113</v>
      </c>
      <c r="N32" s="61" t="s">
        <v>39</v>
      </c>
      <c r="O32" s="127"/>
      <c r="P32" s="69" t="str">
        <f t="shared" si="0"/>
        <v/>
      </c>
      <c r="Q32" s="39"/>
      <c r="R32"/>
      <c r="V32" s="87"/>
      <c r="Y32"/>
    </row>
    <row r="33" spans="3:25" s="2" customFormat="1" ht="27.75">
      <c r="C33" s="32">
        <f t="shared" si="2"/>
        <v>29</v>
      </c>
      <c r="D33" s="44" t="str">
        <f t="shared" si="1"/>
        <v>일</v>
      </c>
      <c r="E33" s="104" t="s">
        <v>87</v>
      </c>
      <c r="F33" s="103"/>
      <c r="G33" s="118" t="s">
        <v>68</v>
      </c>
      <c r="H33" s="131" t="s">
        <v>86</v>
      </c>
      <c r="I33" s="96" t="s">
        <v>39</v>
      </c>
      <c r="J33" s="106"/>
      <c r="K33" s="106" t="s">
        <v>56</v>
      </c>
      <c r="L33" s="101" t="s">
        <v>46</v>
      </c>
      <c r="M33" s="94" t="s">
        <v>113</v>
      </c>
      <c r="N33" s="61"/>
      <c r="O33" s="105"/>
      <c r="P33" s="69" t="str">
        <f t="shared" si="0"/>
        <v/>
      </c>
      <c r="R33"/>
      <c r="V33" s="35"/>
      <c r="W33" s="35"/>
      <c r="X33" s="35"/>
    </row>
    <row r="34" spans="3:25" ht="27.75">
      <c r="C34" s="32">
        <f t="shared" si="2"/>
        <v>30</v>
      </c>
      <c r="D34" s="44" t="str">
        <f t="shared" si="1"/>
        <v>월</v>
      </c>
      <c r="E34" s="104" t="s">
        <v>72</v>
      </c>
      <c r="F34" s="68"/>
      <c r="G34" s="118" t="s">
        <v>61</v>
      </c>
      <c r="H34" s="130" t="s">
        <v>145</v>
      </c>
      <c r="I34" s="115"/>
      <c r="J34" s="122"/>
      <c r="K34" s="103" t="s">
        <v>39</v>
      </c>
      <c r="L34" s="101" t="s">
        <v>56</v>
      </c>
      <c r="M34" s="116" t="s">
        <v>113</v>
      </c>
      <c r="N34" s="62" t="s">
        <v>46</v>
      </c>
      <c r="O34" s="117"/>
      <c r="P34" s="69" t="str">
        <f t="shared" si="0"/>
        <v/>
      </c>
      <c r="Q34" s="39"/>
      <c r="R34"/>
      <c r="V34" s="87"/>
      <c r="Y34"/>
    </row>
    <row r="35" spans="3:25" ht="28.5" thickBot="1">
      <c r="C35" s="33">
        <f t="shared" si="2"/>
        <v>31</v>
      </c>
      <c r="D35" s="4" t="str">
        <f t="shared" si="1"/>
        <v>화</v>
      </c>
      <c r="E35" s="111" t="s">
        <v>72</v>
      </c>
      <c r="F35" s="137"/>
      <c r="G35" s="138" t="s">
        <v>65</v>
      </c>
      <c r="H35" s="142" t="s">
        <v>146</v>
      </c>
      <c r="I35" s="109"/>
      <c r="J35" s="120"/>
      <c r="K35" s="110" t="s">
        <v>39</v>
      </c>
      <c r="L35" s="111" t="s">
        <v>56</v>
      </c>
      <c r="M35" s="112" t="s">
        <v>46</v>
      </c>
      <c r="N35" s="113" t="s">
        <v>113</v>
      </c>
      <c r="O35" s="100"/>
      <c r="P35" s="69" t="str">
        <f t="shared" si="0"/>
        <v/>
      </c>
      <c r="Q35" s="39"/>
      <c r="R35"/>
      <c r="V35" s="87"/>
      <c r="Y35"/>
    </row>
    <row r="36" spans="3:25" ht="18" customHeight="1">
      <c r="C36" s="90"/>
      <c r="D36" s="91"/>
      <c r="E36" s="42"/>
      <c r="F36" s="42"/>
      <c r="G36" s="42"/>
      <c r="H36" s="42"/>
      <c r="I36" s="42"/>
      <c r="J36" s="92"/>
      <c r="K36" s="92"/>
      <c r="L36" s="92"/>
      <c r="M36" s="92"/>
      <c r="N36" s="92"/>
      <c r="O36" s="92"/>
      <c r="P36" s="55"/>
      <c r="Q36" s="7"/>
      <c r="R36" s="40"/>
    </row>
  </sheetData>
  <mergeCells count="13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C1:D1"/>
    <mergeCell ref="I1:J1"/>
    <mergeCell ref="M1:O1"/>
  </mergeCells>
  <phoneticPr fontId="1" type="noConversion"/>
  <conditionalFormatting sqref="G3:G4 J2:K2 M4 M2">
    <cfRule type="cellIs" dxfId="824" priority="91" operator="between">
      <formula>$G$2</formula>
      <formula>$M$2</formula>
    </cfRule>
  </conditionalFormatting>
  <conditionalFormatting sqref="C5:D35">
    <cfRule type="expression" dxfId="823" priority="90">
      <formula>WEEKDAY($C5)=$A$1</formula>
    </cfRule>
  </conditionalFormatting>
  <conditionalFormatting sqref="I5:N35">
    <cfRule type="expression" dxfId="822" priority="89">
      <formula>WEEKDAY($C5)=$A$1</formula>
    </cfRule>
  </conditionalFormatting>
  <conditionalFormatting sqref="O5">
    <cfRule type="expression" dxfId="821" priority="88">
      <formula>WEEKDAY($C5)=$A$1</formula>
    </cfRule>
  </conditionalFormatting>
  <conditionalFormatting sqref="O6:O35">
    <cfRule type="expression" dxfId="820" priority="87">
      <formula>WEEKDAY($C6)=$A$1</formula>
    </cfRule>
  </conditionalFormatting>
  <conditionalFormatting sqref="E7:E8 H8">
    <cfRule type="expression" dxfId="819" priority="86">
      <formula>WEEKDAY($C7)=$A$1</formula>
    </cfRule>
  </conditionalFormatting>
  <conditionalFormatting sqref="E5">
    <cfRule type="expression" dxfId="818" priority="85">
      <formula>WEEKDAY($C5)=$A$1</formula>
    </cfRule>
  </conditionalFormatting>
  <conditionalFormatting sqref="H5">
    <cfRule type="expression" dxfId="817" priority="84">
      <formula>WEEKDAY($C5)=$A$1</formula>
    </cfRule>
  </conditionalFormatting>
  <conditionalFormatting sqref="E6">
    <cfRule type="expression" dxfId="816" priority="83">
      <formula>WEEKDAY($C6)=$A$1</formula>
    </cfRule>
  </conditionalFormatting>
  <conditionalFormatting sqref="F6">
    <cfRule type="expression" dxfId="815" priority="82">
      <formula>WEEKDAY($C6)=$A$1</formula>
    </cfRule>
  </conditionalFormatting>
  <conditionalFormatting sqref="F8">
    <cfRule type="expression" dxfId="814" priority="81">
      <formula>WEEKDAY($C8)=$A$1</formula>
    </cfRule>
  </conditionalFormatting>
  <conditionalFormatting sqref="H6:H7">
    <cfRule type="expression" dxfId="813" priority="80">
      <formula>WEEKDAY($C6)=$A$1</formula>
    </cfRule>
  </conditionalFormatting>
  <conditionalFormatting sqref="G5">
    <cfRule type="expression" dxfId="812" priority="79">
      <formula>WEEKDAY($C5)=$A$1</formula>
    </cfRule>
  </conditionalFormatting>
  <conditionalFormatting sqref="G6">
    <cfRule type="expression" dxfId="811" priority="78">
      <formula>WEEKDAY($C6)=$A$1</formula>
    </cfRule>
  </conditionalFormatting>
  <conditionalFormatting sqref="G7">
    <cfRule type="expression" dxfId="810" priority="77">
      <formula>WEEKDAY($C7)=$A$1</formula>
    </cfRule>
  </conditionalFormatting>
  <conditionalFormatting sqref="G8">
    <cfRule type="expression" dxfId="809" priority="76">
      <formula>WEEKDAY($C8)=$A$1</formula>
    </cfRule>
  </conditionalFormatting>
  <conditionalFormatting sqref="E10:E11 H11">
    <cfRule type="expression" dxfId="808" priority="75">
      <formula>WEEKDAY($C10)=$A$1</formula>
    </cfRule>
  </conditionalFormatting>
  <conditionalFormatting sqref="E9">
    <cfRule type="expression" dxfId="807" priority="74">
      <formula>WEEKDAY($C9)=$A$1</formula>
    </cfRule>
  </conditionalFormatting>
  <conditionalFormatting sqref="F9">
    <cfRule type="expression" dxfId="806" priority="73">
      <formula>WEEKDAY($C9)=$A$1</formula>
    </cfRule>
  </conditionalFormatting>
  <conditionalFormatting sqref="F11">
    <cfRule type="expression" dxfId="805" priority="72">
      <formula>WEEKDAY($C11)=$A$1</formula>
    </cfRule>
  </conditionalFormatting>
  <conditionalFormatting sqref="H9:H10">
    <cfRule type="expression" dxfId="804" priority="71">
      <formula>WEEKDAY($C9)=$A$1</formula>
    </cfRule>
  </conditionalFormatting>
  <conditionalFormatting sqref="G9">
    <cfRule type="expression" dxfId="803" priority="70">
      <formula>WEEKDAY($C9)=$A$1</formula>
    </cfRule>
  </conditionalFormatting>
  <conditionalFormatting sqref="G10">
    <cfRule type="expression" dxfId="802" priority="69">
      <formula>WEEKDAY($C10)=$A$1</formula>
    </cfRule>
  </conditionalFormatting>
  <conditionalFormatting sqref="G11">
    <cfRule type="expression" dxfId="801" priority="68">
      <formula>WEEKDAY($C11)=$A$1</formula>
    </cfRule>
  </conditionalFormatting>
  <conditionalFormatting sqref="E13:E14 H14">
    <cfRule type="expression" dxfId="800" priority="67">
      <formula>WEEKDAY($C13)=$A$1</formula>
    </cfRule>
  </conditionalFormatting>
  <conditionalFormatting sqref="E12">
    <cfRule type="expression" dxfId="799" priority="66">
      <formula>WEEKDAY($C12)=$A$1</formula>
    </cfRule>
  </conditionalFormatting>
  <conditionalFormatting sqref="F12">
    <cfRule type="expression" dxfId="798" priority="65">
      <formula>WEEKDAY($C12)=$A$1</formula>
    </cfRule>
  </conditionalFormatting>
  <conditionalFormatting sqref="F14">
    <cfRule type="expression" dxfId="797" priority="64">
      <formula>WEEKDAY($C14)=$A$1</formula>
    </cfRule>
  </conditionalFormatting>
  <conditionalFormatting sqref="H12:H13">
    <cfRule type="expression" dxfId="796" priority="63">
      <formula>WEEKDAY($C12)=$A$1</formula>
    </cfRule>
  </conditionalFormatting>
  <conditionalFormatting sqref="G12">
    <cfRule type="expression" dxfId="795" priority="62">
      <formula>WEEKDAY($C12)=$A$1</formula>
    </cfRule>
  </conditionalFormatting>
  <conditionalFormatting sqref="G13">
    <cfRule type="expression" dxfId="794" priority="61">
      <formula>WEEKDAY($C13)=$A$1</formula>
    </cfRule>
  </conditionalFormatting>
  <conditionalFormatting sqref="G14">
    <cfRule type="expression" dxfId="793" priority="60">
      <formula>WEEKDAY($C14)=$A$1</formula>
    </cfRule>
  </conditionalFormatting>
  <conditionalFormatting sqref="E16:E17 H17">
    <cfRule type="expression" dxfId="792" priority="59">
      <formula>WEEKDAY($C16)=$A$1</formula>
    </cfRule>
  </conditionalFormatting>
  <conditionalFormatting sqref="E15">
    <cfRule type="expression" dxfId="791" priority="58">
      <formula>WEEKDAY($C15)=$A$1</formula>
    </cfRule>
  </conditionalFormatting>
  <conditionalFormatting sqref="F15">
    <cfRule type="expression" dxfId="790" priority="57">
      <formula>WEEKDAY($C15)=$A$1</formula>
    </cfRule>
  </conditionalFormatting>
  <conditionalFormatting sqref="F17">
    <cfRule type="expression" dxfId="789" priority="56">
      <formula>WEEKDAY($C17)=$A$1</formula>
    </cfRule>
  </conditionalFormatting>
  <conditionalFormatting sqref="H15:H16">
    <cfRule type="expression" dxfId="788" priority="55">
      <formula>WEEKDAY($C15)=$A$1</formula>
    </cfRule>
  </conditionalFormatting>
  <conditionalFormatting sqref="G15">
    <cfRule type="expression" dxfId="787" priority="54">
      <formula>WEEKDAY($C15)=$A$1</formula>
    </cfRule>
  </conditionalFormatting>
  <conditionalFormatting sqref="G16">
    <cfRule type="expression" dxfId="786" priority="53">
      <formula>WEEKDAY($C16)=$A$1</formula>
    </cfRule>
  </conditionalFormatting>
  <conditionalFormatting sqref="G17">
    <cfRule type="expression" dxfId="785" priority="52">
      <formula>WEEKDAY($C17)=$A$1</formula>
    </cfRule>
  </conditionalFormatting>
  <conditionalFormatting sqref="E19:E20 H20">
    <cfRule type="expression" dxfId="784" priority="51">
      <formula>WEEKDAY($C19)=$A$1</formula>
    </cfRule>
  </conditionalFormatting>
  <conditionalFormatting sqref="E18">
    <cfRule type="expression" dxfId="783" priority="50">
      <formula>WEEKDAY($C18)=$A$1</formula>
    </cfRule>
  </conditionalFormatting>
  <conditionalFormatting sqref="F18">
    <cfRule type="expression" dxfId="782" priority="49">
      <formula>WEEKDAY($C18)=$A$1</formula>
    </cfRule>
  </conditionalFormatting>
  <conditionalFormatting sqref="F20">
    <cfRule type="expression" dxfId="781" priority="48">
      <formula>WEEKDAY($C20)=$A$1</formula>
    </cfRule>
  </conditionalFormatting>
  <conditionalFormatting sqref="H18:H19">
    <cfRule type="expression" dxfId="780" priority="47">
      <formula>WEEKDAY($C18)=$A$1</formula>
    </cfRule>
  </conditionalFormatting>
  <conditionalFormatting sqref="G18">
    <cfRule type="expression" dxfId="779" priority="46">
      <formula>WEEKDAY($C18)=$A$1</formula>
    </cfRule>
  </conditionalFormatting>
  <conditionalFormatting sqref="G19">
    <cfRule type="expression" dxfId="778" priority="45">
      <formula>WEEKDAY($C19)=$A$1</formula>
    </cfRule>
  </conditionalFormatting>
  <conditionalFormatting sqref="G20">
    <cfRule type="expression" dxfId="777" priority="44">
      <formula>WEEKDAY($C20)=$A$1</formula>
    </cfRule>
  </conditionalFormatting>
  <conditionalFormatting sqref="E22:E23 H23">
    <cfRule type="expression" dxfId="776" priority="43">
      <formula>WEEKDAY($C22)=$A$1</formula>
    </cfRule>
  </conditionalFormatting>
  <conditionalFormatting sqref="E21">
    <cfRule type="expression" dxfId="775" priority="42">
      <formula>WEEKDAY($C21)=$A$1</formula>
    </cfRule>
  </conditionalFormatting>
  <conditionalFormatting sqref="F21">
    <cfRule type="expression" dxfId="774" priority="41">
      <formula>WEEKDAY($C21)=$A$1</formula>
    </cfRule>
  </conditionalFormatting>
  <conditionalFormatting sqref="F23">
    <cfRule type="expression" dxfId="773" priority="40">
      <formula>WEEKDAY($C23)=$A$1</formula>
    </cfRule>
  </conditionalFormatting>
  <conditionalFormatting sqref="H21:H22">
    <cfRule type="expression" dxfId="772" priority="39">
      <formula>WEEKDAY($C21)=$A$1</formula>
    </cfRule>
  </conditionalFormatting>
  <conditionalFormatting sqref="G21">
    <cfRule type="expression" dxfId="771" priority="38">
      <formula>WEEKDAY($C21)=$A$1</formula>
    </cfRule>
  </conditionalFormatting>
  <conditionalFormatting sqref="G22">
    <cfRule type="expression" dxfId="770" priority="37">
      <formula>WEEKDAY($C22)=$A$1</formula>
    </cfRule>
  </conditionalFormatting>
  <conditionalFormatting sqref="G23">
    <cfRule type="expression" dxfId="769" priority="36">
      <formula>WEEKDAY($C23)=$A$1</formula>
    </cfRule>
  </conditionalFormatting>
  <conditionalFormatting sqref="E25:E26 H26">
    <cfRule type="expression" dxfId="768" priority="35">
      <formula>WEEKDAY($C25)=$A$1</formula>
    </cfRule>
  </conditionalFormatting>
  <conditionalFormatting sqref="E24">
    <cfRule type="expression" dxfId="767" priority="34">
      <formula>WEEKDAY($C24)=$A$1</formula>
    </cfRule>
  </conditionalFormatting>
  <conditionalFormatting sqref="F24">
    <cfRule type="expression" dxfId="766" priority="33">
      <formula>WEEKDAY($C24)=$A$1</formula>
    </cfRule>
  </conditionalFormatting>
  <conditionalFormatting sqref="F26">
    <cfRule type="expression" dxfId="765" priority="32">
      <formula>WEEKDAY($C26)=$A$1</formula>
    </cfRule>
  </conditionalFormatting>
  <conditionalFormatting sqref="H24:H25">
    <cfRule type="expression" dxfId="764" priority="31">
      <formula>WEEKDAY($C24)=$A$1</formula>
    </cfRule>
  </conditionalFormatting>
  <conditionalFormatting sqref="G24">
    <cfRule type="expression" dxfId="763" priority="30">
      <formula>WEEKDAY($C24)=$A$1</formula>
    </cfRule>
  </conditionalFormatting>
  <conditionalFormatting sqref="G25">
    <cfRule type="expression" dxfId="762" priority="29">
      <formula>WEEKDAY($C25)=$A$1</formula>
    </cfRule>
  </conditionalFormatting>
  <conditionalFormatting sqref="H29">
    <cfRule type="expression" dxfId="761" priority="28">
      <formula>WEEKDAY($C29)=$A$1</formula>
    </cfRule>
  </conditionalFormatting>
  <conditionalFormatting sqref="F27">
    <cfRule type="expression" dxfId="760" priority="27">
      <formula>WEEKDAY($C27)=$A$1</formula>
    </cfRule>
  </conditionalFormatting>
  <conditionalFormatting sqref="F29">
    <cfRule type="expression" dxfId="759" priority="26">
      <formula>WEEKDAY($C29)=$A$1</formula>
    </cfRule>
  </conditionalFormatting>
  <conditionalFormatting sqref="H27:H28">
    <cfRule type="expression" dxfId="758" priority="25">
      <formula>WEEKDAY($C27)=$A$1</formula>
    </cfRule>
  </conditionalFormatting>
  <conditionalFormatting sqref="H32">
    <cfRule type="expression" dxfId="757" priority="24">
      <formula>WEEKDAY($C32)=$A$1</formula>
    </cfRule>
  </conditionalFormatting>
  <conditionalFormatting sqref="F30">
    <cfRule type="expression" dxfId="756" priority="23">
      <formula>WEEKDAY($C30)=$A$1</formula>
    </cfRule>
  </conditionalFormatting>
  <conditionalFormatting sqref="F32">
    <cfRule type="expression" dxfId="755" priority="22">
      <formula>WEEKDAY($C32)=$A$1</formula>
    </cfRule>
  </conditionalFormatting>
  <conditionalFormatting sqref="H30:H31">
    <cfRule type="expression" dxfId="754" priority="21">
      <formula>WEEKDAY($C30)=$A$1</formula>
    </cfRule>
  </conditionalFormatting>
  <conditionalFormatting sqref="H35">
    <cfRule type="expression" dxfId="753" priority="20">
      <formula>WEEKDAY($C35)=$A$1</formula>
    </cfRule>
  </conditionalFormatting>
  <conditionalFormatting sqref="F33">
    <cfRule type="expression" dxfId="752" priority="19">
      <formula>WEEKDAY($C33)=$A$1</formula>
    </cfRule>
  </conditionalFormatting>
  <conditionalFormatting sqref="F35">
    <cfRule type="expression" dxfId="751" priority="18">
      <formula>WEEKDAY($C35)=$A$1</formula>
    </cfRule>
  </conditionalFormatting>
  <conditionalFormatting sqref="H33:H34">
    <cfRule type="expression" dxfId="750" priority="17">
      <formula>WEEKDAY($C33)=$A$1</formula>
    </cfRule>
  </conditionalFormatting>
  <conditionalFormatting sqref="G35">
    <cfRule type="expression" dxfId="749" priority="16">
      <formula>WEEKDAY($C35)=$A$1</formula>
    </cfRule>
  </conditionalFormatting>
  <conditionalFormatting sqref="E28:E29">
    <cfRule type="expression" dxfId="748" priority="15">
      <formula>WEEKDAY($C28)=$A$1</formula>
    </cfRule>
  </conditionalFormatting>
  <conditionalFormatting sqref="E27">
    <cfRule type="expression" dxfId="747" priority="14">
      <formula>WEEKDAY($C27)=$A$1</formula>
    </cfRule>
  </conditionalFormatting>
  <conditionalFormatting sqref="E31:E32">
    <cfRule type="expression" dxfId="746" priority="13">
      <formula>WEEKDAY($C31)=$A$1</formula>
    </cfRule>
  </conditionalFormatting>
  <conditionalFormatting sqref="E30">
    <cfRule type="expression" dxfId="745" priority="12">
      <formula>WEEKDAY($C30)=$A$1</formula>
    </cfRule>
  </conditionalFormatting>
  <conditionalFormatting sqref="E34:E35">
    <cfRule type="expression" dxfId="744" priority="11">
      <formula>WEEKDAY($C34)=$A$1</formula>
    </cfRule>
  </conditionalFormatting>
  <conditionalFormatting sqref="E33">
    <cfRule type="expression" dxfId="743" priority="10">
      <formula>WEEKDAY($C33)=$A$1</formula>
    </cfRule>
  </conditionalFormatting>
  <conditionalFormatting sqref="G26">
    <cfRule type="expression" dxfId="742" priority="9">
      <formula>WEEKDAY($C26)=$A$1</formula>
    </cfRule>
  </conditionalFormatting>
  <conditionalFormatting sqref="G27">
    <cfRule type="expression" dxfId="741" priority="8">
      <formula>WEEKDAY($C27)=$A$1</formula>
    </cfRule>
  </conditionalFormatting>
  <conditionalFormatting sqref="G28">
    <cfRule type="expression" dxfId="740" priority="7">
      <formula>WEEKDAY($C28)=$A$1</formula>
    </cfRule>
  </conditionalFormatting>
  <conditionalFormatting sqref="G29">
    <cfRule type="expression" dxfId="739" priority="6">
      <formula>WEEKDAY($C29)=$A$1</formula>
    </cfRule>
  </conditionalFormatting>
  <conditionalFormatting sqref="G30">
    <cfRule type="expression" dxfId="738" priority="5">
      <formula>WEEKDAY($C30)=$A$1</formula>
    </cfRule>
  </conditionalFormatting>
  <conditionalFormatting sqref="G31">
    <cfRule type="expression" dxfId="737" priority="4">
      <formula>WEEKDAY($C31)=$A$1</formula>
    </cfRule>
  </conditionalFormatting>
  <conditionalFormatting sqref="G32">
    <cfRule type="expression" dxfId="736" priority="3">
      <formula>WEEKDAY($C32)=$A$1</formula>
    </cfRule>
  </conditionalFormatting>
  <conditionalFormatting sqref="G33">
    <cfRule type="expression" dxfId="735" priority="2">
      <formula>WEEKDAY($C33)=$A$1</formula>
    </cfRule>
  </conditionalFormatting>
  <conditionalFormatting sqref="G34">
    <cfRule type="expression" dxfId="734" priority="1">
      <formula>WEEKDAY($C34)=$A$1</formula>
    </cfRule>
  </conditionalFormatting>
  <printOptions horizontalCentered="1"/>
  <pageMargins left="0.19685039370078741" right="0.19685039370078741" top="0.55118110236220474" bottom="0.35433070866141736" header="0" footer="0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D25"/>
  <sheetViews>
    <sheetView workbookViewId="0">
      <selection activeCell="Z5" sqref="Z5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30">
      <c r="A1" s="58"/>
    </row>
    <row r="2" spans="1:30" ht="21" customHeight="1">
      <c r="D2" s="9">
        <v>2020</v>
      </c>
      <c r="E2" s="8" t="s">
        <v>15</v>
      </c>
      <c r="G2" s="11"/>
      <c r="H2" s="12"/>
      <c r="J2" s="12"/>
    </row>
    <row r="3" spans="1:30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30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30" ht="20.25" customHeight="1">
      <c r="C5" s="80"/>
      <c r="D5" s="15" t="s">
        <v>70</v>
      </c>
      <c r="E5" s="114">
        <v>44291</v>
      </c>
      <c r="F5" s="18">
        <f t="shared" ref="F5:F13" ca="1" si="1">TODAY()-E5</f>
        <v>921</v>
      </c>
      <c r="G5" s="17">
        <f t="shared" ref="G5:G11" si="2">INT((+E5-73)/365)+1901</f>
        <v>2022</v>
      </c>
      <c r="H5" s="17">
        <f t="shared" ref="H5:H14" si="3">IF(+$D$2-G5&lt;0,0,$D$2-G5)</f>
        <v>0</v>
      </c>
      <c r="I5" s="17">
        <v>-3</v>
      </c>
      <c r="J5" s="36"/>
      <c r="K5" s="25">
        <f t="shared" ref="K5:K14" si="4">+I5+J5</f>
        <v>-3</v>
      </c>
      <c r="L5" s="25">
        <f t="shared" ref="L5" si="5">SUM(M5:X5)</f>
        <v>15</v>
      </c>
      <c r="M5" s="15">
        <v>1</v>
      </c>
      <c r="N5" s="15">
        <v>1</v>
      </c>
      <c r="O5" s="15">
        <v>2</v>
      </c>
      <c r="P5" s="15">
        <v>11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29">
        <f>+K5-L5+COUNT(M5:X5)</f>
        <v>-6</v>
      </c>
      <c r="Z5" s="9">
        <f>Y5</f>
        <v>-6</v>
      </c>
      <c r="AD5" s="8" t="s">
        <v>312</v>
      </c>
    </row>
    <row r="6" spans="1:30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17">
        <f t="shared" si="3"/>
        <v>1</v>
      </c>
      <c r="I6" s="20">
        <v>0</v>
      </c>
      <c r="J6" s="27"/>
      <c r="K6" s="25">
        <f t="shared" si="4"/>
        <v>0</v>
      </c>
      <c r="L6" s="38">
        <f>SUM(M6:X6)</f>
        <v>6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/>
      <c r="T6" s="14"/>
      <c r="U6" s="14"/>
      <c r="V6" s="14"/>
      <c r="W6" s="14"/>
      <c r="X6" s="14"/>
      <c r="Y6" s="29">
        <f>+K6-L6+COUNT(M6:X6)</f>
        <v>0</v>
      </c>
      <c r="Z6" s="9">
        <f t="shared" ref="Z6:Z15" si="6">Y6</f>
        <v>0</v>
      </c>
    </row>
    <row r="7" spans="1:30" ht="20.25" customHeight="1">
      <c r="B7" s="22"/>
      <c r="C7" s="80"/>
      <c r="D7" s="15" t="s">
        <v>310</v>
      </c>
      <c r="E7" s="108">
        <v>44652</v>
      </c>
      <c r="F7" s="18">
        <f t="shared" ca="1" si="1"/>
        <v>560</v>
      </c>
      <c r="G7" s="17">
        <f t="shared" si="2"/>
        <v>2023</v>
      </c>
      <c r="H7" s="17">
        <f t="shared" si="3"/>
        <v>0</v>
      </c>
      <c r="I7" s="17">
        <v>0</v>
      </c>
      <c r="J7" s="36"/>
      <c r="K7" s="25">
        <f t="shared" si="4"/>
        <v>0</v>
      </c>
      <c r="L7" s="38">
        <f t="shared" ref="L7" si="7">SUM(M7:X7)</f>
        <v>2</v>
      </c>
      <c r="M7" s="15"/>
      <c r="N7" s="15"/>
      <c r="O7" s="15"/>
      <c r="P7" s="15"/>
      <c r="Q7" s="15">
        <v>1</v>
      </c>
      <c r="R7" s="15">
        <v>1</v>
      </c>
      <c r="S7" s="15"/>
      <c r="T7" s="15"/>
      <c r="U7" s="15"/>
      <c r="V7" s="15"/>
      <c r="W7" s="15"/>
      <c r="X7" s="15"/>
      <c r="Y7" s="29">
        <f t="shared" ref="Y7:Y15" si="8">+K7-L7+COUNT(M7:X7)</f>
        <v>0</v>
      </c>
      <c r="Z7" s="9">
        <f t="shared" si="6"/>
        <v>0</v>
      </c>
    </row>
    <row r="8" spans="1:30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17">
        <f t="shared" si="3"/>
        <v>2</v>
      </c>
      <c r="I8" s="20">
        <v>0</v>
      </c>
      <c r="J8" s="27"/>
      <c r="K8" s="25">
        <f t="shared" si="4"/>
        <v>0</v>
      </c>
      <c r="L8" s="38">
        <f t="shared" ref="L8:L11" si="9">SUM(M8:X8)</f>
        <v>15</v>
      </c>
      <c r="M8" s="14">
        <v>1</v>
      </c>
      <c r="N8" s="14">
        <v>3</v>
      </c>
      <c r="O8" s="14">
        <v>-1</v>
      </c>
      <c r="P8" s="14">
        <v>1</v>
      </c>
      <c r="Q8" s="14">
        <v>1</v>
      </c>
      <c r="R8" s="14">
        <v>1</v>
      </c>
      <c r="S8" s="14">
        <v>2</v>
      </c>
      <c r="T8" s="14">
        <v>3</v>
      </c>
      <c r="U8" s="14">
        <v>1</v>
      </c>
      <c r="V8" s="14">
        <v>1</v>
      </c>
      <c r="W8" s="14">
        <v>1</v>
      </c>
      <c r="X8" s="14">
        <v>1</v>
      </c>
      <c r="Y8" s="29">
        <f t="shared" si="8"/>
        <v>-3</v>
      </c>
      <c r="Z8" s="9">
        <f t="shared" si="6"/>
        <v>-3</v>
      </c>
    </row>
    <row r="9" spans="1:30" ht="20.25" customHeight="1">
      <c r="B9" s="9"/>
      <c r="C9" s="80"/>
      <c r="D9" s="15" t="s">
        <v>311</v>
      </c>
      <c r="E9" s="16">
        <v>44716</v>
      </c>
      <c r="F9" s="18">
        <f t="shared" ca="1" si="1"/>
        <v>496</v>
      </c>
      <c r="G9" s="17">
        <f t="shared" si="2"/>
        <v>2023</v>
      </c>
      <c r="H9" s="17">
        <f t="shared" si="3"/>
        <v>0</v>
      </c>
      <c r="I9" s="17">
        <v>0</v>
      </c>
      <c r="J9" s="36"/>
      <c r="K9" s="25">
        <f t="shared" si="4"/>
        <v>0</v>
      </c>
      <c r="L9" s="38">
        <f t="shared" si="9"/>
        <v>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29">
        <f>+K9-L9+COUNT(M9:X9)</f>
        <v>0</v>
      </c>
      <c r="Z9" s="9">
        <f t="shared" si="6"/>
        <v>0</v>
      </c>
    </row>
    <row r="10" spans="1:30" ht="20.25" customHeight="1">
      <c r="B10" s="9"/>
      <c r="C10" s="80"/>
      <c r="D10" s="14" t="s">
        <v>113</v>
      </c>
      <c r="E10" s="114">
        <v>44382</v>
      </c>
      <c r="F10" s="21"/>
      <c r="G10" s="17">
        <f t="shared" si="2"/>
        <v>2022</v>
      </c>
      <c r="H10" s="17">
        <f t="shared" si="3"/>
        <v>0</v>
      </c>
      <c r="I10" s="20">
        <v>0</v>
      </c>
      <c r="J10" s="27"/>
      <c r="K10" s="25">
        <f t="shared" si="4"/>
        <v>0</v>
      </c>
      <c r="L10" s="38">
        <f t="shared" si="9"/>
        <v>9</v>
      </c>
      <c r="M10" s="14">
        <v>1</v>
      </c>
      <c r="N10" s="14">
        <v>1</v>
      </c>
      <c r="O10" s="14">
        <v>4</v>
      </c>
      <c r="P10" s="14">
        <v>1</v>
      </c>
      <c r="Q10" s="14">
        <v>1</v>
      </c>
      <c r="R10" s="14">
        <v>1</v>
      </c>
      <c r="S10" s="14"/>
      <c r="T10" s="14"/>
      <c r="U10" s="14"/>
      <c r="V10" s="14"/>
      <c r="W10" s="14"/>
      <c r="X10" s="14"/>
      <c r="Y10" s="29">
        <f>+K10-L10+COUNT(M10:X10)</f>
        <v>-3</v>
      </c>
      <c r="Z10" s="9">
        <f t="shared" si="6"/>
        <v>-3</v>
      </c>
      <c r="AD10" s="8" t="s">
        <v>312</v>
      </c>
    </row>
    <row r="11" spans="1:30" ht="20.25" customHeight="1">
      <c r="B11" s="11"/>
      <c r="C11" s="80"/>
      <c r="D11" s="15" t="s">
        <v>197</v>
      </c>
      <c r="E11" s="114">
        <v>42309</v>
      </c>
      <c r="F11" s="18">
        <f t="shared" ca="1" si="1"/>
        <v>2903</v>
      </c>
      <c r="G11" s="17">
        <f t="shared" si="2"/>
        <v>2016</v>
      </c>
      <c r="H11" s="17">
        <f t="shared" si="3"/>
        <v>4</v>
      </c>
      <c r="I11" s="17">
        <v>0</v>
      </c>
      <c r="J11" s="36"/>
      <c r="K11" s="25">
        <f t="shared" si="4"/>
        <v>0</v>
      </c>
      <c r="L11" s="38">
        <f t="shared" si="9"/>
        <v>6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/>
      <c r="T11" s="15"/>
      <c r="U11" s="15"/>
      <c r="V11" s="15"/>
      <c r="W11" s="15"/>
      <c r="X11" s="15"/>
      <c r="Y11" s="29">
        <f>+K11-L11+COUNT(M11:X11)</f>
        <v>0</v>
      </c>
      <c r="Z11" s="9">
        <f t="shared" si="6"/>
        <v>0</v>
      </c>
    </row>
    <row r="12" spans="1:30" ht="20.25" customHeight="1">
      <c r="B12" s="9"/>
      <c r="C12" s="80"/>
      <c r="D12" s="15" t="s">
        <v>307</v>
      </c>
      <c r="E12" s="16">
        <v>44615</v>
      </c>
      <c r="F12" s="18">
        <f t="shared" ca="1" si="1"/>
        <v>597</v>
      </c>
      <c r="G12" s="17">
        <f>INT((+E12-73)/365)+1901</f>
        <v>2023</v>
      </c>
      <c r="H12" s="17">
        <f t="shared" si="3"/>
        <v>0</v>
      </c>
      <c r="I12" s="17">
        <v>0</v>
      </c>
      <c r="J12" s="36"/>
      <c r="K12" s="25">
        <f t="shared" si="4"/>
        <v>0</v>
      </c>
      <c r="L12" s="38">
        <f t="shared" ref="L12:L14" si="10">SUM(M12:X12)</f>
        <v>4</v>
      </c>
      <c r="M12" s="14"/>
      <c r="N12" s="14"/>
      <c r="O12" s="14">
        <v>1</v>
      </c>
      <c r="P12" s="14">
        <v>1</v>
      </c>
      <c r="Q12" s="14">
        <v>1</v>
      </c>
      <c r="R12" s="14">
        <v>1</v>
      </c>
      <c r="S12" s="14"/>
      <c r="T12" s="14"/>
      <c r="U12" s="14"/>
      <c r="V12" s="14"/>
      <c r="W12" s="14"/>
      <c r="X12" s="14"/>
      <c r="Y12" s="29">
        <f t="shared" si="8"/>
        <v>0</v>
      </c>
      <c r="Z12" s="9">
        <f t="shared" si="6"/>
        <v>0</v>
      </c>
    </row>
    <row r="13" spans="1:30" ht="20.25" customHeight="1">
      <c r="C13" s="80"/>
      <c r="D13" s="15" t="s">
        <v>199</v>
      </c>
      <c r="E13" s="16"/>
      <c r="F13" s="18">
        <f t="shared" ca="1" si="1"/>
        <v>45212</v>
      </c>
      <c r="G13" s="17"/>
      <c r="H13" s="17"/>
      <c r="I13" s="17">
        <v>0</v>
      </c>
      <c r="J13" s="36"/>
      <c r="K13" s="25">
        <f t="shared" si="4"/>
        <v>0</v>
      </c>
      <c r="L13" s="38">
        <f t="shared" si="10"/>
        <v>6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/>
      <c r="T13" s="15"/>
      <c r="U13" s="15"/>
      <c r="V13" s="15"/>
      <c r="W13" s="15"/>
      <c r="X13" s="15"/>
      <c r="Y13" s="29">
        <f t="shared" si="8"/>
        <v>0</v>
      </c>
      <c r="Z13" s="9">
        <f t="shared" si="6"/>
        <v>0</v>
      </c>
    </row>
    <row r="14" spans="1:30" ht="20.25" customHeight="1">
      <c r="C14" s="80"/>
      <c r="D14" s="15" t="s">
        <v>315</v>
      </c>
      <c r="E14" s="16">
        <v>44802</v>
      </c>
      <c r="F14" s="18"/>
      <c r="G14" s="17">
        <f t="shared" ref="G14" si="11">INT((+E14-73)/365)+1901</f>
        <v>2023</v>
      </c>
      <c r="H14" s="17">
        <f t="shared" si="3"/>
        <v>0</v>
      </c>
      <c r="I14" s="17">
        <v>0</v>
      </c>
      <c r="J14" s="36"/>
      <c r="K14" s="25">
        <f t="shared" si="4"/>
        <v>0</v>
      </c>
      <c r="L14" s="38">
        <f t="shared" si="10"/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>
        <f t="shared" si="8"/>
        <v>0</v>
      </c>
      <c r="Z14" s="9">
        <f t="shared" si="6"/>
        <v>0</v>
      </c>
    </row>
    <row r="15" spans="1:30" ht="20.25" customHeight="1">
      <c r="C15" s="10" t="str">
        <f t="shared" ref="C15" si="12">IF(D15&lt;&gt;"",1+C13,"")</f>
        <v/>
      </c>
      <c r="D15" s="14"/>
      <c r="E15" s="19"/>
      <c r="F15" s="21">
        <f t="shared" ref="F15" ca="1" si="13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8"/>
        <v>0</v>
      </c>
      <c r="Z15" s="9">
        <f t="shared" si="6"/>
        <v>0</v>
      </c>
    </row>
    <row r="16" spans="1:30">
      <c r="D16" s="15" t="s">
        <v>45</v>
      </c>
      <c r="E16" s="16"/>
      <c r="F16" s="18"/>
      <c r="G16" s="17"/>
      <c r="H16" s="17"/>
      <c r="I16" s="17"/>
      <c r="J16" s="36"/>
      <c r="K16" s="25"/>
      <c r="L16" s="38"/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2</v>
      </c>
      <c r="T16" s="15">
        <v>4</v>
      </c>
      <c r="U16" s="15"/>
      <c r="V16" s="15"/>
      <c r="W16" s="15"/>
      <c r="X16" s="15"/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32"/>
  <sheetViews>
    <sheetView zoomScaleNormal="100" workbookViewId="0">
      <selection activeCell="O11" sqref="O11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8.375" style="87" customWidth="1"/>
    <col min="9" max="9" width="7.75" style="87" customWidth="1"/>
    <col min="10" max="10" width="7.75" style="41" customWidth="1"/>
    <col min="11" max="11" width="7.125" style="41" bestFit="1" customWidth="1"/>
    <col min="12" max="13" width="7.75" style="41" customWidth="1"/>
    <col min="14" max="14" width="10.5" style="41" customWidth="1"/>
    <col min="15" max="15" width="10.375" style="41" customWidth="1"/>
    <col min="16" max="16" width="7.875" style="6" bestFit="1" customWidth="1"/>
    <col min="17" max="17" width="14.25" style="87" customWidth="1"/>
    <col min="18" max="18" width="7.87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27" s="1" customFormat="1" ht="29.25" customHeight="1" thickBot="1">
      <c r="A1" s="41">
        <f>CHOOSE(E1,2,6,6,3,1,5,3,7,4,2,6,4)</f>
        <v>6</v>
      </c>
      <c r="C1" s="270">
        <v>2022</v>
      </c>
      <c r="D1" s="271"/>
      <c r="E1" s="145">
        <v>2</v>
      </c>
      <c r="F1" s="146" t="str">
        <f>IF(E1=0,"&lt;=월 입력","월  근무편성표")</f>
        <v>월  근무편성표</v>
      </c>
      <c r="G1" s="147"/>
      <c r="H1" s="147"/>
      <c r="I1" s="272">
        <f ca="1">TODAY()</f>
        <v>45212</v>
      </c>
      <c r="J1" s="273"/>
      <c r="K1" s="148">
        <v>0</v>
      </c>
      <c r="L1" s="149" t="str">
        <f>IF(K1="","",IF(K1=0,"",IF(K1&gt;0,"차 수정")))</f>
        <v/>
      </c>
      <c r="M1" s="274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75"/>
      <c r="O1" s="276"/>
      <c r="Q1" s="238" t="str">
        <f>IF(E1=1,"12월 말일 야간",+E1-1&amp;"월 말일 야간")</f>
        <v>1월 말일 야간</v>
      </c>
      <c r="R1" s="239"/>
      <c r="S1" s="78" t="s">
        <v>35</v>
      </c>
      <c r="T1" s="78" t="s">
        <v>113</v>
      </c>
      <c r="U1" s="79"/>
      <c r="V1" s="87"/>
      <c r="W1" s="87"/>
      <c r="Y1" s="34"/>
    </row>
    <row r="2" spans="1:27" ht="20.100000000000001" customHeight="1">
      <c r="C2" s="240" t="s">
        <v>2</v>
      </c>
      <c r="D2" s="243" t="s">
        <v>0</v>
      </c>
      <c r="E2" s="246" t="s">
        <v>30</v>
      </c>
      <c r="F2" s="247"/>
      <c r="G2" s="248"/>
      <c r="H2" s="249"/>
      <c r="I2" s="267" t="s">
        <v>240</v>
      </c>
      <c r="J2" s="252" t="s">
        <v>24</v>
      </c>
      <c r="K2" s="252" t="s">
        <v>31</v>
      </c>
      <c r="L2" s="254" t="s">
        <v>25</v>
      </c>
      <c r="M2" s="255" t="s">
        <v>20</v>
      </c>
      <c r="N2" s="257"/>
      <c r="O2" s="258"/>
      <c r="P2" s="54"/>
      <c r="Q2" s="10"/>
      <c r="R2" s="15" t="str">
        <f>'연차 최종(2021.07)'!D8</f>
        <v>유현주</v>
      </c>
      <c r="S2" s="15" t="str">
        <f>'연차 최종(2021.07)'!D9</f>
        <v>김주연</v>
      </c>
      <c r="T2" s="77" t="str">
        <f>'연차 최종(2021.07)'!D5</f>
        <v>이영재</v>
      </c>
      <c r="V2" s="87"/>
      <c r="X2" s="10"/>
      <c r="Y2"/>
    </row>
    <row r="3" spans="1:27" ht="33">
      <c r="A3" s="89" t="s">
        <v>36</v>
      </c>
      <c r="C3" s="241"/>
      <c r="D3" s="244"/>
      <c r="E3" s="157" t="s">
        <v>241</v>
      </c>
      <c r="F3" s="5" t="s">
        <v>25</v>
      </c>
      <c r="G3" s="63" t="s">
        <v>20</v>
      </c>
      <c r="H3" s="82" t="s">
        <v>33</v>
      </c>
      <c r="I3" s="251"/>
      <c r="J3" s="253"/>
      <c r="K3" s="253"/>
      <c r="L3" s="253"/>
      <c r="M3" s="256"/>
      <c r="N3" s="259"/>
      <c r="O3" s="260"/>
      <c r="Q3" s="71"/>
      <c r="R3" s="15" t="str">
        <f>'연차 최종(2021.07)'!D10</f>
        <v>안광섭</v>
      </c>
      <c r="S3" s="15" t="str">
        <f>'연차 최종(2021.07)'!D13</f>
        <v>황인기</v>
      </c>
      <c r="T3" s="77" t="str">
        <f>'연차 최종(2021.04)'!D6</f>
        <v>권헌일</v>
      </c>
      <c r="V3" s="87"/>
      <c r="X3" s="10"/>
      <c r="Y3"/>
    </row>
    <row r="4" spans="1:27" s="87" customFormat="1" ht="20.100000000000001" customHeight="1" thickBot="1">
      <c r="C4" s="242"/>
      <c r="D4" s="245"/>
      <c r="E4" s="85" t="s">
        <v>234</v>
      </c>
      <c r="F4" s="85" t="s">
        <v>235</v>
      </c>
      <c r="G4" s="65" t="s">
        <v>236</v>
      </c>
      <c r="H4" s="86" t="s">
        <v>34</v>
      </c>
      <c r="I4" s="83" t="s">
        <v>237</v>
      </c>
      <c r="J4" s="66" t="s">
        <v>238</v>
      </c>
      <c r="K4" s="66"/>
      <c r="L4" s="66"/>
      <c r="M4" s="67" t="s">
        <v>239</v>
      </c>
      <c r="N4" s="268" t="s">
        <v>200</v>
      </c>
      <c r="O4" s="269"/>
      <c r="P4" s="6"/>
      <c r="Q4" s="68" t="s">
        <v>27</v>
      </c>
      <c r="R4" s="72"/>
      <c r="S4" s="15" t="str">
        <f>'연차 최종(2021.07)'!D12</f>
        <v>엄기준</v>
      </c>
      <c r="T4" s="77"/>
      <c r="X4" s="10"/>
    </row>
    <row r="5" spans="1:27" ht="24.95" customHeight="1" thickTop="1" thickBot="1">
      <c r="B5" s="150" t="s">
        <v>245</v>
      </c>
      <c r="C5" s="46">
        <v>1</v>
      </c>
      <c r="D5" s="47" t="str">
        <f>IF(C5="","",LEFT(TEXT(DATE($C$1,$E$1,$C5),"aaaa"),1))</f>
        <v>화</v>
      </c>
      <c r="E5" s="106"/>
      <c r="F5" s="106" t="s">
        <v>242</v>
      </c>
      <c r="G5" s="101" t="s">
        <v>243</v>
      </c>
      <c r="H5" s="105" t="s">
        <v>250</v>
      </c>
      <c r="I5" s="143"/>
      <c r="J5" s="106" t="s">
        <v>246</v>
      </c>
      <c r="K5" s="107"/>
      <c r="L5" s="101"/>
      <c r="M5" s="94" t="s">
        <v>247</v>
      </c>
      <c r="N5" s="61" t="s">
        <v>248</v>
      </c>
      <c r="O5" s="162" t="s">
        <v>253</v>
      </c>
      <c r="P5" s="69" t="str">
        <f t="shared" ref="P5:P32" si="0">IF(C5="","",IF($E$1="","",IF(OR(COUNTIF(I5:O5,LEFT($R$2,2)&amp;"*")&gt;1,COUNTIF(I5:O5,LEFT($R$3,2)&amp;"*")&gt;1,COUNTIF(I5:O5,LEFT($S$2,2)&amp;"*")&gt;1,COUNTIF(I5:O5,LEFT($S$3,2)&amp;"*")&gt;1,COUNTIF(I5:O5,LEFT($S$4,2)&amp;"*")&gt;1,COUNTIF(I5:O5,LEFT($S$5,2)&amp;"*")&gt;1,COUNTIF(I5:O5,LEFT($L$2,2)&amp;"*")&gt;1),"&lt;=중복!!",IF(M4="","",IF(OR(I5=M4,J5=M4,K5=M4,L5=M4),M4&amp;"&lt;=야간연속 불가!!","")))))</f>
        <v/>
      </c>
      <c r="Q5" s="68" t="s">
        <v>37</v>
      </c>
      <c r="R5" s="73"/>
      <c r="S5" s="15" t="str">
        <f>'연차 최종(2021.07)'!D11</f>
        <v>송순정</v>
      </c>
      <c r="T5" s="125" t="str">
        <f>'연차 최종(2022.01) '!D7</f>
        <v>박용식</v>
      </c>
      <c r="V5" s="87"/>
      <c r="Y5"/>
    </row>
    <row r="6" spans="1:27" ht="24.95" customHeight="1">
      <c r="A6" s="3"/>
      <c r="B6" s="150" t="s">
        <v>245</v>
      </c>
      <c r="C6" s="32">
        <f>1+C5</f>
        <v>2</v>
      </c>
      <c r="D6" s="44" t="str">
        <f t="shared" ref="D6:D32" si="1">IF(C6="","",LEFT(TEXT(DATE($C$1,$E$1,$C6),"aaaa"),1))</f>
        <v>수</v>
      </c>
      <c r="E6" s="106"/>
      <c r="F6" s="106" t="s">
        <v>244</v>
      </c>
      <c r="G6" s="101" t="s">
        <v>242</v>
      </c>
      <c r="H6" s="105" t="s">
        <v>243</v>
      </c>
      <c r="I6" s="143" t="s">
        <v>255</v>
      </c>
      <c r="J6" s="107" t="s">
        <v>248</v>
      </c>
      <c r="K6" s="106"/>
      <c r="L6" s="101"/>
      <c r="M6" s="94" t="s">
        <v>246</v>
      </c>
      <c r="N6" s="118" t="s">
        <v>247</v>
      </c>
      <c r="O6" s="163" t="s">
        <v>267</v>
      </c>
      <c r="P6" s="69" t="str">
        <f>IF(C6="","",IF($E$1="","",IF(OR(COUNTIF(I6:O6,LEFT($R$2,2)&amp;"*")&gt;1,COUNTIF(I6:O6,LEFT($R$3,2)&amp;"*")&gt;1,COUNTIF(I6:O6,LEFT($S$2,2)&amp;"*")&gt;1,COUNTIF(I6:O6,LEFT($S$3,2)&amp;"*")&gt;1,COUNTIF(I6:O6,LEFT($S$4,2)&amp;"*")&gt;1,COUNTIF(I6:O6,LEFT($S$5,2)&amp;"*")&gt;1,COUNTIF(I6:O6,LEFT($L$2,2)&amp;"*")&gt;1),"&lt;=중복!!",IF(M5="","",IF(OR(I6=M5,J6=M5,K6=M5,L6=M5),M5&amp;"&lt;=야간연속 불가!!","")))))</f>
        <v/>
      </c>
      <c r="Q6" s="39"/>
      <c r="R6"/>
      <c r="S6" s="48"/>
      <c r="T6" s="49" t="s">
        <v>19</v>
      </c>
      <c r="U6" s="50" t="s">
        <v>23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27" ht="24.95" customHeight="1">
      <c r="C7" s="43">
        <f t="shared" ref="C7:C32" si="2">1+C6</f>
        <v>3</v>
      </c>
      <c r="D7" s="45" t="str">
        <f t="shared" si="1"/>
        <v>목</v>
      </c>
      <c r="E7" s="106" t="s">
        <v>199</v>
      </c>
      <c r="F7" s="106" t="s">
        <v>244</v>
      </c>
      <c r="G7" s="101" t="s">
        <v>242</v>
      </c>
      <c r="H7" s="105" t="s">
        <v>243</v>
      </c>
      <c r="I7" s="143" t="s">
        <v>39</v>
      </c>
      <c r="J7" s="107" t="s">
        <v>248</v>
      </c>
      <c r="K7" s="106"/>
      <c r="L7" s="101"/>
      <c r="M7" s="94" t="s">
        <v>246</v>
      </c>
      <c r="N7" s="118" t="s">
        <v>247</v>
      </c>
      <c r="O7" s="95"/>
      <c r="P7" s="69" t="str">
        <f t="shared" si="0"/>
        <v/>
      </c>
      <c r="Q7" s="39"/>
      <c r="R7"/>
      <c r="S7" s="39" t="str">
        <f>R2</f>
        <v>유현주</v>
      </c>
      <c r="T7" s="134">
        <f>COUNTIF(I$5:K$32,LEFT($S$7,2)&amp;"*")</f>
        <v>20</v>
      </c>
      <c r="U7" s="134">
        <f>COUNTIF(L$5:L$32,LEFT($S$7,2)&amp;"*")</f>
        <v>0</v>
      </c>
      <c r="V7" s="134">
        <f>COUNTIF(M$5:M$32,LEFT($S$7,2)&amp;"*")</f>
        <v>0</v>
      </c>
      <c r="W7" s="88">
        <f t="shared" ref="W7:W12" si="3">SUM(T7:V7)</f>
        <v>20</v>
      </c>
      <c r="X7" s="88">
        <f>COUNTIF($N$5:$O$32,LEFT($S$7,2)&amp;"*")+1</f>
        <v>7</v>
      </c>
      <c r="Y7" s="134">
        <f t="shared" ref="Y7:Y12" si="4">+W7+X7</f>
        <v>27</v>
      </c>
    </row>
    <row r="8" spans="1:27" ht="24.95" customHeight="1">
      <c r="C8" s="32">
        <f t="shared" si="2"/>
        <v>4</v>
      </c>
      <c r="D8" s="44" t="str">
        <f t="shared" si="1"/>
        <v>금</v>
      </c>
      <c r="E8" s="106" t="s">
        <v>199</v>
      </c>
      <c r="F8" s="106" t="s">
        <v>243</v>
      </c>
      <c r="G8" s="101" t="s">
        <v>244</v>
      </c>
      <c r="H8" s="105" t="s">
        <v>242</v>
      </c>
      <c r="I8" s="143" t="s">
        <v>39</v>
      </c>
      <c r="J8" s="106" t="s">
        <v>247</v>
      </c>
      <c r="K8" s="106"/>
      <c r="L8" s="101"/>
      <c r="M8" s="94" t="s">
        <v>248</v>
      </c>
      <c r="N8" s="61" t="s">
        <v>246</v>
      </c>
      <c r="O8" s="95"/>
      <c r="P8" s="69" t="str">
        <f t="shared" si="0"/>
        <v/>
      </c>
      <c r="Q8" s="39"/>
      <c r="R8"/>
      <c r="S8" s="48" t="str">
        <f>S2</f>
        <v>김주연</v>
      </c>
      <c r="T8" s="48">
        <f>COUNTIF(I$5:K$32,LEFT($S$8,2)&amp;"*")</f>
        <v>9</v>
      </c>
      <c r="U8" s="48">
        <f>COUNTIF(L$5:L$32,LEFT($S$8,2)&amp;"*")</f>
        <v>0</v>
      </c>
      <c r="V8" s="48">
        <f>COUNTIF(M$5:M$32,LEFT($S$8,2)&amp;"*")</f>
        <v>9</v>
      </c>
      <c r="W8" s="52">
        <f t="shared" si="3"/>
        <v>18</v>
      </c>
      <c r="X8" s="52">
        <f>COUNTIF($N$5:$O$32,LEFT($S$8,2)&amp;"*")</f>
        <v>10</v>
      </c>
      <c r="Y8" s="48">
        <f t="shared" si="4"/>
        <v>28</v>
      </c>
    </row>
    <row r="9" spans="1:27">
      <c r="C9" s="32">
        <f t="shared" si="2"/>
        <v>5</v>
      </c>
      <c r="D9" s="44" t="str">
        <f t="shared" si="1"/>
        <v>토</v>
      </c>
      <c r="E9" s="107" t="s">
        <v>268</v>
      </c>
      <c r="F9" s="106" t="s">
        <v>243</v>
      </c>
      <c r="G9" s="101" t="s">
        <v>244</v>
      </c>
      <c r="H9" s="105" t="s">
        <v>242</v>
      </c>
      <c r="I9" s="143"/>
      <c r="J9" s="106" t="s">
        <v>247</v>
      </c>
      <c r="K9" s="106"/>
      <c r="L9" s="101"/>
      <c r="M9" s="94" t="s">
        <v>248</v>
      </c>
      <c r="N9" s="61" t="s">
        <v>246</v>
      </c>
      <c r="O9" s="95"/>
      <c r="P9" s="69" t="str">
        <f t="shared" si="0"/>
        <v/>
      </c>
      <c r="Q9" s="39"/>
      <c r="R9"/>
      <c r="S9" s="39" t="str">
        <f>S4</f>
        <v>엄기준</v>
      </c>
      <c r="T9" s="134">
        <f>COUNTIF(I$5:K$32,LEFT($S$9,2)&amp;"*")</f>
        <v>10</v>
      </c>
      <c r="U9" s="134">
        <f>COUNTIF(L$5:L$32,LEFT($S$9,2)&amp;"*")</f>
        <v>0</v>
      </c>
      <c r="V9" s="134">
        <f>COUNTIF(M$5:M$32,LEFT($S$9,2)&amp;"*")</f>
        <v>9</v>
      </c>
      <c r="W9" s="88">
        <f t="shared" si="3"/>
        <v>19</v>
      </c>
      <c r="X9" s="88">
        <f>COUNTIF($N$5:$O$32,LEFT($S$9,2)&amp;"*")</f>
        <v>9</v>
      </c>
      <c r="Y9" s="134">
        <f t="shared" si="4"/>
        <v>28</v>
      </c>
      <c r="AA9" s="153"/>
    </row>
    <row r="10" spans="1:27" ht="24.95" customHeight="1">
      <c r="C10" s="32">
        <f t="shared" si="2"/>
        <v>6</v>
      </c>
      <c r="D10" s="44" t="str">
        <f t="shared" si="1"/>
        <v>일</v>
      </c>
      <c r="E10" s="107"/>
      <c r="F10" s="106" t="s">
        <v>242</v>
      </c>
      <c r="G10" s="101" t="s">
        <v>243</v>
      </c>
      <c r="H10" s="105" t="s">
        <v>250</v>
      </c>
      <c r="I10" s="143" t="s">
        <v>254</v>
      </c>
      <c r="J10" s="106" t="s">
        <v>246</v>
      </c>
      <c r="K10" s="107"/>
      <c r="L10" s="101"/>
      <c r="M10" s="94" t="s">
        <v>247</v>
      </c>
      <c r="N10" s="61" t="s">
        <v>248</v>
      </c>
      <c r="O10" s="95" t="s">
        <v>199</v>
      </c>
      <c r="P10" s="69" t="str">
        <f t="shared" si="0"/>
        <v/>
      </c>
      <c r="Q10" s="39"/>
      <c r="S10" s="48" t="str">
        <f>S3</f>
        <v>황인기</v>
      </c>
      <c r="T10" s="161">
        <f>COUNTIF(E$5:E$32,LEFT($S$10,2)&amp;"*")</f>
        <v>21</v>
      </c>
      <c r="U10" s="161">
        <f>COUNTIF(F$5:F$32,LEFT($S$10,2)&amp;"*")</f>
        <v>0</v>
      </c>
      <c r="V10" s="161">
        <f>COUNTIF(G$5:G$32,LEFT($S$10,2)&amp;"*")</f>
        <v>0</v>
      </c>
      <c r="W10" s="52">
        <f t="shared" si="3"/>
        <v>21</v>
      </c>
      <c r="X10" s="52">
        <f>COUNTIF($N$5:$O$32,LEFT($S$10,2)&amp;"*")</f>
        <v>7</v>
      </c>
      <c r="Y10" s="48">
        <f t="shared" si="4"/>
        <v>28</v>
      </c>
      <c r="Z10" s="2"/>
    </row>
    <row r="11" spans="1:27" ht="24.95" customHeight="1">
      <c r="C11" s="32">
        <f t="shared" si="2"/>
        <v>7</v>
      </c>
      <c r="D11" s="44" t="str">
        <f t="shared" si="1"/>
        <v>월</v>
      </c>
      <c r="E11" s="104" t="s">
        <v>199</v>
      </c>
      <c r="F11" s="106" t="s">
        <v>242</v>
      </c>
      <c r="G11" s="101" t="s">
        <v>243</v>
      </c>
      <c r="H11" s="105" t="s">
        <v>249</v>
      </c>
      <c r="I11" s="143" t="s">
        <v>39</v>
      </c>
      <c r="J11" s="106" t="s">
        <v>246</v>
      </c>
      <c r="K11" s="107"/>
      <c r="L11" s="101"/>
      <c r="M11" s="94" t="s">
        <v>247</v>
      </c>
      <c r="N11" s="61" t="s">
        <v>60</v>
      </c>
      <c r="O11" s="95"/>
      <c r="P11" s="69" t="str">
        <f t="shared" si="0"/>
        <v/>
      </c>
      <c r="Q11" s="39"/>
      <c r="R11"/>
      <c r="S11" s="75" t="str">
        <f>R3</f>
        <v>안광섭</v>
      </c>
      <c r="T11" s="75">
        <f>COUNTIF(I$5:K$32,LEFT($S$11,2)&amp;"*")</f>
        <v>9</v>
      </c>
      <c r="U11" s="75">
        <f>COUNTIF(L$5:L$32,LEFT($S$11,2)&amp;"*")</f>
        <v>0</v>
      </c>
      <c r="V11" s="75">
        <f>COUNTIF(M$5:M$32,LEFT($S$11,2)&amp;"*")</f>
        <v>10</v>
      </c>
      <c r="W11" s="76">
        <f t="shared" si="3"/>
        <v>19</v>
      </c>
      <c r="X11" s="76">
        <f>COUNTIF($N$5:$O$32,LEFT($S$11,2)&amp;"*")</f>
        <v>9</v>
      </c>
      <c r="Y11" s="75">
        <f t="shared" si="4"/>
        <v>28</v>
      </c>
    </row>
    <row r="12" spans="1:27" s="2" customFormat="1" ht="27.75">
      <c r="C12" s="32">
        <f t="shared" si="2"/>
        <v>8</v>
      </c>
      <c r="D12" s="44" t="str">
        <f t="shared" si="1"/>
        <v>화</v>
      </c>
      <c r="E12" s="107" t="s">
        <v>256</v>
      </c>
      <c r="F12" s="106" t="s">
        <v>244</v>
      </c>
      <c r="G12" s="101" t="s">
        <v>242</v>
      </c>
      <c r="H12" s="105" t="s">
        <v>243</v>
      </c>
      <c r="I12" s="143"/>
      <c r="J12" s="107" t="s">
        <v>248</v>
      </c>
      <c r="K12" s="106"/>
      <c r="L12" s="101"/>
      <c r="M12" s="94" t="s">
        <v>246</v>
      </c>
      <c r="N12" s="118" t="s">
        <v>247</v>
      </c>
      <c r="O12" s="95" t="s">
        <v>39</v>
      </c>
      <c r="P12" s="69" t="str">
        <f t="shared" si="0"/>
        <v/>
      </c>
      <c r="S12" s="75">
        <f>T4</f>
        <v>0</v>
      </c>
      <c r="T12" s="75">
        <f>COUNTIF(I$5:K$32,LEFT($S$12,2)&amp;"*")</f>
        <v>0</v>
      </c>
      <c r="U12" s="75">
        <f>COUNTIF(L$5:L$32,LEFT($S$12,2)&amp;"*")</f>
        <v>0</v>
      </c>
      <c r="V12" s="75">
        <f>COUNTIF(M$5:M$32,LEFT($S$12,2)&amp;"*")</f>
        <v>0</v>
      </c>
      <c r="W12" s="76">
        <f t="shared" si="3"/>
        <v>0</v>
      </c>
      <c r="X12" s="76">
        <f>COUNTIF($N$5:$O$32,LEFT($S$12,2)&amp;"*")</f>
        <v>0</v>
      </c>
      <c r="Y12" s="75">
        <f t="shared" si="4"/>
        <v>0</v>
      </c>
    </row>
    <row r="13" spans="1:27" ht="24.95" customHeight="1">
      <c r="C13" s="32">
        <f t="shared" si="2"/>
        <v>9</v>
      </c>
      <c r="D13" s="44" t="str">
        <f t="shared" si="1"/>
        <v>수</v>
      </c>
      <c r="E13" s="104" t="s">
        <v>199</v>
      </c>
      <c r="F13" s="106" t="s">
        <v>244</v>
      </c>
      <c r="G13" s="101" t="s">
        <v>242</v>
      </c>
      <c r="H13" s="105" t="s">
        <v>196</v>
      </c>
      <c r="I13" s="143" t="s">
        <v>39</v>
      </c>
      <c r="J13" s="107" t="s">
        <v>248</v>
      </c>
      <c r="K13" s="106"/>
      <c r="L13" s="101"/>
      <c r="M13" s="94" t="s">
        <v>246</v>
      </c>
      <c r="N13" s="118" t="s">
        <v>53</v>
      </c>
      <c r="O13" s="95"/>
      <c r="P13" s="69" t="str">
        <f t="shared" si="0"/>
        <v/>
      </c>
      <c r="Q13" s="39"/>
      <c r="R13"/>
      <c r="S13" s="39" t="str">
        <f>T2</f>
        <v>이영재</v>
      </c>
      <c r="T13" s="39">
        <f>COUNTIF(E$5:E$32,LEFT($S$13,2)&amp;"*")</f>
        <v>0</v>
      </c>
      <c r="U13" s="39">
        <f>COUNTIF(F$5:F$32,LEFT($S$13,2)&amp;"*")</f>
        <v>9</v>
      </c>
      <c r="V13" s="39">
        <f>COUNTIF(G$5:G$32,LEFT($S$13,2)&amp;"*")</f>
        <v>9</v>
      </c>
      <c r="W13" s="70">
        <f>SUM(T13:V13)</f>
        <v>18</v>
      </c>
      <c r="X13" s="70">
        <f>COUNTIF($H$5:$H$32,LEFT($S$13,2)&amp;"*")</f>
        <v>10</v>
      </c>
      <c r="Y13" s="39">
        <f>+W13+X13</f>
        <v>28</v>
      </c>
    </row>
    <row r="14" spans="1:27" ht="24.95" customHeight="1">
      <c r="C14" s="32">
        <f t="shared" si="2"/>
        <v>10</v>
      </c>
      <c r="D14" s="44" t="str">
        <f t="shared" si="1"/>
        <v>목</v>
      </c>
      <c r="E14" s="104" t="s">
        <v>199</v>
      </c>
      <c r="F14" s="106" t="s">
        <v>243</v>
      </c>
      <c r="G14" s="101" t="s">
        <v>244</v>
      </c>
      <c r="H14" s="105" t="s">
        <v>242</v>
      </c>
      <c r="I14" s="143" t="s">
        <v>39</v>
      </c>
      <c r="J14" s="106" t="s">
        <v>247</v>
      </c>
      <c r="K14" s="106"/>
      <c r="L14" s="101"/>
      <c r="M14" s="94" t="s">
        <v>248</v>
      </c>
      <c r="N14" s="61" t="s">
        <v>246</v>
      </c>
      <c r="O14" s="95"/>
      <c r="P14" s="69" t="str">
        <f t="shared" si="0"/>
        <v/>
      </c>
      <c r="Q14" s="39"/>
      <c r="R14"/>
      <c r="S14" s="48" t="str">
        <f>T3</f>
        <v>권헌일</v>
      </c>
      <c r="T14" s="48">
        <f>COUNTIF(E$5:E$32,LEFT($S$14,2)&amp;"*")</f>
        <v>0</v>
      </c>
      <c r="U14" s="48">
        <f>COUNTIF(F$5:F$32,LEFT($S$14,2)&amp;"*")</f>
        <v>9</v>
      </c>
      <c r="V14" s="48">
        <f>COUNTIF(G$5:G$32,LEFT($S$14,2)&amp;"*")</f>
        <v>10</v>
      </c>
      <c r="W14" s="52">
        <f t="shared" ref="W14:W15" si="5">SUM(T14:V14)</f>
        <v>19</v>
      </c>
      <c r="X14" s="52">
        <f>COUNTIF($H$5:$H$32,LEFT($S$14,2)&amp;"*")</f>
        <v>9</v>
      </c>
      <c r="Y14" s="48">
        <f t="shared" ref="Y14:Y15" si="6">+W14+X14</f>
        <v>28</v>
      </c>
    </row>
    <row r="15" spans="1:27" ht="28.5" thickBot="1">
      <c r="C15" s="32">
        <f t="shared" si="2"/>
        <v>11</v>
      </c>
      <c r="D15" s="44" t="str">
        <f t="shared" si="1"/>
        <v>금</v>
      </c>
      <c r="E15" s="107" t="s">
        <v>256</v>
      </c>
      <c r="F15" s="106" t="s">
        <v>243</v>
      </c>
      <c r="G15" s="101" t="s">
        <v>244</v>
      </c>
      <c r="H15" s="105" t="s">
        <v>195</v>
      </c>
      <c r="I15" s="143"/>
      <c r="J15" s="106" t="s">
        <v>247</v>
      </c>
      <c r="K15" s="106"/>
      <c r="L15" s="101"/>
      <c r="M15" s="94" t="s">
        <v>248</v>
      </c>
      <c r="N15" s="61" t="s">
        <v>188</v>
      </c>
      <c r="O15" s="95" t="s">
        <v>39</v>
      </c>
      <c r="P15" s="69" t="str">
        <f t="shared" si="0"/>
        <v/>
      </c>
      <c r="Q15" s="39"/>
      <c r="R15"/>
      <c r="S15" s="39" t="str">
        <f>T5</f>
        <v>박용식</v>
      </c>
      <c r="T15" s="39">
        <f>COUNTIF(E$5:E$32,LEFT($S$15,2)&amp;"*")</f>
        <v>0</v>
      </c>
      <c r="U15" s="39">
        <f>COUNTIF(F$5:F$32,LEFT($S$15,2)&amp;"*")</f>
        <v>10</v>
      </c>
      <c r="V15" s="39">
        <f>COUNTIF(G$5:G$32,LEFT($S$15,2)&amp;"*")</f>
        <v>9</v>
      </c>
      <c r="W15" s="74">
        <f t="shared" si="5"/>
        <v>19</v>
      </c>
      <c r="X15" s="74">
        <f>COUNTIF($H$5:$H$32,LEFT($S$15,2)&amp;"*")</f>
        <v>9</v>
      </c>
      <c r="Y15" s="39">
        <f t="shared" si="6"/>
        <v>28</v>
      </c>
    </row>
    <row r="16" spans="1:27" s="2" customFormat="1" ht="24.95" customHeight="1">
      <c r="C16" s="32">
        <f t="shared" si="2"/>
        <v>12</v>
      </c>
      <c r="D16" s="44" t="str">
        <f t="shared" si="1"/>
        <v>토</v>
      </c>
      <c r="E16" s="104" t="s">
        <v>199</v>
      </c>
      <c r="F16" s="106" t="s">
        <v>242</v>
      </c>
      <c r="G16" s="101" t="s">
        <v>243</v>
      </c>
      <c r="H16" s="105" t="s">
        <v>250</v>
      </c>
      <c r="I16" s="143" t="s">
        <v>39</v>
      </c>
      <c r="J16" s="106" t="s">
        <v>246</v>
      </c>
      <c r="K16" s="107"/>
      <c r="L16" s="101"/>
      <c r="M16" s="94" t="s">
        <v>247</v>
      </c>
      <c r="N16" s="61" t="s">
        <v>248</v>
      </c>
      <c r="O16" s="95"/>
      <c r="P16" s="69" t="str">
        <f t="shared" si="0"/>
        <v/>
      </c>
      <c r="Q16" s="39"/>
      <c r="V16" s="35"/>
      <c r="W16" s="35"/>
      <c r="X16" s="35"/>
    </row>
    <row r="17" spans="3:25" s="2" customFormat="1" ht="24.95" customHeight="1">
      <c r="C17" s="32">
        <f t="shared" si="2"/>
        <v>13</v>
      </c>
      <c r="D17" s="44" t="str">
        <f t="shared" si="1"/>
        <v>일</v>
      </c>
      <c r="E17" s="104"/>
      <c r="F17" s="106" t="s">
        <v>242</v>
      </c>
      <c r="G17" s="101" t="s">
        <v>243</v>
      </c>
      <c r="H17" s="105" t="s">
        <v>250</v>
      </c>
      <c r="I17" s="143" t="s">
        <v>255</v>
      </c>
      <c r="J17" s="106" t="s">
        <v>246</v>
      </c>
      <c r="K17" s="107"/>
      <c r="L17" s="101"/>
      <c r="M17" s="94" t="s">
        <v>247</v>
      </c>
      <c r="N17" s="61" t="s">
        <v>248</v>
      </c>
      <c r="O17" s="95" t="s">
        <v>199</v>
      </c>
      <c r="P17" s="69" t="str">
        <f t="shared" si="0"/>
        <v/>
      </c>
      <c r="Q17" s="119"/>
      <c r="R17" s="97"/>
      <c r="V17" s="35"/>
      <c r="W17" s="35"/>
      <c r="X17" s="35"/>
    </row>
    <row r="18" spans="3:25" s="2" customFormat="1" ht="24.95" customHeight="1">
      <c r="C18" s="32">
        <f t="shared" si="2"/>
        <v>14</v>
      </c>
      <c r="D18" s="44" t="str">
        <f t="shared" si="1"/>
        <v>월</v>
      </c>
      <c r="E18" s="104" t="s">
        <v>199</v>
      </c>
      <c r="F18" s="106" t="s">
        <v>244</v>
      </c>
      <c r="G18" s="101" t="s">
        <v>242</v>
      </c>
      <c r="H18" s="105" t="s">
        <v>243</v>
      </c>
      <c r="I18" s="143" t="s">
        <v>39</v>
      </c>
      <c r="J18" s="107" t="s">
        <v>248</v>
      </c>
      <c r="K18" s="106"/>
      <c r="L18" s="101"/>
      <c r="M18" s="94" t="s">
        <v>246</v>
      </c>
      <c r="N18" s="118" t="s">
        <v>247</v>
      </c>
      <c r="O18" s="95"/>
      <c r="P18" s="69" t="str">
        <f t="shared" si="0"/>
        <v/>
      </c>
      <c r="Q18" s="152"/>
      <c r="T18" s="98"/>
      <c r="V18" s="35"/>
      <c r="W18" s="35"/>
      <c r="X18" s="35"/>
    </row>
    <row r="19" spans="3:25" s="2" customFormat="1" ht="27.75">
      <c r="C19" s="43">
        <f t="shared" si="2"/>
        <v>15</v>
      </c>
      <c r="D19" s="45" t="str">
        <f t="shared" si="1"/>
        <v>화</v>
      </c>
      <c r="E19" s="107" t="s">
        <v>256</v>
      </c>
      <c r="F19" s="106" t="s">
        <v>244</v>
      </c>
      <c r="G19" s="101" t="s">
        <v>242</v>
      </c>
      <c r="H19" s="105" t="s">
        <v>243</v>
      </c>
      <c r="I19" s="143"/>
      <c r="J19" s="107" t="s">
        <v>248</v>
      </c>
      <c r="K19" s="106"/>
      <c r="L19" s="101"/>
      <c r="M19" s="94" t="s">
        <v>246</v>
      </c>
      <c r="N19" s="118" t="s">
        <v>247</v>
      </c>
      <c r="O19" s="151" t="s">
        <v>39</v>
      </c>
      <c r="P19" s="69" t="str">
        <f t="shared" si="0"/>
        <v/>
      </c>
      <c r="Q19" s="119"/>
      <c r="V19" s="35"/>
      <c r="W19" s="35"/>
      <c r="X19" s="35"/>
    </row>
    <row r="20" spans="3:25" ht="24.95" customHeight="1">
      <c r="C20" s="32">
        <f t="shared" si="2"/>
        <v>16</v>
      </c>
      <c r="D20" s="44" t="str">
        <f t="shared" si="1"/>
        <v>수</v>
      </c>
      <c r="E20" s="107" t="s">
        <v>199</v>
      </c>
      <c r="F20" s="106" t="s">
        <v>243</v>
      </c>
      <c r="G20" s="101" t="s">
        <v>244</v>
      </c>
      <c r="H20" s="105" t="s">
        <v>242</v>
      </c>
      <c r="I20" s="143" t="s">
        <v>39</v>
      </c>
      <c r="J20" s="106" t="s">
        <v>247</v>
      </c>
      <c r="K20" s="106"/>
      <c r="L20" s="101"/>
      <c r="M20" s="94" t="s">
        <v>248</v>
      </c>
      <c r="N20" s="61" t="s">
        <v>246</v>
      </c>
      <c r="O20" s="105"/>
      <c r="P20" s="69" t="str">
        <f t="shared" si="0"/>
        <v/>
      </c>
      <c r="Q20" s="119"/>
      <c r="R20" s="124"/>
      <c r="V20" s="87"/>
      <c r="Y20"/>
    </row>
    <row r="21" spans="3:25" ht="24.95" customHeight="1">
      <c r="C21" s="32">
        <f>1+C20</f>
        <v>17</v>
      </c>
      <c r="D21" s="44" t="str">
        <f t="shared" si="1"/>
        <v>목</v>
      </c>
      <c r="E21" s="107"/>
      <c r="F21" s="106" t="s">
        <v>243</v>
      </c>
      <c r="G21" s="101" t="s">
        <v>244</v>
      </c>
      <c r="H21" s="105" t="s">
        <v>242</v>
      </c>
      <c r="I21" s="143" t="s">
        <v>39</v>
      </c>
      <c r="J21" s="106" t="s">
        <v>247</v>
      </c>
      <c r="K21" s="106"/>
      <c r="L21" s="101"/>
      <c r="M21" s="94" t="s">
        <v>248</v>
      </c>
      <c r="N21" s="61" t="s">
        <v>246</v>
      </c>
      <c r="O21" s="105" t="s">
        <v>257</v>
      </c>
      <c r="P21" s="69" t="str">
        <f t="shared" si="0"/>
        <v/>
      </c>
      <c r="Q21" s="39"/>
      <c r="R21" s="2"/>
      <c r="V21" s="87"/>
      <c r="Y21"/>
    </row>
    <row r="22" spans="3:25" ht="27.75">
      <c r="C22" s="32">
        <f t="shared" si="2"/>
        <v>18</v>
      </c>
      <c r="D22" s="44" t="str">
        <f t="shared" si="1"/>
        <v>금</v>
      </c>
      <c r="E22" s="107" t="s">
        <v>256</v>
      </c>
      <c r="F22" s="106" t="s">
        <v>242</v>
      </c>
      <c r="G22" s="101" t="s">
        <v>243</v>
      </c>
      <c r="H22" s="105" t="s">
        <v>250</v>
      </c>
      <c r="I22" s="143"/>
      <c r="J22" s="106" t="s">
        <v>246</v>
      </c>
      <c r="K22" s="107"/>
      <c r="L22" s="101"/>
      <c r="M22" s="94" t="s">
        <v>247</v>
      </c>
      <c r="N22" s="61" t="s">
        <v>248</v>
      </c>
      <c r="O22" s="105" t="s">
        <v>39</v>
      </c>
      <c r="P22" s="69" t="str">
        <f t="shared" si="0"/>
        <v/>
      </c>
      <c r="Q22" s="156"/>
      <c r="R22" s="2"/>
      <c r="V22" s="87"/>
      <c r="Y22"/>
    </row>
    <row r="23" spans="3:25" ht="24.95" customHeight="1">
      <c r="C23" s="32">
        <f t="shared" si="2"/>
        <v>19</v>
      </c>
      <c r="D23" s="44" t="str">
        <f t="shared" si="1"/>
        <v>토</v>
      </c>
      <c r="E23" s="107" t="s">
        <v>199</v>
      </c>
      <c r="F23" s="106" t="s">
        <v>242</v>
      </c>
      <c r="G23" s="101" t="s">
        <v>243</v>
      </c>
      <c r="H23" s="105" t="s">
        <v>250</v>
      </c>
      <c r="I23" s="143" t="s">
        <v>39</v>
      </c>
      <c r="J23" s="106" t="s">
        <v>246</v>
      </c>
      <c r="K23" s="107"/>
      <c r="L23" s="101"/>
      <c r="M23" s="94" t="s">
        <v>247</v>
      </c>
      <c r="N23" s="61" t="s">
        <v>248</v>
      </c>
      <c r="O23" s="105"/>
      <c r="P23" s="69" t="str">
        <f t="shared" si="0"/>
        <v/>
      </c>
      <c r="Q23" s="152"/>
      <c r="R23" s="2"/>
      <c r="V23" s="87"/>
      <c r="Y23"/>
    </row>
    <row r="24" spans="3:25" ht="24.95" customHeight="1">
      <c r="C24" s="32">
        <f t="shared" si="2"/>
        <v>20</v>
      </c>
      <c r="D24" s="44" t="str">
        <f t="shared" si="1"/>
        <v>일</v>
      </c>
      <c r="E24" s="107"/>
      <c r="F24" s="106" t="s">
        <v>244</v>
      </c>
      <c r="G24" s="101" t="s">
        <v>242</v>
      </c>
      <c r="H24" s="105" t="s">
        <v>243</v>
      </c>
      <c r="I24" s="143" t="s">
        <v>254</v>
      </c>
      <c r="J24" s="107" t="s">
        <v>248</v>
      </c>
      <c r="K24" s="106"/>
      <c r="L24" s="101"/>
      <c r="M24" s="94" t="s">
        <v>246</v>
      </c>
      <c r="N24" s="118" t="s">
        <v>247</v>
      </c>
      <c r="O24" s="105" t="s">
        <v>199</v>
      </c>
      <c r="P24" s="69" t="str">
        <f t="shared" si="0"/>
        <v/>
      </c>
      <c r="Q24" s="119"/>
      <c r="R24" s="2"/>
      <c r="V24" s="87"/>
      <c r="Y24"/>
    </row>
    <row r="25" spans="3:25" ht="24.95" customHeight="1">
      <c r="C25" s="32">
        <f t="shared" si="2"/>
        <v>21</v>
      </c>
      <c r="D25" s="44" t="str">
        <f t="shared" si="1"/>
        <v>월</v>
      </c>
      <c r="E25" s="129" t="s">
        <v>199</v>
      </c>
      <c r="F25" s="106" t="s">
        <v>244</v>
      </c>
      <c r="G25" s="101" t="s">
        <v>242</v>
      </c>
      <c r="H25" s="105" t="s">
        <v>243</v>
      </c>
      <c r="I25" s="143" t="s">
        <v>39</v>
      </c>
      <c r="J25" s="107" t="s">
        <v>248</v>
      </c>
      <c r="K25" s="106"/>
      <c r="L25" s="101"/>
      <c r="M25" s="94" t="s">
        <v>246</v>
      </c>
      <c r="N25" s="118" t="s">
        <v>247</v>
      </c>
      <c r="O25" s="160"/>
      <c r="P25" s="69"/>
      <c r="Q25" s="39"/>
      <c r="R25" s="2"/>
      <c r="V25" s="87"/>
      <c r="Y25"/>
    </row>
    <row r="26" spans="3:25" s="2" customFormat="1" ht="27.75">
      <c r="C26" s="32">
        <f t="shared" si="2"/>
        <v>22</v>
      </c>
      <c r="D26" s="44" t="str">
        <f t="shared" si="1"/>
        <v>화</v>
      </c>
      <c r="E26" s="107" t="s">
        <v>256</v>
      </c>
      <c r="F26" s="106" t="s">
        <v>243</v>
      </c>
      <c r="G26" s="101" t="s">
        <v>244</v>
      </c>
      <c r="H26" s="105" t="s">
        <v>242</v>
      </c>
      <c r="I26" s="143"/>
      <c r="J26" s="106" t="s">
        <v>247</v>
      </c>
      <c r="K26" s="106"/>
      <c r="L26" s="101"/>
      <c r="M26" s="94" t="s">
        <v>248</v>
      </c>
      <c r="N26" s="61" t="s">
        <v>246</v>
      </c>
      <c r="O26" s="105" t="s">
        <v>39</v>
      </c>
      <c r="P26" s="69" t="str">
        <f t="shared" si="0"/>
        <v/>
      </c>
      <c r="Q26" s="39"/>
      <c r="V26" s="35"/>
      <c r="W26" s="35"/>
      <c r="X26" s="35"/>
    </row>
    <row r="27" spans="3:25" ht="27.75">
      <c r="C27" s="32">
        <f t="shared" si="2"/>
        <v>23</v>
      </c>
      <c r="D27" s="44" t="str">
        <f t="shared" si="1"/>
        <v>수</v>
      </c>
      <c r="E27" s="107" t="s">
        <v>256</v>
      </c>
      <c r="F27" s="106" t="s">
        <v>243</v>
      </c>
      <c r="G27" s="101" t="s">
        <v>244</v>
      </c>
      <c r="H27" s="105" t="s">
        <v>242</v>
      </c>
      <c r="I27" s="143"/>
      <c r="J27" s="106" t="s">
        <v>247</v>
      </c>
      <c r="K27" s="106"/>
      <c r="L27" s="101"/>
      <c r="M27" s="94" t="s">
        <v>248</v>
      </c>
      <c r="N27" s="61" t="s">
        <v>246</v>
      </c>
      <c r="O27" s="105" t="s">
        <v>40</v>
      </c>
      <c r="P27" s="69" t="str">
        <f t="shared" si="0"/>
        <v/>
      </c>
      <c r="Q27" s="39"/>
      <c r="R27" s="2"/>
      <c r="V27" s="87"/>
      <c r="Y27"/>
    </row>
    <row r="28" spans="3:25" ht="24.95" customHeight="1">
      <c r="C28" s="32">
        <f t="shared" si="2"/>
        <v>24</v>
      </c>
      <c r="D28" s="44" t="str">
        <f t="shared" si="1"/>
        <v>목</v>
      </c>
      <c r="E28" s="107" t="s">
        <v>199</v>
      </c>
      <c r="F28" s="106" t="s">
        <v>242</v>
      </c>
      <c r="G28" s="101" t="s">
        <v>243</v>
      </c>
      <c r="H28" s="105" t="s">
        <v>250</v>
      </c>
      <c r="I28" s="143" t="s">
        <v>39</v>
      </c>
      <c r="J28" s="106" t="s">
        <v>246</v>
      </c>
      <c r="K28" s="107"/>
      <c r="L28" s="101"/>
      <c r="M28" s="94" t="s">
        <v>247</v>
      </c>
      <c r="N28" s="61" t="s">
        <v>248</v>
      </c>
      <c r="O28" s="132"/>
      <c r="P28" s="69" t="str">
        <f t="shared" si="0"/>
        <v/>
      </c>
      <c r="Q28" s="39"/>
      <c r="R28" s="2"/>
      <c r="V28" s="87"/>
      <c r="Y28"/>
    </row>
    <row r="29" spans="3:25" ht="24.95" customHeight="1">
      <c r="C29" s="32">
        <f t="shared" si="2"/>
        <v>25</v>
      </c>
      <c r="D29" s="44" t="str">
        <f t="shared" si="1"/>
        <v>금</v>
      </c>
      <c r="E29" s="107" t="s">
        <v>199</v>
      </c>
      <c r="F29" s="106" t="s">
        <v>242</v>
      </c>
      <c r="G29" s="101" t="s">
        <v>243</v>
      </c>
      <c r="H29" s="105" t="s">
        <v>250</v>
      </c>
      <c r="I29" s="143" t="s">
        <v>39</v>
      </c>
      <c r="J29" s="106" t="s">
        <v>246</v>
      </c>
      <c r="K29" s="107"/>
      <c r="L29" s="101"/>
      <c r="M29" s="94" t="s">
        <v>247</v>
      </c>
      <c r="N29" s="61" t="s">
        <v>248</v>
      </c>
      <c r="O29" s="105"/>
      <c r="P29" s="69" t="str">
        <f t="shared" si="0"/>
        <v/>
      </c>
      <c r="Q29" s="39"/>
      <c r="R29" s="2"/>
      <c r="V29" s="87"/>
      <c r="Y29"/>
    </row>
    <row r="30" spans="3:25" ht="24.95" customHeight="1">
      <c r="C30" s="32">
        <f t="shared" si="2"/>
        <v>26</v>
      </c>
      <c r="D30" s="44" t="str">
        <f t="shared" si="1"/>
        <v>토</v>
      </c>
      <c r="E30" s="107" t="s">
        <v>199</v>
      </c>
      <c r="F30" s="106" t="s">
        <v>244</v>
      </c>
      <c r="G30" s="101" t="s">
        <v>242</v>
      </c>
      <c r="H30" s="105" t="s">
        <v>243</v>
      </c>
      <c r="I30" s="143" t="s">
        <v>39</v>
      </c>
      <c r="J30" s="107" t="s">
        <v>248</v>
      </c>
      <c r="K30" s="106"/>
      <c r="L30" s="101"/>
      <c r="M30" s="94" t="s">
        <v>246</v>
      </c>
      <c r="N30" s="118" t="s">
        <v>247</v>
      </c>
      <c r="O30" s="105"/>
      <c r="P30" s="69" t="str">
        <f t="shared" si="0"/>
        <v/>
      </c>
      <c r="Q30" s="39"/>
      <c r="R30" s="2"/>
      <c r="V30" s="87"/>
      <c r="Y30"/>
    </row>
    <row r="31" spans="3:25" ht="24.95" customHeight="1">
      <c r="C31" s="32">
        <f t="shared" si="2"/>
        <v>27</v>
      </c>
      <c r="D31" s="44" t="str">
        <f t="shared" si="1"/>
        <v>일</v>
      </c>
      <c r="E31" s="107"/>
      <c r="F31" s="106" t="s">
        <v>244</v>
      </c>
      <c r="G31" s="101" t="s">
        <v>242</v>
      </c>
      <c r="H31" s="105" t="s">
        <v>243</v>
      </c>
      <c r="I31" s="143" t="s">
        <v>254</v>
      </c>
      <c r="J31" s="107" t="s">
        <v>248</v>
      </c>
      <c r="K31" s="106"/>
      <c r="L31" s="101"/>
      <c r="M31" s="94" t="s">
        <v>246</v>
      </c>
      <c r="N31" s="118" t="s">
        <v>247</v>
      </c>
      <c r="O31" s="105" t="s">
        <v>199</v>
      </c>
      <c r="P31" s="69" t="str">
        <f t="shared" si="0"/>
        <v/>
      </c>
      <c r="Q31" s="39"/>
      <c r="R31"/>
      <c r="V31" s="87"/>
      <c r="Y31"/>
    </row>
    <row r="32" spans="3:25" ht="24.95" customHeight="1" thickBot="1">
      <c r="C32" s="33">
        <f t="shared" si="2"/>
        <v>28</v>
      </c>
      <c r="D32" s="4" t="str">
        <f t="shared" si="1"/>
        <v>월</v>
      </c>
      <c r="E32" s="136" t="s">
        <v>199</v>
      </c>
      <c r="F32" s="110" t="s">
        <v>243</v>
      </c>
      <c r="G32" s="158" t="s">
        <v>244</v>
      </c>
      <c r="H32" s="100" t="s">
        <v>242</v>
      </c>
      <c r="I32" s="159" t="s">
        <v>39</v>
      </c>
      <c r="J32" s="110" t="s">
        <v>247</v>
      </c>
      <c r="K32" s="110"/>
      <c r="L32" s="158"/>
      <c r="M32" s="112" t="s">
        <v>248</v>
      </c>
      <c r="N32" s="113" t="s">
        <v>246</v>
      </c>
      <c r="O32" s="100"/>
      <c r="P32" s="69" t="str">
        <f t="shared" si="0"/>
        <v/>
      </c>
      <c r="Q32" s="39"/>
      <c r="R32"/>
      <c r="V32" s="87"/>
      <c r="Y32"/>
    </row>
  </sheetData>
  <mergeCells count="14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N4:O4"/>
    <mergeCell ref="C1:D1"/>
    <mergeCell ref="I1:J1"/>
    <mergeCell ref="M1:O1"/>
  </mergeCells>
  <phoneticPr fontId="1" type="noConversion"/>
  <conditionalFormatting sqref="G3:G4 J2:K2 M4 M2">
    <cfRule type="cellIs" dxfId="733" priority="416" operator="between">
      <formula>$G$2</formula>
      <formula>$M$2</formula>
    </cfRule>
  </conditionalFormatting>
  <conditionalFormatting sqref="C5:D32">
    <cfRule type="expression" dxfId="732" priority="415">
      <formula>WEEKDAY($C5)=$A$1</formula>
    </cfRule>
  </conditionalFormatting>
  <conditionalFormatting sqref="F13:G13">
    <cfRule type="expression" dxfId="731" priority="167">
      <formula>WEEKDAY($C13)=$A$1</formula>
    </cfRule>
  </conditionalFormatting>
  <conditionalFormatting sqref="H15">
    <cfRule type="expression" dxfId="730" priority="172">
      <formula>WEEKDAY($C15)=$A$1</formula>
    </cfRule>
  </conditionalFormatting>
  <conditionalFormatting sqref="F21:G21">
    <cfRule type="expression" dxfId="729" priority="143">
      <formula>WEEKDAY($C21)=$A$1</formula>
    </cfRule>
  </conditionalFormatting>
  <conditionalFormatting sqref="H21">
    <cfRule type="expression" dxfId="728" priority="145">
      <formula>WEEKDAY($C21)=$A$1</formula>
    </cfRule>
  </conditionalFormatting>
  <conditionalFormatting sqref="J21:N21">
    <cfRule type="expression" dxfId="727" priority="147">
      <formula>WEEKDAY($C21)=$A$1</formula>
    </cfRule>
  </conditionalFormatting>
  <conditionalFormatting sqref="F18:G18">
    <cfRule type="expression" dxfId="726" priority="155">
      <formula>WEEKDAY($C18)=$A$1</formula>
    </cfRule>
  </conditionalFormatting>
  <conditionalFormatting sqref="F21:G21">
    <cfRule type="expression" dxfId="725" priority="146">
      <formula>WEEKDAY($C21)=$A$1</formula>
    </cfRule>
  </conditionalFormatting>
  <conditionalFormatting sqref="J21:N21">
    <cfRule type="expression" dxfId="724" priority="144">
      <formula>WEEKDAY($C21)=$A$1</formula>
    </cfRule>
  </conditionalFormatting>
  <conditionalFormatting sqref="H21">
    <cfRule type="expression" dxfId="723" priority="142">
      <formula>WEEKDAY($C21)=$A$1</formula>
    </cfRule>
  </conditionalFormatting>
  <conditionalFormatting sqref="J7:N7">
    <cfRule type="expression" dxfId="722" priority="195">
      <formula>WEEKDAY($C7)=$A$1</formula>
    </cfRule>
  </conditionalFormatting>
  <conditionalFormatting sqref="F7:G7">
    <cfRule type="expression" dxfId="721" priority="194">
      <formula>WEEKDAY($C7)=$A$1</formula>
    </cfRule>
  </conditionalFormatting>
  <conditionalFormatting sqref="H13">
    <cfRule type="expression" dxfId="720" priority="181">
      <formula>WEEKDAY($C13)=$A$1</formula>
    </cfRule>
  </conditionalFormatting>
  <conditionalFormatting sqref="J11:N11">
    <cfRule type="expression" dxfId="719" priority="270">
      <formula>WEEKDAY($C11)=$A$1</formula>
    </cfRule>
  </conditionalFormatting>
  <conditionalFormatting sqref="F11:G11">
    <cfRule type="expression" dxfId="718" priority="269">
      <formula>WEEKDAY($C11)=$A$1</formula>
    </cfRule>
  </conditionalFormatting>
  <conditionalFormatting sqref="H11">
    <cfRule type="expression" dxfId="717" priority="268">
      <formula>WEEKDAY($C11)=$A$1</formula>
    </cfRule>
  </conditionalFormatting>
  <conditionalFormatting sqref="J19:N19">
    <cfRule type="expression" dxfId="716" priority="153">
      <formula>WEEKDAY($C19)=$A$1</formula>
    </cfRule>
  </conditionalFormatting>
  <conditionalFormatting sqref="F19:G19">
    <cfRule type="expression" dxfId="715" priority="152">
      <formula>WEEKDAY($C19)=$A$1</formula>
    </cfRule>
  </conditionalFormatting>
  <conditionalFormatting sqref="H19">
    <cfRule type="expression" dxfId="714" priority="151">
      <formula>WEEKDAY($C19)=$A$1</formula>
    </cfRule>
  </conditionalFormatting>
  <conditionalFormatting sqref="H16">
    <cfRule type="expression" dxfId="713" priority="157">
      <formula>WEEKDAY($C16)=$A$1</formula>
    </cfRule>
  </conditionalFormatting>
  <conditionalFormatting sqref="F17:G17">
    <cfRule type="expression" dxfId="712" priority="161">
      <formula>WEEKDAY($C17)=$A$1</formula>
    </cfRule>
  </conditionalFormatting>
  <conditionalFormatting sqref="H17">
    <cfRule type="expression" dxfId="711" priority="160">
      <formula>WEEKDAY($C17)=$A$1</formula>
    </cfRule>
  </conditionalFormatting>
  <conditionalFormatting sqref="J16:N16">
    <cfRule type="expression" dxfId="710" priority="159">
      <formula>WEEKDAY($C16)=$A$1</formula>
    </cfRule>
  </conditionalFormatting>
  <conditionalFormatting sqref="F16:G16">
    <cfRule type="expression" dxfId="709" priority="158">
      <formula>WEEKDAY($C16)=$A$1</formula>
    </cfRule>
  </conditionalFormatting>
  <conditionalFormatting sqref="H26">
    <cfRule type="expression" dxfId="708" priority="118">
      <formula>WEEKDAY($C26)=$A$1</formula>
    </cfRule>
  </conditionalFormatting>
  <conditionalFormatting sqref="J18:N18">
    <cfRule type="expression" dxfId="707" priority="156">
      <formula>WEEKDAY($C18)=$A$1</formula>
    </cfRule>
  </conditionalFormatting>
  <conditionalFormatting sqref="H18">
    <cfRule type="expression" dxfId="706" priority="154">
      <formula>WEEKDAY($C18)=$A$1</formula>
    </cfRule>
  </conditionalFormatting>
  <conditionalFormatting sqref="J20:N20">
    <cfRule type="expression" dxfId="705" priority="150">
      <formula>WEEKDAY($C20)=$A$1</formula>
    </cfRule>
  </conditionalFormatting>
  <conditionalFormatting sqref="F7:G7">
    <cfRule type="expression" dxfId="704" priority="281">
      <formula>WEEKDAY($C7)=$A$1</formula>
    </cfRule>
  </conditionalFormatting>
  <conditionalFormatting sqref="H7">
    <cfRule type="expression" dxfId="703" priority="280">
      <formula>WEEKDAY($C7)=$A$1</formula>
    </cfRule>
  </conditionalFormatting>
  <conditionalFormatting sqref="J8:N8">
    <cfRule type="expression" dxfId="702" priority="279">
      <formula>WEEKDAY($C8)=$A$1</formula>
    </cfRule>
  </conditionalFormatting>
  <conditionalFormatting sqref="F8:G8">
    <cfRule type="expression" dxfId="701" priority="278">
      <formula>WEEKDAY($C8)=$A$1</formula>
    </cfRule>
  </conditionalFormatting>
  <conditionalFormatting sqref="F9:G9">
    <cfRule type="expression" dxfId="700" priority="275">
      <formula>WEEKDAY($C9)=$A$1</formula>
    </cfRule>
  </conditionalFormatting>
  <conditionalFormatting sqref="J5:N5">
    <cfRule type="expression" dxfId="699" priority="288">
      <formula>WEEKDAY($C5)=$A$1</formula>
    </cfRule>
  </conditionalFormatting>
  <conditionalFormatting sqref="F5:G5">
    <cfRule type="expression" dxfId="698" priority="287">
      <formula>WEEKDAY($C5)=$A$1</formula>
    </cfRule>
  </conditionalFormatting>
  <conditionalFormatting sqref="H5">
    <cfRule type="expression" dxfId="697" priority="286">
      <formula>WEEKDAY($C5)=$A$1</formula>
    </cfRule>
  </conditionalFormatting>
  <conditionalFormatting sqref="H32">
    <cfRule type="expression" dxfId="696" priority="73">
      <formula>WEEKDAY($C32)=$A$1</formula>
    </cfRule>
  </conditionalFormatting>
  <conditionalFormatting sqref="J6:N6">
    <cfRule type="expression" dxfId="695" priority="285">
      <formula>WEEKDAY($C6)=$A$1</formula>
    </cfRule>
  </conditionalFormatting>
  <conditionalFormatting sqref="F6:G6">
    <cfRule type="expression" dxfId="694" priority="284">
      <formula>WEEKDAY($C6)=$A$1</formula>
    </cfRule>
  </conditionalFormatting>
  <conditionalFormatting sqref="H6">
    <cfRule type="expression" dxfId="693" priority="283">
      <formula>WEEKDAY($C6)=$A$1</formula>
    </cfRule>
  </conditionalFormatting>
  <conditionalFormatting sqref="J7:N7">
    <cfRule type="expression" dxfId="692" priority="282">
      <formula>WEEKDAY($C7)=$A$1</formula>
    </cfRule>
  </conditionalFormatting>
  <conditionalFormatting sqref="F20:G20">
    <cfRule type="expression" dxfId="691" priority="149">
      <formula>WEEKDAY($C20)=$A$1</formula>
    </cfRule>
  </conditionalFormatting>
  <conditionalFormatting sqref="H8">
    <cfRule type="expression" dxfId="690" priority="277">
      <formula>WEEKDAY($C8)=$A$1</formula>
    </cfRule>
  </conditionalFormatting>
  <conditionalFormatting sqref="J9:N9">
    <cfRule type="expression" dxfId="689" priority="276">
      <formula>WEEKDAY($C9)=$A$1</formula>
    </cfRule>
  </conditionalFormatting>
  <conditionalFormatting sqref="H9">
    <cfRule type="expression" dxfId="688" priority="274">
      <formula>WEEKDAY($C9)=$A$1</formula>
    </cfRule>
  </conditionalFormatting>
  <conditionalFormatting sqref="J13:N13">
    <cfRule type="expression" dxfId="687" priority="183">
      <formula>WEEKDAY($C13)=$A$1</formula>
    </cfRule>
  </conditionalFormatting>
  <conditionalFormatting sqref="F13:G13">
    <cfRule type="expression" dxfId="686" priority="182">
      <formula>WEEKDAY($C13)=$A$1</formula>
    </cfRule>
  </conditionalFormatting>
  <conditionalFormatting sqref="J18:N18">
    <cfRule type="expression" dxfId="685" priority="141">
      <formula>WEEKDAY($C18)=$A$1</formula>
    </cfRule>
  </conditionalFormatting>
  <conditionalFormatting sqref="F18:G18">
    <cfRule type="expression" dxfId="684" priority="140">
      <formula>WEEKDAY($C18)=$A$1</formula>
    </cfRule>
  </conditionalFormatting>
  <conditionalFormatting sqref="H18">
    <cfRule type="expression" dxfId="683" priority="139">
      <formula>WEEKDAY($C18)=$A$1</formula>
    </cfRule>
  </conditionalFormatting>
  <conditionalFormatting sqref="J19:N19">
    <cfRule type="expression" dxfId="682" priority="138">
      <formula>WEEKDAY($C19)=$A$1</formula>
    </cfRule>
  </conditionalFormatting>
  <conditionalFormatting sqref="F19:G19">
    <cfRule type="expression" dxfId="681" priority="137">
      <formula>WEEKDAY($C19)=$A$1</formula>
    </cfRule>
  </conditionalFormatting>
  <conditionalFormatting sqref="H19">
    <cfRule type="expression" dxfId="680" priority="136">
      <formula>WEEKDAY($C19)=$A$1</formula>
    </cfRule>
  </conditionalFormatting>
  <conditionalFormatting sqref="J20:N20">
    <cfRule type="expression" dxfId="679" priority="135">
      <formula>WEEKDAY($C20)=$A$1</formula>
    </cfRule>
  </conditionalFormatting>
  <conditionalFormatting sqref="H20">
    <cfRule type="expression" dxfId="678" priority="148">
      <formula>WEEKDAY($C20)=$A$1</formula>
    </cfRule>
  </conditionalFormatting>
  <conditionalFormatting sqref="J23:N23">
    <cfRule type="expression" dxfId="677" priority="132">
      <formula>WEEKDAY($C23)=$A$1</formula>
    </cfRule>
  </conditionalFormatting>
  <conditionalFormatting sqref="F23:G23">
    <cfRule type="expression" dxfId="676" priority="131">
      <formula>WEEKDAY($C23)=$A$1</formula>
    </cfRule>
  </conditionalFormatting>
  <conditionalFormatting sqref="H23">
    <cfRule type="expression" dxfId="675" priority="130">
      <formula>WEEKDAY($C23)=$A$1</formula>
    </cfRule>
  </conditionalFormatting>
  <conditionalFormatting sqref="J22:N22">
    <cfRule type="expression" dxfId="674" priority="129">
      <formula>WEEKDAY($C22)=$A$1</formula>
    </cfRule>
  </conditionalFormatting>
  <conditionalFormatting sqref="F22:G22">
    <cfRule type="expression" dxfId="673" priority="128">
      <formula>WEEKDAY($C22)=$A$1</formula>
    </cfRule>
  </conditionalFormatting>
  <conditionalFormatting sqref="H22">
    <cfRule type="expression" dxfId="672" priority="127">
      <formula>WEEKDAY($C22)=$A$1</formula>
    </cfRule>
  </conditionalFormatting>
  <conditionalFormatting sqref="J24:N24">
    <cfRule type="expression" dxfId="671" priority="126">
      <formula>WEEKDAY($C24)=$A$1</formula>
    </cfRule>
  </conditionalFormatting>
  <conditionalFormatting sqref="F24:G24">
    <cfRule type="expression" dxfId="670" priority="125">
      <formula>WEEKDAY($C24)=$A$1</formula>
    </cfRule>
  </conditionalFormatting>
  <conditionalFormatting sqref="H7">
    <cfRule type="expression" dxfId="669" priority="193">
      <formula>WEEKDAY($C7)=$A$1</formula>
    </cfRule>
  </conditionalFormatting>
  <conditionalFormatting sqref="J17:N17">
    <cfRule type="expression" dxfId="668" priority="162">
      <formula>WEEKDAY($C17)=$A$1</formula>
    </cfRule>
  </conditionalFormatting>
  <conditionalFormatting sqref="F25:G25">
    <cfRule type="expression" dxfId="667" priority="122">
      <formula>WEEKDAY($C25)=$A$1</formula>
    </cfRule>
  </conditionalFormatting>
  <conditionalFormatting sqref="H25">
    <cfRule type="expression" dxfId="666" priority="121">
      <formula>WEEKDAY($C25)=$A$1</formula>
    </cfRule>
  </conditionalFormatting>
  <conditionalFormatting sqref="J26:N26">
    <cfRule type="expression" dxfId="665" priority="120">
      <formula>WEEKDAY($C26)=$A$1</formula>
    </cfRule>
  </conditionalFormatting>
  <conditionalFormatting sqref="F26:G26">
    <cfRule type="expression" dxfId="664" priority="119">
      <formula>WEEKDAY($C26)=$A$1</formula>
    </cfRule>
  </conditionalFormatting>
  <conditionalFormatting sqref="J27:N27">
    <cfRule type="expression" dxfId="663" priority="117">
      <formula>WEEKDAY($C27)=$A$1</formula>
    </cfRule>
  </conditionalFormatting>
  <conditionalFormatting sqref="F27:G27">
    <cfRule type="expression" dxfId="662" priority="116">
      <formula>WEEKDAY($C27)=$A$1</formula>
    </cfRule>
  </conditionalFormatting>
  <conditionalFormatting sqref="H27">
    <cfRule type="expression" dxfId="661" priority="115">
      <formula>WEEKDAY($C27)=$A$1</formula>
    </cfRule>
  </conditionalFormatting>
  <conditionalFormatting sqref="J15:N15">
    <cfRule type="expression" dxfId="660" priority="174">
      <formula>WEEKDAY($C15)=$A$1</formula>
    </cfRule>
  </conditionalFormatting>
  <conditionalFormatting sqref="F15:G15">
    <cfRule type="expression" dxfId="659" priority="173">
      <formula>WEEKDAY($C15)=$A$1</formula>
    </cfRule>
  </conditionalFormatting>
  <conditionalFormatting sqref="J12:N12">
    <cfRule type="expression" dxfId="658" priority="171">
      <formula>WEEKDAY($C12)=$A$1</formula>
    </cfRule>
  </conditionalFormatting>
  <conditionalFormatting sqref="F12:G12">
    <cfRule type="expression" dxfId="657" priority="170">
      <formula>WEEKDAY($C12)=$A$1</formula>
    </cfRule>
  </conditionalFormatting>
  <conditionalFormatting sqref="H12">
    <cfRule type="expression" dxfId="656" priority="169">
      <formula>WEEKDAY($C12)=$A$1</formula>
    </cfRule>
  </conditionalFormatting>
  <conditionalFormatting sqref="J13:N13">
    <cfRule type="expression" dxfId="655" priority="168">
      <formula>WEEKDAY($C13)=$A$1</formula>
    </cfRule>
  </conditionalFormatting>
  <conditionalFormatting sqref="H13">
    <cfRule type="expression" dxfId="654" priority="166">
      <formula>WEEKDAY($C13)=$A$1</formula>
    </cfRule>
  </conditionalFormatting>
  <conditionalFormatting sqref="J14:N14">
    <cfRule type="expression" dxfId="653" priority="165">
      <formula>WEEKDAY($C14)=$A$1</formula>
    </cfRule>
  </conditionalFormatting>
  <conditionalFormatting sqref="F14:G14">
    <cfRule type="expression" dxfId="652" priority="164">
      <formula>WEEKDAY($C14)=$A$1</formula>
    </cfRule>
  </conditionalFormatting>
  <conditionalFormatting sqref="H14">
    <cfRule type="expression" dxfId="651" priority="163">
      <formula>WEEKDAY($C14)=$A$1</formula>
    </cfRule>
  </conditionalFormatting>
  <conditionalFormatting sqref="J32:N32">
    <cfRule type="expression" dxfId="650" priority="90">
      <formula>WEEKDAY($C32)=$A$1</formula>
    </cfRule>
  </conditionalFormatting>
  <conditionalFormatting sqref="F32:G32">
    <cfRule type="expression" dxfId="649" priority="89">
      <formula>WEEKDAY($C32)=$A$1</formula>
    </cfRule>
  </conditionalFormatting>
  <conditionalFormatting sqref="H32">
    <cfRule type="expression" dxfId="648" priority="88">
      <formula>WEEKDAY($C32)=$A$1</formula>
    </cfRule>
  </conditionalFormatting>
  <conditionalFormatting sqref="J12:N12">
    <cfRule type="expression" dxfId="647" priority="186">
      <formula>WEEKDAY($C12)=$A$1</formula>
    </cfRule>
  </conditionalFormatting>
  <conditionalFormatting sqref="F12:G12">
    <cfRule type="expression" dxfId="646" priority="185">
      <formula>WEEKDAY($C12)=$A$1</formula>
    </cfRule>
  </conditionalFormatting>
  <conditionalFormatting sqref="H12">
    <cfRule type="expression" dxfId="645" priority="184">
      <formula>WEEKDAY($C12)=$A$1</formula>
    </cfRule>
  </conditionalFormatting>
  <conditionalFormatting sqref="J14:N14">
    <cfRule type="expression" dxfId="644" priority="180">
      <formula>WEEKDAY($C14)=$A$1</formula>
    </cfRule>
  </conditionalFormatting>
  <conditionalFormatting sqref="F14:G14">
    <cfRule type="expression" dxfId="643" priority="179">
      <formula>WEEKDAY($C14)=$A$1</formula>
    </cfRule>
  </conditionalFormatting>
  <conditionalFormatting sqref="H14">
    <cfRule type="expression" dxfId="642" priority="178">
      <formula>WEEKDAY($C14)=$A$1</formula>
    </cfRule>
  </conditionalFormatting>
  <conditionalFormatting sqref="J15:N15">
    <cfRule type="expression" dxfId="641" priority="177">
      <formula>WEEKDAY($C15)=$A$1</formula>
    </cfRule>
  </conditionalFormatting>
  <conditionalFormatting sqref="F15:G15">
    <cfRule type="expression" dxfId="640" priority="176">
      <formula>WEEKDAY($C15)=$A$1</formula>
    </cfRule>
  </conditionalFormatting>
  <conditionalFormatting sqref="H15">
    <cfRule type="expression" dxfId="639" priority="175">
      <formula>WEEKDAY($C15)=$A$1</formula>
    </cfRule>
  </conditionalFormatting>
  <conditionalFormatting sqref="J32:N32">
    <cfRule type="expression" dxfId="638" priority="75">
      <formula>WEEKDAY($C32)=$A$1</formula>
    </cfRule>
  </conditionalFormatting>
  <conditionalFormatting sqref="F32:G32">
    <cfRule type="expression" dxfId="637" priority="74">
      <formula>WEEKDAY($C32)=$A$1</formula>
    </cfRule>
  </conditionalFormatting>
  <conditionalFormatting sqref="J9:N9">
    <cfRule type="expression" dxfId="636" priority="201">
      <formula>WEEKDAY($C9)=$A$1</formula>
    </cfRule>
  </conditionalFormatting>
  <conditionalFormatting sqref="F9:G9">
    <cfRule type="expression" dxfId="635" priority="200">
      <formula>WEEKDAY($C9)=$A$1</formula>
    </cfRule>
  </conditionalFormatting>
  <conditionalFormatting sqref="H9">
    <cfRule type="expression" dxfId="634" priority="199">
      <formula>WEEKDAY($C9)=$A$1</formula>
    </cfRule>
  </conditionalFormatting>
  <conditionalFormatting sqref="F6:G6">
    <cfRule type="expression" dxfId="633" priority="197">
      <formula>WEEKDAY($C6)=$A$1</formula>
    </cfRule>
  </conditionalFormatting>
  <conditionalFormatting sqref="H6">
    <cfRule type="expression" dxfId="632" priority="196">
      <formula>WEEKDAY($C6)=$A$1</formula>
    </cfRule>
  </conditionalFormatting>
  <conditionalFormatting sqref="F8:G8">
    <cfRule type="expression" dxfId="631" priority="191">
      <formula>WEEKDAY($C8)=$A$1</formula>
    </cfRule>
  </conditionalFormatting>
  <conditionalFormatting sqref="J6:N6">
    <cfRule type="expression" dxfId="630" priority="198">
      <formula>WEEKDAY($C6)=$A$1</formula>
    </cfRule>
  </conditionalFormatting>
  <conditionalFormatting sqref="J8:N8">
    <cfRule type="expression" dxfId="629" priority="192">
      <formula>WEEKDAY($C8)=$A$1</formula>
    </cfRule>
  </conditionalFormatting>
  <conditionalFormatting sqref="H8">
    <cfRule type="expression" dxfId="628" priority="190">
      <formula>WEEKDAY($C8)=$A$1</formula>
    </cfRule>
  </conditionalFormatting>
  <conditionalFormatting sqref="J10:N10">
    <cfRule type="expression" dxfId="627" priority="189">
      <formula>WEEKDAY($C10)=$A$1</formula>
    </cfRule>
  </conditionalFormatting>
  <conditionalFormatting sqref="F10:G10">
    <cfRule type="expression" dxfId="626" priority="188">
      <formula>WEEKDAY($C10)=$A$1</formula>
    </cfRule>
  </conditionalFormatting>
  <conditionalFormatting sqref="H10">
    <cfRule type="expression" dxfId="625" priority="187">
      <formula>WEEKDAY($C10)=$A$1</formula>
    </cfRule>
  </conditionalFormatting>
  <conditionalFormatting sqref="F20:G20">
    <cfRule type="expression" dxfId="624" priority="134">
      <formula>WEEKDAY($C20)=$A$1</formula>
    </cfRule>
  </conditionalFormatting>
  <conditionalFormatting sqref="H20">
    <cfRule type="expression" dxfId="623" priority="133">
      <formula>WEEKDAY($C20)=$A$1</formula>
    </cfRule>
  </conditionalFormatting>
  <conditionalFormatting sqref="H24">
    <cfRule type="expression" dxfId="622" priority="124">
      <formula>WEEKDAY($C24)=$A$1</formula>
    </cfRule>
  </conditionalFormatting>
  <conditionalFormatting sqref="J25:N25">
    <cfRule type="expression" dxfId="621" priority="123">
      <formula>WEEKDAY($C25)=$A$1</formula>
    </cfRule>
  </conditionalFormatting>
  <conditionalFormatting sqref="J27:N27">
    <cfRule type="expression" dxfId="620" priority="114">
      <formula>WEEKDAY($C27)=$A$1</formula>
    </cfRule>
  </conditionalFormatting>
  <conditionalFormatting sqref="F27:G27">
    <cfRule type="expression" dxfId="619" priority="113">
      <formula>WEEKDAY($C27)=$A$1</formula>
    </cfRule>
  </conditionalFormatting>
  <conditionalFormatting sqref="H27">
    <cfRule type="expression" dxfId="618" priority="112">
      <formula>WEEKDAY($C27)=$A$1</formula>
    </cfRule>
  </conditionalFormatting>
  <conditionalFormatting sqref="F24:G24">
    <cfRule type="expression" dxfId="617" priority="110">
      <formula>WEEKDAY($C24)=$A$1</formula>
    </cfRule>
  </conditionalFormatting>
  <conditionalFormatting sqref="H24">
    <cfRule type="expression" dxfId="616" priority="109">
      <formula>WEEKDAY($C24)=$A$1</formula>
    </cfRule>
  </conditionalFormatting>
  <conditionalFormatting sqref="J25:N25">
    <cfRule type="expression" dxfId="615" priority="108">
      <formula>WEEKDAY($C25)=$A$1</formula>
    </cfRule>
  </conditionalFormatting>
  <conditionalFormatting sqref="F25:G25">
    <cfRule type="expression" dxfId="614" priority="107">
      <formula>WEEKDAY($C25)=$A$1</formula>
    </cfRule>
  </conditionalFormatting>
  <conditionalFormatting sqref="F26:G26">
    <cfRule type="expression" dxfId="613" priority="104">
      <formula>WEEKDAY($C26)=$A$1</formula>
    </cfRule>
  </conditionalFormatting>
  <conditionalFormatting sqref="J24:N24">
    <cfRule type="expression" dxfId="612" priority="111">
      <formula>WEEKDAY($C24)=$A$1</formula>
    </cfRule>
  </conditionalFormatting>
  <conditionalFormatting sqref="H25">
    <cfRule type="expression" dxfId="611" priority="106">
      <formula>WEEKDAY($C25)=$A$1</formula>
    </cfRule>
  </conditionalFormatting>
  <conditionalFormatting sqref="J26:N26">
    <cfRule type="expression" dxfId="610" priority="105">
      <formula>WEEKDAY($C26)=$A$1</formula>
    </cfRule>
  </conditionalFormatting>
  <conditionalFormatting sqref="H26">
    <cfRule type="expression" dxfId="609" priority="103">
      <formula>WEEKDAY($C26)=$A$1</formula>
    </cfRule>
  </conditionalFormatting>
  <conditionalFormatting sqref="J29:N29">
    <cfRule type="expression" dxfId="608" priority="102">
      <formula>WEEKDAY($C29)=$A$1</formula>
    </cfRule>
  </conditionalFormatting>
  <conditionalFormatting sqref="F29:G29">
    <cfRule type="expression" dxfId="607" priority="101">
      <formula>WEEKDAY($C29)=$A$1</formula>
    </cfRule>
  </conditionalFormatting>
  <conditionalFormatting sqref="H29">
    <cfRule type="expression" dxfId="606" priority="100">
      <formula>WEEKDAY($C29)=$A$1</formula>
    </cfRule>
  </conditionalFormatting>
  <conditionalFormatting sqref="J28:N28">
    <cfRule type="expression" dxfId="605" priority="99">
      <formula>WEEKDAY($C28)=$A$1</formula>
    </cfRule>
  </conditionalFormatting>
  <conditionalFormatting sqref="F28:G28">
    <cfRule type="expression" dxfId="604" priority="98">
      <formula>WEEKDAY($C28)=$A$1</formula>
    </cfRule>
  </conditionalFormatting>
  <conditionalFormatting sqref="H28">
    <cfRule type="expression" dxfId="603" priority="97">
      <formula>WEEKDAY($C28)=$A$1</formula>
    </cfRule>
  </conditionalFormatting>
  <conditionalFormatting sqref="F31:G31">
    <cfRule type="expression" dxfId="602" priority="92">
      <formula>WEEKDAY($C31)=$A$1</formula>
    </cfRule>
  </conditionalFormatting>
  <conditionalFormatting sqref="H31">
    <cfRule type="expression" dxfId="601" priority="91">
      <formula>WEEKDAY($C31)=$A$1</formula>
    </cfRule>
  </conditionalFormatting>
  <conditionalFormatting sqref="J30:N30">
    <cfRule type="expression" dxfId="600" priority="96">
      <formula>WEEKDAY($C30)=$A$1</formula>
    </cfRule>
  </conditionalFormatting>
  <conditionalFormatting sqref="F30:G30">
    <cfRule type="expression" dxfId="599" priority="95">
      <formula>WEEKDAY($C30)=$A$1</formula>
    </cfRule>
  </conditionalFormatting>
  <conditionalFormatting sqref="H30">
    <cfRule type="expression" dxfId="598" priority="94">
      <formula>WEEKDAY($C30)=$A$1</formula>
    </cfRule>
  </conditionalFormatting>
  <conditionalFormatting sqref="J31:N31">
    <cfRule type="expression" dxfId="597" priority="93">
      <formula>WEEKDAY($C31)=$A$1</formula>
    </cfRule>
  </conditionalFormatting>
  <conditionalFormatting sqref="F30:G30">
    <cfRule type="expression" dxfId="596" priority="80">
      <formula>WEEKDAY($C30)=$A$1</formula>
    </cfRule>
  </conditionalFormatting>
  <conditionalFormatting sqref="H30">
    <cfRule type="expression" dxfId="595" priority="79">
      <formula>WEEKDAY($C30)=$A$1</formula>
    </cfRule>
  </conditionalFormatting>
  <conditionalFormatting sqref="J31:N31">
    <cfRule type="expression" dxfId="594" priority="78">
      <formula>WEEKDAY($C31)=$A$1</formula>
    </cfRule>
  </conditionalFormatting>
  <conditionalFormatting sqref="F31:G31">
    <cfRule type="expression" dxfId="593" priority="77">
      <formula>WEEKDAY($C31)=$A$1</formula>
    </cfRule>
  </conditionalFormatting>
  <conditionalFormatting sqref="J30:N30">
    <cfRule type="expression" dxfId="592" priority="81">
      <formula>WEEKDAY($C30)=$A$1</formula>
    </cfRule>
  </conditionalFormatting>
  <conditionalFormatting sqref="H31">
    <cfRule type="expression" dxfId="591" priority="76">
      <formula>WEEKDAY($C31)=$A$1</formula>
    </cfRule>
  </conditionalFormatting>
  <conditionalFormatting sqref="I32">
    <cfRule type="expression" dxfId="590" priority="44">
      <formula>WEEKDAY($C32)=$A$1</formula>
    </cfRule>
  </conditionalFormatting>
  <conditionalFormatting sqref="I5:I7">
    <cfRule type="expression" dxfId="589" priority="43">
      <formula>WEEKDAY($C5)=$A$1</formula>
    </cfRule>
  </conditionalFormatting>
  <conditionalFormatting sqref="I20:I22">
    <cfRule type="expression" dxfId="588" priority="38">
      <formula>WEEKDAY($C20)=$A$1</formula>
    </cfRule>
  </conditionalFormatting>
  <conditionalFormatting sqref="I17:I19">
    <cfRule type="expression" dxfId="587" priority="39">
      <formula>WEEKDAY($C17)=$A$1</formula>
    </cfRule>
  </conditionalFormatting>
  <conditionalFormatting sqref="I23:I25">
    <cfRule type="expression" dxfId="586" priority="37">
      <formula>WEEKDAY($C23)=$A$1</formula>
    </cfRule>
  </conditionalFormatting>
  <conditionalFormatting sqref="I26:I28">
    <cfRule type="expression" dxfId="585" priority="36">
      <formula>WEEKDAY($C26)=$A$1</formula>
    </cfRule>
  </conditionalFormatting>
  <conditionalFormatting sqref="I8:I10">
    <cfRule type="expression" dxfId="584" priority="42">
      <formula>WEEKDAY($C8)=$A$1</formula>
    </cfRule>
  </conditionalFormatting>
  <conditionalFormatting sqref="I11:I13">
    <cfRule type="expression" dxfId="583" priority="41">
      <formula>WEEKDAY($C11)=$A$1</formula>
    </cfRule>
  </conditionalFormatting>
  <conditionalFormatting sqref="I14:I16">
    <cfRule type="expression" dxfId="582" priority="40">
      <formula>WEEKDAY($C14)=$A$1</formula>
    </cfRule>
  </conditionalFormatting>
  <conditionalFormatting sqref="I29:I31">
    <cfRule type="expression" dxfId="581" priority="35">
      <formula>WEEKDAY($C29)=$A$1</formula>
    </cfRule>
  </conditionalFormatting>
  <conditionalFormatting sqref="E25">
    <cfRule type="expression" dxfId="580" priority="18">
      <formula>WEEKDAY($B25)=$A$1</formula>
    </cfRule>
  </conditionalFormatting>
  <conditionalFormatting sqref="E32">
    <cfRule type="expression" dxfId="579" priority="17">
      <formula>WEEKDAY($B32)=$A$1</formula>
    </cfRule>
  </conditionalFormatting>
  <conditionalFormatting sqref="E11">
    <cfRule type="expression" dxfId="578" priority="16">
      <formula>WEEKDAY($C11)=$A$1</formula>
    </cfRule>
  </conditionalFormatting>
  <conditionalFormatting sqref="E13">
    <cfRule type="expression" dxfId="577" priority="15">
      <formula>WEEKDAY($C13)=$A$1</formula>
    </cfRule>
  </conditionalFormatting>
  <conditionalFormatting sqref="E14">
    <cfRule type="expression" dxfId="576" priority="14">
      <formula>WEEKDAY($C14)=$A$1</formula>
    </cfRule>
  </conditionalFormatting>
  <conditionalFormatting sqref="E28:E31">
    <cfRule type="expression" dxfId="575" priority="10">
      <formula>WEEKDAY($C28)=$A$1</formula>
    </cfRule>
  </conditionalFormatting>
  <conditionalFormatting sqref="E16">
    <cfRule type="expression" dxfId="574" priority="13">
      <formula>WEEKDAY($C16)=$A$1</formula>
    </cfRule>
  </conditionalFormatting>
  <conditionalFormatting sqref="E5:E10">
    <cfRule type="expression" dxfId="573" priority="12">
      <formula>WEEKDAY($C5)=$A$1</formula>
    </cfRule>
  </conditionalFormatting>
  <conditionalFormatting sqref="E20:E21 E23:E24">
    <cfRule type="expression" dxfId="572" priority="11">
      <formula>WEEKDAY($C20)=$A$1</formula>
    </cfRule>
  </conditionalFormatting>
  <conditionalFormatting sqref="E17:E18">
    <cfRule type="expression" dxfId="571" priority="9">
      <formula>WEEKDAY($C17)=$A$1</formula>
    </cfRule>
  </conditionalFormatting>
  <conditionalFormatting sqref="E12">
    <cfRule type="expression" dxfId="570" priority="8">
      <formula>WEEKDAY($C12)=$A$1</formula>
    </cfRule>
  </conditionalFormatting>
  <conditionalFormatting sqref="E15">
    <cfRule type="expression" dxfId="569" priority="7">
      <formula>WEEKDAY($C15)=$A$1</formula>
    </cfRule>
  </conditionalFormatting>
  <conditionalFormatting sqref="E19">
    <cfRule type="expression" dxfId="568" priority="6">
      <formula>WEEKDAY($C19)=$A$1</formula>
    </cfRule>
  </conditionalFormatting>
  <conditionalFormatting sqref="E26">
    <cfRule type="expression" dxfId="567" priority="5">
      <formula>WEEKDAY($C26)=$A$1</formula>
    </cfRule>
  </conditionalFormatting>
  <conditionalFormatting sqref="E27">
    <cfRule type="expression" dxfId="566" priority="4">
      <formula>WEEKDAY($C27)=$A$1</formula>
    </cfRule>
  </conditionalFormatting>
  <conditionalFormatting sqref="E22">
    <cfRule type="expression" dxfId="565" priority="3">
      <formula>WEEKDAY($C22)=$A$1</formula>
    </cfRule>
  </conditionalFormatting>
  <conditionalFormatting sqref="O6:O32">
    <cfRule type="expression" dxfId="564" priority="2">
      <formula>WEEKDAY($C6)=$A$1</formula>
    </cfRule>
  </conditionalFormatting>
  <conditionalFormatting sqref="O5">
    <cfRule type="expression" dxfId="563" priority="1">
      <formula>WEEKDAY($C5)=$A$1</formula>
    </cfRule>
  </conditionalFormatting>
  <printOptions horizontalCentered="1"/>
  <pageMargins left="0.19685039370078741" right="0.19685039370078741" top="0.35433070866141736" bottom="0.35433070866141736" header="0" footer="0"/>
  <pageSetup paperSize="9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32"/>
  <sheetViews>
    <sheetView topLeftCell="A16" zoomScaleNormal="100" workbookViewId="0">
      <selection activeCell="O11" sqref="O11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8.375" style="87" customWidth="1"/>
    <col min="9" max="9" width="7.75" style="87" customWidth="1"/>
    <col min="10" max="10" width="7.75" style="41" customWidth="1"/>
    <col min="11" max="11" width="7.125" style="41" bestFit="1" customWidth="1"/>
    <col min="12" max="13" width="7.75" style="41" customWidth="1"/>
    <col min="14" max="14" width="10.5" style="41" customWidth="1"/>
    <col min="15" max="15" width="10.375" style="41" customWidth="1"/>
    <col min="16" max="16" width="7.875" style="6" bestFit="1" customWidth="1"/>
    <col min="17" max="17" width="14.25" style="87" customWidth="1"/>
    <col min="18" max="18" width="7.87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27" s="1" customFormat="1" ht="29.25" customHeight="1" thickBot="1">
      <c r="A1" s="41">
        <f>CHOOSE(E1,2,6,6,3,1,5,3,7,4,2,6,4)</f>
        <v>6</v>
      </c>
      <c r="C1" s="270">
        <v>2022</v>
      </c>
      <c r="D1" s="271"/>
      <c r="E1" s="145">
        <v>2</v>
      </c>
      <c r="F1" s="146" t="str">
        <f>IF(E1=0,"&lt;=월 입력","월  근무편성표")</f>
        <v>월  근무편성표</v>
      </c>
      <c r="G1" s="147"/>
      <c r="H1" s="147"/>
      <c r="I1" s="272">
        <f ca="1">TODAY()</f>
        <v>45212</v>
      </c>
      <c r="J1" s="273"/>
      <c r="K1" s="148">
        <v>0</v>
      </c>
      <c r="L1" s="149" t="str">
        <f>IF(K1="","",IF(K1=0,"",IF(K1&gt;0,"차 수정")))</f>
        <v/>
      </c>
      <c r="M1" s="274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75"/>
      <c r="O1" s="276"/>
      <c r="Q1" s="238" t="str">
        <f>IF(E1=1,"12월 말일 야간",+E1-1&amp;"월 말일 야간")</f>
        <v>1월 말일 야간</v>
      </c>
      <c r="R1" s="239"/>
      <c r="S1" s="78" t="s">
        <v>35</v>
      </c>
      <c r="T1" s="78" t="s">
        <v>113</v>
      </c>
      <c r="U1" s="79"/>
      <c r="V1" s="87"/>
      <c r="W1" s="87"/>
      <c r="Y1" s="34"/>
    </row>
    <row r="2" spans="1:27" ht="20.100000000000001" customHeight="1">
      <c r="C2" s="240" t="s">
        <v>2</v>
      </c>
      <c r="D2" s="243" t="s">
        <v>0</v>
      </c>
      <c r="E2" s="246" t="s">
        <v>30</v>
      </c>
      <c r="F2" s="247"/>
      <c r="G2" s="248"/>
      <c r="H2" s="249"/>
      <c r="I2" s="267" t="s">
        <v>240</v>
      </c>
      <c r="J2" s="252" t="s">
        <v>24</v>
      </c>
      <c r="K2" s="252" t="s">
        <v>31</v>
      </c>
      <c r="L2" s="254" t="s">
        <v>25</v>
      </c>
      <c r="M2" s="255" t="s">
        <v>20</v>
      </c>
      <c r="N2" s="257"/>
      <c r="O2" s="258"/>
      <c r="P2" s="54"/>
      <c r="Q2" s="10"/>
      <c r="R2" s="15" t="str">
        <f>'연차 최종(2021.07)'!D8</f>
        <v>유현주</v>
      </c>
      <c r="S2" s="15" t="str">
        <f>'연차 최종(2021.07)'!D9</f>
        <v>김주연</v>
      </c>
      <c r="T2" s="77" t="str">
        <f>'연차 최종(2021.07)'!D5</f>
        <v>이영재</v>
      </c>
      <c r="V2" s="87"/>
      <c r="X2" s="10"/>
      <c r="Y2"/>
    </row>
    <row r="3" spans="1:27" ht="33">
      <c r="A3" s="89" t="s">
        <v>36</v>
      </c>
      <c r="C3" s="241"/>
      <c r="D3" s="244"/>
      <c r="E3" s="157" t="s">
        <v>241</v>
      </c>
      <c r="F3" s="5" t="s">
        <v>25</v>
      </c>
      <c r="G3" s="63" t="s">
        <v>20</v>
      </c>
      <c r="H3" s="82" t="s">
        <v>33</v>
      </c>
      <c r="I3" s="251"/>
      <c r="J3" s="253"/>
      <c r="K3" s="253"/>
      <c r="L3" s="253"/>
      <c r="M3" s="256"/>
      <c r="N3" s="259"/>
      <c r="O3" s="260"/>
      <c r="Q3" s="71"/>
      <c r="R3" s="15" t="str">
        <f>'연차 최종(2021.07)'!D10</f>
        <v>안광섭</v>
      </c>
      <c r="S3" s="15" t="str">
        <f>'연차 최종(2021.07)'!D13</f>
        <v>황인기</v>
      </c>
      <c r="T3" s="77" t="str">
        <f>'연차 최종(2021.04)'!D6</f>
        <v>권헌일</v>
      </c>
      <c r="V3" s="87"/>
      <c r="X3" s="10"/>
      <c r="Y3"/>
    </row>
    <row r="4" spans="1:27" s="87" customFormat="1" ht="20.100000000000001" customHeight="1" thickBot="1">
      <c r="C4" s="242"/>
      <c r="D4" s="245"/>
      <c r="E4" s="85" t="s">
        <v>234</v>
      </c>
      <c r="F4" s="85" t="s">
        <v>235</v>
      </c>
      <c r="G4" s="65" t="s">
        <v>236</v>
      </c>
      <c r="H4" s="86" t="s">
        <v>34</v>
      </c>
      <c r="I4" s="83" t="s">
        <v>237</v>
      </c>
      <c r="J4" s="66" t="s">
        <v>238</v>
      </c>
      <c r="K4" s="66"/>
      <c r="L4" s="66"/>
      <c r="M4" s="67" t="s">
        <v>239</v>
      </c>
      <c r="N4" s="268" t="s">
        <v>200</v>
      </c>
      <c r="O4" s="269"/>
      <c r="P4" s="6"/>
      <c r="Q4" s="68" t="s">
        <v>27</v>
      </c>
      <c r="R4" s="72"/>
      <c r="S4" s="15" t="str">
        <f>'연차 최종(2021.07)'!D12</f>
        <v>엄기준</v>
      </c>
      <c r="T4" s="77"/>
      <c r="X4" s="10"/>
    </row>
    <row r="5" spans="1:27" ht="34.5" thickTop="1" thickBot="1">
      <c r="B5" s="150" t="s">
        <v>245</v>
      </c>
      <c r="C5" s="46">
        <v>1</v>
      </c>
      <c r="D5" s="47" t="str">
        <f>IF(C5="","",LEFT(TEXT(DATE($C$1,$E$1,$C5),"aaaa"),1))</f>
        <v>화</v>
      </c>
      <c r="E5" s="106"/>
      <c r="F5" s="106" t="s">
        <v>242</v>
      </c>
      <c r="G5" s="101" t="s">
        <v>243</v>
      </c>
      <c r="H5" s="105" t="s">
        <v>250</v>
      </c>
      <c r="I5" s="143"/>
      <c r="J5" s="106" t="s">
        <v>246</v>
      </c>
      <c r="K5" s="107"/>
      <c r="L5" s="101"/>
      <c r="M5" s="94" t="s">
        <v>247</v>
      </c>
      <c r="N5" s="61" t="s">
        <v>248</v>
      </c>
      <c r="O5" s="160" t="s">
        <v>253</v>
      </c>
      <c r="P5" s="69" t="str">
        <f t="shared" ref="P5:P32" si="0">IF(C5="","",IF($E$1="","",IF(OR(COUNTIF(I5:O5,LEFT($R$2,2)&amp;"*")&gt;1,COUNTIF(I5:O5,LEFT($R$3,2)&amp;"*")&gt;1,COUNTIF(I5:O5,LEFT($S$2,2)&amp;"*")&gt;1,COUNTIF(I5:O5,LEFT($S$3,2)&amp;"*")&gt;1,COUNTIF(I5:O5,LEFT($S$4,2)&amp;"*")&gt;1,COUNTIF(I5:O5,LEFT($S$5,2)&amp;"*")&gt;1,COUNTIF(I5:O5,LEFT($L$2,2)&amp;"*")&gt;1),"&lt;=중복!!",IF(M4="","",IF(OR(I5=M4,J5=M4,K5=M4,L5=M4),M4&amp;"&lt;=야간연속 불가!!","")))))</f>
        <v/>
      </c>
      <c r="Q5" s="68" t="s">
        <v>37</v>
      </c>
      <c r="R5" s="73"/>
      <c r="S5" s="15" t="str">
        <f>'연차 최종(2021.07)'!D11</f>
        <v>송순정</v>
      </c>
      <c r="T5" s="125" t="str">
        <f>'연차 최종(2022.01) '!D7</f>
        <v>박용식</v>
      </c>
      <c r="V5" s="87"/>
      <c r="Y5"/>
    </row>
    <row r="6" spans="1:27" ht="33">
      <c r="A6" s="3"/>
      <c r="B6" s="150" t="s">
        <v>245</v>
      </c>
      <c r="C6" s="32">
        <f>1+C5</f>
        <v>2</v>
      </c>
      <c r="D6" s="44" t="str">
        <f t="shared" ref="D6:D32" si="1">IF(C6="","",LEFT(TEXT(DATE($C$1,$E$1,$C6),"aaaa"),1))</f>
        <v>수</v>
      </c>
      <c r="E6" s="106"/>
      <c r="F6" s="106" t="s">
        <v>244</v>
      </c>
      <c r="G6" s="101" t="s">
        <v>242</v>
      </c>
      <c r="H6" s="105" t="s">
        <v>243</v>
      </c>
      <c r="I6" s="143"/>
      <c r="J6" s="107" t="s">
        <v>248</v>
      </c>
      <c r="K6" s="106"/>
      <c r="L6" s="101"/>
      <c r="M6" s="94" t="s">
        <v>246</v>
      </c>
      <c r="N6" s="118" t="s">
        <v>247</v>
      </c>
      <c r="O6" s="151" t="s">
        <v>267</v>
      </c>
      <c r="P6" s="69" t="str">
        <f>IF(C6="","",IF($E$1="","",IF(OR(COUNTIF(I6:O6,LEFT($R$2,2)&amp;"*")&gt;1,COUNTIF(I6:O6,LEFT($R$3,2)&amp;"*")&gt;1,COUNTIF(I6:O6,LEFT($S$2,2)&amp;"*")&gt;1,COUNTIF(I6:O6,LEFT($S$3,2)&amp;"*")&gt;1,COUNTIF(I6:O6,LEFT($S$4,2)&amp;"*")&gt;1,COUNTIF(I6:O6,LEFT($S$5,2)&amp;"*")&gt;1,COUNTIF(I6:O6,LEFT($L$2,2)&amp;"*")&gt;1),"&lt;=중복!!",IF(M5="","",IF(OR(I6=M5,J6=M5,K6=M5,L6=M5),M5&amp;"&lt;=야간연속 불가!!","")))))</f>
        <v/>
      </c>
      <c r="Q6" s="39"/>
      <c r="R6"/>
      <c r="S6" s="48"/>
      <c r="T6" s="49" t="s">
        <v>19</v>
      </c>
      <c r="U6" s="50" t="s">
        <v>23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27" ht="24.95" customHeight="1">
      <c r="C7" s="43">
        <f t="shared" ref="C7:C32" si="2">1+C6</f>
        <v>3</v>
      </c>
      <c r="D7" s="45" t="str">
        <f t="shared" si="1"/>
        <v>목</v>
      </c>
      <c r="E7" s="106" t="s">
        <v>199</v>
      </c>
      <c r="F7" s="106" t="s">
        <v>243</v>
      </c>
      <c r="G7" s="101" t="s">
        <v>244</v>
      </c>
      <c r="H7" s="105" t="s">
        <v>242</v>
      </c>
      <c r="I7" s="143" t="s">
        <v>252</v>
      </c>
      <c r="J7" s="106" t="s">
        <v>247</v>
      </c>
      <c r="K7" s="106"/>
      <c r="L7" s="101"/>
      <c r="M7" s="94" t="s">
        <v>248</v>
      </c>
      <c r="N7" s="61" t="s">
        <v>246</v>
      </c>
      <c r="O7" s="95"/>
      <c r="P7" s="69" t="str">
        <f t="shared" si="0"/>
        <v/>
      </c>
      <c r="Q7" s="39"/>
      <c r="R7"/>
      <c r="S7" s="39" t="str">
        <f>R2</f>
        <v>유현주</v>
      </c>
      <c r="T7" s="134">
        <f>COUNTIF(I$5:K$32,LEFT($S$7,2)&amp;"*")</f>
        <v>20</v>
      </c>
      <c r="U7" s="134">
        <f>COUNTIF(L$5:L$32,LEFT($S$7,2)&amp;"*")</f>
        <v>0</v>
      </c>
      <c r="V7" s="134">
        <f>COUNTIF(M$5:M$32,LEFT($S$7,2)&amp;"*")</f>
        <v>0</v>
      </c>
      <c r="W7" s="88">
        <f t="shared" ref="W7:W12" si="3">SUM(T7:V7)</f>
        <v>20</v>
      </c>
      <c r="X7" s="88">
        <f>COUNTIF($N$5:$O$32,LEFT($S$7,2)&amp;"*")+2</f>
        <v>8</v>
      </c>
      <c r="Y7" s="134">
        <f t="shared" ref="Y7:Y12" si="4">+W7+X7</f>
        <v>28</v>
      </c>
    </row>
    <row r="8" spans="1:27" ht="24.95" customHeight="1">
      <c r="C8" s="32">
        <f t="shared" si="2"/>
        <v>4</v>
      </c>
      <c r="D8" s="44" t="str">
        <f t="shared" si="1"/>
        <v>금</v>
      </c>
      <c r="E8" s="106" t="s">
        <v>199</v>
      </c>
      <c r="F8" s="106" t="s">
        <v>242</v>
      </c>
      <c r="G8" s="101" t="s">
        <v>243</v>
      </c>
      <c r="H8" s="105" t="s">
        <v>244</v>
      </c>
      <c r="I8" s="143" t="s">
        <v>252</v>
      </c>
      <c r="J8" s="106" t="s">
        <v>246</v>
      </c>
      <c r="K8" s="107"/>
      <c r="L8" s="101"/>
      <c r="M8" s="94" t="s">
        <v>247</v>
      </c>
      <c r="N8" s="61" t="s">
        <v>248</v>
      </c>
      <c r="O8" s="95"/>
      <c r="P8" s="69" t="str">
        <f t="shared" si="0"/>
        <v/>
      </c>
      <c r="Q8" s="39"/>
      <c r="R8"/>
      <c r="S8" s="48" t="str">
        <f>S2</f>
        <v>김주연</v>
      </c>
      <c r="T8" s="48">
        <f>COUNTIF(I$5:K$32,LEFT($S$8,2)&amp;"*")</f>
        <v>9</v>
      </c>
      <c r="U8" s="48">
        <f>COUNTIF(L$5:L$32,LEFT($S$8,2)&amp;"*")</f>
        <v>0</v>
      </c>
      <c r="V8" s="48">
        <f>COUNTIF(M$5:M$32,LEFT($S$8,2)&amp;"*")</f>
        <v>10</v>
      </c>
      <c r="W8" s="52">
        <f t="shared" si="3"/>
        <v>19</v>
      </c>
      <c r="X8" s="52">
        <f>COUNTIF($N$5:$O$32,LEFT($S$8,2)&amp;"*")</f>
        <v>9</v>
      </c>
      <c r="Y8" s="48">
        <f t="shared" si="4"/>
        <v>28</v>
      </c>
    </row>
    <row r="9" spans="1:27" ht="24.95" customHeight="1">
      <c r="C9" s="32">
        <f t="shared" si="2"/>
        <v>5</v>
      </c>
      <c r="D9" s="44" t="str">
        <f t="shared" si="1"/>
        <v>토</v>
      </c>
      <c r="E9" s="107" t="s">
        <v>268</v>
      </c>
      <c r="F9" s="106" t="s">
        <v>244</v>
      </c>
      <c r="G9" s="101" t="s">
        <v>242</v>
      </c>
      <c r="H9" s="105" t="s">
        <v>243</v>
      </c>
      <c r="I9" s="143" t="s">
        <v>39</v>
      </c>
      <c r="J9" s="107" t="s">
        <v>248</v>
      </c>
      <c r="K9" s="106"/>
      <c r="L9" s="101"/>
      <c r="M9" s="94" t="s">
        <v>246</v>
      </c>
      <c r="N9" s="118" t="s">
        <v>247</v>
      </c>
      <c r="O9" s="95"/>
      <c r="P9" s="69" t="str">
        <f t="shared" si="0"/>
        <v/>
      </c>
      <c r="Q9" s="39"/>
      <c r="R9"/>
      <c r="S9" s="39" t="str">
        <f>S4</f>
        <v>엄기준</v>
      </c>
      <c r="T9" s="134">
        <f>COUNTIF(I$5:K$32,LEFT($S$9,2)&amp;"*")</f>
        <v>9</v>
      </c>
      <c r="U9" s="134">
        <f>COUNTIF(L$5:L$32,LEFT($S$9,2)&amp;"*")</f>
        <v>0</v>
      </c>
      <c r="V9" s="134">
        <f>COUNTIF(M$5:M$32,LEFT($S$9,2)&amp;"*")</f>
        <v>9</v>
      </c>
      <c r="W9" s="88">
        <f t="shared" si="3"/>
        <v>18</v>
      </c>
      <c r="X9" s="88">
        <f>COUNTIF($N$5:$O$32,LEFT($S$9,2)&amp;"*")</f>
        <v>10</v>
      </c>
      <c r="Y9" s="134">
        <f t="shared" si="4"/>
        <v>28</v>
      </c>
      <c r="AA9" s="153"/>
    </row>
    <row r="10" spans="1:27" ht="24.95" customHeight="1">
      <c r="C10" s="32">
        <f t="shared" si="2"/>
        <v>6</v>
      </c>
      <c r="D10" s="44" t="str">
        <f t="shared" si="1"/>
        <v>일</v>
      </c>
      <c r="E10" s="107"/>
      <c r="F10" s="106" t="s">
        <v>243</v>
      </c>
      <c r="G10" s="101" t="s">
        <v>244</v>
      </c>
      <c r="H10" s="105" t="s">
        <v>242</v>
      </c>
      <c r="I10" s="143" t="s">
        <v>254</v>
      </c>
      <c r="J10" s="106" t="s">
        <v>247</v>
      </c>
      <c r="K10" s="106"/>
      <c r="L10" s="101"/>
      <c r="M10" s="94" t="s">
        <v>248</v>
      </c>
      <c r="N10" s="61" t="s">
        <v>246</v>
      </c>
      <c r="O10" s="95" t="s">
        <v>199</v>
      </c>
      <c r="P10" s="69" t="str">
        <f t="shared" si="0"/>
        <v/>
      </c>
      <c r="Q10" s="39"/>
      <c r="S10" s="48" t="str">
        <f>S3</f>
        <v>황인기</v>
      </c>
      <c r="T10" s="39">
        <f>COUNTIF(E$5:E$32,LEFT($S$10,2)&amp;"*")</f>
        <v>21</v>
      </c>
      <c r="U10" s="39">
        <f>COUNTIF(F$5:F$32,LEFT($S$10,2)&amp;"*")</f>
        <v>0</v>
      </c>
      <c r="V10" s="39">
        <f>COUNTIF(G$5:G$32,LEFT($S$10,2)&amp;"*")</f>
        <v>0</v>
      </c>
      <c r="W10" s="52">
        <f t="shared" si="3"/>
        <v>21</v>
      </c>
      <c r="X10" s="52">
        <f>COUNTIF($N$5:$O$32,LEFT($S$10,2)&amp;"*")</f>
        <v>7</v>
      </c>
      <c r="Y10" s="48">
        <f t="shared" si="4"/>
        <v>28</v>
      </c>
      <c r="Z10" s="2"/>
    </row>
    <row r="11" spans="1:27" ht="24.95" customHeight="1">
      <c r="C11" s="32">
        <f t="shared" si="2"/>
        <v>7</v>
      </c>
      <c r="D11" s="44" t="str">
        <f t="shared" si="1"/>
        <v>월</v>
      </c>
      <c r="E11" s="104" t="s">
        <v>199</v>
      </c>
      <c r="F11" s="106" t="s">
        <v>242</v>
      </c>
      <c r="G11" s="101" t="s">
        <v>243</v>
      </c>
      <c r="H11" s="105" t="s">
        <v>249</v>
      </c>
      <c r="I11" s="143" t="s">
        <v>39</v>
      </c>
      <c r="J11" s="106" t="s">
        <v>246</v>
      </c>
      <c r="K11" s="107"/>
      <c r="L11" s="101"/>
      <c r="M11" s="94" t="s">
        <v>247</v>
      </c>
      <c r="N11" s="61" t="s">
        <v>60</v>
      </c>
      <c r="O11" s="95"/>
      <c r="P11" s="69" t="str">
        <f t="shared" si="0"/>
        <v/>
      </c>
      <c r="Q11" s="39"/>
      <c r="R11"/>
      <c r="S11" s="75" t="str">
        <f>R3</f>
        <v>안광섭</v>
      </c>
      <c r="T11" s="75">
        <f>COUNTIF(I$5:K$32,LEFT($S$11,2)&amp;"*")</f>
        <v>10</v>
      </c>
      <c r="U11" s="75">
        <f>COUNTIF(L$5:L$32,LEFT($S$11,2)&amp;"*")</f>
        <v>0</v>
      </c>
      <c r="V11" s="75">
        <f>COUNTIF(M$5:M$32,LEFT($S$11,2)&amp;"*")</f>
        <v>9</v>
      </c>
      <c r="W11" s="76">
        <f t="shared" si="3"/>
        <v>19</v>
      </c>
      <c r="X11" s="76">
        <f>COUNTIF($N$5:$O$32,LEFT($S$11,2)&amp;"*")</f>
        <v>9</v>
      </c>
      <c r="Y11" s="75">
        <f t="shared" si="4"/>
        <v>28</v>
      </c>
    </row>
    <row r="12" spans="1:27" s="2" customFormat="1" ht="27.75">
      <c r="C12" s="32">
        <f t="shared" si="2"/>
        <v>8</v>
      </c>
      <c r="D12" s="44" t="str">
        <f t="shared" si="1"/>
        <v>화</v>
      </c>
      <c r="E12" s="107" t="s">
        <v>256</v>
      </c>
      <c r="F12" s="106" t="s">
        <v>244</v>
      </c>
      <c r="G12" s="101" t="s">
        <v>242</v>
      </c>
      <c r="H12" s="105" t="s">
        <v>196</v>
      </c>
      <c r="I12" s="143"/>
      <c r="J12" s="107" t="s">
        <v>248</v>
      </c>
      <c r="K12" s="106"/>
      <c r="L12" s="101"/>
      <c r="M12" s="94" t="s">
        <v>246</v>
      </c>
      <c r="N12" s="118" t="s">
        <v>53</v>
      </c>
      <c r="O12" s="95" t="s">
        <v>39</v>
      </c>
      <c r="P12" s="69" t="str">
        <f t="shared" si="0"/>
        <v/>
      </c>
      <c r="S12" s="75">
        <f>T4</f>
        <v>0</v>
      </c>
      <c r="T12" s="75">
        <f>COUNTIF(I$5:K$32,LEFT($S$12,2)&amp;"*")</f>
        <v>0</v>
      </c>
      <c r="U12" s="75">
        <f>COUNTIF(L$5:L$32,LEFT($S$12,2)&amp;"*")</f>
        <v>0</v>
      </c>
      <c r="V12" s="75">
        <f>COUNTIF(M$5:M$32,LEFT($S$12,2)&amp;"*")</f>
        <v>0</v>
      </c>
      <c r="W12" s="76">
        <f t="shared" si="3"/>
        <v>0</v>
      </c>
      <c r="X12" s="76">
        <f>COUNTIF($N$5:$O$32,LEFT($S$12,2)&amp;"*")</f>
        <v>0</v>
      </c>
      <c r="Y12" s="75">
        <f t="shared" si="4"/>
        <v>0</v>
      </c>
    </row>
    <row r="13" spans="1:27" ht="24.95" customHeight="1">
      <c r="C13" s="32">
        <f t="shared" si="2"/>
        <v>9</v>
      </c>
      <c r="D13" s="44" t="str">
        <f t="shared" si="1"/>
        <v>수</v>
      </c>
      <c r="E13" s="104" t="s">
        <v>199</v>
      </c>
      <c r="F13" s="106" t="s">
        <v>243</v>
      </c>
      <c r="G13" s="101" t="s">
        <v>244</v>
      </c>
      <c r="H13" s="105" t="s">
        <v>195</v>
      </c>
      <c r="I13" s="143" t="s">
        <v>252</v>
      </c>
      <c r="J13" s="106" t="s">
        <v>247</v>
      </c>
      <c r="K13" s="106"/>
      <c r="L13" s="101"/>
      <c r="M13" s="94" t="s">
        <v>248</v>
      </c>
      <c r="N13" s="61" t="s">
        <v>188</v>
      </c>
      <c r="O13" s="95"/>
      <c r="P13" s="69" t="str">
        <f t="shared" si="0"/>
        <v/>
      </c>
      <c r="Q13" s="39"/>
      <c r="R13"/>
      <c r="S13" s="39" t="str">
        <f>T2</f>
        <v>이영재</v>
      </c>
      <c r="T13" s="39">
        <f>COUNTIF(E$5:E$32,LEFT($S$13,2)&amp;"*")</f>
        <v>0</v>
      </c>
      <c r="U13" s="39">
        <f>COUNTIF(F$5:F$32,LEFT($S$13,2)&amp;"*")</f>
        <v>9</v>
      </c>
      <c r="V13" s="39">
        <f>COUNTIF(G$5:G$32,LEFT($S$13,2)&amp;"*")</f>
        <v>10</v>
      </c>
      <c r="W13" s="70">
        <f>SUM(T13:V13)</f>
        <v>19</v>
      </c>
      <c r="X13" s="70">
        <f>COUNTIF($H$5:$H$32,LEFT($S$13,2)&amp;"*")</f>
        <v>9</v>
      </c>
      <c r="Y13" s="39">
        <f>+W13+X13</f>
        <v>28</v>
      </c>
    </row>
    <row r="14" spans="1:27" ht="24.95" customHeight="1">
      <c r="C14" s="32">
        <f t="shared" si="2"/>
        <v>10</v>
      </c>
      <c r="D14" s="44" t="str">
        <f t="shared" si="1"/>
        <v>목</v>
      </c>
      <c r="E14" s="104" t="s">
        <v>199</v>
      </c>
      <c r="F14" s="106" t="s">
        <v>242</v>
      </c>
      <c r="G14" s="101" t="s">
        <v>243</v>
      </c>
      <c r="H14" s="105" t="s">
        <v>244</v>
      </c>
      <c r="I14" s="143" t="s">
        <v>252</v>
      </c>
      <c r="J14" s="106" t="s">
        <v>246</v>
      </c>
      <c r="K14" s="107"/>
      <c r="L14" s="101"/>
      <c r="M14" s="94" t="s">
        <v>247</v>
      </c>
      <c r="N14" s="61" t="s">
        <v>248</v>
      </c>
      <c r="O14" s="95"/>
      <c r="P14" s="69" t="str">
        <f t="shared" si="0"/>
        <v/>
      </c>
      <c r="Q14" s="39"/>
      <c r="R14"/>
      <c r="S14" s="48" t="str">
        <f>T3</f>
        <v>권헌일</v>
      </c>
      <c r="T14" s="48">
        <f>COUNTIF(E$5:E$32,LEFT($S$14,2)&amp;"*")</f>
        <v>0</v>
      </c>
      <c r="U14" s="48">
        <f>COUNTIF(F$5:F$32,LEFT($S$14,2)&amp;"*")</f>
        <v>10</v>
      </c>
      <c r="V14" s="48">
        <f>COUNTIF(G$5:G$32,LEFT($S$14,2)&amp;"*")</f>
        <v>9</v>
      </c>
      <c r="W14" s="52">
        <f t="shared" ref="W14:W15" si="5">SUM(T14:V14)</f>
        <v>19</v>
      </c>
      <c r="X14" s="52">
        <f>COUNTIF($H$5:$H$32,LEFT($S$14,2)&amp;"*")</f>
        <v>9</v>
      </c>
      <c r="Y14" s="48">
        <f t="shared" ref="Y14:Y15" si="6">+W14+X14</f>
        <v>28</v>
      </c>
    </row>
    <row r="15" spans="1:27" ht="28.5" thickBot="1">
      <c r="C15" s="32">
        <f t="shared" si="2"/>
        <v>11</v>
      </c>
      <c r="D15" s="44" t="str">
        <f t="shared" si="1"/>
        <v>금</v>
      </c>
      <c r="E15" s="107" t="s">
        <v>256</v>
      </c>
      <c r="F15" s="106" t="s">
        <v>244</v>
      </c>
      <c r="G15" s="101" t="s">
        <v>242</v>
      </c>
      <c r="H15" s="105" t="s">
        <v>243</v>
      </c>
      <c r="I15" s="143"/>
      <c r="J15" s="107" t="s">
        <v>248</v>
      </c>
      <c r="K15" s="106"/>
      <c r="L15" s="101"/>
      <c r="M15" s="94" t="s">
        <v>246</v>
      </c>
      <c r="N15" s="118" t="s">
        <v>247</v>
      </c>
      <c r="O15" s="95" t="s">
        <v>252</v>
      </c>
      <c r="P15" s="69" t="str">
        <f t="shared" si="0"/>
        <v/>
      </c>
      <c r="Q15" s="39"/>
      <c r="R15"/>
      <c r="S15" s="39" t="str">
        <f>T5</f>
        <v>박용식</v>
      </c>
      <c r="T15" s="39">
        <f>COUNTIF(E$5:E$32,LEFT($S$15,2)&amp;"*")</f>
        <v>0</v>
      </c>
      <c r="U15" s="39">
        <f>COUNTIF(F$5:F$32,LEFT($S$15,2)&amp;"*")</f>
        <v>9</v>
      </c>
      <c r="V15" s="39">
        <f>COUNTIF(G$5:G$32,LEFT($S$15,2)&amp;"*")</f>
        <v>9</v>
      </c>
      <c r="W15" s="74">
        <f t="shared" si="5"/>
        <v>18</v>
      </c>
      <c r="X15" s="74">
        <f>COUNTIF($H$5:$H$32,LEFT($S$15,2)&amp;"*")</f>
        <v>10</v>
      </c>
      <c r="Y15" s="39">
        <f t="shared" si="6"/>
        <v>28</v>
      </c>
    </row>
    <row r="16" spans="1:27" s="2" customFormat="1" ht="24.95" customHeight="1">
      <c r="C16" s="32">
        <f t="shared" si="2"/>
        <v>12</v>
      </c>
      <c r="D16" s="44" t="str">
        <f t="shared" si="1"/>
        <v>토</v>
      </c>
      <c r="E16" s="104" t="s">
        <v>199</v>
      </c>
      <c r="F16" s="106" t="s">
        <v>243</v>
      </c>
      <c r="G16" s="101" t="s">
        <v>244</v>
      </c>
      <c r="H16" s="105" t="s">
        <v>242</v>
      </c>
      <c r="I16" s="143" t="s">
        <v>39</v>
      </c>
      <c r="J16" s="106" t="s">
        <v>247</v>
      </c>
      <c r="K16" s="106"/>
      <c r="L16" s="101"/>
      <c r="M16" s="94" t="s">
        <v>248</v>
      </c>
      <c r="N16" s="61" t="s">
        <v>246</v>
      </c>
      <c r="O16" s="95"/>
      <c r="P16" s="69" t="str">
        <f t="shared" si="0"/>
        <v/>
      </c>
      <c r="Q16" s="39"/>
      <c r="V16" s="35"/>
      <c r="W16" s="35"/>
      <c r="X16" s="35"/>
    </row>
    <row r="17" spans="3:25" s="2" customFormat="1" ht="24.95" customHeight="1">
      <c r="C17" s="32">
        <f t="shared" si="2"/>
        <v>13</v>
      </c>
      <c r="D17" s="44" t="str">
        <f t="shared" si="1"/>
        <v>일</v>
      </c>
      <c r="E17" s="104"/>
      <c r="F17" s="106" t="s">
        <v>242</v>
      </c>
      <c r="G17" s="101" t="s">
        <v>243</v>
      </c>
      <c r="H17" s="105" t="s">
        <v>244</v>
      </c>
      <c r="I17" s="143" t="s">
        <v>255</v>
      </c>
      <c r="J17" s="106" t="s">
        <v>246</v>
      </c>
      <c r="K17" s="107"/>
      <c r="L17" s="101"/>
      <c r="M17" s="94" t="s">
        <v>247</v>
      </c>
      <c r="N17" s="61" t="s">
        <v>248</v>
      </c>
      <c r="O17" s="95" t="s">
        <v>199</v>
      </c>
      <c r="P17" s="69" t="str">
        <f t="shared" si="0"/>
        <v/>
      </c>
      <c r="Q17" s="119"/>
      <c r="R17" s="97"/>
      <c r="V17" s="35"/>
      <c r="W17" s="35"/>
      <c r="X17" s="35"/>
    </row>
    <row r="18" spans="3:25" s="2" customFormat="1" ht="24.95" customHeight="1">
      <c r="C18" s="32">
        <f t="shared" si="2"/>
        <v>14</v>
      </c>
      <c r="D18" s="44" t="str">
        <f t="shared" si="1"/>
        <v>월</v>
      </c>
      <c r="E18" s="104" t="s">
        <v>199</v>
      </c>
      <c r="F18" s="106" t="s">
        <v>244</v>
      </c>
      <c r="G18" s="101" t="s">
        <v>242</v>
      </c>
      <c r="H18" s="105" t="s">
        <v>243</v>
      </c>
      <c r="I18" s="143" t="s">
        <v>39</v>
      </c>
      <c r="J18" s="107" t="s">
        <v>248</v>
      </c>
      <c r="K18" s="106"/>
      <c r="L18" s="101"/>
      <c r="M18" s="94" t="s">
        <v>246</v>
      </c>
      <c r="N18" s="118" t="s">
        <v>247</v>
      </c>
      <c r="O18" s="95"/>
      <c r="P18" s="69" t="str">
        <f t="shared" si="0"/>
        <v/>
      </c>
      <c r="Q18" s="152"/>
      <c r="T18" s="98"/>
      <c r="V18" s="35"/>
      <c r="W18" s="35"/>
      <c r="X18" s="35"/>
    </row>
    <row r="19" spans="3:25" s="2" customFormat="1" ht="27.75">
      <c r="C19" s="43">
        <f t="shared" si="2"/>
        <v>15</v>
      </c>
      <c r="D19" s="45" t="str">
        <f t="shared" si="1"/>
        <v>화</v>
      </c>
      <c r="E19" s="107" t="s">
        <v>256</v>
      </c>
      <c r="F19" s="106" t="s">
        <v>243</v>
      </c>
      <c r="G19" s="101" t="s">
        <v>244</v>
      </c>
      <c r="H19" s="105" t="s">
        <v>242</v>
      </c>
      <c r="I19" s="143"/>
      <c r="J19" s="106" t="s">
        <v>247</v>
      </c>
      <c r="K19" s="106"/>
      <c r="L19" s="101"/>
      <c r="M19" s="94" t="s">
        <v>248</v>
      </c>
      <c r="N19" s="61" t="s">
        <v>246</v>
      </c>
      <c r="O19" s="151" t="s">
        <v>252</v>
      </c>
      <c r="P19" s="69" t="str">
        <f t="shared" si="0"/>
        <v/>
      </c>
      <c r="Q19" s="119"/>
      <c r="V19" s="35"/>
      <c r="W19" s="35"/>
      <c r="X19" s="35"/>
    </row>
    <row r="20" spans="3:25" ht="24.95" customHeight="1">
      <c r="C20" s="32">
        <f t="shared" si="2"/>
        <v>16</v>
      </c>
      <c r="D20" s="44" t="str">
        <f t="shared" si="1"/>
        <v>수</v>
      </c>
      <c r="E20" s="107" t="s">
        <v>199</v>
      </c>
      <c r="F20" s="106" t="s">
        <v>242</v>
      </c>
      <c r="G20" s="101" t="s">
        <v>243</v>
      </c>
      <c r="H20" s="105" t="s">
        <v>244</v>
      </c>
      <c r="I20" s="143" t="s">
        <v>39</v>
      </c>
      <c r="J20" s="106" t="s">
        <v>246</v>
      </c>
      <c r="K20" s="107"/>
      <c r="L20" s="101"/>
      <c r="M20" s="94" t="s">
        <v>247</v>
      </c>
      <c r="N20" s="61" t="s">
        <v>248</v>
      </c>
      <c r="O20" s="105"/>
      <c r="P20" s="69" t="str">
        <f t="shared" si="0"/>
        <v/>
      </c>
      <c r="Q20" s="119"/>
      <c r="R20" s="124"/>
      <c r="V20" s="87"/>
      <c r="Y20"/>
    </row>
    <row r="21" spans="3:25" ht="24.95" customHeight="1">
      <c r="C21" s="32">
        <f>1+C20</f>
        <v>17</v>
      </c>
      <c r="D21" s="44" t="str">
        <f t="shared" si="1"/>
        <v>목</v>
      </c>
      <c r="E21" s="107"/>
      <c r="F21" s="106" t="s">
        <v>244</v>
      </c>
      <c r="G21" s="101" t="s">
        <v>242</v>
      </c>
      <c r="H21" s="105" t="s">
        <v>243</v>
      </c>
      <c r="I21" s="143" t="s">
        <v>252</v>
      </c>
      <c r="J21" s="107" t="s">
        <v>248</v>
      </c>
      <c r="K21" s="106"/>
      <c r="L21" s="101"/>
      <c r="M21" s="94" t="s">
        <v>246</v>
      </c>
      <c r="N21" s="118" t="s">
        <v>247</v>
      </c>
      <c r="O21" s="105" t="s">
        <v>257</v>
      </c>
      <c r="P21" s="69" t="str">
        <f t="shared" si="0"/>
        <v/>
      </c>
      <c r="Q21" s="39"/>
      <c r="R21" s="2"/>
      <c r="V21" s="87"/>
      <c r="Y21"/>
    </row>
    <row r="22" spans="3:25" ht="27.75">
      <c r="C22" s="32">
        <f t="shared" si="2"/>
        <v>18</v>
      </c>
      <c r="D22" s="44" t="str">
        <f t="shared" si="1"/>
        <v>금</v>
      </c>
      <c r="E22" s="107" t="s">
        <v>256</v>
      </c>
      <c r="F22" s="106" t="s">
        <v>243</v>
      </c>
      <c r="G22" s="101" t="s">
        <v>244</v>
      </c>
      <c r="H22" s="105" t="s">
        <v>242</v>
      </c>
      <c r="I22" s="143"/>
      <c r="J22" s="106" t="s">
        <v>247</v>
      </c>
      <c r="K22" s="106"/>
      <c r="L22" s="101"/>
      <c r="M22" s="94" t="s">
        <v>248</v>
      </c>
      <c r="N22" s="61" t="s">
        <v>246</v>
      </c>
      <c r="O22" s="105" t="s">
        <v>39</v>
      </c>
      <c r="P22" s="69" t="str">
        <f t="shared" si="0"/>
        <v/>
      </c>
      <c r="Q22" s="156"/>
      <c r="R22" s="2"/>
      <c r="V22" s="87"/>
      <c r="Y22"/>
    </row>
    <row r="23" spans="3:25" ht="24.95" customHeight="1">
      <c r="C23" s="32">
        <f t="shared" si="2"/>
        <v>19</v>
      </c>
      <c r="D23" s="44" t="str">
        <f t="shared" si="1"/>
        <v>토</v>
      </c>
      <c r="E23" s="107" t="s">
        <v>199</v>
      </c>
      <c r="F23" s="106" t="s">
        <v>242</v>
      </c>
      <c r="G23" s="101" t="s">
        <v>243</v>
      </c>
      <c r="H23" s="105" t="s">
        <v>244</v>
      </c>
      <c r="I23" s="143" t="s">
        <v>252</v>
      </c>
      <c r="J23" s="106" t="s">
        <v>246</v>
      </c>
      <c r="K23" s="107"/>
      <c r="L23" s="101"/>
      <c r="M23" s="94" t="s">
        <v>247</v>
      </c>
      <c r="N23" s="61" t="s">
        <v>248</v>
      </c>
      <c r="O23" s="105"/>
      <c r="P23" s="69" t="str">
        <f t="shared" si="0"/>
        <v/>
      </c>
      <c r="Q23" s="152"/>
      <c r="R23" s="2"/>
      <c r="V23" s="87"/>
      <c r="Y23"/>
    </row>
    <row r="24" spans="3:25" ht="24.95" customHeight="1">
      <c r="C24" s="32">
        <f t="shared" si="2"/>
        <v>20</v>
      </c>
      <c r="D24" s="44" t="str">
        <f t="shared" si="1"/>
        <v>일</v>
      </c>
      <c r="E24" s="107"/>
      <c r="F24" s="106" t="s">
        <v>244</v>
      </c>
      <c r="G24" s="101" t="s">
        <v>242</v>
      </c>
      <c r="H24" s="105" t="s">
        <v>243</v>
      </c>
      <c r="I24" s="143" t="s">
        <v>254</v>
      </c>
      <c r="J24" s="107" t="s">
        <v>248</v>
      </c>
      <c r="K24" s="106"/>
      <c r="L24" s="101"/>
      <c r="M24" s="94" t="s">
        <v>246</v>
      </c>
      <c r="N24" s="118" t="s">
        <v>247</v>
      </c>
      <c r="O24" s="105" t="s">
        <v>251</v>
      </c>
      <c r="P24" s="69" t="str">
        <f t="shared" si="0"/>
        <v/>
      </c>
      <c r="Q24" s="119"/>
      <c r="R24" s="2"/>
      <c r="V24" s="87"/>
      <c r="Y24"/>
    </row>
    <row r="25" spans="3:25" ht="24.95" customHeight="1">
      <c r="C25" s="32">
        <f t="shared" si="2"/>
        <v>21</v>
      </c>
      <c r="D25" s="44" t="str">
        <f t="shared" si="1"/>
        <v>월</v>
      </c>
      <c r="E25" s="129" t="s">
        <v>199</v>
      </c>
      <c r="F25" s="106" t="s">
        <v>243</v>
      </c>
      <c r="G25" s="101" t="s">
        <v>244</v>
      </c>
      <c r="H25" s="105" t="s">
        <v>242</v>
      </c>
      <c r="I25" s="143" t="s">
        <v>39</v>
      </c>
      <c r="J25" s="106" t="s">
        <v>247</v>
      </c>
      <c r="K25" s="106"/>
      <c r="L25" s="101"/>
      <c r="M25" s="94" t="s">
        <v>248</v>
      </c>
      <c r="N25" s="61" t="s">
        <v>246</v>
      </c>
      <c r="O25" s="160"/>
      <c r="P25" s="69"/>
      <c r="Q25" s="39"/>
      <c r="R25" s="2"/>
      <c r="V25" s="87"/>
      <c r="Y25"/>
    </row>
    <row r="26" spans="3:25" s="2" customFormat="1" ht="27.75">
      <c r="C26" s="32">
        <f t="shared" si="2"/>
        <v>22</v>
      </c>
      <c r="D26" s="44" t="str">
        <f t="shared" si="1"/>
        <v>화</v>
      </c>
      <c r="E26" s="107" t="s">
        <v>256</v>
      </c>
      <c r="F26" s="106" t="s">
        <v>242</v>
      </c>
      <c r="G26" s="101" t="s">
        <v>243</v>
      </c>
      <c r="H26" s="105" t="s">
        <v>244</v>
      </c>
      <c r="I26" s="143"/>
      <c r="J26" s="106" t="s">
        <v>246</v>
      </c>
      <c r="K26" s="107"/>
      <c r="L26" s="101"/>
      <c r="M26" s="94" t="s">
        <v>247</v>
      </c>
      <c r="N26" s="61" t="s">
        <v>248</v>
      </c>
      <c r="O26" s="105" t="s">
        <v>39</v>
      </c>
      <c r="P26" s="69" t="str">
        <f t="shared" si="0"/>
        <v/>
      </c>
      <c r="Q26" s="39"/>
      <c r="V26" s="35"/>
      <c r="W26" s="35"/>
      <c r="X26" s="35"/>
    </row>
    <row r="27" spans="3:25" ht="27.75">
      <c r="C27" s="32">
        <f t="shared" si="2"/>
        <v>23</v>
      </c>
      <c r="D27" s="44" t="str">
        <f t="shared" si="1"/>
        <v>수</v>
      </c>
      <c r="E27" s="107" t="s">
        <v>256</v>
      </c>
      <c r="F27" s="106" t="s">
        <v>244</v>
      </c>
      <c r="G27" s="101" t="s">
        <v>242</v>
      </c>
      <c r="H27" s="105" t="s">
        <v>243</v>
      </c>
      <c r="I27" s="143"/>
      <c r="J27" s="107" t="s">
        <v>248</v>
      </c>
      <c r="K27" s="106"/>
      <c r="L27" s="101"/>
      <c r="M27" s="94" t="s">
        <v>246</v>
      </c>
      <c r="N27" s="118" t="s">
        <v>247</v>
      </c>
      <c r="O27" s="105" t="s">
        <v>40</v>
      </c>
      <c r="P27" s="69" t="str">
        <f t="shared" si="0"/>
        <v/>
      </c>
      <c r="Q27" s="39"/>
      <c r="R27" s="2"/>
      <c r="V27" s="87"/>
      <c r="Y27"/>
    </row>
    <row r="28" spans="3:25" ht="24.95" customHeight="1">
      <c r="C28" s="32">
        <f t="shared" si="2"/>
        <v>24</v>
      </c>
      <c r="D28" s="44" t="str">
        <f t="shared" si="1"/>
        <v>목</v>
      </c>
      <c r="E28" s="107" t="s">
        <v>199</v>
      </c>
      <c r="F28" s="106" t="s">
        <v>243</v>
      </c>
      <c r="G28" s="101" t="s">
        <v>244</v>
      </c>
      <c r="H28" s="105" t="s">
        <v>242</v>
      </c>
      <c r="I28" s="143" t="s">
        <v>252</v>
      </c>
      <c r="J28" s="106" t="s">
        <v>247</v>
      </c>
      <c r="K28" s="106"/>
      <c r="L28" s="101"/>
      <c r="M28" s="94" t="s">
        <v>248</v>
      </c>
      <c r="N28" s="61" t="s">
        <v>246</v>
      </c>
      <c r="O28" s="132"/>
      <c r="P28" s="69" t="str">
        <f t="shared" si="0"/>
        <v/>
      </c>
      <c r="Q28" s="39"/>
      <c r="R28" s="2"/>
      <c r="V28" s="87"/>
      <c r="Y28"/>
    </row>
    <row r="29" spans="3:25" ht="24.95" customHeight="1">
      <c r="C29" s="32">
        <f t="shared" si="2"/>
        <v>25</v>
      </c>
      <c r="D29" s="44" t="str">
        <f t="shared" si="1"/>
        <v>금</v>
      </c>
      <c r="E29" s="107" t="s">
        <v>199</v>
      </c>
      <c r="F29" s="106" t="s">
        <v>242</v>
      </c>
      <c r="G29" s="101" t="s">
        <v>243</v>
      </c>
      <c r="H29" s="105" t="s">
        <v>244</v>
      </c>
      <c r="I29" s="143" t="s">
        <v>39</v>
      </c>
      <c r="J29" s="106" t="s">
        <v>246</v>
      </c>
      <c r="K29" s="107"/>
      <c r="L29" s="101"/>
      <c r="M29" s="94" t="s">
        <v>247</v>
      </c>
      <c r="N29" s="61" t="s">
        <v>248</v>
      </c>
      <c r="O29" s="105"/>
      <c r="P29" s="69" t="str">
        <f t="shared" si="0"/>
        <v/>
      </c>
      <c r="Q29" s="39"/>
      <c r="R29" s="2"/>
      <c r="V29" s="87"/>
      <c r="Y29"/>
    </row>
    <row r="30" spans="3:25" ht="24.95" customHeight="1">
      <c r="C30" s="32">
        <f t="shared" si="2"/>
        <v>26</v>
      </c>
      <c r="D30" s="44" t="str">
        <f t="shared" si="1"/>
        <v>토</v>
      </c>
      <c r="E30" s="107" t="s">
        <v>199</v>
      </c>
      <c r="F30" s="106" t="s">
        <v>244</v>
      </c>
      <c r="G30" s="101" t="s">
        <v>242</v>
      </c>
      <c r="H30" s="105" t="s">
        <v>243</v>
      </c>
      <c r="I30" s="143" t="s">
        <v>39</v>
      </c>
      <c r="J30" s="107" t="s">
        <v>248</v>
      </c>
      <c r="K30" s="106"/>
      <c r="L30" s="101"/>
      <c r="M30" s="94" t="s">
        <v>246</v>
      </c>
      <c r="N30" s="118" t="s">
        <v>247</v>
      </c>
      <c r="O30" s="105"/>
      <c r="P30" s="69" t="str">
        <f t="shared" si="0"/>
        <v/>
      </c>
      <c r="Q30" s="39"/>
      <c r="R30" s="2"/>
      <c r="V30" s="87"/>
      <c r="Y30"/>
    </row>
    <row r="31" spans="3:25" ht="24.95" customHeight="1">
      <c r="C31" s="32">
        <f t="shared" si="2"/>
        <v>27</v>
      </c>
      <c r="D31" s="44" t="str">
        <f t="shared" si="1"/>
        <v>일</v>
      </c>
      <c r="E31" s="107"/>
      <c r="F31" s="106" t="s">
        <v>243</v>
      </c>
      <c r="G31" s="101" t="s">
        <v>244</v>
      </c>
      <c r="H31" s="105" t="s">
        <v>242</v>
      </c>
      <c r="I31" s="143" t="s">
        <v>254</v>
      </c>
      <c r="J31" s="106" t="s">
        <v>247</v>
      </c>
      <c r="K31" s="106"/>
      <c r="L31" s="101"/>
      <c r="M31" s="94" t="s">
        <v>248</v>
      </c>
      <c r="N31" s="61" t="s">
        <v>246</v>
      </c>
      <c r="O31" s="105" t="s">
        <v>251</v>
      </c>
      <c r="P31" s="69" t="str">
        <f t="shared" si="0"/>
        <v/>
      </c>
      <c r="Q31" s="39"/>
      <c r="R31"/>
      <c r="V31" s="87"/>
      <c r="Y31"/>
    </row>
    <row r="32" spans="3:25" ht="24.95" customHeight="1" thickBot="1">
      <c r="C32" s="33">
        <f t="shared" si="2"/>
        <v>28</v>
      </c>
      <c r="D32" s="4" t="str">
        <f t="shared" si="1"/>
        <v>월</v>
      </c>
      <c r="E32" s="136" t="s">
        <v>199</v>
      </c>
      <c r="F32" s="110" t="s">
        <v>242</v>
      </c>
      <c r="G32" s="158" t="s">
        <v>243</v>
      </c>
      <c r="H32" s="100" t="s">
        <v>244</v>
      </c>
      <c r="I32" s="159" t="s">
        <v>252</v>
      </c>
      <c r="J32" s="110" t="s">
        <v>246</v>
      </c>
      <c r="K32" s="120"/>
      <c r="L32" s="158"/>
      <c r="M32" s="112" t="s">
        <v>247</v>
      </c>
      <c r="N32" s="113" t="s">
        <v>248</v>
      </c>
      <c r="O32" s="100"/>
      <c r="P32" s="69" t="str">
        <f t="shared" si="0"/>
        <v/>
      </c>
      <c r="Q32" s="39"/>
      <c r="R32"/>
      <c r="V32" s="87"/>
      <c r="Y32"/>
    </row>
  </sheetData>
  <mergeCells count="14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N4:O4"/>
    <mergeCell ref="C1:D1"/>
    <mergeCell ref="I1:J1"/>
    <mergeCell ref="M1:O1"/>
  </mergeCells>
  <phoneticPr fontId="1" type="noConversion"/>
  <conditionalFormatting sqref="G3:G4 J2:K2 M4 M2">
    <cfRule type="cellIs" dxfId="562" priority="73" operator="between">
      <formula>$G$2</formula>
      <formula>$M$2</formula>
    </cfRule>
  </conditionalFormatting>
  <conditionalFormatting sqref="C5:D32 O6:O32 I32:N32 F32:G32">
    <cfRule type="expression" dxfId="561" priority="72">
      <formula>WEEKDAY($C5)=$A$1</formula>
    </cfRule>
  </conditionalFormatting>
  <conditionalFormatting sqref="I5:N7">
    <cfRule type="expression" dxfId="560" priority="71">
      <formula>WEEKDAY($C5)=$A$1</formula>
    </cfRule>
  </conditionalFormatting>
  <conditionalFormatting sqref="O5">
    <cfRule type="expression" dxfId="559" priority="70">
      <formula>WEEKDAY($C5)=$A$1</formula>
    </cfRule>
  </conditionalFormatting>
  <conditionalFormatting sqref="H6:H7">
    <cfRule type="expression" dxfId="558" priority="59">
      <formula>WEEKDAY($C6)=$A$1</formula>
    </cfRule>
  </conditionalFormatting>
  <conditionalFormatting sqref="F5:G7">
    <cfRule type="expression" dxfId="557" priority="61">
      <formula>WEEKDAY($C5)=$A$1</formula>
    </cfRule>
  </conditionalFormatting>
  <conditionalFormatting sqref="H5">
    <cfRule type="expression" dxfId="556" priority="60">
      <formula>WEEKDAY($C5)=$A$1</formula>
    </cfRule>
  </conditionalFormatting>
  <conditionalFormatting sqref="I20:N22">
    <cfRule type="expression" dxfId="555" priority="39">
      <formula>WEEKDAY($C20)=$A$1</formula>
    </cfRule>
  </conditionalFormatting>
  <conditionalFormatting sqref="H17">
    <cfRule type="expression" dxfId="554" priority="41">
      <formula>WEEKDAY($C17)=$A$1</formula>
    </cfRule>
  </conditionalFormatting>
  <conditionalFormatting sqref="I17:N19">
    <cfRule type="expression" dxfId="553" priority="43">
      <formula>WEEKDAY($C17)=$A$1</formula>
    </cfRule>
  </conditionalFormatting>
  <conditionalFormatting sqref="H14">
    <cfRule type="expression" dxfId="552" priority="45">
      <formula>WEEKDAY($C14)=$A$1</formula>
    </cfRule>
  </conditionalFormatting>
  <conditionalFormatting sqref="F17:G19">
    <cfRule type="expression" dxfId="551" priority="42">
      <formula>WEEKDAY($C17)=$A$1</formula>
    </cfRule>
  </conditionalFormatting>
  <conditionalFormatting sqref="H18:H19">
    <cfRule type="expression" dxfId="550" priority="40">
      <formula>WEEKDAY($C18)=$A$1</formula>
    </cfRule>
  </conditionalFormatting>
  <conditionalFormatting sqref="F20:G22">
    <cfRule type="expression" dxfId="549" priority="38">
      <formula>WEEKDAY($C20)=$A$1</formula>
    </cfRule>
  </conditionalFormatting>
  <conditionalFormatting sqref="H20">
    <cfRule type="expression" dxfId="548" priority="37">
      <formula>WEEKDAY($C20)=$A$1</formula>
    </cfRule>
  </conditionalFormatting>
  <conditionalFormatting sqref="H21:H22">
    <cfRule type="expression" dxfId="547" priority="36">
      <formula>WEEKDAY($C21)=$A$1</formula>
    </cfRule>
  </conditionalFormatting>
  <conditionalFormatting sqref="I23:N25">
    <cfRule type="expression" dxfId="546" priority="35">
      <formula>WEEKDAY($C23)=$A$1</formula>
    </cfRule>
  </conditionalFormatting>
  <conditionalFormatting sqref="F23:G25">
    <cfRule type="expression" dxfId="545" priority="34">
      <formula>WEEKDAY($C23)=$A$1</formula>
    </cfRule>
  </conditionalFormatting>
  <conditionalFormatting sqref="H23">
    <cfRule type="expression" dxfId="544" priority="33">
      <formula>WEEKDAY($C23)=$A$1</formula>
    </cfRule>
  </conditionalFormatting>
  <conditionalFormatting sqref="H24:H25">
    <cfRule type="expression" dxfId="543" priority="32">
      <formula>WEEKDAY($C24)=$A$1</formula>
    </cfRule>
  </conditionalFormatting>
  <conditionalFormatting sqref="I26:N28">
    <cfRule type="expression" dxfId="542" priority="31">
      <formula>WEEKDAY($C26)=$A$1</formula>
    </cfRule>
  </conditionalFormatting>
  <conditionalFormatting sqref="F26:G28">
    <cfRule type="expression" dxfId="541" priority="30">
      <formula>WEEKDAY($C26)=$A$1</formula>
    </cfRule>
  </conditionalFormatting>
  <conditionalFormatting sqref="H26">
    <cfRule type="expression" dxfId="540" priority="29">
      <formula>WEEKDAY($C26)=$A$1</formula>
    </cfRule>
  </conditionalFormatting>
  <conditionalFormatting sqref="I8:N10">
    <cfRule type="expression" dxfId="539" priority="55">
      <formula>WEEKDAY($C8)=$A$1</formula>
    </cfRule>
  </conditionalFormatting>
  <conditionalFormatting sqref="F8:G10">
    <cfRule type="expression" dxfId="538" priority="54">
      <formula>WEEKDAY($C8)=$A$1</formula>
    </cfRule>
  </conditionalFormatting>
  <conditionalFormatting sqref="H8">
    <cfRule type="expression" dxfId="537" priority="53">
      <formula>WEEKDAY($C8)=$A$1</formula>
    </cfRule>
  </conditionalFormatting>
  <conditionalFormatting sqref="H9:H10">
    <cfRule type="expression" dxfId="536" priority="52">
      <formula>WEEKDAY($C9)=$A$1</formula>
    </cfRule>
  </conditionalFormatting>
  <conditionalFormatting sqref="I11:N13">
    <cfRule type="expression" dxfId="535" priority="51">
      <formula>WEEKDAY($C11)=$A$1</formula>
    </cfRule>
  </conditionalFormatting>
  <conditionalFormatting sqref="F11:G13">
    <cfRule type="expression" dxfId="534" priority="50">
      <formula>WEEKDAY($C11)=$A$1</formula>
    </cfRule>
  </conditionalFormatting>
  <conditionalFormatting sqref="H11">
    <cfRule type="expression" dxfId="533" priority="49">
      <formula>WEEKDAY($C11)=$A$1</formula>
    </cfRule>
  </conditionalFormatting>
  <conditionalFormatting sqref="H12:H13">
    <cfRule type="expression" dxfId="532" priority="48">
      <formula>WEEKDAY($C12)=$A$1</formula>
    </cfRule>
  </conditionalFormatting>
  <conditionalFormatting sqref="I14:N16">
    <cfRule type="expression" dxfId="531" priority="47">
      <formula>WEEKDAY($C14)=$A$1</formula>
    </cfRule>
  </conditionalFormatting>
  <conditionalFormatting sqref="F14:G16">
    <cfRule type="expression" dxfId="530" priority="46">
      <formula>WEEKDAY($C14)=$A$1</formula>
    </cfRule>
  </conditionalFormatting>
  <conditionalFormatting sqref="H15:H16">
    <cfRule type="expression" dxfId="529" priority="44">
      <formula>WEEKDAY($C15)=$A$1</formula>
    </cfRule>
  </conditionalFormatting>
  <conditionalFormatting sqref="H27:H28">
    <cfRule type="expression" dxfId="528" priority="28">
      <formula>WEEKDAY($C27)=$A$1</formula>
    </cfRule>
  </conditionalFormatting>
  <conditionalFormatting sqref="I29:N31">
    <cfRule type="expression" dxfId="527" priority="27">
      <formula>WEEKDAY($C29)=$A$1</formula>
    </cfRule>
  </conditionalFormatting>
  <conditionalFormatting sqref="F29:G31">
    <cfRule type="expression" dxfId="526" priority="26">
      <formula>WEEKDAY($C29)=$A$1</formula>
    </cfRule>
  </conditionalFormatting>
  <conditionalFormatting sqref="H29">
    <cfRule type="expression" dxfId="525" priority="25">
      <formula>WEEKDAY($C29)=$A$1</formula>
    </cfRule>
  </conditionalFormatting>
  <conditionalFormatting sqref="H30:H31">
    <cfRule type="expression" dxfId="524" priority="24">
      <formula>WEEKDAY($C30)=$A$1</formula>
    </cfRule>
  </conditionalFormatting>
  <conditionalFormatting sqref="H32">
    <cfRule type="expression" dxfId="523" priority="23">
      <formula>WEEKDAY($C32)=$A$1</formula>
    </cfRule>
  </conditionalFormatting>
  <conditionalFormatting sqref="E25">
    <cfRule type="expression" dxfId="522" priority="16">
      <formula>WEEKDAY($B25)=$A$1</formula>
    </cfRule>
  </conditionalFormatting>
  <conditionalFormatting sqref="E32">
    <cfRule type="expression" dxfId="521" priority="15">
      <formula>WEEKDAY($B32)=$A$1</formula>
    </cfRule>
  </conditionalFormatting>
  <conditionalFormatting sqref="E11">
    <cfRule type="expression" dxfId="520" priority="14">
      <formula>WEEKDAY($C11)=$A$1</formula>
    </cfRule>
  </conditionalFormatting>
  <conditionalFormatting sqref="E13">
    <cfRule type="expression" dxfId="519" priority="13">
      <formula>WEEKDAY($C13)=$A$1</formula>
    </cfRule>
  </conditionalFormatting>
  <conditionalFormatting sqref="E14">
    <cfRule type="expression" dxfId="518" priority="12">
      <formula>WEEKDAY($C14)=$A$1</formula>
    </cfRule>
  </conditionalFormatting>
  <conditionalFormatting sqref="E28:E31">
    <cfRule type="expression" dxfId="517" priority="8">
      <formula>WEEKDAY($C28)=$A$1</formula>
    </cfRule>
  </conditionalFormatting>
  <conditionalFormatting sqref="E16">
    <cfRule type="expression" dxfId="516" priority="11">
      <formula>WEEKDAY($C16)=$A$1</formula>
    </cfRule>
  </conditionalFormatting>
  <conditionalFormatting sqref="E5:E10">
    <cfRule type="expression" dxfId="515" priority="10">
      <formula>WEEKDAY($C5)=$A$1</formula>
    </cfRule>
  </conditionalFormatting>
  <conditionalFormatting sqref="E20:E21 E23:E24">
    <cfRule type="expression" dxfId="514" priority="9">
      <formula>WEEKDAY($C20)=$A$1</formula>
    </cfRule>
  </conditionalFormatting>
  <conditionalFormatting sqref="E17:E18">
    <cfRule type="expression" dxfId="513" priority="7">
      <formula>WEEKDAY($C17)=$A$1</formula>
    </cfRule>
  </conditionalFormatting>
  <conditionalFormatting sqref="E12">
    <cfRule type="expression" dxfId="512" priority="6">
      <formula>WEEKDAY($C12)=$A$1</formula>
    </cfRule>
  </conditionalFormatting>
  <conditionalFormatting sqref="E15">
    <cfRule type="expression" dxfId="511" priority="5">
      <formula>WEEKDAY($C15)=$A$1</formula>
    </cfRule>
  </conditionalFormatting>
  <conditionalFormatting sqref="E19">
    <cfRule type="expression" dxfId="510" priority="4">
      <formula>WEEKDAY($C19)=$A$1</formula>
    </cfRule>
  </conditionalFormatting>
  <conditionalFormatting sqref="E26">
    <cfRule type="expression" dxfId="509" priority="3">
      <formula>WEEKDAY($C26)=$A$1</formula>
    </cfRule>
  </conditionalFormatting>
  <conditionalFormatting sqref="E27">
    <cfRule type="expression" dxfId="508" priority="2">
      <formula>WEEKDAY($C27)=$A$1</formula>
    </cfRule>
  </conditionalFormatting>
  <conditionalFormatting sqref="E22">
    <cfRule type="expression" dxfId="507" priority="1">
      <formula>WEEKDAY($C22)=$A$1</formula>
    </cfRule>
  </conditionalFormatting>
  <printOptions horizontalCentered="1"/>
  <pageMargins left="0.19685039370078741" right="0.19685039370078741" top="0.35433070866141736" bottom="0.35433070866141736" header="0" footer="0"/>
  <pageSetup paperSize="9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32"/>
  <sheetViews>
    <sheetView zoomScaleNormal="100" workbookViewId="0">
      <selection activeCell="P31" sqref="P31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8.375" style="87" customWidth="1"/>
    <col min="9" max="9" width="7.75" style="87" customWidth="1"/>
    <col min="10" max="10" width="7.75" style="41" customWidth="1"/>
    <col min="11" max="11" width="7.125" style="41" bestFit="1" customWidth="1"/>
    <col min="12" max="13" width="7.75" style="41" customWidth="1"/>
    <col min="14" max="14" width="10.5" style="41" customWidth="1"/>
    <col min="15" max="15" width="10.375" style="41" customWidth="1"/>
    <col min="16" max="16" width="7.875" style="6" bestFit="1" customWidth="1"/>
    <col min="17" max="17" width="14.25" style="87" customWidth="1"/>
    <col min="18" max="18" width="7.87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27" s="1" customFormat="1" ht="29.25" customHeight="1" thickBot="1">
      <c r="A1" s="41">
        <f>CHOOSE(E1,2,6,6,3,1,5,3,7,4,2,6,4)</f>
        <v>6</v>
      </c>
      <c r="C1" s="270">
        <v>2022</v>
      </c>
      <c r="D1" s="271"/>
      <c r="E1" s="145">
        <v>2</v>
      </c>
      <c r="F1" s="146" t="str">
        <f>IF(E1=0,"&lt;=월 입력","월  근무편성표")</f>
        <v>월  근무편성표</v>
      </c>
      <c r="G1" s="147"/>
      <c r="H1" s="147"/>
      <c r="I1" s="272">
        <f ca="1">TODAY()</f>
        <v>45212</v>
      </c>
      <c r="J1" s="273"/>
      <c r="K1" s="148">
        <v>0</v>
      </c>
      <c r="L1" s="149" t="str">
        <f>IF(K1="","",IF(K1=0,"",IF(K1&gt;0,"차 수정")))</f>
        <v/>
      </c>
      <c r="M1" s="274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75"/>
      <c r="O1" s="276"/>
      <c r="Q1" s="238" t="str">
        <f>IF(E1=1,"12월 말일 야간",+E1-1&amp;"월 말일 야간")</f>
        <v>1월 말일 야간</v>
      </c>
      <c r="R1" s="239"/>
      <c r="S1" s="78" t="s">
        <v>35</v>
      </c>
      <c r="T1" s="78" t="s">
        <v>113</v>
      </c>
      <c r="U1" s="79"/>
      <c r="V1" s="87"/>
      <c r="W1" s="87"/>
      <c r="Y1" s="34"/>
    </row>
    <row r="2" spans="1:27" ht="20.100000000000001" customHeight="1">
      <c r="C2" s="240" t="s">
        <v>2</v>
      </c>
      <c r="D2" s="243" t="s">
        <v>0</v>
      </c>
      <c r="E2" s="246" t="s">
        <v>30</v>
      </c>
      <c r="F2" s="247"/>
      <c r="G2" s="248"/>
      <c r="H2" s="249"/>
      <c r="I2" s="267" t="s">
        <v>240</v>
      </c>
      <c r="J2" s="252" t="s">
        <v>24</v>
      </c>
      <c r="K2" s="252" t="s">
        <v>31</v>
      </c>
      <c r="L2" s="254" t="s">
        <v>25</v>
      </c>
      <c r="M2" s="255" t="s">
        <v>20</v>
      </c>
      <c r="N2" s="257"/>
      <c r="O2" s="258"/>
      <c r="P2" s="54"/>
      <c r="Q2" s="10"/>
      <c r="R2" s="15" t="str">
        <f>'연차 최종(2021.07)'!D8</f>
        <v>유현주</v>
      </c>
      <c r="S2" s="15" t="str">
        <f>'연차 최종(2021.07)'!D9</f>
        <v>김주연</v>
      </c>
      <c r="T2" s="77" t="str">
        <f>'연차 최종(2021.07)'!D5</f>
        <v>이영재</v>
      </c>
      <c r="V2" s="87"/>
      <c r="X2" s="10"/>
      <c r="Y2"/>
    </row>
    <row r="3" spans="1:27" ht="33">
      <c r="A3" s="89" t="s">
        <v>36</v>
      </c>
      <c r="C3" s="241"/>
      <c r="D3" s="244"/>
      <c r="E3" s="157" t="s">
        <v>241</v>
      </c>
      <c r="F3" s="5" t="s">
        <v>25</v>
      </c>
      <c r="G3" s="63" t="s">
        <v>20</v>
      </c>
      <c r="H3" s="82" t="s">
        <v>33</v>
      </c>
      <c r="I3" s="251"/>
      <c r="J3" s="253"/>
      <c r="K3" s="253"/>
      <c r="L3" s="253"/>
      <c r="M3" s="256"/>
      <c r="N3" s="259"/>
      <c r="O3" s="260"/>
      <c r="Q3" s="71"/>
      <c r="R3" s="15" t="str">
        <f>'연차 최종(2021.07)'!D10</f>
        <v>안광섭</v>
      </c>
      <c r="S3" s="15" t="str">
        <f>'연차 최종(2021.07)'!D13</f>
        <v>황인기</v>
      </c>
      <c r="T3" s="77" t="str">
        <f>'연차 최종(2021.04)'!D6</f>
        <v>권헌일</v>
      </c>
      <c r="V3" s="87"/>
      <c r="X3" s="10"/>
      <c r="Y3"/>
    </row>
    <row r="4" spans="1:27" s="87" customFormat="1" ht="20.100000000000001" customHeight="1" thickBot="1">
      <c r="C4" s="242"/>
      <c r="D4" s="245"/>
      <c r="E4" s="85" t="s">
        <v>269</v>
      </c>
      <c r="F4" s="85" t="s">
        <v>235</v>
      </c>
      <c r="G4" s="65" t="s">
        <v>236</v>
      </c>
      <c r="H4" s="86" t="s">
        <v>34</v>
      </c>
      <c r="I4" s="83" t="s">
        <v>237</v>
      </c>
      <c r="J4" s="66" t="s">
        <v>235</v>
      </c>
      <c r="K4" s="66"/>
      <c r="L4" s="66"/>
      <c r="M4" s="67" t="s">
        <v>236</v>
      </c>
      <c r="N4" s="268" t="s">
        <v>200</v>
      </c>
      <c r="O4" s="269"/>
      <c r="P4" s="6"/>
      <c r="Q4" s="68" t="s">
        <v>27</v>
      </c>
      <c r="R4" s="72"/>
      <c r="S4" s="15" t="str">
        <f>'연차 최종(2021.07)'!D12</f>
        <v>엄기준</v>
      </c>
      <c r="T4" s="77"/>
      <c r="X4" s="10"/>
    </row>
    <row r="5" spans="1:27" ht="28.5" thickTop="1" thickBot="1">
      <c r="B5" s="150" t="s">
        <v>198</v>
      </c>
      <c r="C5" s="46">
        <v>1</v>
      </c>
      <c r="D5" s="47" t="str">
        <f>IF(C5="","",LEFT(TEXT(DATE($C$1,$E$1,$C5),"aaaa"),1))</f>
        <v>화</v>
      </c>
      <c r="E5" s="106"/>
      <c r="F5" s="106" t="s">
        <v>35</v>
      </c>
      <c r="G5" s="101" t="s">
        <v>70</v>
      </c>
      <c r="H5" s="105" t="s">
        <v>232</v>
      </c>
      <c r="I5" s="143"/>
      <c r="J5" s="106" t="s">
        <v>113</v>
      </c>
      <c r="K5" s="107"/>
      <c r="L5" s="101"/>
      <c r="M5" s="94" t="s">
        <v>46</v>
      </c>
      <c r="N5" s="61" t="s">
        <v>56</v>
      </c>
      <c r="O5" s="162" t="s">
        <v>253</v>
      </c>
      <c r="P5" s="69" t="str">
        <f t="shared" ref="P5:P32" si="0">IF(C5="","",IF($E$1="","",IF(OR(COUNTIF(I5:O5,LEFT($R$2,2)&amp;"*")&gt;1,COUNTIF(I5:O5,LEFT($R$3,2)&amp;"*")&gt;1,COUNTIF(I5:O5,LEFT($S$2,2)&amp;"*")&gt;1,COUNTIF(I5:O5,LEFT($S$3,2)&amp;"*")&gt;1,COUNTIF(I5:O5,LEFT($S$4,2)&amp;"*")&gt;1,COUNTIF(I5:O5,LEFT($S$5,2)&amp;"*")&gt;1,COUNTIF(I5:O5,LEFT($L$2,2)&amp;"*")&gt;1),"&lt;=중복!!",IF(M4="","",IF(OR(I5=M4,J5=M4,K5=M4,L5=M4),M4&amp;"&lt;=야간연속 불가!!","")))))</f>
        <v/>
      </c>
      <c r="Q5" s="68" t="s">
        <v>37</v>
      </c>
      <c r="R5" s="73"/>
      <c r="S5" s="15" t="str">
        <f>'연차 최종(2021.07)'!D11</f>
        <v>송순정</v>
      </c>
      <c r="T5" s="125" t="str">
        <f>'연차 최종(2022.01) '!D7</f>
        <v>박용식</v>
      </c>
      <c r="V5" s="87"/>
      <c r="Y5"/>
    </row>
    <row r="6" spans="1:27" ht="27">
      <c r="A6" s="3"/>
      <c r="B6" s="150" t="s">
        <v>198</v>
      </c>
      <c r="C6" s="32">
        <f>1+C5</f>
        <v>2</v>
      </c>
      <c r="D6" s="44" t="str">
        <f t="shared" ref="D6:D32" si="1">IF(C6="","",LEFT(TEXT(DATE($C$1,$E$1,$C6),"aaaa"),1))</f>
        <v>수</v>
      </c>
      <c r="E6" s="106"/>
      <c r="F6" s="106" t="s">
        <v>232</v>
      </c>
      <c r="G6" s="101" t="s">
        <v>35</v>
      </c>
      <c r="H6" s="105" t="s">
        <v>70</v>
      </c>
      <c r="I6" s="143"/>
      <c r="J6" s="107" t="s">
        <v>56</v>
      </c>
      <c r="K6" s="106"/>
      <c r="L6" s="101"/>
      <c r="M6" s="94" t="s">
        <v>113</v>
      </c>
      <c r="N6" s="118" t="s">
        <v>46</v>
      </c>
      <c r="O6" s="163" t="s">
        <v>267</v>
      </c>
      <c r="P6" s="69" t="str">
        <f>IF(C6="","",IF($E$1="","",IF(OR(COUNTIF(I6:O6,LEFT($R$2,2)&amp;"*")&gt;1,COUNTIF(I6:O6,LEFT($R$3,2)&amp;"*")&gt;1,COUNTIF(I6:O6,LEFT($S$2,2)&amp;"*")&gt;1,COUNTIF(I6:O6,LEFT($S$3,2)&amp;"*")&gt;1,COUNTIF(I6:O6,LEFT($S$4,2)&amp;"*")&gt;1,COUNTIF(I6:O6,LEFT($S$5,2)&amp;"*")&gt;1,COUNTIF(I6:O6,LEFT($L$2,2)&amp;"*")&gt;1),"&lt;=중복!!",IF(M5="","",IF(OR(I6=M5,J6=M5,K6=M5,L6=M5),M5&amp;"&lt;=야간연속 불가!!","")))))</f>
        <v/>
      </c>
      <c r="Q6" s="39"/>
      <c r="R6"/>
      <c r="S6" s="48"/>
      <c r="T6" s="49" t="s">
        <v>19</v>
      </c>
      <c r="U6" s="50" t="s">
        <v>23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27" ht="24.95" customHeight="1">
      <c r="C7" s="43">
        <f t="shared" ref="C7:C32" si="2">1+C6</f>
        <v>3</v>
      </c>
      <c r="D7" s="45" t="str">
        <f t="shared" si="1"/>
        <v>목</v>
      </c>
      <c r="E7" s="106" t="s">
        <v>199</v>
      </c>
      <c r="F7" s="106" t="s">
        <v>70</v>
      </c>
      <c r="G7" s="101" t="s">
        <v>232</v>
      </c>
      <c r="H7" s="105" t="s">
        <v>35</v>
      </c>
      <c r="I7" s="143" t="s">
        <v>39</v>
      </c>
      <c r="J7" s="106" t="s">
        <v>46</v>
      </c>
      <c r="K7" s="106"/>
      <c r="L7" s="101"/>
      <c r="M7" s="94" t="s">
        <v>56</v>
      </c>
      <c r="N7" s="61" t="s">
        <v>113</v>
      </c>
      <c r="O7" s="95"/>
      <c r="P7" s="69" t="str">
        <f t="shared" si="0"/>
        <v/>
      </c>
      <c r="Q7" s="39"/>
      <c r="R7"/>
      <c r="S7" s="39" t="str">
        <f>R2</f>
        <v>유현주</v>
      </c>
      <c r="T7" s="134">
        <f>COUNTIF(I$5:K$32,LEFT($S$7,2)&amp;"*")</f>
        <v>20</v>
      </c>
      <c r="U7" s="134">
        <f>COUNTIF(L$5:L$32,LEFT($S$7,2)&amp;"*")</f>
        <v>0</v>
      </c>
      <c r="V7" s="134">
        <f>COUNTIF(M$5:M$32,LEFT($S$7,2)&amp;"*")</f>
        <v>0</v>
      </c>
      <c r="W7" s="88">
        <f t="shared" ref="W7:W12" si="3">SUM(T7:V7)</f>
        <v>20</v>
      </c>
      <c r="X7" s="88">
        <f>COUNTIF($N$5:$O$32,LEFT($S$7,2)&amp;"*")+2</f>
        <v>8</v>
      </c>
      <c r="Y7" s="134">
        <f t="shared" ref="Y7:Y12" si="4">+W7+X7</f>
        <v>28</v>
      </c>
    </row>
    <row r="8" spans="1:27" ht="24.95" customHeight="1">
      <c r="C8" s="32">
        <f t="shared" si="2"/>
        <v>4</v>
      </c>
      <c r="D8" s="44" t="str">
        <f t="shared" si="1"/>
        <v>금</v>
      </c>
      <c r="E8" s="106" t="s">
        <v>199</v>
      </c>
      <c r="F8" s="106" t="s">
        <v>258</v>
      </c>
      <c r="G8" s="101" t="s">
        <v>261</v>
      </c>
      <c r="H8" s="105" t="s">
        <v>262</v>
      </c>
      <c r="I8" s="143" t="s">
        <v>39</v>
      </c>
      <c r="J8" s="106" t="s">
        <v>113</v>
      </c>
      <c r="K8" s="107"/>
      <c r="L8" s="101"/>
      <c r="M8" s="94" t="s">
        <v>46</v>
      </c>
      <c r="N8" s="61" t="s">
        <v>56</v>
      </c>
      <c r="O8" s="95"/>
      <c r="P8" s="69" t="str">
        <f t="shared" si="0"/>
        <v/>
      </c>
      <c r="Q8" s="39"/>
      <c r="R8"/>
      <c r="S8" s="48" t="str">
        <f>S2</f>
        <v>김주연</v>
      </c>
      <c r="T8" s="48">
        <f>COUNTIF(I$5:K$32,LEFT($S$8,2)&amp;"*")</f>
        <v>9</v>
      </c>
      <c r="U8" s="48">
        <f>COUNTIF(L$5:L$32,LEFT($S$8,2)&amp;"*")</f>
        <v>0</v>
      </c>
      <c r="V8" s="48">
        <f>COUNTIF(M$5:M$32,LEFT($S$8,2)&amp;"*")</f>
        <v>10</v>
      </c>
      <c r="W8" s="52">
        <f t="shared" si="3"/>
        <v>19</v>
      </c>
      <c r="X8" s="52">
        <f>COUNTIF($N$5:$O$32,LEFT($S$8,2)&amp;"*")</f>
        <v>9</v>
      </c>
      <c r="Y8" s="48">
        <f t="shared" si="4"/>
        <v>28</v>
      </c>
    </row>
    <row r="9" spans="1:27" ht="24.95" customHeight="1">
      <c r="C9" s="32">
        <f t="shared" si="2"/>
        <v>5</v>
      </c>
      <c r="D9" s="44" t="str">
        <f t="shared" si="1"/>
        <v>토</v>
      </c>
      <c r="E9" s="107" t="s">
        <v>268</v>
      </c>
      <c r="F9" s="106" t="s">
        <v>259</v>
      </c>
      <c r="G9" s="101" t="s">
        <v>260</v>
      </c>
      <c r="H9" s="105" t="s">
        <v>263</v>
      </c>
      <c r="I9" s="143" t="s">
        <v>39</v>
      </c>
      <c r="J9" s="107" t="s">
        <v>264</v>
      </c>
      <c r="K9" s="106"/>
      <c r="L9" s="101"/>
      <c r="M9" s="94" t="s">
        <v>46</v>
      </c>
      <c r="N9" s="118" t="s">
        <v>56</v>
      </c>
      <c r="O9" s="95"/>
      <c r="P9" s="69" t="str">
        <f t="shared" si="0"/>
        <v/>
      </c>
      <c r="Q9" s="39"/>
      <c r="R9"/>
      <c r="S9" s="39" t="str">
        <f>S4</f>
        <v>엄기준</v>
      </c>
      <c r="T9" s="134">
        <f>COUNTIF(I$5:K$32,LEFT($S$9,2)&amp;"*")</f>
        <v>9</v>
      </c>
      <c r="U9" s="134">
        <f>COUNTIF(L$5:L$32,LEFT($S$9,2)&amp;"*")</f>
        <v>0</v>
      </c>
      <c r="V9" s="134">
        <f>COUNTIF(M$5:M$32,LEFT($S$9,2)&amp;"*")</f>
        <v>9</v>
      </c>
      <c r="W9" s="88">
        <f t="shared" si="3"/>
        <v>18</v>
      </c>
      <c r="X9" s="88">
        <f>COUNTIF($N$5:$O$32,LEFT($S$9,2)&amp;"*")</f>
        <v>10</v>
      </c>
      <c r="Y9" s="134">
        <f t="shared" si="4"/>
        <v>28</v>
      </c>
      <c r="AA9" s="153"/>
    </row>
    <row r="10" spans="1:27" ht="24.95" customHeight="1">
      <c r="C10" s="32">
        <f t="shared" si="2"/>
        <v>6</v>
      </c>
      <c r="D10" s="44" t="str">
        <f t="shared" si="1"/>
        <v>일</v>
      </c>
      <c r="E10" s="107"/>
      <c r="F10" s="106" t="s">
        <v>262</v>
      </c>
      <c r="G10" s="101" t="s">
        <v>258</v>
      </c>
      <c r="H10" s="105" t="s">
        <v>260</v>
      </c>
      <c r="I10" s="143" t="s">
        <v>254</v>
      </c>
      <c r="J10" s="106" t="s">
        <v>56</v>
      </c>
      <c r="K10" s="106"/>
      <c r="L10" s="101"/>
      <c r="M10" s="94" t="s">
        <v>113</v>
      </c>
      <c r="N10" s="61" t="s">
        <v>46</v>
      </c>
      <c r="O10" s="95" t="s">
        <v>199</v>
      </c>
      <c r="P10" s="69" t="str">
        <f t="shared" si="0"/>
        <v/>
      </c>
      <c r="Q10" s="39"/>
      <c r="S10" s="48" t="str">
        <f>S3</f>
        <v>황인기</v>
      </c>
      <c r="T10" s="39">
        <f>COUNTIF(E$5:E$32,LEFT($S$10,2)&amp;"*")</f>
        <v>21</v>
      </c>
      <c r="U10" s="39">
        <f>COUNTIF(F$5:F$32,LEFT($S$10,2)&amp;"*")</f>
        <v>0</v>
      </c>
      <c r="V10" s="39">
        <f>COUNTIF(G$5:G$32,LEFT($S$10,2)&amp;"*")</f>
        <v>0</v>
      </c>
      <c r="W10" s="52">
        <f t="shared" si="3"/>
        <v>21</v>
      </c>
      <c r="X10" s="52">
        <f>COUNTIF($N$5:$O$32,LEFT($S$10,2)&amp;"*")</f>
        <v>7</v>
      </c>
      <c r="Y10" s="48">
        <f t="shared" si="4"/>
        <v>28</v>
      </c>
      <c r="Z10" s="2"/>
    </row>
    <row r="11" spans="1:27" ht="24.95" customHeight="1">
      <c r="C11" s="32">
        <f t="shared" si="2"/>
        <v>7</v>
      </c>
      <c r="D11" s="44" t="str">
        <f t="shared" si="1"/>
        <v>월</v>
      </c>
      <c r="E11" s="104" t="s">
        <v>199</v>
      </c>
      <c r="F11" s="106" t="s">
        <v>262</v>
      </c>
      <c r="G11" s="101" t="s">
        <v>259</v>
      </c>
      <c r="H11" s="105" t="s">
        <v>260</v>
      </c>
      <c r="I11" s="143" t="s">
        <v>39</v>
      </c>
      <c r="J11" s="106" t="s">
        <v>265</v>
      </c>
      <c r="K11" s="107"/>
      <c r="L11" s="101"/>
      <c r="M11" s="94" t="s">
        <v>113</v>
      </c>
      <c r="N11" s="61" t="s">
        <v>266</v>
      </c>
      <c r="O11" s="95"/>
      <c r="P11" s="69" t="str">
        <f t="shared" si="0"/>
        <v/>
      </c>
      <c r="Q11" s="39"/>
      <c r="R11"/>
      <c r="S11" s="75" t="str">
        <f>R3</f>
        <v>안광섭</v>
      </c>
      <c r="T11" s="75">
        <f>COUNTIF(I$5:K$32,LEFT($S$11,2)&amp;"*")</f>
        <v>10</v>
      </c>
      <c r="U11" s="75">
        <f>COUNTIF(L$5:L$32,LEFT($S$11,2)&amp;"*")</f>
        <v>0</v>
      </c>
      <c r="V11" s="75">
        <f>COUNTIF(M$5:M$32,LEFT($S$11,2)&amp;"*")</f>
        <v>9</v>
      </c>
      <c r="W11" s="76">
        <f t="shared" si="3"/>
        <v>19</v>
      </c>
      <c r="X11" s="76">
        <f>COUNTIF($N$5:$O$32,LEFT($S$11,2)&amp;"*")</f>
        <v>9</v>
      </c>
      <c r="Y11" s="75">
        <f t="shared" si="4"/>
        <v>28</v>
      </c>
    </row>
    <row r="12" spans="1:27" s="2" customFormat="1" ht="27.75">
      <c r="C12" s="32">
        <f t="shared" si="2"/>
        <v>8</v>
      </c>
      <c r="D12" s="44" t="str">
        <f t="shared" si="1"/>
        <v>화</v>
      </c>
      <c r="E12" s="107" t="s">
        <v>270</v>
      </c>
      <c r="F12" s="106" t="s">
        <v>260</v>
      </c>
      <c r="G12" s="101" t="s">
        <v>262</v>
      </c>
      <c r="H12" s="105" t="s">
        <v>258</v>
      </c>
      <c r="I12" s="143"/>
      <c r="J12" s="107" t="s">
        <v>46</v>
      </c>
      <c r="K12" s="106"/>
      <c r="L12" s="101"/>
      <c r="M12" s="94" t="s">
        <v>56</v>
      </c>
      <c r="N12" s="118" t="s">
        <v>113</v>
      </c>
      <c r="O12" s="95" t="s">
        <v>39</v>
      </c>
      <c r="P12" s="69" t="str">
        <f t="shared" si="0"/>
        <v/>
      </c>
      <c r="S12" s="75">
        <f>T4</f>
        <v>0</v>
      </c>
      <c r="T12" s="75">
        <f>COUNTIF(I$5:K$32,LEFT($S$12,2)&amp;"*")</f>
        <v>0</v>
      </c>
      <c r="U12" s="75">
        <f>COUNTIF(L$5:L$32,LEFT($S$12,2)&amp;"*")</f>
        <v>0</v>
      </c>
      <c r="V12" s="75">
        <f>COUNTIF(M$5:M$32,LEFT($S$12,2)&amp;"*")</f>
        <v>0</v>
      </c>
      <c r="W12" s="76">
        <f t="shared" si="3"/>
        <v>0</v>
      </c>
      <c r="X12" s="76">
        <f>COUNTIF($N$5:$O$32,LEFT($S$12,2)&amp;"*")</f>
        <v>0</v>
      </c>
      <c r="Y12" s="75">
        <f t="shared" si="4"/>
        <v>0</v>
      </c>
    </row>
    <row r="13" spans="1:27" ht="24.95" customHeight="1">
      <c r="C13" s="32">
        <f t="shared" si="2"/>
        <v>9</v>
      </c>
      <c r="D13" s="44" t="str">
        <f t="shared" si="1"/>
        <v>수</v>
      </c>
      <c r="E13" s="104" t="s">
        <v>199</v>
      </c>
      <c r="F13" s="106" t="s">
        <v>261</v>
      </c>
      <c r="G13" s="101" t="s">
        <v>262</v>
      </c>
      <c r="H13" s="105" t="s">
        <v>258</v>
      </c>
      <c r="I13" s="143" t="s">
        <v>39</v>
      </c>
      <c r="J13" s="106" t="s">
        <v>266</v>
      </c>
      <c r="K13" s="106"/>
      <c r="L13" s="101"/>
      <c r="M13" s="94" t="s">
        <v>265</v>
      </c>
      <c r="N13" s="61" t="s">
        <v>264</v>
      </c>
      <c r="O13" s="95"/>
      <c r="P13" s="69" t="str">
        <f t="shared" si="0"/>
        <v/>
      </c>
      <c r="Q13" s="39"/>
      <c r="R13"/>
      <c r="S13" s="39" t="str">
        <f>T2</f>
        <v>이영재</v>
      </c>
      <c r="T13" s="39">
        <f>COUNTIF(E$5:E$32,LEFT($S$13,2)&amp;"*")</f>
        <v>0</v>
      </c>
      <c r="U13" s="39">
        <f>COUNTIF(F$5:F$32,LEFT($S$13,2)&amp;"*")</f>
        <v>9</v>
      </c>
      <c r="V13" s="39">
        <f>COUNTIF(G$5:G$32,LEFT($S$13,2)&amp;"*")</f>
        <v>10</v>
      </c>
      <c r="W13" s="70">
        <f>SUM(T13:V13)</f>
        <v>19</v>
      </c>
      <c r="X13" s="70">
        <f>COUNTIF($H$5:$H$32,LEFT($S$13,2)&amp;"*")</f>
        <v>9</v>
      </c>
      <c r="Y13" s="39">
        <f>+W13+X13</f>
        <v>28</v>
      </c>
    </row>
    <row r="14" spans="1:27" ht="24.95" customHeight="1">
      <c r="C14" s="32">
        <f t="shared" si="2"/>
        <v>10</v>
      </c>
      <c r="D14" s="44" t="str">
        <f t="shared" si="1"/>
        <v>목</v>
      </c>
      <c r="E14" s="104" t="s">
        <v>199</v>
      </c>
      <c r="F14" s="106" t="s">
        <v>35</v>
      </c>
      <c r="G14" s="101" t="s">
        <v>70</v>
      </c>
      <c r="H14" s="105" t="s">
        <v>232</v>
      </c>
      <c r="I14" s="143" t="s">
        <v>39</v>
      </c>
      <c r="J14" s="106" t="s">
        <v>113</v>
      </c>
      <c r="K14" s="107"/>
      <c r="L14" s="101"/>
      <c r="M14" s="94" t="s">
        <v>46</v>
      </c>
      <c r="N14" s="61" t="s">
        <v>56</v>
      </c>
      <c r="O14" s="95"/>
      <c r="P14" s="69" t="str">
        <f t="shared" si="0"/>
        <v/>
      </c>
      <c r="Q14" s="39"/>
      <c r="R14"/>
      <c r="S14" s="48" t="str">
        <f>T3</f>
        <v>권헌일</v>
      </c>
      <c r="T14" s="48">
        <f>COUNTIF(E$5:E$32,LEFT($S$14,2)&amp;"*")</f>
        <v>0</v>
      </c>
      <c r="U14" s="48">
        <f>COUNTIF(F$5:F$32,LEFT($S$14,2)&amp;"*")</f>
        <v>10</v>
      </c>
      <c r="V14" s="48">
        <f>COUNTIF(G$5:G$32,LEFT($S$14,2)&amp;"*")</f>
        <v>9</v>
      </c>
      <c r="W14" s="52">
        <f t="shared" ref="W14:W15" si="5">SUM(T14:V14)</f>
        <v>19</v>
      </c>
      <c r="X14" s="52">
        <f>COUNTIF($H$5:$H$32,LEFT($S$14,2)&amp;"*")</f>
        <v>9</v>
      </c>
      <c r="Y14" s="48">
        <f t="shared" ref="Y14:Y15" si="6">+W14+X14</f>
        <v>28</v>
      </c>
    </row>
    <row r="15" spans="1:27" ht="28.5" thickBot="1">
      <c r="C15" s="32">
        <f t="shared" si="2"/>
        <v>11</v>
      </c>
      <c r="D15" s="44" t="str">
        <f t="shared" si="1"/>
        <v>금</v>
      </c>
      <c r="E15" s="107" t="s">
        <v>270</v>
      </c>
      <c r="F15" s="106" t="s">
        <v>232</v>
      </c>
      <c r="G15" s="101" t="s">
        <v>35</v>
      </c>
      <c r="H15" s="105" t="s">
        <v>70</v>
      </c>
      <c r="I15" s="143"/>
      <c r="J15" s="107" t="s">
        <v>56</v>
      </c>
      <c r="K15" s="106"/>
      <c r="L15" s="101"/>
      <c r="M15" s="94" t="s">
        <v>113</v>
      </c>
      <c r="N15" s="118" t="s">
        <v>46</v>
      </c>
      <c r="O15" s="95" t="s">
        <v>39</v>
      </c>
      <c r="P15" s="69" t="str">
        <f t="shared" si="0"/>
        <v/>
      </c>
      <c r="Q15" s="39"/>
      <c r="R15"/>
      <c r="S15" s="39" t="str">
        <f>T5</f>
        <v>박용식</v>
      </c>
      <c r="T15" s="39">
        <f>COUNTIF(E$5:E$32,LEFT($S$15,2)&amp;"*")</f>
        <v>0</v>
      </c>
      <c r="U15" s="39">
        <f>COUNTIF(F$5:F$32,LEFT($S$15,2)&amp;"*")</f>
        <v>9</v>
      </c>
      <c r="V15" s="39">
        <f>COUNTIF(G$5:G$32,LEFT($S$15,2)&amp;"*")</f>
        <v>9</v>
      </c>
      <c r="W15" s="74">
        <f t="shared" si="5"/>
        <v>18</v>
      </c>
      <c r="X15" s="74">
        <f>COUNTIF($H$5:$H$32,LEFT($S$15,2)&amp;"*")</f>
        <v>10</v>
      </c>
      <c r="Y15" s="39">
        <f t="shared" si="6"/>
        <v>28</v>
      </c>
    </row>
    <row r="16" spans="1:27" s="2" customFormat="1" ht="24.95" customHeight="1">
      <c r="C16" s="32">
        <f t="shared" si="2"/>
        <v>12</v>
      </c>
      <c r="D16" s="44" t="str">
        <f t="shared" si="1"/>
        <v>토</v>
      </c>
      <c r="E16" s="104" t="s">
        <v>199</v>
      </c>
      <c r="F16" s="106" t="s">
        <v>70</v>
      </c>
      <c r="G16" s="101" t="s">
        <v>232</v>
      </c>
      <c r="H16" s="105" t="s">
        <v>35</v>
      </c>
      <c r="I16" s="143" t="s">
        <v>39</v>
      </c>
      <c r="J16" s="106" t="s">
        <v>46</v>
      </c>
      <c r="K16" s="106"/>
      <c r="L16" s="101"/>
      <c r="M16" s="94" t="s">
        <v>56</v>
      </c>
      <c r="N16" s="61" t="s">
        <v>264</v>
      </c>
      <c r="O16" s="95"/>
      <c r="P16" s="69" t="str">
        <f t="shared" si="0"/>
        <v/>
      </c>
      <c r="Q16" s="39"/>
      <c r="V16" s="35"/>
      <c r="W16" s="35"/>
      <c r="X16" s="35"/>
    </row>
    <row r="17" spans="3:25" s="2" customFormat="1" ht="24.95" customHeight="1">
      <c r="C17" s="32">
        <f t="shared" si="2"/>
        <v>13</v>
      </c>
      <c r="D17" s="44" t="str">
        <f t="shared" si="1"/>
        <v>일</v>
      </c>
      <c r="E17" s="104"/>
      <c r="F17" s="106" t="s">
        <v>258</v>
      </c>
      <c r="G17" s="101" t="s">
        <v>261</v>
      </c>
      <c r="H17" s="105" t="s">
        <v>262</v>
      </c>
      <c r="I17" s="143" t="s">
        <v>255</v>
      </c>
      <c r="J17" s="106" t="s">
        <v>113</v>
      </c>
      <c r="K17" s="107"/>
      <c r="L17" s="101"/>
      <c r="M17" s="94" t="s">
        <v>46</v>
      </c>
      <c r="N17" s="61" t="s">
        <v>56</v>
      </c>
      <c r="O17" s="95" t="s">
        <v>199</v>
      </c>
      <c r="P17" s="69" t="str">
        <f t="shared" si="0"/>
        <v/>
      </c>
      <c r="Q17" s="119"/>
      <c r="R17" s="97"/>
      <c r="V17" s="35"/>
      <c r="W17" s="35"/>
      <c r="X17" s="35"/>
    </row>
    <row r="18" spans="3:25" s="2" customFormat="1" ht="24.95" customHeight="1">
      <c r="C18" s="32">
        <f t="shared" si="2"/>
        <v>14</v>
      </c>
      <c r="D18" s="44" t="str">
        <f t="shared" si="1"/>
        <v>월</v>
      </c>
      <c r="E18" s="104" t="s">
        <v>199</v>
      </c>
      <c r="F18" s="106" t="s">
        <v>259</v>
      </c>
      <c r="G18" s="101" t="s">
        <v>260</v>
      </c>
      <c r="H18" s="105" t="s">
        <v>263</v>
      </c>
      <c r="I18" s="143" t="s">
        <v>39</v>
      </c>
      <c r="J18" s="107" t="s">
        <v>264</v>
      </c>
      <c r="K18" s="106"/>
      <c r="L18" s="101"/>
      <c r="M18" s="94" t="s">
        <v>46</v>
      </c>
      <c r="N18" s="118" t="s">
        <v>56</v>
      </c>
      <c r="O18" s="95"/>
      <c r="P18" s="69" t="str">
        <f t="shared" si="0"/>
        <v/>
      </c>
      <c r="Q18" s="152"/>
      <c r="T18" s="98"/>
      <c r="V18" s="35"/>
      <c r="W18" s="35"/>
      <c r="X18" s="35"/>
    </row>
    <row r="19" spans="3:25" s="2" customFormat="1" ht="27.75">
      <c r="C19" s="43">
        <f t="shared" si="2"/>
        <v>15</v>
      </c>
      <c r="D19" s="45" t="str">
        <f t="shared" si="1"/>
        <v>화</v>
      </c>
      <c r="E19" s="107" t="s">
        <v>270</v>
      </c>
      <c r="F19" s="106" t="s">
        <v>262</v>
      </c>
      <c r="G19" s="101" t="s">
        <v>258</v>
      </c>
      <c r="H19" s="105" t="s">
        <v>260</v>
      </c>
      <c r="I19" s="143"/>
      <c r="J19" s="106" t="s">
        <v>56</v>
      </c>
      <c r="K19" s="106"/>
      <c r="L19" s="101"/>
      <c r="M19" s="94" t="s">
        <v>113</v>
      </c>
      <c r="N19" s="61" t="s">
        <v>46</v>
      </c>
      <c r="O19" s="151" t="s">
        <v>39</v>
      </c>
      <c r="P19" s="69" t="str">
        <f t="shared" si="0"/>
        <v/>
      </c>
      <c r="Q19" s="119"/>
      <c r="V19" s="35"/>
      <c r="W19" s="35"/>
      <c r="X19" s="35"/>
    </row>
    <row r="20" spans="3:25" ht="24.95" customHeight="1">
      <c r="C20" s="32">
        <f t="shared" si="2"/>
        <v>16</v>
      </c>
      <c r="D20" s="44" t="str">
        <f t="shared" si="1"/>
        <v>수</v>
      </c>
      <c r="E20" s="107" t="s">
        <v>199</v>
      </c>
      <c r="F20" s="106" t="s">
        <v>262</v>
      </c>
      <c r="G20" s="101" t="s">
        <v>259</v>
      </c>
      <c r="H20" s="105" t="s">
        <v>260</v>
      </c>
      <c r="I20" s="143" t="s">
        <v>39</v>
      </c>
      <c r="J20" s="106" t="s">
        <v>265</v>
      </c>
      <c r="K20" s="107"/>
      <c r="L20" s="101"/>
      <c r="M20" s="94" t="s">
        <v>113</v>
      </c>
      <c r="N20" s="61" t="s">
        <v>266</v>
      </c>
      <c r="O20" s="105"/>
      <c r="P20" s="69" t="str">
        <f t="shared" si="0"/>
        <v/>
      </c>
      <c r="Q20" s="119"/>
      <c r="R20" s="124"/>
      <c r="V20" s="87"/>
      <c r="Y20"/>
    </row>
    <row r="21" spans="3:25" ht="24.95" customHeight="1">
      <c r="C21" s="32">
        <f>1+C20</f>
        <v>17</v>
      </c>
      <c r="D21" s="44" t="str">
        <f t="shared" si="1"/>
        <v>목</v>
      </c>
      <c r="E21" s="107"/>
      <c r="F21" s="106" t="s">
        <v>260</v>
      </c>
      <c r="G21" s="101" t="s">
        <v>262</v>
      </c>
      <c r="H21" s="105" t="s">
        <v>258</v>
      </c>
      <c r="I21" s="143" t="s">
        <v>39</v>
      </c>
      <c r="J21" s="107" t="s">
        <v>46</v>
      </c>
      <c r="K21" s="106"/>
      <c r="L21" s="101"/>
      <c r="M21" s="94" t="s">
        <v>56</v>
      </c>
      <c r="N21" s="118" t="s">
        <v>113</v>
      </c>
      <c r="O21" s="105" t="s">
        <v>257</v>
      </c>
      <c r="P21" s="69" t="str">
        <f t="shared" si="0"/>
        <v/>
      </c>
      <c r="Q21" s="39"/>
      <c r="R21" s="2"/>
      <c r="V21" s="87"/>
      <c r="Y21"/>
    </row>
    <row r="22" spans="3:25" ht="27.75">
      <c r="C22" s="32">
        <f t="shared" si="2"/>
        <v>18</v>
      </c>
      <c r="D22" s="44" t="str">
        <f t="shared" si="1"/>
        <v>금</v>
      </c>
      <c r="E22" s="107" t="s">
        <v>270</v>
      </c>
      <c r="F22" s="106" t="s">
        <v>261</v>
      </c>
      <c r="G22" s="101" t="s">
        <v>262</v>
      </c>
      <c r="H22" s="105" t="s">
        <v>258</v>
      </c>
      <c r="I22" s="143"/>
      <c r="J22" s="106" t="s">
        <v>266</v>
      </c>
      <c r="K22" s="106"/>
      <c r="L22" s="101"/>
      <c r="M22" s="94" t="s">
        <v>265</v>
      </c>
      <c r="N22" s="61" t="s">
        <v>113</v>
      </c>
      <c r="O22" s="105" t="s">
        <v>39</v>
      </c>
      <c r="P22" s="69" t="str">
        <f t="shared" si="0"/>
        <v/>
      </c>
      <c r="Q22" s="156"/>
      <c r="R22" s="2"/>
      <c r="V22" s="87"/>
      <c r="Y22"/>
    </row>
    <row r="23" spans="3:25" ht="24.95" customHeight="1">
      <c r="C23" s="32">
        <f t="shared" si="2"/>
        <v>19</v>
      </c>
      <c r="D23" s="44" t="str">
        <f t="shared" si="1"/>
        <v>토</v>
      </c>
      <c r="E23" s="107" t="s">
        <v>199</v>
      </c>
      <c r="F23" s="106" t="s">
        <v>35</v>
      </c>
      <c r="G23" s="101" t="s">
        <v>70</v>
      </c>
      <c r="H23" s="105" t="s">
        <v>232</v>
      </c>
      <c r="I23" s="143" t="s">
        <v>39</v>
      </c>
      <c r="J23" s="106" t="s">
        <v>113</v>
      </c>
      <c r="K23" s="107"/>
      <c r="L23" s="101"/>
      <c r="M23" s="94" t="s">
        <v>46</v>
      </c>
      <c r="N23" s="61" t="s">
        <v>56</v>
      </c>
      <c r="O23" s="105"/>
      <c r="P23" s="69" t="str">
        <f t="shared" si="0"/>
        <v/>
      </c>
      <c r="Q23" s="152"/>
      <c r="R23" s="2"/>
      <c r="V23" s="87"/>
      <c r="Y23"/>
    </row>
    <row r="24" spans="3:25" ht="24.95" customHeight="1">
      <c r="C24" s="32">
        <f t="shared" si="2"/>
        <v>20</v>
      </c>
      <c r="D24" s="44" t="str">
        <f t="shared" si="1"/>
        <v>일</v>
      </c>
      <c r="E24" s="107"/>
      <c r="F24" s="106" t="s">
        <v>232</v>
      </c>
      <c r="G24" s="101" t="s">
        <v>35</v>
      </c>
      <c r="H24" s="105" t="s">
        <v>70</v>
      </c>
      <c r="I24" s="143" t="s">
        <v>254</v>
      </c>
      <c r="J24" s="107" t="s">
        <v>56</v>
      </c>
      <c r="K24" s="106"/>
      <c r="L24" s="101"/>
      <c r="M24" s="94" t="s">
        <v>113</v>
      </c>
      <c r="N24" s="118" t="s">
        <v>46</v>
      </c>
      <c r="O24" s="105" t="s">
        <v>199</v>
      </c>
      <c r="P24" s="69" t="str">
        <f t="shared" si="0"/>
        <v/>
      </c>
      <c r="Q24" s="119"/>
      <c r="R24" s="2"/>
      <c r="V24" s="87"/>
      <c r="Y24"/>
    </row>
    <row r="25" spans="3:25" ht="24.95" customHeight="1">
      <c r="C25" s="32">
        <f t="shared" si="2"/>
        <v>21</v>
      </c>
      <c r="D25" s="44" t="str">
        <f t="shared" si="1"/>
        <v>월</v>
      </c>
      <c r="E25" s="129" t="s">
        <v>199</v>
      </c>
      <c r="F25" s="106" t="s">
        <v>70</v>
      </c>
      <c r="G25" s="101" t="s">
        <v>232</v>
      </c>
      <c r="H25" s="105" t="s">
        <v>35</v>
      </c>
      <c r="I25" s="143" t="s">
        <v>39</v>
      </c>
      <c r="J25" s="106" t="s">
        <v>46</v>
      </c>
      <c r="K25" s="106"/>
      <c r="L25" s="101"/>
      <c r="M25" s="94" t="s">
        <v>56</v>
      </c>
      <c r="N25" s="61" t="s">
        <v>113</v>
      </c>
      <c r="O25" s="160"/>
      <c r="P25" s="69"/>
      <c r="Q25" s="39"/>
      <c r="R25" s="2"/>
      <c r="V25" s="87"/>
      <c r="Y25"/>
    </row>
    <row r="26" spans="3:25" s="2" customFormat="1" ht="27.75">
      <c r="C26" s="32">
        <f t="shared" si="2"/>
        <v>22</v>
      </c>
      <c r="D26" s="44" t="str">
        <f t="shared" si="1"/>
        <v>화</v>
      </c>
      <c r="E26" s="107" t="s">
        <v>270</v>
      </c>
      <c r="F26" s="106" t="s">
        <v>258</v>
      </c>
      <c r="G26" s="101" t="s">
        <v>261</v>
      </c>
      <c r="H26" s="105" t="s">
        <v>262</v>
      </c>
      <c r="I26" s="143"/>
      <c r="J26" s="106" t="s">
        <v>113</v>
      </c>
      <c r="K26" s="107"/>
      <c r="L26" s="101"/>
      <c r="M26" s="94" t="s">
        <v>46</v>
      </c>
      <c r="N26" s="61" t="s">
        <v>265</v>
      </c>
      <c r="O26" s="105" t="s">
        <v>39</v>
      </c>
      <c r="P26" s="69" t="str">
        <f t="shared" si="0"/>
        <v/>
      </c>
      <c r="Q26" s="39"/>
      <c r="V26" s="35"/>
      <c r="W26" s="35"/>
      <c r="X26" s="35"/>
    </row>
    <row r="27" spans="3:25" ht="27.75">
      <c r="C27" s="32">
        <f t="shared" si="2"/>
        <v>23</v>
      </c>
      <c r="D27" s="44" t="str">
        <f t="shared" si="1"/>
        <v>수</v>
      </c>
      <c r="E27" s="107" t="s">
        <v>270</v>
      </c>
      <c r="F27" s="106" t="s">
        <v>259</v>
      </c>
      <c r="G27" s="101" t="s">
        <v>260</v>
      </c>
      <c r="H27" s="105" t="s">
        <v>263</v>
      </c>
      <c r="I27" s="143"/>
      <c r="J27" s="107" t="s">
        <v>264</v>
      </c>
      <c r="K27" s="106"/>
      <c r="L27" s="101"/>
      <c r="M27" s="94" t="s">
        <v>46</v>
      </c>
      <c r="N27" s="118" t="s">
        <v>265</v>
      </c>
      <c r="O27" s="105" t="s">
        <v>40</v>
      </c>
      <c r="P27" s="69" t="str">
        <f t="shared" si="0"/>
        <v/>
      </c>
      <c r="Q27" s="39"/>
      <c r="R27" s="2"/>
      <c r="V27" s="87"/>
      <c r="Y27"/>
    </row>
    <row r="28" spans="3:25" ht="24.95" customHeight="1">
      <c r="C28" s="32">
        <f t="shared" si="2"/>
        <v>24</v>
      </c>
      <c r="D28" s="44" t="str">
        <f t="shared" si="1"/>
        <v>목</v>
      </c>
      <c r="E28" s="107" t="s">
        <v>199</v>
      </c>
      <c r="F28" s="106" t="s">
        <v>262</v>
      </c>
      <c r="G28" s="101" t="s">
        <v>258</v>
      </c>
      <c r="H28" s="105" t="s">
        <v>260</v>
      </c>
      <c r="I28" s="143" t="s">
        <v>39</v>
      </c>
      <c r="J28" s="106" t="s">
        <v>56</v>
      </c>
      <c r="K28" s="106"/>
      <c r="L28" s="101"/>
      <c r="M28" s="94" t="s">
        <v>113</v>
      </c>
      <c r="N28" s="61" t="s">
        <v>266</v>
      </c>
      <c r="O28" s="132"/>
      <c r="P28" s="69" t="str">
        <f t="shared" si="0"/>
        <v/>
      </c>
      <c r="Q28" s="39"/>
      <c r="R28" s="2"/>
      <c r="V28" s="87"/>
      <c r="Y28"/>
    </row>
    <row r="29" spans="3:25" ht="24.95" customHeight="1">
      <c r="C29" s="32">
        <f t="shared" si="2"/>
        <v>25</v>
      </c>
      <c r="D29" s="44" t="str">
        <f t="shared" si="1"/>
        <v>금</v>
      </c>
      <c r="E29" s="107" t="s">
        <v>199</v>
      </c>
      <c r="F29" s="106" t="s">
        <v>262</v>
      </c>
      <c r="G29" s="101" t="s">
        <v>259</v>
      </c>
      <c r="H29" s="105" t="s">
        <v>260</v>
      </c>
      <c r="I29" s="143" t="s">
        <v>39</v>
      </c>
      <c r="J29" s="106" t="s">
        <v>265</v>
      </c>
      <c r="K29" s="107"/>
      <c r="L29" s="101"/>
      <c r="M29" s="94" t="s">
        <v>113</v>
      </c>
      <c r="N29" s="61" t="s">
        <v>266</v>
      </c>
      <c r="O29" s="105"/>
      <c r="P29" s="69" t="str">
        <f t="shared" si="0"/>
        <v/>
      </c>
      <c r="Q29" s="39"/>
      <c r="R29" s="2"/>
      <c r="V29" s="87"/>
      <c r="Y29"/>
    </row>
    <row r="30" spans="3:25" ht="24.95" customHeight="1">
      <c r="C30" s="32">
        <f t="shared" si="2"/>
        <v>26</v>
      </c>
      <c r="D30" s="44" t="str">
        <f t="shared" si="1"/>
        <v>토</v>
      </c>
      <c r="E30" s="107" t="s">
        <v>199</v>
      </c>
      <c r="F30" s="106" t="s">
        <v>260</v>
      </c>
      <c r="G30" s="101" t="s">
        <v>262</v>
      </c>
      <c r="H30" s="105" t="s">
        <v>258</v>
      </c>
      <c r="I30" s="143" t="s">
        <v>39</v>
      </c>
      <c r="J30" s="107" t="s">
        <v>46</v>
      </c>
      <c r="K30" s="106"/>
      <c r="L30" s="101"/>
      <c r="M30" s="94" t="s">
        <v>56</v>
      </c>
      <c r="N30" s="118" t="s">
        <v>264</v>
      </c>
      <c r="O30" s="105"/>
      <c r="P30" s="69" t="str">
        <f t="shared" si="0"/>
        <v/>
      </c>
      <c r="Q30" s="39"/>
      <c r="R30" s="2"/>
      <c r="V30" s="87"/>
      <c r="Y30"/>
    </row>
    <row r="31" spans="3:25" ht="24.95" customHeight="1">
      <c r="C31" s="32">
        <f t="shared" si="2"/>
        <v>27</v>
      </c>
      <c r="D31" s="44" t="str">
        <f t="shared" si="1"/>
        <v>일</v>
      </c>
      <c r="E31" s="107"/>
      <c r="F31" s="106" t="s">
        <v>261</v>
      </c>
      <c r="G31" s="101" t="s">
        <v>262</v>
      </c>
      <c r="H31" s="105" t="s">
        <v>258</v>
      </c>
      <c r="I31" s="143" t="s">
        <v>254</v>
      </c>
      <c r="J31" s="106" t="s">
        <v>266</v>
      </c>
      <c r="K31" s="106"/>
      <c r="L31" s="101"/>
      <c r="M31" s="94" t="s">
        <v>265</v>
      </c>
      <c r="N31" s="61" t="s">
        <v>113</v>
      </c>
      <c r="O31" s="105" t="s">
        <v>199</v>
      </c>
      <c r="P31" s="69" t="str">
        <f t="shared" si="0"/>
        <v/>
      </c>
      <c r="Q31" s="39"/>
      <c r="R31"/>
      <c r="V31" s="87"/>
      <c r="Y31"/>
    </row>
    <row r="32" spans="3:25" ht="24.95" customHeight="1" thickBot="1">
      <c r="C32" s="33">
        <f t="shared" si="2"/>
        <v>28</v>
      </c>
      <c r="D32" s="4" t="str">
        <f t="shared" si="1"/>
        <v>월</v>
      </c>
      <c r="E32" s="136" t="s">
        <v>199</v>
      </c>
      <c r="F32" s="106" t="s">
        <v>35</v>
      </c>
      <c r="G32" s="101" t="s">
        <v>70</v>
      </c>
      <c r="H32" s="105" t="s">
        <v>232</v>
      </c>
      <c r="I32" s="159" t="s">
        <v>39</v>
      </c>
      <c r="J32" s="106" t="s">
        <v>113</v>
      </c>
      <c r="K32" s="107"/>
      <c r="L32" s="101"/>
      <c r="M32" s="94" t="s">
        <v>46</v>
      </c>
      <c r="N32" s="113" t="s">
        <v>56</v>
      </c>
      <c r="O32" s="100"/>
      <c r="P32" s="69" t="str">
        <f t="shared" si="0"/>
        <v/>
      </c>
      <c r="Q32" s="39"/>
      <c r="R32"/>
      <c r="V32" s="87"/>
      <c r="Y32"/>
    </row>
  </sheetData>
  <mergeCells count="14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N4:O4"/>
    <mergeCell ref="C1:D1"/>
    <mergeCell ref="I1:J1"/>
    <mergeCell ref="M1:O1"/>
  </mergeCells>
  <phoneticPr fontId="1" type="noConversion"/>
  <conditionalFormatting sqref="G3:G4 J2:K2 M4 M2">
    <cfRule type="cellIs" dxfId="506" priority="100" operator="between">
      <formula>$G$2</formula>
      <formula>$M$2</formula>
    </cfRule>
  </conditionalFormatting>
  <conditionalFormatting sqref="C5:D32 I32 N32">
    <cfRule type="expression" dxfId="505" priority="99">
      <formula>WEEKDAY($C5)=$A$1</formula>
    </cfRule>
  </conditionalFormatting>
  <conditionalFormatting sqref="I5:N7">
    <cfRule type="expression" dxfId="504" priority="98">
      <formula>WEEKDAY($C5)=$A$1</formula>
    </cfRule>
  </conditionalFormatting>
  <conditionalFormatting sqref="H6:H7">
    <cfRule type="expression" dxfId="503" priority="88">
      <formula>WEEKDAY($C6)=$A$1</formula>
    </cfRule>
  </conditionalFormatting>
  <conditionalFormatting sqref="F5:G7">
    <cfRule type="expression" dxfId="502" priority="90">
      <formula>WEEKDAY($C5)=$A$1</formula>
    </cfRule>
  </conditionalFormatting>
  <conditionalFormatting sqref="H5">
    <cfRule type="expression" dxfId="501" priority="89">
      <formula>WEEKDAY($C5)=$A$1</formula>
    </cfRule>
  </conditionalFormatting>
  <conditionalFormatting sqref="I20:I22 N20:N22">
    <cfRule type="expression" dxfId="500" priority="68">
      <formula>WEEKDAY($C20)=$A$1</formula>
    </cfRule>
  </conditionalFormatting>
  <conditionalFormatting sqref="I17:I19 N17:N19">
    <cfRule type="expression" dxfId="499" priority="72">
      <formula>WEEKDAY($C17)=$A$1</formula>
    </cfRule>
  </conditionalFormatting>
  <conditionalFormatting sqref="I23:I25 N23:N25">
    <cfRule type="expression" dxfId="498" priority="64">
      <formula>WEEKDAY($C23)=$A$1</formula>
    </cfRule>
  </conditionalFormatting>
  <conditionalFormatting sqref="I26:I28 N26:N28">
    <cfRule type="expression" dxfId="497" priority="60">
      <formula>WEEKDAY($C26)=$A$1</formula>
    </cfRule>
  </conditionalFormatting>
  <conditionalFormatting sqref="I8:N10">
    <cfRule type="expression" dxfId="496" priority="84">
      <formula>WEEKDAY($C8)=$A$1</formula>
    </cfRule>
  </conditionalFormatting>
  <conditionalFormatting sqref="F8:G10">
    <cfRule type="expression" dxfId="495" priority="83">
      <formula>WEEKDAY($C8)=$A$1</formula>
    </cfRule>
  </conditionalFormatting>
  <conditionalFormatting sqref="H8">
    <cfRule type="expression" dxfId="494" priority="82">
      <formula>WEEKDAY($C8)=$A$1</formula>
    </cfRule>
  </conditionalFormatting>
  <conditionalFormatting sqref="H9:H10">
    <cfRule type="expression" dxfId="493" priority="81">
      <formula>WEEKDAY($C9)=$A$1</formula>
    </cfRule>
  </conditionalFormatting>
  <conditionalFormatting sqref="I11:N13">
    <cfRule type="expression" dxfId="492" priority="80">
      <formula>WEEKDAY($C11)=$A$1</formula>
    </cfRule>
  </conditionalFormatting>
  <conditionalFormatting sqref="F11:G13">
    <cfRule type="expression" dxfId="491" priority="79">
      <formula>WEEKDAY($C11)=$A$1</formula>
    </cfRule>
  </conditionalFormatting>
  <conditionalFormatting sqref="H11">
    <cfRule type="expression" dxfId="490" priority="78">
      <formula>WEEKDAY($C11)=$A$1</formula>
    </cfRule>
  </conditionalFormatting>
  <conditionalFormatting sqref="H12:H13">
    <cfRule type="expression" dxfId="489" priority="77">
      <formula>WEEKDAY($C12)=$A$1</formula>
    </cfRule>
  </conditionalFormatting>
  <conditionalFormatting sqref="I14:I16 N14:N16">
    <cfRule type="expression" dxfId="488" priority="76">
      <formula>WEEKDAY($C14)=$A$1</formula>
    </cfRule>
  </conditionalFormatting>
  <conditionalFormatting sqref="I29:I31 N29:N31">
    <cfRule type="expression" dxfId="487" priority="56">
      <formula>WEEKDAY($C29)=$A$1</formula>
    </cfRule>
  </conditionalFormatting>
  <conditionalFormatting sqref="H15:H16">
    <cfRule type="expression" dxfId="486" priority="43">
      <formula>WEEKDAY($C15)=$A$1</formula>
    </cfRule>
  </conditionalFormatting>
  <conditionalFormatting sqref="F14:G16">
    <cfRule type="expression" dxfId="485" priority="45">
      <formula>WEEKDAY($C14)=$A$1</formula>
    </cfRule>
  </conditionalFormatting>
  <conditionalFormatting sqref="H14">
    <cfRule type="expression" dxfId="484" priority="44">
      <formula>WEEKDAY($C14)=$A$1</formula>
    </cfRule>
  </conditionalFormatting>
  <conditionalFormatting sqref="F17:G19">
    <cfRule type="expression" dxfId="483" priority="42">
      <formula>WEEKDAY($C17)=$A$1</formula>
    </cfRule>
  </conditionalFormatting>
  <conditionalFormatting sqref="H17">
    <cfRule type="expression" dxfId="482" priority="41">
      <formula>WEEKDAY($C17)=$A$1</formula>
    </cfRule>
  </conditionalFormatting>
  <conditionalFormatting sqref="H18:H19">
    <cfRule type="expression" dxfId="481" priority="40">
      <formula>WEEKDAY($C18)=$A$1</formula>
    </cfRule>
  </conditionalFormatting>
  <conditionalFormatting sqref="F20:G22">
    <cfRule type="expression" dxfId="480" priority="39">
      <formula>WEEKDAY($C20)=$A$1</formula>
    </cfRule>
  </conditionalFormatting>
  <conditionalFormatting sqref="H20">
    <cfRule type="expression" dxfId="479" priority="38">
      <formula>WEEKDAY($C20)=$A$1</formula>
    </cfRule>
  </conditionalFormatting>
  <conditionalFormatting sqref="H21:H22">
    <cfRule type="expression" dxfId="478" priority="37">
      <formula>WEEKDAY($C21)=$A$1</formula>
    </cfRule>
  </conditionalFormatting>
  <conditionalFormatting sqref="H24:H25">
    <cfRule type="expression" dxfId="477" priority="34">
      <formula>WEEKDAY($C24)=$A$1</formula>
    </cfRule>
  </conditionalFormatting>
  <conditionalFormatting sqref="F23:G25">
    <cfRule type="expression" dxfId="476" priority="36">
      <formula>WEEKDAY($C23)=$A$1</formula>
    </cfRule>
  </conditionalFormatting>
  <conditionalFormatting sqref="H23">
    <cfRule type="expression" dxfId="475" priority="35">
      <formula>WEEKDAY($C23)=$A$1</formula>
    </cfRule>
  </conditionalFormatting>
  <conditionalFormatting sqref="F26:G28">
    <cfRule type="expression" dxfId="474" priority="33">
      <formula>WEEKDAY($C26)=$A$1</formula>
    </cfRule>
  </conditionalFormatting>
  <conditionalFormatting sqref="H26">
    <cfRule type="expression" dxfId="473" priority="32">
      <formula>WEEKDAY($C26)=$A$1</formula>
    </cfRule>
  </conditionalFormatting>
  <conditionalFormatting sqref="H27:H28">
    <cfRule type="expression" dxfId="472" priority="31">
      <formula>WEEKDAY($C27)=$A$1</formula>
    </cfRule>
  </conditionalFormatting>
  <conditionalFormatting sqref="F29:G31">
    <cfRule type="expression" dxfId="471" priority="30">
      <formula>WEEKDAY($C29)=$A$1</formula>
    </cfRule>
  </conditionalFormatting>
  <conditionalFormatting sqref="H29">
    <cfRule type="expression" dxfId="470" priority="29">
      <formula>WEEKDAY($C29)=$A$1</formula>
    </cfRule>
  </conditionalFormatting>
  <conditionalFormatting sqref="H30:H31">
    <cfRule type="expression" dxfId="469" priority="28">
      <formula>WEEKDAY($C30)=$A$1</formula>
    </cfRule>
  </conditionalFormatting>
  <conditionalFormatting sqref="F32:G32">
    <cfRule type="expression" dxfId="468" priority="27">
      <formula>WEEKDAY($C32)=$A$1</formula>
    </cfRule>
  </conditionalFormatting>
  <conditionalFormatting sqref="H32">
    <cfRule type="expression" dxfId="467" priority="26">
      <formula>WEEKDAY($C32)=$A$1</formula>
    </cfRule>
  </conditionalFormatting>
  <conditionalFormatting sqref="J14:M16">
    <cfRule type="expression" dxfId="466" priority="25">
      <formula>WEEKDAY($C14)=$A$1</formula>
    </cfRule>
  </conditionalFormatting>
  <conditionalFormatting sqref="J17:M19">
    <cfRule type="expression" dxfId="465" priority="24">
      <formula>WEEKDAY($C17)=$A$1</formula>
    </cfRule>
  </conditionalFormatting>
  <conditionalFormatting sqref="J20:M22">
    <cfRule type="expression" dxfId="464" priority="23">
      <formula>WEEKDAY($C20)=$A$1</formula>
    </cfRule>
  </conditionalFormatting>
  <conditionalFormatting sqref="J23:M25">
    <cfRule type="expression" dxfId="463" priority="22">
      <formula>WEEKDAY($C23)=$A$1</formula>
    </cfRule>
  </conditionalFormatting>
  <conditionalFormatting sqref="J26:M28">
    <cfRule type="expression" dxfId="462" priority="21">
      <formula>WEEKDAY($C26)=$A$1</formula>
    </cfRule>
  </conditionalFormatting>
  <conditionalFormatting sqref="J29:M31">
    <cfRule type="expression" dxfId="461" priority="20">
      <formula>WEEKDAY($C29)=$A$1</formula>
    </cfRule>
  </conditionalFormatting>
  <conditionalFormatting sqref="J32:M32">
    <cfRule type="expression" dxfId="460" priority="19">
      <formula>WEEKDAY($C32)=$A$1</formula>
    </cfRule>
  </conditionalFormatting>
  <conditionalFormatting sqref="E25">
    <cfRule type="expression" dxfId="459" priority="18">
      <formula>WEEKDAY($B25)=$A$1</formula>
    </cfRule>
  </conditionalFormatting>
  <conditionalFormatting sqref="E32">
    <cfRule type="expression" dxfId="458" priority="17">
      <formula>WEEKDAY($B32)=$A$1</formula>
    </cfRule>
  </conditionalFormatting>
  <conditionalFormatting sqref="E11">
    <cfRule type="expression" dxfId="457" priority="16">
      <formula>WEEKDAY($C11)=$A$1</formula>
    </cfRule>
  </conditionalFormatting>
  <conditionalFormatting sqref="E13">
    <cfRule type="expression" dxfId="456" priority="15">
      <formula>WEEKDAY($C13)=$A$1</formula>
    </cfRule>
  </conditionalFormatting>
  <conditionalFormatting sqref="E14">
    <cfRule type="expression" dxfId="455" priority="14">
      <formula>WEEKDAY($C14)=$A$1</formula>
    </cfRule>
  </conditionalFormatting>
  <conditionalFormatting sqref="E28:E31">
    <cfRule type="expression" dxfId="454" priority="10">
      <formula>WEEKDAY($C28)=$A$1</formula>
    </cfRule>
  </conditionalFormatting>
  <conditionalFormatting sqref="E16">
    <cfRule type="expression" dxfId="453" priority="13">
      <formula>WEEKDAY($C16)=$A$1</formula>
    </cfRule>
  </conditionalFormatting>
  <conditionalFormatting sqref="E5:E10">
    <cfRule type="expression" dxfId="452" priority="12">
      <formula>WEEKDAY($C5)=$A$1</formula>
    </cfRule>
  </conditionalFormatting>
  <conditionalFormatting sqref="E20:E21 E23:E24">
    <cfRule type="expression" dxfId="451" priority="11">
      <formula>WEEKDAY($C20)=$A$1</formula>
    </cfRule>
  </conditionalFormatting>
  <conditionalFormatting sqref="E17:E18">
    <cfRule type="expression" dxfId="450" priority="9">
      <formula>WEEKDAY($C17)=$A$1</formula>
    </cfRule>
  </conditionalFormatting>
  <conditionalFormatting sqref="E12">
    <cfRule type="expression" dxfId="449" priority="8">
      <formula>WEEKDAY($C12)=$A$1</formula>
    </cfRule>
  </conditionalFormatting>
  <conditionalFormatting sqref="E15">
    <cfRule type="expression" dxfId="448" priority="7">
      <formula>WEEKDAY($C15)=$A$1</formula>
    </cfRule>
  </conditionalFormatting>
  <conditionalFormatting sqref="E19">
    <cfRule type="expression" dxfId="447" priority="6">
      <formula>WEEKDAY($C19)=$A$1</formula>
    </cfRule>
  </conditionalFormatting>
  <conditionalFormatting sqref="E26">
    <cfRule type="expression" dxfId="446" priority="5">
      <formula>WEEKDAY($C26)=$A$1</formula>
    </cfRule>
  </conditionalFormatting>
  <conditionalFormatting sqref="E27">
    <cfRule type="expression" dxfId="445" priority="4">
      <formula>WEEKDAY($C27)=$A$1</formula>
    </cfRule>
  </conditionalFormatting>
  <conditionalFormatting sqref="E22">
    <cfRule type="expression" dxfId="444" priority="3">
      <formula>WEEKDAY($C22)=$A$1</formula>
    </cfRule>
  </conditionalFormatting>
  <conditionalFormatting sqref="O6:O32">
    <cfRule type="expression" dxfId="443" priority="2">
      <formula>WEEKDAY($C6)=$A$1</formula>
    </cfRule>
  </conditionalFormatting>
  <conditionalFormatting sqref="O5">
    <cfRule type="expression" dxfId="442" priority="1">
      <formula>WEEKDAY($C5)=$A$1</formula>
    </cfRule>
  </conditionalFormatting>
  <printOptions horizontalCentered="1"/>
  <pageMargins left="0.19685039370078741" right="0.19685039370078741" top="0.35433070866141736" bottom="0.35433070866141736" header="0" footer="0"/>
  <pageSetup paperSize="9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32"/>
  <sheetViews>
    <sheetView topLeftCell="A3" zoomScaleNormal="100" workbookViewId="0">
      <selection activeCell="L7" sqref="L7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9.75" style="87" bestFit="1" customWidth="1"/>
    <col min="9" max="9" width="7.75" style="87" customWidth="1"/>
    <col min="10" max="10" width="7.75" style="41" customWidth="1"/>
    <col min="11" max="11" width="7.125" style="41" bestFit="1" customWidth="1"/>
    <col min="12" max="13" width="7.75" style="41" customWidth="1"/>
    <col min="14" max="14" width="9.75" style="41" bestFit="1" customWidth="1"/>
    <col min="15" max="15" width="10.375" style="41" customWidth="1"/>
    <col min="16" max="16" width="7.875" style="6" bestFit="1" customWidth="1"/>
    <col min="17" max="17" width="14.25" style="87" customWidth="1"/>
    <col min="18" max="18" width="7.87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27" s="1" customFormat="1" ht="29.25" customHeight="1" thickBot="1">
      <c r="A1" s="41">
        <f>CHOOSE(E1,2,6,6,3,1,5,3,7,4,2,6,4)</f>
        <v>6</v>
      </c>
      <c r="C1" s="270">
        <v>2022</v>
      </c>
      <c r="D1" s="271"/>
      <c r="E1" s="145">
        <v>2</v>
      </c>
      <c r="F1" s="146" t="str">
        <f>IF(E1=0,"&lt;=월 입력","월  근무편성표")</f>
        <v>월  근무편성표</v>
      </c>
      <c r="G1" s="147"/>
      <c r="H1" s="147"/>
      <c r="I1" s="272">
        <f ca="1">TODAY()</f>
        <v>45212</v>
      </c>
      <c r="J1" s="273"/>
      <c r="K1" s="148">
        <v>0</v>
      </c>
      <c r="L1" s="149" t="str">
        <f>IF(K1="","",IF(K1=0,"",IF(K1&gt;0,"차 수정")))</f>
        <v/>
      </c>
      <c r="M1" s="274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75"/>
      <c r="O1" s="276"/>
      <c r="Q1" s="277" t="str">
        <f>IF(E1=1,"12월 말일 야간",+E1-1&amp;"월 말일 야간")</f>
        <v>1월 말일 야간</v>
      </c>
      <c r="R1" s="278"/>
      <c r="S1" s="78" t="s">
        <v>70</v>
      </c>
      <c r="T1" s="78" t="s">
        <v>56</v>
      </c>
      <c r="U1" s="79"/>
      <c r="V1" s="87"/>
      <c r="W1" s="87"/>
      <c r="Y1" s="34"/>
    </row>
    <row r="2" spans="1:27" ht="20.100000000000001" customHeight="1">
      <c r="C2" s="240" t="s">
        <v>2</v>
      </c>
      <c r="D2" s="243" t="s">
        <v>0</v>
      </c>
      <c r="E2" s="246" t="s">
        <v>30</v>
      </c>
      <c r="F2" s="247"/>
      <c r="G2" s="248"/>
      <c r="H2" s="249"/>
      <c r="I2" s="267" t="s">
        <v>292</v>
      </c>
      <c r="J2" s="252" t="s">
        <v>24</v>
      </c>
      <c r="K2" s="252" t="s">
        <v>31</v>
      </c>
      <c r="L2" s="254" t="s">
        <v>25</v>
      </c>
      <c r="M2" s="279" t="s">
        <v>20</v>
      </c>
      <c r="N2" s="257"/>
      <c r="O2" s="258"/>
      <c r="P2" s="54"/>
      <c r="Q2" s="10"/>
      <c r="R2" s="15" t="str">
        <f>'연차 최종(2021.07)'!D8</f>
        <v>유현주</v>
      </c>
      <c r="S2" s="15" t="str">
        <f>'연차 최종(2021.07)'!D9</f>
        <v>김주연</v>
      </c>
      <c r="T2" s="77" t="str">
        <f>'연차 최종(2021.07)'!D5</f>
        <v>이영재</v>
      </c>
      <c r="V2" s="87"/>
      <c r="X2" s="10"/>
      <c r="Y2"/>
    </row>
    <row r="3" spans="1:27" ht="33">
      <c r="A3" s="89" t="s">
        <v>36</v>
      </c>
      <c r="C3" s="241"/>
      <c r="D3" s="244"/>
      <c r="E3" s="157" t="s">
        <v>241</v>
      </c>
      <c r="F3" s="5" t="s">
        <v>25</v>
      </c>
      <c r="G3" s="164" t="s">
        <v>20</v>
      </c>
      <c r="H3" s="82" t="s">
        <v>33</v>
      </c>
      <c r="I3" s="251"/>
      <c r="J3" s="253"/>
      <c r="K3" s="253"/>
      <c r="L3" s="253"/>
      <c r="M3" s="280"/>
      <c r="N3" s="259"/>
      <c r="O3" s="260"/>
      <c r="Q3" s="71"/>
      <c r="R3" s="15" t="str">
        <f>'연차 최종(2021.07)'!D10</f>
        <v>안광섭</v>
      </c>
      <c r="S3" s="15" t="str">
        <f>'연차 최종(2021.07)'!D13</f>
        <v>황인기</v>
      </c>
      <c r="T3" s="77" t="str">
        <f>'연차 최종(2021.04)'!D6</f>
        <v>권헌일</v>
      </c>
      <c r="V3" s="87"/>
      <c r="X3" s="10"/>
      <c r="Y3"/>
    </row>
    <row r="4" spans="1:27" s="87" customFormat="1" ht="20.100000000000001" customHeight="1" thickBot="1">
      <c r="C4" s="242"/>
      <c r="D4" s="245"/>
      <c r="E4" s="85" t="s">
        <v>1</v>
      </c>
      <c r="F4" s="85" t="s">
        <v>235</v>
      </c>
      <c r="G4" s="165" t="s">
        <v>236</v>
      </c>
      <c r="H4" s="86" t="s">
        <v>34</v>
      </c>
      <c r="I4" s="83" t="s">
        <v>291</v>
      </c>
      <c r="J4" s="66"/>
      <c r="K4" s="66" t="s">
        <v>289</v>
      </c>
      <c r="L4" s="66" t="s">
        <v>283</v>
      </c>
      <c r="M4" s="168" t="s">
        <v>236</v>
      </c>
      <c r="N4" s="268" t="s">
        <v>200</v>
      </c>
      <c r="O4" s="269"/>
      <c r="P4" s="6"/>
      <c r="Q4" s="68" t="s">
        <v>27</v>
      </c>
      <c r="R4" s="72"/>
      <c r="S4" s="15" t="str">
        <f>'연차 최종(2021.07)'!D12</f>
        <v>엄기준</v>
      </c>
      <c r="T4" s="77"/>
      <c r="X4" s="10"/>
    </row>
    <row r="5" spans="1:27" ht="23.1" customHeight="1" thickTop="1" thickBot="1">
      <c r="B5" s="150" t="s">
        <v>198</v>
      </c>
      <c r="C5" s="46">
        <v>1</v>
      </c>
      <c r="D5" s="47" t="str">
        <f>IF(C5="","",LEFT(TEXT(DATE($C$1,$E$1,$C5),"aaaa"),1))</f>
        <v>화</v>
      </c>
      <c r="E5" s="106"/>
      <c r="F5" s="106" t="s">
        <v>35</v>
      </c>
      <c r="G5" s="166" t="s">
        <v>70</v>
      </c>
      <c r="H5" s="105" t="s">
        <v>232</v>
      </c>
      <c r="I5" s="106" t="s">
        <v>278</v>
      </c>
      <c r="J5" s="106"/>
      <c r="K5" s="107"/>
      <c r="L5" s="101" t="s">
        <v>276</v>
      </c>
      <c r="M5" s="169" t="s">
        <v>275</v>
      </c>
      <c r="N5" s="61" t="s">
        <v>282</v>
      </c>
      <c r="O5" s="160" t="s">
        <v>303</v>
      </c>
      <c r="P5" s="69" t="str">
        <f t="shared" ref="P5:P32" si="0">IF(C5="","",IF($E$1="","",IF(OR(COUNTIF(I5:O5,LEFT($R$2,2)&amp;"*")&gt;1,COUNTIF(I5:O5,LEFT($R$3,2)&amp;"*")&gt;1,COUNTIF(I5:O5,LEFT($S$2,2)&amp;"*")&gt;1,COUNTIF(I5:O5,LEFT($S$3,2)&amp;"*")&gt;1,COUNTIF(I5:O5,LEFT($S$4,2)&amp;"*")&gt;1,COUNTIF(I5:O5,LEFT($S$5,2)&amp;"*")&gt;1,COUNTIF(I5:O5,LEFT($L$2,2)&amp;"*")&gt;1),"&lt;=중복!!",IF(M4="","",IF(OR(I5=M4,J5=M4,K5=M4,L5=M4),M4&amp;"&lt;=야간연속 불가!!","")))))</f>
        <v/>
      </c>
      <c r="Q5" s="68" t="s">
        <v>37</v>
      </c>
      <c r="R5" s="73"/>
      <c r="S5" s="15" t="str">
        <f>'연차 최종(2021.07)'!D11</f>
        <v>송순정</v>
      </c>
      <c r="T5" s="125" t="str">
        <f>'연차 최종(2022.01) '!D7</f>
        <v>박용식</v>
      </c>
      <c r="V5" s="87"/>
      <c r="Y5"/>
    </row>
    <row r="6" spans="1:27" ht="23.1" customHeight="1">
      <c r="A6" s="3"/>
      <c r="B6" s="150" t="s">
        <v>198</v>
      </c>
      <c r="C6" s="32">
        <f>1+C5</f>
        <v>2</v>
      </c>
      <c r="D6" s="44" t="str">
        <f t="shared" ref="D6:D32" si="1">IF(C6="","",LEFT(TEXT(DATE($C$1,$E$1,$C6),"aaaa"),1))</f>
        <v>수</v>
      </c>
      <c r="E6" s="106"/>
      <c r="F6" s="106" t="s">
        <v>232</v>
      </c>
      <c r="G6" s="166" t="s">
        <v>35</v>
      </c>
      <c r="H6" s="105" t="s">
        <v>70</v>
      </c>
      <c r="I6" s="107" t="s">
        <v>278</v>
      </c>
      <c r="J6" s="107"/>
      <c r="K6" s="106"/>
      <c r="L6" s="101" t="s">
        <v>276</v>
      </c>
      <c r="M6" s="171" t="s">
        <v>275</v>
      </c>
      <c r="N6" s="118" t="s">
        <v>39</v>
      </c>
      <c r="O6" s="151" t="s">
        <v>304</v>
      </c>
      <c r="P6" s="69" t="str">
        <f>IF(C6="","",IF($E$1="","",IF(OR(COUNTIF(I6:O6,LEFT($R$2,2)&amp;"*")&gt;1,COUNTIF(I6:O6,LEFT($R$3,2)&amp;"*")&gt;1,COUNTIF(I6:O6,LEFT($S$2,2)&amp;"*")&gt;1,COUNTIF(I6:O6,LEFT($S$3,2)&amp;"*")&gt;1,COUNTIF(I6:O6,LEFT($S$4,2)&amp;"*")&gt;1,COUNTIF(I6:O6,LEFT($S$5,2)&amp;"*")&gt;1,COUNTIF(I6:O6,LEFT($L$2,2)&amp;"*")&gt;1),"&lt;=중복!!",IF(M5="","",IF(OR(I6=M5,J6=M5,K6=M5,L6=M5),M5&amp;"&lt;=야간연속 불가!!","")))))</f>
        <v/>
      </c>
      <c r="Q6" s="39"/>
      <c r="R6"/>
      <c r="S6" s="48"/>
      <c r="T6" s="49" t="s">
        <v>19</v>
      </c>
      <c r="U6" s="50" t="s">
        <v>23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27" ht="24.95" customHeight="1">
      <c r="C7" s="43">
        <f t="shared" ref="C7:C32" si="2">1+C6</f>
        <v>3</v>
      </c>
      <c r="D7" s="45" t="str">
        <f t="shared" si="1"/>
        <v>목</v>
      </c>
      <c r="E7" s="106" t="s">
        <v>199</v>
      </c>
      <c r="F7" s="106" t="s">
        <v>70</v>
      </c>
      <c r="G7" s="166" t="s">
        <v>232</v>
      </c>
      <c r="H7" s="105" t="s">
        <v>35</v>
      </c>
      <c r="I7" s="106" t="s">
        <v>281</v>
      </c>
      <c r="J7" s="106"/>
      <c r="K7" s="106"/>
      <c r="L7" s="101" t="s">
        <v>276</v>
      </c>
      <c r="M7" s="169" t="s">
        <v>275</v>
      </c>
      <c r="N7" s="61" t="s">
        <v>278</v>
      </c>
      <c r="O7" s="95"/>
      <c r="P7" s="69" t="str">
        <f t="shared" si="0"/>
        <v/>
      </c>
      <c r="Q7" s="39"/>
      <c r="R7"/>
      <c r="S7" s="39" t="str">
        <f>R2</f>
        <v>유현주</v>
      </c>
      <c r="T7" s="134">
        <f>COUNTIF(I$5:K$32,LEFT($S$7,2)&amp;"*")</f>
        <v>19</v>
      </c>
      <c r="U7" s="134">
        <f>COUNTIF(L$5:L$32,LEFT($S$7,2)&amp;"*")</f>
        <v>2</v>
      </c>
      <c r="V7" s="134">
        <f>COUNTIF(M$5:M$32,LEFT($S$7,2)&amp;"*")</f>
        <v>0</v>
      </c>
      <c r="W7" s="88">
        <f t="shared" ref="W7:W12" si="3">SUM(T7:V7)</f>
        <v>21</v>
      </c>
      <c r="X7" s="88">
        <f>COUNTIF($N$5:$O$32,LEFT($S$7,2)&amp;"*")</f>
        <v>7</v>
      </c>
      <c r="Y7" s="134">
        <f t="shared" ref="Y7:Y12" si="4">+W7+X7</f>
        <v>28</v>
      </c>
    </row>
    <row r="8" spans="1:27" ht="24.95" customHeight="1">
      <c r="C8" s="32">
        <f t="shared" si="2"/>
        <v>4</v>
      </c>
      <c r="D8" s="44" t="str">
        <f t="shared" si="1"/>
        <v>금</v>
      </c>
      <c r="E8" s="106" t="s">
        <v>199</v>
      </c>
      <c r="F8" s="106" t="s">
        <v>35</v>
      </c>
      <c r="G8" s="166" t="s">
        <v>70</v>
      </c>
      <c r="H8" s="105" t="s">
        <v>232</v>
      </c>
      <c r="I8" s="106" t="s">
        <v>281</v>
      </c>
      <c r="J8" s="106"/>
      <c r="K8" s="107"/>
      <c r="L8" s="101" t="s">
        <v>278</v>
      </c>
      <c r="M8" s="169" t="s">
        <v>275</v>
      </c>
      <c r="N8" s="61" t="s">
        <v>276</v>
      </c>
      <c r="O8" s="95"/>
      <c r="P8" s="69" t="str">
        <f t="shared" si="0"/>
        <v/>
      </c>
      <c r="Q8" s="39"/>
      <c r="R8"/>
      <c r="S8" s="48" t="str">
        <f>S2</f>
        <v>김주연</v>
      </c>
      <c r="T8" s="48">
        <f>COUNTIF(I$5:K$32,LEFT($S$8,2)&amp;"*")</f>
        <v>3</v>
      </c>
      <c r="U8" s="48">
        <f>COUNTIF(L$5:L$32,LEFT($S$8,2)&amp;"*")</f>
        <v>9</v>
      </c>
      <c r="V8" s="48">
        <f>COUNTIF(M$5:M$32,LEFT($S$8,2)&amp;"*")</f>
        <v>9</v>
      </c>
      <c r="W8" s="52">
        <f t="shared" si="3"/>
        <v>21</v>
      </c>
      <c r="X8" s="52">
        <f>COUNTIF($N$5:$O$32,LEFT($S$8,2)&amp;"*")</f>
        <v>7</v>
      </c>
      <c r="Y8" s="48">
        <f t="shared" si="4"/>
        <v>28</v>
      </c>
    </row>
    <row r="9" spans="1:27" ht="24.95" customHeight="1">
      <c r="C9" s="32">
        <f t="shared" si="2"/>
        <v>5</v>
      </c>
      <c r="D9" s="44" t="str">
        <f t="shared" si="1"/>
        <v>토</v>
      </c>
      <c r="E9" s="107" t="s">
        <v>199</v>
      </c>
      <c r="F9" s="106" t="s">
        <v>35</v>
      </c>
      <c r="G9" s="166" t="s">
        <v>70</v>
      </c>
      <c r="H9" s="105" t="s">
        <v>249</v>
      </c>
      <c r="I9" s="107" t="s">
        <v>281</v>
      </c>
      <c r="J9" s="107"/>
      <c r="K9" s="106"/>
      <c r="L9" s="101" t="s">
        <v>278</v>
      </c>
      <c r="M9" s="169" t="s">
        <v>276</v>
      </c>
      <c r="N9" s="118" t="s">
        <v>275</v>
      </c>
      <c r="O9" s="95"/>
      <c r="P9" s="69" t="str">
        <f t="shared" si="0"/>
        <v/>
      </c>
      <c r="Q9" s="39"/>
      <c r="R9"/>
      <c r="S9" s="39" t="str">
        <f>S4</f>
        <v>엄기준</v>
      </c>
      <c r="T9" s="134">
        <f>COUNTIF(I$5:K$32,LEFT($S$9,2)&amp;"*")</f>
        <v>7</v>
      </c>
      <c r="U9" s="134">
        <f>COUNTIF(L$5:L$32,LEFT($S$9,2)&amp;"*")</f>
        <v>5</v>
      </c>
      <c r="V9" s="134">
        <f>COUNTIF(M$5:M$32,LEFT($S$9,2)&amp;"*")</f>
        <v>9</v>
      </c>
      <c r="W9" s="88">
        <f t="shared" si="3"/>
        <v>21</v>
      </c>
      <c r="X9" s="88">
        <f>COUNTIF($N$5:$O$32,LEFT($S$9,2)&amp;"*")</f>
        <v>7</v>
      </c>
      <c r="Y9" s="134">
        <f t="shared" si="4"/>
        <v>28</v>
      </c>
      <c r="AA9" s="153"/>
    </row>
    <row r="10" spans="1:27" ht="24.95" customHeight="1">
      <c r="C10" s="32">
        <f t="shared" si="2"/>
        <v>6</v>
      </c>
      <c r="D10" s="44" t="str">
        <f t="shared" si="1"/>
        <v>일</v>
      </c>
      <c r="E10" s="107"/>
      <c r="F10" s="106" t="s">
        <v>232</v>
      </c>
      <c r="G10" s="166" t="s">
        <v>35</v>
      </c>
      <c r="H10" s="105" t="s">
        <v>70</v>
      </c>
      <c r="I10" s="106" t="s">
        <v>281</v>
      </c>
      <c r="J10" s="106"/>
      <c r="K10" s="106" t="s">
        <v>275</v>
      </c>
      <c r="L10" s="101" t="s">
        <v>278</v>
      </c>
      <c r="M10" s="169" t="s">
        <v>276</v>
      </c>
      <c r="N10" s="61"/>
      <c r="O10" s="95" t="s">
        <v>304</v>
      </c>
      <c r="P10" s="69" t="str">
        <f t="shared" si="0"/>
        <v/>
      </c>
      <c r="Q10" s="39"/>
      <c r="S10" s="48" t="str">
        <f>S3</f>
        <v>황인기</v>
      </c>
      <c r="T10" s="39">
        <f>COUNTIF(E$5:E$32,LEFT($S$10,2)&amp;"*")</f>
        <v>21</v>
      </c>
      <c r="U10" s="39">
        <f>COUNTIF(F$5:F$32,LEFT($S$10,2)&amp;"*")</f>
        <v>0</v>
      </c>
      <c r="V10" s="39">
        <f>COUNTIF(G$5:G$32,LEFT($S$10,2)&amp;"*")</f>
        <v>0</v>
      </c>
      <c r="W10" s="52">
        <f t="shared" si="3"/>
        <v>21</v>
      </c>
      <c r="X10" s="52">
        <f>COUNTIF($N$5:$O$32,LEFT($S$10,2)&amp;"*")</f>
        <v>7</v>
      </c>
      <c r="Y10" s="48">
        <f t="shared" si="4"/>
        <v>28</v>
      </c>
      <c r="Z10" s="2"/>
    </row>
    <row r="11" spans="1:27" ht="24.95" customHeight="1">
      <c r="C11" s="32">
        <f t="shared" si="2"/>
        <v>7</v>
      </c>
      <c r="D11" s="44" t="str">
        <f t="shared" si="1"/>
        <v>월</v>
      </c>
      <c r="E11" s="104" t="s">
        <v>199</v>
      </c>
      <c r="F11" s="106" t="s">
        <v>232</v>
      </c>
      <c r="G11" s="166" t="s">
        <v>35</v>
      </c>
      <c r="H11" s="105" t="s">
        <v>196</v>
      </c>
      <c r="I11" s="106" t="s">
        <v>290</v>
      </c>
      <c r="J11" s="106"/>
      <c r="K11" s="107"/>
      <c r="L11" s="101" t="s">
        <v>278</v>
      </c>
      <c r="M11" s="169" t="s">
        <v>276</v>
      </c>
      <c r="N11" s="61" t="s">
        <v>281</v>
      </c>
      <c r="O11" s="95"/>
      <c r="P11" s="69" t="str">
        <f t="shared" si="0"/>
        <v/>
      </c>
      <c r="Q11" s="39"/>
      <c r="R11"/>
      <c r="S11" s="75" t="str">
        <f>R3</f>
        <v>안광섭</v>
      </c>
      <c r="T11" s="75">
        <f>COUNTIF(I$5:K$32,LEFT($S$11,2)&amp;"*")</f>
        <v>0</v>
      </c>
      <c r="U11" s="75">
        <f>COUNTIF(L$5:L$32,LEFT($S$11,2)&amp;"*")</f>
        <v>12</v>
      </c>
      <c r="V11" s="75">
        <f>COUNTIF(M$5:M$32,LEFT($S$11,2)&amp;"*")</f>
        <v>10</v>
      </c>
      <c r="W11" s="76">
        <f t="shared" si="3"/>
        <v>22</v>
      </c>
      <c r="X11" s="76">
        <f>COUNTIF($N$5:$O$32,LEFT($S$11,2)&amp;"*")</f>
        <v>6</v>
      </c>
      <c r="Y11" s="75">
        <f t="shared" si="4"/>
        <v>28</v>
      </c>
    </row>
    <row r="12" spans="1:27" s="2" customFormat="1" ht="24.95" customHeight="1">
      <c r="C12" s="32">
        <f t="shared" si="2"/>
        <v>8</v>
      </c>
      <c r="D12" s="44" t="str">
        <f t="shared" si="1"/>
        <v>화</v>
      </c>
      <c r="E12" s="173"/>
      <c r="F12" s="106" t="s">
        <v>70</v>
      </c>
      <c r="G12" s="166" t="s">
        <v>232</v>
      </c>
      <c r="H12" s="105" t="s">
        <v>35</v>
      </c>
      <c r="I12" s="107" t="s">
        <v>281</v>
      </c>
      <c r="J12" s="107"/>
      <c r="K12" s="106"/>
      <c r="L12" s="101" t="s">
        <v>275</v>
      </c>
      <c r="M12" s="169" t="s">
        <v>276</v>
      </c>
      <c r="N12" s="118" t="s">
        <v>278</v>
      </c>
      <c r="O12" s="95" t="s">
        <v>305</v>
      </c>
      <c r="P12" s="69" t="str">
        <f t="shared" si="0"/>
        <v/>
      </c>
      <c r="S12" s="75">
        <f>T4</f>
        <v>0</v>
      </c>
      <c r="T12" s="75">
        <f>COUNTIF(I$5:K$32,LEFT($S$12,2)&amp;"*")</f>
        <v>0</v>
      </c>
      <c r="U12" s="75">
        <f>COUNTIF(L$5:L$32,LEFT($S$12,2)&amp;"*")</f>
        <v>0</v>
      </c>
      <c r="V12" s="75">
        <f>COUNTIF(M$5:M$32,LEFT($S$12,2)&amp;"*")</f>
        <v>0</v>
      </c>
      <c r="W12" s="76">
        <f t="shared" si="3"/>
        <v>0</v>
      </c>
      <c r="X12" s="76">
        <f>COUNTIF($N$5:$O$32,LEFT($S$12,2)&amp;"*")</f>
        <v>0</v>
      </c>
      <c r="Y12" s="75">
        <f t="shared" si="4"/>
        <v>0</v>
      </c>
    </row>
    <row r="13" spans="1:27" ht="24.95" customHeight="1">
      <c r="C13" s="32">
        <f t="shared" si="2"/>
        <v>9</v>
      </c>
      <c r="D13" s="44" t="str">
        <f t="shared" si="1"/>
        <v>수</v>
      </c>
      <c r="E13" s="104" t="s">
        <v>199</v>
      </c>
      <c r="F13" s="106" t="s">
        <v>70</v>
      </c>
      <c r="G13" s="166" t="s">
        <v>232</v>
      </c>
      <c r="H13" s="105" t="s">
        <v>195</v>
      </c>
      <c r="I13" s="106" t="s">
        <v>281</v>
      </c>
      <c r="J13" s="106"/>
      <c r="K13" s="106"/>
      <c r="L13" s="101" t="s">
        <v>275</v>
      </c>
      <c r="M13" s="169" t="s">
        <v>277</v>
      </c>
      <c r="N13" s="61" t="s">
        <v>53</v>
      </c>
      <c r="O13" s="95"/>
      <c r="P13" s="69" t="str">
        <f t="shared" si="0"/>
        <v/>
      </c>
      <c r="Q13" s="39"/>
      <c r="R13"/>
      <c r="S13" s="39" t="str">
        <f>T2</f>
        <v>이영재</v>
      </c>
      <c r="T13" s="39">
        <f>COUNTIF(E$5:E$32,LEFT($S$13,2)&amp;"*")</f>
        <v>0</v>
      </c>
      <c r="U13" s="39">
        <f>COUNTIF(F$5:F$32,LEFT($S$13,2)&amp;"*")</f>
        <v>9</v>
      </c>
      <c r="V13" s="39">
        <f>COUNTIF(G$5:G$32,LEFT($S$13,2)&amp;"*")</f>
        <v>10</v>
      </c>
      <c r="W13" s="70">
        <f>SUM(T13:V13)</f>
        <v>19</v>
      </c>
      <c r="X13" s="70">
        <f>COUNTIF($H$5:$H$32,LEFT($S$13,2)&amp;"*")</f>
        <v>9</v>
      </c>
      <c r="Y13" s="39">
        <f>+W13+X13</f>
        <v>28</v>
      </c>
    </row>
    <row r="14" spans="1:27" ht="24.95" customHeight="1">
      <c r="C14" s="32">
        <f t="shared" si="2"/>
        <v>10</v>
      </c>
      <c r="D14" s="44" t="str">
        <f t="shared" si="1"/>
        <v>목</v>
      </c>
      <c r="E14" s="104" t="s">
        <v>199</v>
      </c>
      <c r="F14" s="106" t="s">
        <v>35</v>
      </c>
      <c r="G14" s="166" t="s">
        <v>70</v>
      </c>
      <c r="H14" s="105" t="s">
        <v>232</v>
      </c>
      <c r="I14" s="106" t="s">
        <v>281</v>
      </c>
      <c r="J14" s="106"/>
      <c r="K14" s="107"/>
      <c r="L14" s="101" t="s">
        <v>275</v>
      </c>
      <c r="M14" s="169" t="s">
        <v>278</v>
      </c>
      <c r="N14" s="61" t="s">
        <v>276</v>
      </c>
      <c r="O14" s="95"/>
      <c r="P14" s="69" t="str">
        <f t="shared" si="0"/>
        <v/>
      </c>
      <c r="Q14" s="39"/>
      <c r="R14"/>
      <c r="S14" s="48" t="str">
        <f>T3</f>
        <v>권헌일</v>
      </c>
      <c r="T14" s="48">
        <f>COUNTIF(E$5:E$32,LEFT($S$14,2)&amp;"*")</f>
        <v>0</v>
      </c>
      <c r="U14" s="48">
        <f>COUNTIF(F$5:F$32,LEFT($S$14,2)&amp;"*")</f>
        <v>10</v>
      </c>
      <c r="V14" s="48">
        <f>COUNTIF(G$5:G$32,LEFT($S$14,2)&amp;"*")</f>
        <v>9</v>
      </c>
      <c r="W14" s="52">
        <f t="shared" ref="W14:W15" si="5">SUM(T14:V14)</f>
        <v>19</v>
      </c>
      <c r="X14" s="52">
        <f>COUNTIF($H$5:$H$32,LEFT($S$14,2)&amp;"*")</f>
        <v>9</v>
      </c>
      <c r="Y14" s="48">
        <f t="shared" ref="Y14:Y15" si="6">+W14+X14</f>
        <v>28</v>
      </c>
    </row>
    <row r="15" spans="1:27" ht="28.5" thickBot="1">
      <c r="C15" s="32">
        <f t="shared" si="2"/>
        <v>11</v>
      </c>
      <c r="D15" s="44" t="str">
        <f t="shared" si="1"/>
        <v>금</v>
      </c>
      <c r="E15" s="107" t="s">
        <v>270</v>
      </c>
      <c r="F15" s="106" t="s">
        <v>232</v>
      </c>
      <c r="G15" s="166" t="s">
        <v>35</v>
      </c>
      <c r="H15" s="105" t="s">
        <v>70</v>
      </c>
      <c r="I15" s="173"/>
      <c r="J15" s="173"/>
      <c r="K15" s="144"/>
      <c r="L15" s="101" t="s">
        <v>281</v>
      </c>
      <c r="M15" s="169" t="s">
        <v>279</v>
      </c>
      <c r="N15" s="118" t="s">
        <v>188</v>
      </c>
      <c r="O15" s="154" t="s">
        <v>285</v>
      </c>
      <c r="P15" s="69" t="str">
        <f t="shared" si="0"/>
        <v/>
      </c>
      <c r="Q15" s="39"/>
      <c r="R15"/>
      <c r="S15" s="39" t="str">
        <f>T5</f>
        <v>박용식</v>
      </c>
      <c r="T15" s="39">
        <f>COUNTIF(E$5:E$32,LEFT($S$15,2)&amp;"*")</f>
        <v>0</v>
      </c>
      <c r="U15" s="39">
        <f>COUNTIF(F$5:F$32,LEFT($S$15,2)&amp;"*")</f>
        <v>9</v>
      </c>
      <c r="V15" s="39">
        <f>COUNTIF(G$5:G$32,LEFT($S$15,2)&amp;"*")</f>
        <v>9</v>
      </c>
      <c r="W15" s="74">
        <f t="shared" si="5"/>
        <v>18</v>
      </c>
      <c r="X15" s="74">
        <f>COUNTIF($H$5:$H$32,LEFT($S$15,2)&amp;"*")</f>
        <v>10</v>
      </c>
      <c r="Y15" s="39">
        <f t="shared" si="6"/>
        <v>28</v>
      </c>
    </row>
    <row r="16" spans="1:27" s="2" customFormat="1" ht="24.95" customHeight="1">
      <c r="C16" s="32">
        <f t="shared" si="2"/>
        <v>12</v>
      </c>
      <c r="D16" s="44" t="str">
        <f t="shared" si="1"/>
        <v>토</v>
      </c>
      <c r="E16" s="104" t="s">
        <v>199</v>
      </c>
      <c r="F16" s="106" t="s">
        <v>70</v>
      </c>
      <c r="G16" s="166" t="s">
        <v>232</v>
      </c>
      <c r="H16" s="105" t="s">
        <v>35</v>
      </c>
      <c r="I16" s="106" t="s">
        <v>281</v>
      </c>
      <c r="J16" s="106"/>
      <c r="K16" s="106"/>
      <c r="L16" s="101" t="s">
        <v>276</v>
      </c>
      <c r="M16" s="169" t="s">
        <v>279</v>
      </c>
      <c r="N16" s="61" t="s">
        <v>275</v>
      </c>
      <c r="O16" s="95"/>
      <c r="P16" s="69" t="str">
        <f t="shared" si="0"/>
        <v/>
      </c>
      <c r="Q16" s="39"/>
      <c r="V16" s="35"/>
      <c r="W16" s="35"/>
      <c r="X16" s="35"/>
    </row>
    <row r="17" spans="3:25" s="2" customFormat="1" ht="24.95" customHeight="1">
      <c r="C17" s="32">
        <f t="shared" si="2"/>
        <v>13</v>
      </c>
      <c r="D17" s="44" t="str">
        <f t="shared" si="1"/>
        <v>일</v>
      </c>
      <c r="E17" s="104"/>
      <c r="F17" s="106" t="s">
        <v>35</v>
      </c>
      <c r="G17" s="166" t="s">
        <v>70</v>
      </c>
      <c r="H17" s="105" t="s">
        <v>232</v>
      </c>
      <c r="I17" s="106" t="s">
        <v>281</v>
      </c>
      <c r="J17" s="106"/>
      <c r="K17" s="107" t="s">
        <v>275</v>
      </c>
      <c r="L17" s="101" t="s">
        <v>277</v>
      </c>
      <c r="M17" s="169" t="s">
        <v>279</v>
      </c>
      <c r="N17" s="61"/>
      <c r="O17" s="95" t="s">
        <v>199</v>
      </c>
      <c r="P17" s="69" t="str">
        <f t="shared" si="0"/>
        <v/>
      </c>
      <c r="Q17" s="119"/>
      <c r="R17" s="97"/>
      <c r="V17" s="35"/>
      <c r="W17" s="35"/>
      <c r="X17" s="35"/>
    </row>
    <row r="18" spans="3:25" s="2" customFormat="1" ht="24.95" customHeight="1">
      <c r="C18" s="32">
        <f t="shared" si="2"/>
        <v>14</v>
      </c>
      <c r="D18" s="44" t="str">
        <f t="shared" si="1"/>
        <v>월</v>
      </c>
      <c r="E18" s="104" t="s">
        <v>199</v>
      </c>
      <c r="F18" s="106" t="s">
        <v>35</v>
      </c>
      <c r="G18" s="166" t="s">
        <v>70</v>
      </c>
      <c r="H18" s="132" t="s">
        <v>271</v>
      </c>
      <c r="I18" s="107" t="s">
        <v>281</v>
      </c>
      <c r="J18" s="107"/>
      <c r="K18" s="106"/>
      <c r="L18" s="101" t="s">
        <v>276</v>
      </c>
      <c r="M18" s="169" t="s">
        <v>275</v>
      </c>
      <c r="N18" s="118" t="s">
        <v>278</v>
      </c>
      <c r="O18" s="95"/>
      <c r="P18" s="69" t="str">
        <f t="shared" si="0"/>
        <v/>
      </c>
      <c r="Q18" s="152"/>
      <c r="T18" s="98"/>
      <c r="V18" s="35"/>
      <c r="W18" s="35"/>
      <c r="X18" s="35"/>
    </row>
    <row r="19" spans="3:25" s="2" customFormat="1" ht="27.75">
      <c r="C19" s="43">
        <f t="shared" si="2"/>
        <v>15</v>
      </c>
      <c r="D19" s="45" t="str">
        <f t="shared" si="1"/>
        <v>화</v>
      </c>
      <c r="E19" s="107" t="s">
        <v>270</v>
      </c>
      <c r="F19" s="106" t="s">
        <v>232</v>
      </c>
      <c r="G19" s="166" t="s">
        <v>35</v>
      </c>
      <c r="H19" s="105" t="s">
        <v>70</v>
      </c>
      <c r="I19" s="144"/>
      <c r="J19" s="144"/>
      <c r="K19" s="144"/>
      <c r="L19" s="101" t="s">
        <v>276</v>
      </c>
      <c r="M19" s="169" t="s">
        <v>280</v>
      </c>
      <c r="N19" s="61" t="s">
        <v>281</v>
      </c>
      <c r="O19" s="154" t="s">
        <v>287</v>
      </c>
      <c r="P19" s="69" t="str">
        <f t="shared" si="0"/>
        <v/>
      </c>
      <c r="Q19" s="119"/>
      <c r="V19" s="35"/>
      <c r="W19" s="35"/>
      <c r="X19" s="35"/>
    </row>
    <row r="20" spans="3:25" ht="24.95" customHeight="1">
      <c r="C20" s="32">
        <f t="shared" si="2"/>
        <v>16</v>
      </c>
      <c r="D20" s="44" t="str">
        <f t="shared" si="1"/>
        <v>수</v>
      </c>
      <c r="E20" s="107" t="s">
        <v>199</v>
      </c>
      <c r="F20" s="106" t="s">
        <v>232</v>
      </c>
      <c r="G20" s="166" t="s">
        <v>35</v>
      </c>
      <c r="H20" s="132" t="s">
        <v>272</v>
      </c>
      <c r="I20" s="106" t="s">
        <v>278</v>
      </c>
      <c r="J20" s="106"/>
      <c r="K20" s="107"/>
      <c r="L20" s="101" t="s">
        <v>276</v>
      </c>
      <c r="M20" s="169" t="s">
        <v>275</v>
      </c>
      <c r="N20" s="118" t="s">
        <v>39</v>
      </c>
      <c r="O20" s="105"/>
      <c r="P20" s="69" t="str">
        <f t="shared" si="0"/>
        <v/>
      </c>
      <c r="Q20" s="119"/>
      <c r="R20" s="124"/>
      <c r="V20" s="87"/>
      <c r="Y20"/>
    </row>
    <row r="21" spans="3:25" ht="24.95" customHeight="1">
      <c r="C21" s="32">
        <f>1+C20</f>
        <v>17</v>
      </c>
      <c r="D21" s="44" t="str">
        <f t="shared" si="1"/>
        <v>목</v>
      </c>
      <c r="E21" s="107" t="s">
        <v>306</v>
      </c>
      <c r="F21" s="106" t="s">
        <v>70</v>
      </c>
      <c r="G21" s="166" t="s">
        <v>232</v>
      </c>
      <c r="H21" s="105" t="s">
        <v>35</v>
      </c>
      <c r="I21" s="143" t="s">
        <v>39</v>
      </c>
      <c r="J21" s="107"/>
      <c r="K21" s="106"/>
      <c r="L21" s="101" t="s">
        <v>46</v>
      </c>
      <c r="M21" s="169" t="s">
        <v>275</v>
      </c>
      <c r="N21" s="118" t="s">
        <v>113</v>
      </c>
      <c r="O21" s="105"/>
      <c r="P21" s="69" t="str">
        <f t="shared" si="0"/>
        <v/>
      </c>
      <c r="Q21" s="39"/>
      <c r="R21" s="2"/>
      <c r="V21" s="87"/>
      <c r="Y21"/>
    </row>
    <row r="22" spans="3:25" ht="27.75">
      <c r="C22" s="32">
        <f t="shared" si="2"/>
        <v>18</v>
      </c>
      <c r="D22" s="44" t="str">
        <f t="shared" si="1"/>
        <v>금</v>
      </c>
      <c r="E22" s="107" t="s">
        <v>270</v>
      </c>
      <c r="F22" s="106" t="s">
        <v>70</v>
      </c>
      <c r="G22" s="166" t="s">
        <v>232</v>
      </c>
      <c r="H22" s="132" t="s">
        <v>273</v>
      </c>
      <c r="I22" s="143" t="s">
        <v>39</v>
      </c>
      <c r="J22" s="106"/>
      <c r="K22" s="106"/>
      <c r="L22" s="101" t="s">
        <v>46</v>
      </c>
      <c r="M22" s="169" t="s">
        <v>275</v>
      </c>
      <c r="N22" s="131" t="s">
        <v>284</v>
      </c>
      <c r="O22" s="160"/>
      <c r="P22" s="69" t="str">
        <f t="shared" si="0"/>
        <v/>
      </c>
      <c r="Q22" s="156"/>
      <c r="R22" s="2"/>
      <c r="V22" s="87"/>
      <c r="Y22"/>
    </row>
    <row r="23" spans="3:25" ht="24.95" customHeight="1">
      <c r="C23" s="32">
        <f t="shared" si="2"/>
        <v>19</v>
      </c>
      <c r="D23" s="44" t="str">
        <f t="shared" si="1"/>
        <v>토</v>
      </c>
      <c r="E23" s="107" t="s">
        <v>199</v>
      </c>
      <c r="F23" s="106" t="s">
        <v>35</v>
      </c>
      <c r="G23" s="166" t="s">
        <v>70</v>
      </c>
      <c r="H23" s="105" t="s">
        <v>232</v>
      </c>
      <c r="I23" s="143" t="s">
        <v>39</v>
      </c>
      <c r="J23" s="106"/>
      <c r="K23" s="107"/>
      <c r="L23" s="101" t="s">
        <v>46</v>
      </c>
      <c r="M23" s="169" t="s">
        <v>276</v>
      </c>
      <c r="N23" s="61" t="s">
        <v>275</v>
      </c>
      <c r="O23" s="105"/>
      <c r="P23" s="69" t="str">
        <f t="shared" si="0"/>
        <v/>
      </c>
      <c r="Q23" s="152"/>
      <c r="R23" s="2"/>
      <c r="V23" s="87"/>
      <c r="Y23"/>
    </row>
    <row r="24" spans="3:25" ht="24.95" customHeight="1">
      <c r="C24" s="32">
        <f t="shared" si="2"/>
        <v>20</v>
      </c>
      <c r="D24" s="44" t="str">
        <f t="shared" si="1"/>
        <v>일</v>
      </c>
      <c r="E24" s="107"/>
      <c r="F24" s="106" t="s">
        <v>232</v>
      </c>
      <c r="G24" s="166" t="s">
        <v>35</v>
      </c>
      <c r="H24" s="105" t="s">
        <v>70</v>
      </c>
      <c r="I24" s="143" t="s">
        <v>39</v>
      </c>
      <c r="J24" s="107"/>
      <c r="K24" s="106" t="s">
        <v>56</v>
      </c>
      <c r="L24" s="101" t="s">
        <v>46</v>
      </c>
      <c r="M24" s="169" t="s">
        <v>277</v>
      </c>
      <c r="N24" s="118"/>
      <c r="O24" s="105" t="s">
        <v>199</v>
      </c>
      <c r="P24" s="69" t="str">
        <f t="shared" si="0"/>
        <v/>
      </c>
      <c r="Q24" s="119"/>
      <c r="R24" s="2"/>
      <c r="V24" s="87"/>
      <c r="Y24"/>
    </row>
    <row r="25" spans="3:25" ht="24.95" customHeight="1">
      <c r="C25" s="32">
        <f t="shared" si="2"/>
        <v>21</v>
      </c>
      <c r="D25" s="44" t="str">
        <f t="shared" si="1"/>
        <v>월</v>
      </c>
      <c r="E25" s="129" t="s">
        <v>199</v>
      </c>
      <c r="F25" s="106" t="s">
        <v>70</v>
      </c>
      <c r="G25" s="166" t="s">
        <v>232</v>
      </c>
      <c r="H25" s="105" t="s">
        <v>35</v>
      </c>
      <c r="I25" s="143" t="s">
        <v>56</v>
      </c>
      <c r="J25" s="106"/>
      <c r="K25" s="106"/>
      <c r="L25" s="101" t="s">
        <v>46</v>
      </c>
      <c r="M25" s="169" t="s">
        <v>277</v>
      </c>
      <c r="N25" s="61" t="s">
        <v>281</v>
      </c>
      <c r="O25" s="160"/>
      <c r="P25" s="69"/>
      <c r="Q25" s="39"/>
      <c r="R25" s="2"/>
      <c r="V25" s="87"/>
      <c r="Y25"/>
    </row>
    <row r="26" spans="3:25" s="2" customFormat="1" ht="27.75">
      <c r="C26" s="32">
        <f t="shared" si="2"/>
        <v>22</v>
      </c>
      <c r="D26" s="44" t="str">
        <f t="shared" si="1"/>
        <v>화</v>
      </c>
      <c r="E26" s="107" t="s">
        <v>270</v>
      </c>
      <c r="F26" s="106" t="s">
        <v>35</v>
      </c>
      <c r="G26" s="166" t="s">
        <v>70</v>
      </c>
      <c r="H26" s="105" t="s">
        <v>232</v>
      </c>
      <c r="I26" s="172"/>
      <c r="J26" s="144"/>
      <c r="K26" s="173"/>
      <c r="L26" s="101" t="s">
        <v>39</v>
      </c>
      <c r="M26" s="169" t="s">
        <v>277</v>
      </c>
      <c r="N26" s="61" t="s">
        <v>278</v>
      </c>
      <c r="O26" s="132" t="s">
        <v>286</v>
      </c>
      <c r="P26" s="69" t="str">
        <f t="shared" si="0"/>
        <v/>
      </c>
      <c r="Q26" s="39"/>
      <c r="V26" s="35"/>
      <c r="W26" s="35"/>
      <c r="X26" s="35"/>
    </row>
    <row r="27" spans="3:25" ht="27.75">
      <c r="C27" s="32">
        <f t="shared" si="2"/>
        <v>23</v>
      </c>
      <c r="D27" s="44" t="str">
        <f t="shared" si="1"/>
        <v>수</v>
      </c>
      <c r="E27" s="107" t="s">
        <v>270</v>
      </c>
      <c r="F27" s="106" t="s">
        <v>35</v>
      </c>
      <c r="G27" s="166" t="s">
        <v>70</v>
      </c>
      <c r="H27" s="105" t="s">
        <v>232</v>
      </c>
      <c r="I27" s="143" t="s">
        <v>39</v>
      </c>
      <c r="J27" s="107"/>
      <c r="K27" s="106"/>
      <c r="L27" s="101" t="s">
        <v>56</v>
      </c>
      <c r="M27" s="169" t="s">
        <v>277</v>
      </c>
      <c r="N27" s="131" t="s">
        <v>288</v>
      </c>
      <c r="O27" s="105"/>
      <c r="P27" s="69" t="str">
        <f t="shared" si="0"/>
        <v/>
      </c>
      <c r="Q27" s="39"/>
      <c r="R27" s="2"/>
      <c r="V27" s="87"/>
      <c r="Y27"/>
    </row>
    <row r="28" spans="3:25" ht="24.95" customHeight="1">
      <c r="C28" s="32">
        <f t="shared" si="2"/>
        <v>24</v>
      </c>
      <c r="D28" s="44" t="str">
        <f t="shared" si="1"/>
        <v>목</v>
      </c>
      <c r="E28" s="107" t="s">
        <v>199</v>
      </c>
      <c r="F28" s="106" t="s">
        <v>232</v>
      </c>
      <c r="G28" s="166" t="s">
        <v>35</v>
      </c>
      <c r="H28" s="105" t="s">
        <v>70</v>
      </c>
      <c r="I28" s="143" t="s">
        <v>39</v>
      </c>
      <c r="J28" s="106"/>
      <c r="K28" s="106"/>
      <c r="L28" s="101" t="s">
        <v>293</v>
      </c>
      <c r="M28" s="169" t="s">
        <v>278</v>
      </c>
      <c r="N28" s="61" t="s">
        <v>276</v>
      </c>
      <c r="O28" s="132"/>
      <c r="P28" s="69" t="str">
        <f t="shared" si="0"/>
        <v/>
      </c>
      <c r="Q28" s="39"/>
      <c r="R28" s="2"/>
      <c r="V28" s="87"/>
      <c r="Y28"/>
    </row>
    <row r="29" spans="3:25" ht="24.95" customHeight="1">
      <c r="C29" s="32">
        <f t="shared" si="2"/>
        <v>25</v>
      </c>
      <c r="D29" s="44" t="str">
        <f t="shared" si="1"/>
        <v>금</v>
      </c>
      <c r="E29" s="107" t="s">
        <v>199</v>
      </c>
      <c r="F29" s="106" t="s">
        <v>232</v>
      </c>
      <c r="G29" s="166" t="s">
        <v>35</v>
      </c>
      <c r="H29" s="105" t="s">
        <v>70</v>
      </c>
      <c r="I29" s="143" t="s">
        <v>39</v>
      </c>
      <c r="J29" s="106"/>
      <c r="K29" s="107"/>
      <c r="L29" s="101" t="s">
        <v>113</v>
      </c>
      <c r="M29" s="169" t="s">
        <v>278</v>
      </c>
      <c r="N29" s="61" t="s">
        <v>275</v>
      </c>
      <c r="O29" s="105"/>
      <c r="P29" s="69" t="str">
        <f t="shared" si="0"/>
        <v/>
      </c>
      <c r="Q29" s="39"/>
      <c r="R29" s="2"/>
      <c r="V29" s="87"/>
      <c r="Y29"/>
    </row>
    <row r="30" spans="3:25" ht="24.95" customHeight="1">
      <c r="C30" s="32">
        <f t="shared" si="2"/>
        <v>26</v>
      </c>
      <c r="D30" s="44" t="str">
        <f t="shared" si="1"/>
        <v>토</v>
      </c>
      <c r="E30" s="107" t="s">
        <v>199</v>
      </c>
      <c r="F30" s="106" t="s">
        <v>70</v>
      </c>
      <c r="G30" s="166" t="s">
        <v>232</v>
      </c>
      <c r="H30" s="132" t="s">
        <v>274</v>
      </c>
      <c r="I30" s="143" t="s">
        <v>39</v>
      </c>
      <c r="J30" s="107"/>
      <c r="K30" s="106"/>
      <c r="L30" s="101" t="s">
        <v>277</v>
      </c>
      <c r="M30" s="169" t="s">
        <v>279</v>
      </c>
      <c r="N30" s="118" t="s">
        <v>60</v>
      </c>
      <c r="O30" s="105"/>
      <c r="P30" s="69" t="str">
        <f t="shared" si="0"/>
        <v/>
      </c>
      <c r="Q30" s="39"/>
      <c r="R30" s="2"/>
      <c r="V30" s="87"/>
      <c r="Y30"/>
    </row>
    <row r="31" spans="3:25" ht="24.95" customHeight="1">
      <c r="C31" s="32">
        <f t="shared" si="2"/>
        <v>27</v>
      </c>
      <c r="D31" s="44" t="str">
        <f t="shared" si="1"/>
        <v>일</v>
      </c>
      <c r="E31" s="107"/>
      <c r="F31" s="106" t="s">
        <v>70</v>
      </c>
      <c r="G31" s="166" t="s">
        <v>232</v>
      </c>
      <c r="H31" s="105" t="s">
        <v>35</v>
      </c>
      <c r="I31" s="143" t="s">
        <v>39</v>
      </c>
      <c r="J31" s="106"/>
      <c r="K31" s="106" t="s">
        <v>56</v>
      </c>
      <c r="L31" s="101" t="s">
        <v>113</v>
      </c>
      <c r="M31" s="169" t="s">
        <v>279</v>
      </c>
      <c r="N31" s="61"/>
      <c r="O31" s="105" t="s">
        <v>199</v>
      </c>
      <c r="P31" s="69" t="str">
        <f t="shared" si="0"/>
        <v/>
      </c>
      <c r="Q31" s="39"/>
      <c r="R31"/>
      <c r="V31" s="87"/>
      <c r="Y31"/>
    </row>
    <row r="32" spans="3:25" ht="24.95" customHeight="1" thickBot="1">
      <c r="C32" s="33">
        <f t="shared" si="2"/>
        <v>28</v>
      </c>
      <c r="D32" s="4" t="str">
        <f t="shared" si="1"/>
        <v>월</v>
      </c>
      <c r="E32" s="136" t="s">
        <v>199</v>
      </c>
      <c r="F32" s="110" t="s">
        <v>35</v>
      </c>
      <c r="G32" s="167" t="s">
        <v>70</v>
      </c>
      <c r="H32" s="100" t="s">
        <v>232</v>
      </c>
      <c r="I32" s="159" t="s">
        <v>56</v>
      </c>
      <c r="J32" s="110"/>
      <c r="K32" s="120"/>
      <c r="L32" s="158" t="s">
        <v>277</v>
      </c>
      <c r="M32" s="170" t="s">
        <v>278</v>
      </c>
      <c r="N32" s="113" t="s">
        <v>281</v>
      </c>
      <c r="O32" s="100"/>
      <c r="P32" s="69" t="str">
        <f t="shared" si="0"/>
        <v/>
      </c>
      <c r="Q32" s="39"/>
      <c r="R32"/>
      <c r="V32" s="87"/>
      <c r="Y32"/>
    </row>
  </sheetData>
  <mergeCells count="14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N4:O4"/>
    <mergeCell ref="C1:D1"/>
    <mergeCell ref="I1:J1"/>
    <mergeCell ref="M1:O1"/>
  </mergeCells>
  <phoneticPr fontId="1" type="noConversion"/>
  <conditionalFormatting sqref="G3:G4 J2:K2 M4 M2">
    <cfRule type="cellIs" dxfId="441" priority="76" operator="between">
      <formula>$G$2</formula>
      <formula>$M$2</formula>
    </cfRule>
  </conditionalFormatting>
  <conditionalFormatting sqref="C5:D32 I32 N32">
    <cfRule type="expression" dxfId="440" priority="75">
      <formula>WEEKDAY($C5)=$A$1</formula>
    </cfRule>
  </conditionalFormatting>
  <conditionalFormatting sqref="J5:N7">
    <cfRule type="expression" dxfId="439" priority="74">
      <formula>WEEKDAY($C5)=$A$1</formula>
    </cfRule>
  </conditionalFormatting>
  <conditionalFormatting sqref="H6:H7">
    <cfRule type="expression" dxfId="438" priority="71">
      <formula>WEEKDAY($C6)=$A$1</formula>
    </cfRule>
  </conditionalFormatting>
  <conditionalFormatting sqref="F5:G7">
    <cfRule type="expression" dxfId="437" priority="73">
      <formula>WEEKDAY($C5)=$A$1</formula>
    </cfRule>
  </conditionalFormatting>
  <conditionalFormatting sqref="H5">
    <cfRule type="expression" dxfId="436" priority="72">
      <formula>WEEKDAY($C5)=$A$1</formula>
    </cfRule>
  </conditionalFormatting>
  <conditionalFormatting sqref="I21:I22">
    <cfRule type="expression" dxfId="435" priority="60">
      <formula>WEEKDAY($C21)=$A$1</formula>
    </cfRule>
  </conditionalFormatting>
  <conditionalFormatting sqref="I23:I25">
    <cfRule type="expression" dxfId="434" priority="59">
      <formula>WEEKDAY($C23)=$A$1</formula>
    </cfRule>
  </conditionalFormatting>
  <conditionalFormatting sqref="I26:I28">
    <cfRule type="expression" dxfId="433" priority="58">
      <formula>WEEKDAY($C26)=$A$1</formula>
    </cfRule>
  </conditionalFormatting>
  <conditionalFormatting sqref="F8:G10">
    <cfRule type="expression" dxfId="432" priority="69">
      <formula>WEEKDAY($C8)=$A$1</formula>
    </cfRule>
  </conditionalFormatting>
  <conditionalFormatting sqref="H8">
    <cfRule type="expression" dxfId="431" priority="68">
      <formula>WEEKDAY($C8)=$A$1</formula>
    </cfRule>
  </conditionalFormatting>
  <conditionalFormatting sqref="H9:H10">
    <cfRule type="expression" dxfId="430" priority="67">
      <formula>WEEKDAY($C9)=$A$1</formula>
    </cfRule>
  </conditionalFormatting>
  <conditionalFormatting sqref="J11:N13">
    <cfRule type="expression" dxfId="429" priority="66">
      <formula>WEEKDAY($C11)=$A$1</formula>
    </cfRule>
  </conditionalFormatting>
  <conditionalFormatting sqref="F11:G13">
    <cfRule type="expression" dxfId="428" priority="65">
      <formula>WEEKDAY($C11)=$A$1</formula>
    </cfRule>
  </conditionalFormatting>
  <conditionalFormatting sqref="H11">
    <cfRule type="expression" dxfId="427" priority="64">
      <formula>WEEKDAY($C11)=$A$1</formula>
    </cfRule>
  </conditionalFormatting>
  <conditionalFormatting sqref="H12:H13">
    <cfRule type="expression" dxfId="426" priority="63">
      <formula>WEEKDAY($C12)=$A$1</formula>
    </cfRule>
  </conditionalFormatting>
  <conditionalFormatting sqref="N14:N16">
    <cfRule type="expression" dxfId="425" priority="62">
      <formula>WEEKDAY($C14)=$A$1</formula>
    </cfRule>
  </conditionalFormatting>
  <conditionalFormatting sqref="I29:I31 N29:N31">
    <cfRule type="expression" dxfId="424" priority="57">
      <formula>WEEKDAY($C29)=$A$1</formula>
    </cfRule>
  </conditionalFormatting>
  <conditionalFormatting sqref="H15:H16">
    <cfRule type="expression" dxfId="423" priority="54">
      <formula>WEEKDAY($C15)=$A$1</formula>
    </cfRule>
  </conditionalFormatting>
  <conditionalFormatting sqref="F14:G16">
    <cfRule type="expression" dxfId="422" priority="56">
      <formula>WEEKDAY($C14)=$A$1</formula>
    </cfRule>
  </conditionalFormatting>
  <conditionalFormatting sqref="H14">
    <cfRule type="expression" dxfId="421" priority="55">
      <formula>WEEKDAY($C14)=$A$1</formula>
    </cfRule>
  </conditionalFormatting>
  <conditionalFormatting sqref="F17:G19">
    <cfRule type="expression" dxfId="420" priority="53">
      <formula>WEEKDAY($C17)=$A$1</formula>
    </cfRule>
  </conditionalFormatting>
  <conditionalFormatting sqref="H17">
    <cfRule type="expression" dxfId="419" priority="52">
      <formula>WEEKDAY($C17)=$A$1</formula>
    </cfRule>
  </conditionalFormatting>
  <conditionalFormatting sqref="H18:H19">
    <cfRule type="expression" dxfId="418" priority="51">
      <formula>WEEKDAY($C18)=$A$1</formula>
    </cfRule>
  </conditionalFormatting>
  <conditionalFormatting sqref="F20:G22">
    <cfRule type="expression" dxfId="417" priority="50">
      <formula>WEEKDAY($C20)=$A$1</formula>
    </cfRule>
  </conditionalFormatting>
  <conditionalFormatting sqref="H20">
    <cfRule type="expression" dxfId="416" priority="49">
      <formula>WEEKDAY($C20)=$A$1</formula>
    </cfRule>
  </conditionalFormatting>
  <conditionalFormatting sqref="H21:H22">
    <cfRule type="expression" dxfId="415" priority="48">
      <formula>WEEKDAY($C21)=$A$1</formula>
    </cfRule>
  </conditionalFormatting>
  <conditionalFormatting sqref="H24:H25">
    <cfRule type="expression" dxfId="414" priority="45">
      <formula>WEEKDAY($C24)=$A$1</formula>
    </cfRule>
  </conditionalFormatting>
  <conditionalFormatting sqref="F23:G25">
    <cfRule type="expression" dxfId="413" priority="47">
      <formula>WEEKDAY($C23)=$A$1</formula>
    </cfRule>
  </conditionalFormatting>
  <conditionalFormatting sqref="H23">
    <cfRule type="expression" dxfId="412" priority="46">
      <formula>WEEKDAY($C23)=$A$1</formula>
    </cfRule>
  </conditionalFormatting>
  <conditionalFormatting sqref="F26:G28">
    <cfRule type="expression" dxfId="411" priority="44">
      <formula>WEEKDAY($C26)=$A$1</formula>
    </cfRule>
  </conditionalFormatting>
  <conditionalFormatting sqref="H26">
    <cfRule type="expression" dxfId="410" priority="43">
      <formula>WEEKDAY($C26)=$A$1</formula>
    </cfRule>
  </conditionalFormatting>
  <conditionalFormatting sqref="H27:H28">
    <cfRule type="expression" dxfId="409" priority="42">
      <formula>WEEKDAY($C27)=$A$1</formula>
    </cfRule>
  </conditionalFormatting>
  <conditionalFormatting sqref="F29:G31">
    <cfRule type="expression" dxfId="408" priority="41">
      <formula>WEEKDAY($C29)=$A$1</formula>
    </cfRule>
  </conditionalFormatting>
  <conditionalFormatting sqref="H29">
    <cfRule type="expression" dxfId="407" priority="40">
      <formula>WEEKDAY($C29)=$A$1</formula>
    </cfRule>
  </conditionalFormatting>
  <conditionalFormatting sqref="H30:H31">
    <cfRule type="expression" dxfId="406" priority="39">
      <formula>WEEKDAY($C30)=$A$1</formula>
    </cfRule>
  </conditionalFormatting>
  <conditionalFormatting sqref="F32:G32">
    <cfRule type="expression" dxfId="405" priority="38">
      <formula>WEEKDAY($C32)=$A$1</formula>
    </cfRule>
  </conditionalFormatting>
  <conditionalFormatting sqref="H32">
    <cfRule type="expression" dxfId="404" priority="37">
      <formula>WEEKDAY($C32)=$A$1</formula>
    </cfRule>
  </conditionalFormatting>
  <conditionalFormatting sqref="J32:M32">
    <cfRule type="expression" dxfId="403" priority="36">
      <formula>WEEKDAY($C32)=$A$1</formula>
    </cfRule>
  </conditionalFormatting>
  <conditionalFormatting sqref="E25">
    <cfRule type="expression" dxfId="402" priority="35">
      <formula>WEEKDAY($B25)=$A$1</formula>
    </cfRule>
  </conditionalFormatting>
  <conditionalFormatting sqref="E32">
    <cfRule type="expression" dxfId="401" priority="34">
      <formula>WEEKDAY($B32)=$A$1</formula>
    </cfRule>
  </conditionalFormatting>
  <conditionalFormatting sqref="E11">
    <cfRule type="expression" dxfId="400" priority="33">
      <formula>WEEKDAY($C11)=$A$1</formula>
    </cfRule>
  </conditionalFormatting>
  <conditionalFormatting sqref="E13">
    <cfRule type="expression" dxfId="399" priority="32">
      <formula>WEEKDAY($C13)=$A$1</formula>
    </cfRule>
  </conditionalFormatting>
  <conditionalFormatting sqref="E14">
    <cfRule type="expression" dxfId="398" priority="31">
      <formula>WEEKDAY($C14)=$A$1</formula>
    </cfRule>
  </conditionalFormatting>
  <conditionalFormatting sqref="E28:E31">
    <cfRule type="expression" dxfId="397" priority="27">
      <formula>WEEKDAY($C28)=$A$1</formula>
    </cfRule>
  </conditionalFormatting>
  <conditionalFormatting sqref="E16">
    <cfRule type="expression" dxfId="396" priority="30">
      <formula>WEEKDAY($C16)=$A$1</formula>
    </cfRule>
  </conditionalFormatting>
  <conditionalFormatting sqref="E5:E10">
    <cfRule type="expression" dxfId="395" priority="29">
      <formula>WEEKDAY($C5)=$A$1</formula>
    </cfRule>
  </conditionalFormatting>
  <conditionalFormatting sqref="E20:E21 E23:E24">
    <cfRule type="expression" dxfId="394" priority="28">
      <formula>WEEKDAY($C20)=$A$1</formula>
    </cfRule>
  </conditionalFormatting>
  <conditionalFormatting sqref="E17:E18">
    <cfRule type="expression" dxfId="393" priority="26">
      <formula>WEEKDAY($C17)=$A$1</formula>
    </cfRule>
  </conditionalFormatting>
  <conditionalFormatting sqref="E12">
    <cfRule type="expression" dxfId="392" priority="25">
      <formula>WEEKDAY($C12)=$A$1</formula>
    </cfRule>
  </conditionalFormatting>
  <conditionalFormatting sqref="E15">
    <cfRule type="expression" dxfId="391" priority="24">
      <formula>WEEKDAY($C15)=$A$1</formula>
    </cfRule>
  </conditionalFormatting>
  <conditionalFormatting sqref="E19">
    <cfRule type="expression" dxfId="390" priority="23">
      <formula>WEEKDAY($C19)=$A$1</formula>
    </cfRule>
  </conditionalFormatting>
  <conditionalFormatting sqref="E26">
    <cfRule type="expression" dxfId="389" priority="22">
      <formula>WEEKDAY($C26)=$A$1</formula>
    </cfRule>
  </conditionalFormatting>
  <conditionalFormatting sqref="E27">
    <cfRule type="expression" dxfId="388" priority="21">
      <formula>WEEKDAY($C27)=$A$1</formula>
    </cfRule>
  </conditionalFormatting>
  <conditionalFormatting sqref="E22">
    <cfRule type="expression" dxfId="387" priority="20">
      <formula>WEEKDAY($C22)=$A$1</formula>
    </cfRule>
  </conditionalFormatting>
  <conditionalFormatting sqref="O6:O32">
    <cfRule type="expression" dxfId="386" priority="19">
      <formula>WEEKDAY($C6)=$A$1</formula>
    </cfRule>
  </conditionalFormatting>
  <conditionalFormatting sqref="O5">
    <cfRule type="expression" dxfId="385" priority="18">
      <formula>WEEKDAY($C5)=$A$1</formula>
    </cfRule>
  </conditionalFormatting>
  <conditionalFormatting sqref="J8:N10">
    <cfRule type="expression" dxfId="384" priority="17">
      <formula>WEEKDAY($C8)=$A$1</formula>
    </cfRule>
  </conditionalFormatting>
  <conditionalFormatting sqref="N17:N19">
    <cfRule type="expression" dxfId="383" priority="16">
      <formula>WEEKDAY($C17)=$A$1</formula>
    </cfRule>
  </conditionalFormatting>
  <conditionalFormatting sqref="N20:N22">
    <cfRule type="expression" dxfId="382" priority="15">
      <formula>WEEKDAY($C20)=$A$1</formula>
    </cfRule>
  </conditionalFormatting>
  <conditionalFormatting sqref="N23:N25">
    <cfRule type="expression" dxfId="381" priority="14">
      <formula>WEEKDAY($C23)=$A$1</formula>
    </cfRule>
  </conditionalFormatting>
  <conditionalFormatting sqref="N26:N28">
    <cfRule type="expression" dxfId="380" priority="13">
      <formula>WEEKDAY($C26)=$A$1</formula>
    </cfRule>
  </conditionalFormatting>
  <conditionalFormatting sqref="J14:M16">
    <cfRule type="expression" dxfId="379" priority="12">
      <formula>WEEKDAY($C14)=$A$1</formula>
    </cfRule>
  </conditionalFormatting>
  <conditionalFormatting sqref="J20:M22">
    <cfRule type="expression" dxfId="378" priority="11">
      <formula>WEEKDAY($C20)=$A$1</formula>
    </cfRule>
  </conditionalFormatting>
  <conditionalFormatting sqref="J17:M19">
    <cfRule type="expression" dxfId="377" priority="10">
      <formula>WEEKDAY($C17)=$A$1</formula>
    </cfRule>
  </conditionalFormatting>
  <conditionalFormatting sqref="J23:M25">
    <cfRule type="expression" dxfId="376" priority="9">
      <formula>WEEKDAY($C23)=$A$1</formula>
    </cfRule>
  </conditionalFormatting>
  <conditionalFormatting sqref="J29:M31">
    <cfRule type="expression" dxfId="375" priority="8">
      <formula>WEEKDAY($C29)=$A$1</formula>
    </cfRule>
  </conditionalFormatting>
  <conditionalFormatting sqref="J26:M28">
    <cfRule type="expression" dxfId="374" priority="7">
      <formula>WEEKDAY($C26)=$A$1</formula>
    </cfRule>
  </conditionalFormatting>
  <conditionalFormatting sqref="I5:I7">
    <cfRule type="expression" dxfId="373" priority="6">
      <formula>WEEKDAY($C5)=$A$1</formula>
    </cfRule>
  </conditionalFormatting>
  <conditionalFormatting sqref="I11:I13">
    <cfRule type="expression" dxfId="372" priority="5">
      <formula>WEEKDAY($C11)=$A$1</formula>
    </cfRule>
  </conditionalFormatting>
  <conditionalFormatting sqref="I8:I10">
    <cfRule type="expression" dxfId="371" priority="4">
      <formula>WEEKDAY($C8)=$A$1</formula>
    </cfRule>
  </conditionalFormatting>
  <conditionalFormatting sqref="I14:I16">
    <cfRule type="expression" dxfId="370" priority="3">
      <formula>WEEKDAY($C14)=$A$1</formula>
    </cfRule>
  </conditionalFormatting>
  <conditionalFormatting sqref="I20">
    <cfRule type="expression" dxfId="369" priority="2">
      <formula>WEEKDAY($C20)=$A$1</formula>
    </cfRule>
  </conditionalFormatting>
  <conditionalFormatting sqref="I17:I19">
    <cfRule type="expression" dxfId="368" priority="1">
      <formula>WEEKDAY($C17)=$A$1</formula>
    </cfRule>
  </conditionalFormatting>
  <printOptions horizontalCentered="1"/>
  <pageMargins left="0.19685039370078741" right="0.19685039370078741" top="0.35433070866141736" bottom="0.35433070866141736" header="0" footer="0"/>
  <pageSetup paperSize="9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32"/>
  <sheetViews>
    <sheetView topLeftCell="A7" zoomScaleNormal="100" workbookViewId="0">
      <selection activeCell="E22" sqref="E22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9.75" style="87" bestFit="1" customWidth="1"/>
    <col min="9" max="9" width="7.75" style="87" customWidth="1"/>
    <col min="10" max="10" width="7.75" style="41" customWidth="1"/>
    <col min="11" max="11" width="7.125" style="41" bestFit="1" customWidth="1"/>
    <col min="12" max="13" width="7.75" style="41" customWidth="1"/>
    <col min="14" max="14" width="9.75" style="41" bestFit="1" customWidth="1"/>
    <col min="15" max="15" width="10.375" style="41" customWidth="1"/>
    <col min="16" max="16" width="7.875" style="6" bestFit="1" customWidth="1"/>
    <col min="17" max="17" width="14.25" style="87" customWidth="1"/>
    <col min="18" max="18" width="7.87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27" s="1" customFormat="1" ht="29.25" customHeight="1" thickBot="1">
      <c r="A1" s="41">
        <f>CHOOSE(E1,2,6,6,3,1,5,3,7,4,2,6,4)</f>
        <v>6</v>
      </c>
      <c r="C1" s="270">
        <v>2022</v>
      </c>
      <c r="D1" s="271"/>
      <c r="E1" s="145">
        <v>2</v>
      </c>
      <c r="F1" s="146" t="str">
        <f>IF(E1=0,"&lt;=월 입력","월  근무편성표")</f>
        <v>월  근무편성표</v>
      </c>
      <c r="G1" s="147"/>
      <c r="H1" s="147"/>
      <c r="I1" s="272">
        <f ca="1">TODAY()</f>
        <v>45212</v>
      </c>
      <c r="J1" s="273"/>
      <c r="K1" s="148">
        <v>0</v>
      </c>
      <c r="L1" s="149" t="str">
        <f>IF(K1="","",IF(K1=0,"",IF(K1&gt;0,"차 수정")))</f>
        <v/>
      </c>
      <c r="M1" s="274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75"/>
      <c r="O1" s="276"/>
      <c r="Q1" s="277" t="str">
        <f>IF(E1=1,"12월 말일 야간",+E1-1&amp;"월 말일 야간")</f>
        <v>1월 말일 야간</v>
      </c>
      <c r="R1" s="278"/>
      <c r="S1" s="78" t="s">
        <v>70</v>
      </c>
      <c r="T1" s="78" t="s">
        <v>56</v>
      </c>
      <c r="U1" s="79"/>
      <c r="V1" s="87"/>
      <c r="W1" s="87"/>
      <c r="Y1" s="34"/>
    </row>
    <row r="2" spans="1:27" ht="20.100000000000001" customHeight="1">
      <c r="C2" s="240" t="s">
        <v>2</v>
      </c>
      <c r="D2" s="243" t="s">
        <v>0</v>
      </c>
      <c r="E2" s="246" t="s">
        <v>30</v>
      </c>
      <c r="F2" s="247"/>
      <c r="G2" s="248"/>
      <c r="H2" s="249"/>
      <c r="I2" s="267" t="s">
        <v>292</v>
      </c>
      <c r="J2" s="252" t="s">
        <v>24</v>
      </c>
      <c r="K2" s="252" t="s">
        <v>31</v>
      </c>
      <c r="L2" s="254" t="s">
        <v>25</v>
      </c>
      <c r="M2" s="279" t="s">
        <v>20</v>
      </c>
      <c r="N2" s="257"/>
      <c r="O2" s="258"/>
      <c r="P2" s="54"/>
      <c r="Q2" s="10"/>
      <c r="R2" s="15" t="str">
        <f>'연차 최종(2021.07)'!D8</f>
        <v>유현주</v>
      </c>
      <c r="S2" s="15" t="str">
        <f>'연차 최종(2021.07)'!D9</f>
        <v>김주연</v>
      </c>
      <c r="T2" s="77" t="str">
        <f>'연차 최종(2021.07)'!D5</f>
        <v>이영재</v>
      </c>
      <c r="V2" s="87"/>
      <c r="X2" s="10"/>
      <c r="Y2"/>
    </row>
    <row r="3" spans="1:27" ht="33">
      <c r="A3" s="89" t="s">
        <v>36</v>
      </c>
      <c r="C3" s="241"/>
      <c r="D3" s="244"/>
      <c r="E3" s="157" t="s">
        <v>241</v>
      </c>
      <c r="F3" s="5" t="s">
        <v>25</v>
      </c>
      <c r="G3" s="164" t="s">
        <v>20</v>
      </c>
      <c r="H3" s="82" t="s">
        <v>33</v>
      </c>
      <c r="I3" s="251"/>
      <c r="J3" s="253"/>
      <c r="K3" s="253"/>
      <c r="L3" s="253"/>
      <c r="M3" s="280"/>
      <c r="N3" s="259"/>
      <c r="O3" s="260"/>
      <c r="Q3" s="71"/>
      <c r="R3" s="15" t="str">
        <f>'연차 최종(2021.07)'!D10</f>
        <v>안광섭</v>
      </c>
      <c r="S3" s="15" t="str">
        <f>'연차 최종(2021.07)'!D13</f>
        <v>황인기</v>
      </c>
      <c r="T3" s="77" t="str">
        <f>'연차 최종(2021.04)'!D6</f>
        <v>권헌일</v>
      </c>
      <c r="V3" s="87"/>
      <c r="X3" s="10"/>
      <c r="Y3"/>
    </row>
    <row r="4" spans="1:27" s="87" customFormat="1" ht="20.100000000000001" customHeight="1" thickBot="1">
      <c r="C4" s="242"/>
      <c r="D4" s="245"/>
      <c r="E4" s="85" t="s">
        <v>1</v>
      </c>
      <c r="F4" s="85" t="s">
        <v>235</v>
      </c>
      <c r="G4" s="165" t="s">
        <v>236</v>
      </c>
      <c r="H4" s="86" t="s">
        <v>34</v>
      </c>
      <c r="I4" s="83" t="s">
        <v>291</v>
      </c>
      <c r="J4" s="66"/>
      <c r="K4" s="66" t="s">
        <v>289</v>
      </c>
      <c r="L4" s="66" t="s">
        <v>283</v>
      </c>
      <c r="M4" s="168" t="s">
        <v>236</v>
      </c>
      <c r="N4" s="268" t="s">
        <v>200</v>
      </c>
      <c r="O4" s="269"/>
      <c r="P4" s="6"/>
      <c r="Q4" s="68" t="s">
        <v>27</v>
      </c>
      <c r="R4" s="72"/>
      <c r="S4" s="15" t="str">
        <f>'연차 최종(2021.07)'!D12</f>
        <v>엄기준</v>
      </c>
      <c r="T4" s="77"/>
      <c r="X4" s="10"/>
    </row>
    <row r="5" spans="1:27" ht="23.1" customHeight="1" thickTop="1" thickBot="1">
      <c r="B5" s="150" t="s">
        <v>198</v>
      </c>
      <c r="C5" s="46">
        <v>1</v>
      </c>
      <c r="D5" s="47" t="str">
        <f>IF(C5="","",LEFT(TEXT(DATE($C$1,$E$1,$C5),"aaaa"),1))</f>
        <v>화</v>
      </c>
      <c r="E5" s="106"/>
      <c r="F5" s="106" t="s">
        <v>35</v>
      </c>
      <c r="G5" s="166" t="s">
        <v>70</v>
      </c>
      <c r="H5" s="105" t="s">
        <v>232</v>
      </c>
      <c r="I5" s="106" t="s">
        <v>278</v>
      </c>
      <c r="J5" s="106"/>
      <c r="K5" s="107"/>
      <c r="L5" s="101" t="s">
        <v>276</v>
      </c>
      <c r="M5" s="169" t="s">
        <v>275</v>
      </c>
      <c r="N5" s="61" t="s">
        <v>281</v>
      </c>
      <c r="O5" s="160" t="s">
        <v>298</v>
      </c>
      <c r="P5" s="69" t="str">
        <f t="shared" ref="P5:P32" si="0">IF(C5="","",IF($E$1="","",IF(OR(COUNTIF(I5:O5,LEFT($R$2,2)&amp;"*")&gt;1,COUNTIF(I5:O5,LEFT($R$3,2)&amp;"*")&gt;1,COUNTIF(I5:O5,LEFT($S$2,2)&amp;"*")&gt;1,COUNTIF(I5:O5,LEFT($S$3,2)&amp;"*")&gt;1,COUNTIF(I5:O5,LEFT($S$4,2)&amp;"*")&gt;1,COUNTIF(I5:O5,LEFT($S$5,2)&amp;"*")&gt;1,COUNTIF(I5:O5,LEFT($L$2,2)&amp;"*")&gt;1),"&lt;=중복!!",IF(M4="","",IF(OR(I5=M4,J5=M4,K5=M4,L5=M4),M4&amp;"&lt;=야간연속 불가!!","")))))</f>
        <v/>
      </c>
      <c r="Q5" s="68" t="s">
        <v>37</v>
      </c>
      <c r="R5" s="73"/>
      <c r="S5" s="15" t="str">
        <f>'연차 최종(2021.07)'!D11</f>
        <v>송순정</v>
      </c>
      <c r="T5" s="125" t="str">
        <f>'연차 최종(2022.01) '!D7</f>
        <v>박용식</v>
      </c>
      <c r="V5" s="87"/>
      <c r="Y5"/>
    </row>
    <row r="6" spans="1:27" ht="23.1" customHeight="1">
      <c r="A6" s="3"/>
      <c r="B6" s="150" t="s">
        <v>198</v>
      </c>
      <c r="C6" s="32">
        <f>1+C5</f>
        <v>2</v>
      </c>
      <c r="D6" s="44" t="str">
        <f t="shared" ref="D6:D32" si="1">IF(C6="","",LEFT(TEXT(DATE($C$1,$E$1,$C6),"aaaa"),1))</f>
        <v>수</v>
      </c>
      <c r="E6" s="106"/>
      <c r="F6" s="106" t="s">
        <v>232</v>
      </c>
      <c r="G6" s="166" t="s">
        <v>35</v>
      </c>
      <c r="H6" s="105" t="s">
        <v>70</v>
      </c>
      <c r="I6" s="107" t="s">
        <v>281</v>
      </c>
      <c r="J6" s="107"/>
      <c r="K6" s="106" t="s">
        <v>278</v>
      </c>
      <c r="L6" s="101" t="s">
        <v>276</v>
      </c>
      <c r="M6" s="171" t="s">
        <v>275</v>
      </c>
      <c r="N6" s="118"/>
      <c r="O6" s="151" t="s">
        <v>199</v>
      </c>
      <c r="P6" s="69" t="str">
        <f>IF(C6="","",IF($E$1="","",IF(OR(COUNTIF(I6:O6,LEFT($R$2,2)&amp;"*")&gt;1,COUNTIF(I6:O6,LEFT($R$3,2)&amp;"*")&gt;1,COUNTIF(I6:O6,LEFT($S$2,2)&amp;"*")&gt;1,COUNTIF(I6:O6,LEFT($S$3,2)&amp;"*")&gt;1,COUNTIF(I6:O6,LEFT($S$4,2)&amp;"*")&gt;1,COUNTIF(I6:O6,LEFT($S$5,2)&amp;"*")&gt;1,COUNTIF(I6:O6,LEFT($L$2,2)&amp;"*")&gt;1),"&lt;=중복!!",IF(M5="","",IF(OR(I6=M5,J6=M5,K6=M5,L6=M5),M5&amp;"&lt;=야간연속 불가!!","")))))</f>
        <v/>
      </c>
      <c r="Q6" s="39"/>
      <c r="R6"/>
      <c r="S6" s="48"/>
      <c r="T6" s="49" t="s">
        <v>19</v>
      </c>
      <c r="U6" s="50" t="s">
        <v>23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27" ht="24.95" customHeight="1">
      <c r="C7" s="43">
        <f t="shared" ref="C7:C32" si="2">1+C6</f>
        <v>3</v>
      </c>
      <c r="D7" s="45" t="str">
        <f t="shared" si="1"/>
        <v>목</v>
      </c>
      <c r="E7" s="106" t="s">
        <v>199</v>
      </c>
      <c r="F7" s="106" t="s">
        <v>70</v>
      </c>
      <c r="G7" s="166" t="s">
        <v>232</v>
      </c>
      <c r="H7" s="105" t="s">
        <v>35</v>
      </c>
      <c r="I7" s="106"/>
      <c r="J7" s="106"/>
      <c r="K7" s="106"/>
      <c r="L7" s="101"/>
      <c r="M7" s="169" t="s">
        <v>280</v>
      </c>
      <c r="N7" s="61" t="s">
        <v>278</v>
      </c>
      <c r="O7" s="95"/>
      <c r="P7" s="69" t="str">
        <f t="shared" si="0"/>
        <v/>
      </c>
      <c r="Q7" s="39"/>
      <c r="R7"/>
      <c r="S7" s="39" t="str">
        <f>R2</f>
        <v>유현주</v>
      </c>
      <c r="T7" s="134">
        <f>COUNTIF(I$5:K$32,LEFT($S$7,2)&amp;"*")</f>
        <v>1</v>
      </c>
      <c r="U7" s="134">
        <f>COUNTIF(L$5:L$32,LEFT($S$7,2)&amp;"*")</f>
        <v>0</v>
      </c>
      <c r="V7" s="134">
        <f>COUNTIF(M$5:M$32,LEFT($S$7,2)&amp;"*")</f>
        <v>0</v>
      </c>
      <c r="W7" s="88">
        <f t="shared" ref="W7:W12" si="3">SUM(T7:V7)</f>
        <v>1</v>
      </c>
      <c r="X7" s="88">
        <f>COUNTIF($N$5:$O$32,LEFT($S$7,2)&amp;"*")</f>
        <v>7</v>
      </c>
      <c r="Y7" s="134">
        <f t="shared" ref="Y7:Y12" si="4">+W7+X7</f>
        <v>8</v>
      </c>
    </row>
    <row r="8" spans="1:27" ht="24.95" customHeight="1">
      <c r="C8" s="32">
        <f t="shared" si="2"/>
        <v>4</v>
      </c>
      <c r="D8" s="44" t="str">
        <f t="shared" si="1"/>
        <v>금</v>
      </c>
      <c r="E8" s="106" t="s">
        <v>199</v>
      </c>
      <c r="F8" s="106" t="s">
        <v>35</v>
      </c>
      <c r="G8" s="166" t="s">
        <v>70</v>
      </c>
      <c r="H8" s="105" t="s">
        <v>232</v>
      </c>
      <c r="I8" s="106"/>
      <c r="J8" s="106"/>
      <c r="K8" s="107"/>
      <c r="L8" s="101"/>
      <c r="M8" s="169" t="s">
        <v>280</v>
      </c>
      <c r="N8" s="61" t="s">
        <v>276</v>
      </c>
      <c r="O8" s="95"/>
      <c r="P8" s="69" t="str">
        <f t="shared" si="0"/>
        <v/>
      </c>
      <c r="Q8" s="39"/>
      <c r="R8"/>
      <c r="S8" s="48" t="str">
        <f>S2</f>
        <v>김주연</v>
      </c>
      <c r="T8" s="48">
        <f>COUNTIF(I$5:K$32,LEFT($S$8,2)&amp;"*")</f>
        <v>2</v>
      </c>
      <c r="U8" s="48">
        <f>COUNTIF(L$5:L$32,LEFT($S$8,2)&amp;"*")</f>
        <v>0</v>
      </c>
      <c r="V8" s="48">
        <f>COUNTIF(M$5:M$32,LEFT($S$8,2)&amp;"*")</f>
        <v>9</v>
      </c>
      <c r="W8" s="52">
        <f t="shared" si="3"/>
        <v>11</v>
      </c>
      <c r="X8" s="52">
        <f>COUNTIF($N$5:$O$32,LEFT($S$8,2)&amp;"*")</f>
        <v>7</v>
      </c>
      <c r="Y8" s="48">
        <f t="shared" si="4"/>
        <v>18</v>
      </c>
    </row>
    <row r="9" spans="1:27" ht="24.95" customHeight="1">
      <c r="C9" s="32">
        <f t="shared" si="2"/>
        <v>5</v>
      </c>
      <c r="D9" s="44" t="str">
        <f t="shared" si="1"/>
        <v>토</v>
      </c>
      <c r="E9" s="107" t="s">
        <v>199</v>
      </c>
      <c r="F9" s="106" t="s">
        <v>35</v>
      </c>
      <c r="G9" s="166" t="s">
        <v>70</v>
      </c>
      <c r="H9" s="105" t="s">
        <v>249</v>
      </c>
      <c r="I9" s="107"/>
      <c r="J9" s="107"/>
      <c r="K9" s="106"/>
      <c r="L9" s="101"/>
      <c r="M9" s="169" t="s">
        <v>276</v>
      </c>
      <c r="N9" s="118" t="s">
        <v>275</v>
      </c>
      <c r="O9" s="95"/>
      <c r="P9" s="69" t="str">
        <f t="shared" si="0"/>
        <v/>
      </c>
      <c r="Q9" s="39"/>
      <c r="R9"/>
      <c r="S9" s="39" t="str">
        <f>S4</f>
        <v>엄기준</v>
      </c>
      <c r="T9" s="134">
        <f>COUNTIF(I$5:K$32,LEFT($S$9,2)&amp;"*")</f>
        <v>0</v>
      </c>
      <c r="U9" s="134">
        <f>COUNTIF(L$5:L$32,LEFT($S$9,2)&amp;"*")</f>
        <v>0</v>
      </c>
      <c r="V9" s="134">
        <f>COUNTIF(M$5:M$32,LEFT($S$9,2)&amp;"*")</f>
        <v>9</v>
      </c>
      <c r="W9" s="88">
        <f t="shared" si="3"/>
        <v>9</v>
      </c>
      <c r="X9" s="88">
        <f>COUNTIF($N$5:$O$32,LEFT($S$9,2)&amp;"*")</f>
        <v>7</v>
      </c>
      <c r="Y9" s="134">
        <f t="shared" si="4"/>
        <v>16</v>
      </c>
      <c r="AA9" s="153"/>
    </row>
    <row r="10" spans="1:27" ht="24.95" customHeight="1">
      <c r="C10" s="32">
        <f t="shared" si="2"/>
        <v>6</v>
      </c>
      <c r="D10" s="44" t="str">
        <f t="shared" si="1"/>
        <v>일</v>
      </c>
      <c r="E10" s="107"/>
      <c r="F10" s="106" t="s">
        <v>232</v>
      </c>
      <c r="G10" s="166" t="s">
        <v>35</v>
      </c>
      <c r="H10" s="105" t="s">
        <v>70</v>
      </c>
      <c r="I10" s="106"/>
      <c r="J10" s="106"/>
      <c r="K10" s="106"/>
      <c r="L10" s="101"/>
      <c r="M10" s="169" t="s">
        <v>276</v>
      </c>
      <c r="N10" s="61"/>
      <c r="O10" s="95" t="s">
        <v>298</v>
      </c>
      <c r="P10" s="69" t="str">
        <f t="shared" si="0"/>
        <v/>
      </c>
      <c r="Q10" s="39"/>
      <c r="S10" s="48" t="str">
        <f>S3</f>
        <v>황인기</v>
      </c>
      <c r="T10" s="39">
        <f>COUNTIF(E$5:E$32,LEFT($S$10,2)&amp;"*")</f>
        <v>21</v>
      </c>
      <c r="U10" s="39">
        <f>COUNTIF(F$5:F$32,LEFT($S$10,2)&amp;"*")</f>
        <v>0</v>
      </c>
      <c r="V10" s="39">
        <f>COUNTIF(G$5:G$32,LEFT($S$10,2)&amp;"*")</f>
        <v>0</v>
      </c>
      <c r="W10" s="52">
        <f t="shared" si="3"/>
        <v>21</v>
      </c>
      <c r="X10" s="52">
        <f>COUNTIF($N$5:$O$32,LEFT($S$10,2)&amp;"*")</f>
        <v>6</v>
      </c>
      <c r="Y10" s="48">
        <f t="shared" si="4"/>
        <v>27</v>
      </c>
      <c r="Z10" s="2"/>
    </row>
    <row r="11" spans="1:27" ht="24.95" customHeight="1">
      <c r="C11" s="32">
        <f t="shared" si="2"/>
        <v>7</v>
      </c>
      <c r="D11" s="44" t="str">
        <f t="shared" si="1"/>
        <v>월</v>
      </c>
      <c r="E11" s="104" t="s">
        <v>199</v>
      </c>
      <c r="F11" s="106" t="s">
        <v>232</v>
      </c>
      <c r="G11" s="166" t="s">
        <v>35</v>
      </c>
      <c r="H11" s="105" t="s">
        <v>196</v>
      </c>
      <c r="I11" s="106"/>
      <c r="J11" s="106"/>
      <c r="K11" s="107"/>
      <c r="L11" s="101"/>
      <c r="M11" s="169" t="s">
        <v>277</v>
      </c>
      <c r="N11" s="61" t="s">
        <v>281</v>
      </c>
      <c r="O11" s="95"/>
      <c r="P11" s="69" t="str">
        <f t="shared" si="0"/>
        <v/>
      </c>
      <c r="Q11" s="39"/>
      <c r="R11"/>
      <c r="S11" s="75" t="str">
        <f>R3</f>
        <v>안광섭</v>
      </c>
      <c r="T11" s="75">
        <f>COUNTIF(I$5:K$32,LEFT($S$11,2)&amp;"*")</f>
        <v>0</v>
      </c>
      <c r="U11" s="75">
        <f>COUNTIF(L$5:L$32,LEFT($S$11,2)&amp;"*")</f>
        <v>2</v>
      </c>
      <c r="V11" s="75">
        <f>COUNTIF(M$5:M$32,LEFT($S$11,2)&amp;"*")</f>
        <v>10</v>
      </c>
      <c r="W11" s="76">
        <f t="shared" si="3"/>
        <v>12</v>
      </c>
      <c r="X11" s="76">
        <f>COUNTIF($N$5:$O$32,LEFT($S$11,2)&amp;"*")</f>
        <v>6</v>
      </c>
      <c r="Y11" s="75">
        <f t="shared" si="4"/>
        <v>18</v>
      </c>
    </row>
    <row r="12" spans="1:27" s="2" customFormat="1" ht="27.75">
      <c r="C12" s="32">
        <f t="shared" si="2"/>
        <v>8</v>
      </c>
      <c r="D12" s="44" t="str">
        <f t="shared" si="1"/>
        <v>화</v>
      </c>
      <c r="E12" s="107" t="s">
        <v>270</v>
      </c>
      <c r="F12" s="106" t="s">
        <v>70</v>
      </c>
      <c r="G12" s="166" t="s">
        <v>232</v>
      </c>
      <c r="H12" s="105" t="s">
        <v>35</v>
      </c>
      <c r="I12" s="107"/>
      <c r="J12" s="107"/>
      <c r="K12" s="106"/>
      <c r="L12" s="101"/>
      <c r="M12" s="169" t="s">
        <v>277</v>
      </c>
      <c r="N12" s="131" t="s">
        <v>285</v>
      </c>
      <c r="O12" s="154" t="s">
        <v>302</v>
      </c>
      <c r="P12" s="69" t="str">
        <f t="shared" si="0"/>
        <v/>
      </c>
      <c r="S12" s="75">
        <f>T4</f>
        <v>0</v>
      </c>
      <c r="T12" s="75">
        <f>COUNTIF(I$5:K$32,LEFT($S$12,2)&amp;"*")</f>
        <v>0</v>
      </c>
      <c r="U12" s="75">
        <f>COUNTIF(L$5:L$32,LEFT($S$12,2)&amp;"*")</f>
        <v>0</v>
      </c>
      <c r="V12" s="75">
        <f>COUNTIF(M$5:M$32,LEFT($S$12,2)&amp;"*")</f>
        <v>0</v>
      </c>
      <c r="W12" s="76">
        <f t="shared" si="3"/>
        <v>0</v>
      </c>
      <c r="X12" s="76">
        <f>COUNTIF($N$5:$O$32,LEFT($S$12,2)&amp;"*")</f>
        <v>0</v>
      </c>
      <c r="Y12" s="75">
        <f t="shared" si="4"/>
        <v>0</v>
      </c>
    </row>
    <row r="13" spans="1:27" ht="24.95" customHeight="1">
      <c r="C13" s="32">
        <f t="shared" si="2"/>
        <v>9</v>
      </c>
      <c r="D13" s="44" t="str">
        <f t="shared" si="1"/>
        <v>수</v>
      </c>
      <c r="E13" s="104" t="s">
        <v>199</v>
      </c>
      <c r="F13" s="106" t="s">
        <v>70</v>
      </c>
      <c r="G13" s="166" t="s">
        <v>232</v>
      </c>
      <c r="H13" s="105" t="s">
        <v>195</v>
      </c>
      <c r="I13" s="106"/>
      <c r="J13" s="106"/>
      <c r="K13" s="106"/>
      <c r="L13" s="101"/>
      <c r="M13" s="169" t="s">
        <v>276</v>
      </c>
      <c r="N13" s="61" t="s">
        <v>275</v>
      </c>
      <c r="O13" s="95"/>
      <c r="P13" s="69" t="str">
        <f t="shared" si="0"/>
        <v/>
      </c>
      <c r="Q13" s="39"/>
      <c r="R13"/>
      <c r="S13" s="39" t="str">
        <f>T2</f>
        <v>이영재</v>
      </c>
      <c r="T13" s="39">
        <f>COUNTIF(E$5:E$32,LEFT($S$13,2)&amp;"*")</f>
        <v>0</v>
      </c>
      <c r="U13" s="39">
        <f>COUNTIF(F$5:F$32,LEFT($S$13,2)&amp;"*")</f>
        <v>9</v>
      </c>
      <c r="V13" s="39">
        <f>COUNTIF(G$5:G$32,LEFT($S$13,2)&amp;"*")</f>
        <v>10</v>
      </c>
      <c r="W13" s="70">
        <f>SUM(T13:V13)</f>
        <v>19</v>
      </c>
      <c r="X13" s="70">
        <f>COUNTIF($H$5:$H$32,LEFT($S$13,2)&amp;"*")</f>
        <v>9</v>
      </c>
      <c r="Y13" s="39">
        <f>+W13+X13</f>
        <v>28</v>
      </c>
    </row>
    <row r="14" spans="1:27" ht="24.95" customHeight="1">
      <c r="C14" s="32">
        <f t="shared" si="2"/>
        <v>10</v>
      </c>
      <c r="D14" s="44" t="str">
        <f t="shared" si="1"/>
        <v>목</v>
      </c>
      <c r="E14" s="104" t="s">
        <v>199</v>
      </c>
      <c r="F14" s="106" t="s">
        <v>35</v>
      </c>
      <c r="G14" s="166" t="s">
        <v>70</v>
      </c>
      <c r="H14" s="105" t="s">
        <v>232</v>
      </c>
      <c r="I14" s="106"/>
      <c r="J14" s="106"/>
      <c r="K14" s="107"/>
      <c r="L14" s="101"/>
      <c r="M14" s="169" t="s">
        <v>276</v>
      </c>
      <c r="N14" s="61" t="s">
        <v>278</v>
      </c>
      <c r="O14" s="95"/>
      <c r="P14" s="69" t="str">
        <f t="shared" si="0"/>
        <v/>
      </c>
      <c r="Q14" s="39"/>
      <c r="R14"/>
      <c r="S14" s="48" t="str">
        <f>T3</f>
        <v>권헌일</v>
      </c>
      <c r="T14" s="48">
        <f>COUNTIF(E$5:E$32,LEFT($S$14,2)&amp;"*")</f>
        <v>0</v>
      </c>
      <c r="U14" s="48">
        <f>COUNTIF(F$5:F$32,LEFT($S$14,2)&amp;"*")</f>
        <v>10</v>
      </c>
      <c r="V14" s="48">
        <f>COUNTIF(G$5:G$32,LEFT($S$14,2)&amp;"*")</f>
        <v>9</v>
      </c>
      <c r="W14" s="52">
        <f t="shared" ref="W14:W15" si="5">SUM(T14:V14)</f>
        <v>19</v>
      </c>
      <c r="X14" s="52">
        <f>COUNTIF($H$5:$H$32,LEFT($S$14,2)&amp;"*")</f>
        <v>9</v>
      </c>
      <c r="Y14" s="48">
        <f t="shared" ref="Y14:Y15" si="6">+W14+X14</f>
        <v>28</v>
      </c>
    </row>
    <row r="15" spans="1:27" ht="28.5" thickBot="1">
      <c r="C15" s="32">
        <f t="shared" si="2"/>
        <v>11</v>
      </c>
      <c r="D15" s="44" t="str">
        <f t="shared" si="1"/>
        <v>금</v>
      </c>
      <c r="E15" s="107" t="s">
        <v>270</v>
      </c>
      <c r="F15" s="106" t="s">
        <v>232</v>
      </c>
      <c r="G15" s="166" t="s">
        <v>35</v>
      </c>
      <c r="H15" s="105" t="s">
        <v>70</v>
      </c>
      <c r="I15" s="107"/>
      <c r="J15" s="107"/>
      <c r="K15" s="106"/>
      <c r="L15" s="101"/>
      <c r="M15" s="169" t="s">
        <v>278</v>
      </c>
      <c r="N15" s="118" t="s">
        <v>276</v>
      </c>
      <c r="O15" s="154"/>
      <c r="P15" s="69" t="str">
        <f t="shared" si="0"/>
        <v/>
      </c>
      <c r="Q15" s="39"/>
      <c r="R15"/>
      <c r="S15" s="39" t="str">
        <f>T5</f>
        <v>박용식</v>
      </c>
      <c r="T15" s="39">
        <f>COUNTIF(E$5:E$32,LEFT($S$15,2)&amp;"*")</f>
        <v>0</v>
      </c>
      <c r="U15" s="39">
        <f>COUNTIF(F$5:F$32,LEFT($S$15,2)&amp;"*")</f>
        <v>9</v>
      </c>
      <c r="V15" s="39">
        <f>COUNTIF(G$5:G$32,LEFT($S$15,2)&amp;"*")</f>
        <v>9</v>
      </c>
      <c r="W15" s="74">
        <f t="shared" si="5"/>
        <v>18</v>
      </c>
      <c r="X15" s="74">
        <f>COUNTIF($H$5:$H$32,LEFT($S$15,2)&amp;"*")</f>
        <v>10</v>
      </c>
      <c r="Y15" s="39">
        <f t="shared" si="6"/>
        <v>28</v>
      </c>
    </row>
    <row r="16" spans="1:27" s="2" customFormat="1" ht="24.95" customHeight="1">
      <c r="C16" s="32">
        <f t="shared" si="2"/>
        <v>12</v>
      </c>
      <c r="D16" s="44" t="str">
        <f t="shared" si="1"/>
        <v>토</v>
      </c>
      <c r="E16" s="104" t="s">
        <v>199</v>
      </c>
      <c r="F16" s="106" t="s">
        <v>70</v>
      </c>
      <c r="G16" s="166" t="s">
        <v>232</v>
      </c>
      <c r="H16" s="105" t="s">
        <v>35</v>
      </c>
      <c r="I16" s="106"/>
      <c r="J16" s="106"/>
      <c r="K16" s="106"/>
      <c r="L16" s="101"/>
      <c r="M16" s="169" t="s">
        <v>279</v>
      </c>
      <c r="N16" s="61" t="s">
        <v>296</v>
      </c>
      <c r="O16" s="95"/>
      <c r="P16" s="69" t="str">
        <f t="shared" si="0"/>
        <v/>
      </c>
      <c r="Q16" s="39"/>
      <c r="V16" s="35"/>
      <c r="W16" s="35"/>
      <c r="X16" s="35"/>
    </row>
    <row r="17" spans="3:25" s="2" customFormat="1" ht="24.95" customHeight="1">
      <c r="C17" s="32">
        <f t="shared" si="2"/>
        <v>13</v>
      </c>
      <c r="D17" s="44" t="str">
        <f t="shared" si="1"/>
        <v>일</v>
      </c>
      <c r="E17" s="104"/>
      <c r="F17" s="106" t="s">
        <v>35</v>
      </c>
      <c r="G17" s="166" t="s">
        <v>70</v>
      </c>
      <c r="H17" s="105" t="s">
        <v>232</v>
      </c>
      <c r="I17" s="106"/>
      <c r="J17" s="106"/>
      <c r="K17" s="107"/>
      <c r="L17" s="101"/>
      <c r="M17" s="169" t="s">
        <v>279</v>
      </c>
      <c r="N17" s="61"/>
      <c r="O17" s="95" t="s">
        <v>299</v>
      </c>
      <c r="P17" s="69" t="str">
        <f t="shared" si="0"/>
        <v/>
      </c>
      <c r="Q17" s="119"/>
      <c r="R17" s="97"/>
      <c r="V17" s="35"/>
      <c r="W17" s="35"/>
      <c r="X17" s="35"/>
    </row>
    <row r="18" spans="3:25" s="2" customFormat="1" ht="24.95" customHeight="1">
      <c r="C18" s="32">
        <f t="shared" si="2"/>
        <v>14</v>
      </c>
      <c r="D18" s="44" t="str">
        <f t="shared" si="1"/>
        <v>월</v>
      </c>
      <c r="E18" s="104" t="s">
        <v>199</v>
      </c>
      <c r="F18" s="106" t="s">
        <v>35</v>
      </c>
      <c r="G18" s="166" t="s">
        <v>70</v>
      </c>
      <c r="H18" s="132" t="s">
        <v>271</v>
      </c>
      <c r="I18" s="107"/>
      <c r="J18" s="107"/>
      <c r="K18" s="106"/>
      <c r="L18" s="101"/>
      <c r="M18" s="169" t="s">
        <v>279</v>
      </c>
      <c r="N18" s="118" t="s">
        <v>281</v>
      </c>
      <c r="O18" s="95"/>
      <c r="P18" s="69" t="str">
        <f t="shared" si="0"/>
        <v/>
      </c>
      <c r="Q18" s="152"/>
      <c r="T18" s="98"/>
      <c r="V18" s="35"/>
      <c r="W18" s="35"/>
      <c r="X18" s="35"/>
    </row>
    <row r="19" spans="3:25" s="2" customFormat="1" ht="27.75">
      <c r="C19" s="43">
        <f t="shared" si="2"/>
        <v>15</v>
      </c>
      <c r="D19" s="45" t="str">
        <f t="shared" si="1"/>
        <v>화</v>
      </c>
      <c r="E19" s="107" t="s">
        <v>270</v>
      </c>
      <c r="F19" s="106" t="s">
        <v>232</v>
      </c>
      <c r="G19" s="166" t="s">
        <v>35</v>
      </c>
      <c r="H19" s="105" t="s">
        <v>70</v>
      </c>
      <c r="I19" s="106"/>
      <c r="J19" s="106"/>
      <c r="K19" s="106"/>
      <c r="L19" s="101"/>
      <c r="M19" s="169" t="s">
        <v>278</v>
      </c>
      <c r="N19" s="131" t="s">
        <v>300</v>
      </c>
      <c r="O19" s="154" t="s">
        <v>285</v>
      </c>
      <c r="P19" s="69" t="str">
        <f t="shared" si="0"/>
        <v/>
      </c>
      <c r="Q19" s="119"/>
      <c r="V19" s="35"/>
      <c r="W19" s="35"/>
      <c r="X19" s="35"/>
    </row>
    <row r="20" spans="3:25" ht="24.95" customHeight="1">
      <c r="C20" s="32">
        <f t="shared" si="2"/>
        <v>16</v>
      </c>
      <c r="D20" s="44" t="str">
        <f t="shared" si="1"/>
        <v>수</v>
      </c>
      <c r="E20" s="107" t="s">
        <v>199</v>
      </c>
      <c r="F20" s="106" t="s">
        <v>232</v>
      </c>
      <c r="G20" s="166" t="s">
        <v>35</v>
      </c>
      <c r="H20" s="132" t="s">
        <v>272</v>
      </c>
      <c r="I20" s="106"/>
      <c r="J20" s="106"/>
      <c r="K20" s="107"/>
      <c r="L20" s="101"/>
      <c r="M20" s="169" t="s">
        <v>279</v>
      </c>
      <c r="N20" s="118" t="s">
        <v>275</v>
      </c>
      <c r="O20" s="105"/>
      <c r="P20" s="69" t="str">
        <f t="shared" si="0"/>
        <v/>
      </c>
      <c r="Q20" s="119"/>
      <c r="R20" s="124"/>
      <c r="V20" s="87"/>
      <c r="Y20"/>
    </row>
    <row r="21" spans="3:25" ht="24.95" customHeight="1">
      <c r="C21" s="32">
        <f>1+C20</f>
        <v>17</v>
      </c>
      <c r="D21" s="44" t="str">
        <f t="shared" si="1"/>
        <v>목</v>
      </c>
      <c r="E21" s="107"/>
      <c r="F21" s="106" t="s">
        <v>70</v>
      </c>
      <c r="G21" s="166" t="s">
        <v>232</v>
      </c>
      <c r="H21" s="105" t="s">
        <v>35</v>
      </c>
      <c r="I21" s="143"/>
      <c r="J21" s="107"/>
      <c r="K21" s="106"/>
      <c r="L21" s="101"/>
      <c r="M21" s="169" t="s">
        <v>275</v>
      </c>
      <c r="N21" s="118" t="s">
        <v>278</v>
      </c>
      <c r="O21" s="105"/>
      <c r="P21" s="69" t="str">
        <f t="shared" si="0"/>
        <v/>
      </c>
      <c r="Q21" s="39"/>
      <c r="R21" s="2"/>
      <c r="V21" s="87"/>
      <c r="Y21"/>
    </row>
    <row r="22" spans="3:25" ht="27.75">
      <c r="C22" s="32">
        <f t="shared" si="2"/>
        <v>18</v>
      </c>
      <c r="D22" s="44" t="str">
        <f t="shared" si="1"/>
        <v>금</v>
      </c>
      <c r="E22" s="107" t="s">
        <v>270</v>
      </c>
      <c r="F22" s="106" t="s">
        <v>70</v>
      </c>
      <c r="G22" s="166" t="s">
        <v>232</v>
      </c>
      <c r="H22" s="132" t="s">
        <v>273</v>
      </c>
      <c r="I22" s="143"/>
      <c r="J22" s="106"/>
      <c r="K22" s="106"/>
      <c r="L22" s="101"/>
      <c r="M22" s="169" t="s">
        <v>275</v>
      </c>
      <c r="N22" s="118" t="s">
        <v>297</v>
      </c>
      <c r="O22" s="160"/>
      <c r="P22" s="69" t="str">
        <f t="shared" si="0"/>
        <v/>
      </c>
      <c r="Q22" s="156"/>
      <c r="R22" s="2"/>
      <c r="V22" s="87"/>
      <c r="Y22"/>
    </row>
    <row r="23" spans="3:25" ht="24.95" customHeight="1">
      <c r="C23" s="32">
        <f t="shared" si="2"/>
        <v>19</v>
      </c>
      <c r="D23" s="44" t="str">
        <f t="shared" si="1"/>
        <v>토</v>
      </c>
      <c r="E23" s="107" t="s">
        <v>199</v>
      </c>
      <c r="F23" s="106" t="s">
        <v>35</v>
      </c>
      <c r="G23" s="166" t="s">
        <v>70</v>
      </c>
      <c r="H23" s="105" t="s">
        <v>232</v>
      </c>
      <c r="I23" s="143"/>
      <c r="J23" s="106"/>
      <c r="K23" s="107"/>
      <c r="L23" s="101"/>
      <c r="M23" s="169" t="s">
        <v>280</v>
      </c>
      <c r="N23" s="61" t="s">
        <v>276</v>
      </c>
      <c r="O23" s="105"/>
      <c r="P23" s="69" t="str">
        <f t="shared" si="0"/>
        <v/>
      </c>
      <c r="Q23" s="152"/>
      <c r="R23" s="2"/>
      <c r="V23" s="87"/>
      <c r="Y23"/>
    </row>
    <row r="24" spans="3:25" ht="24.95" customHeight="1">
      <c r="C24" s="32">
        <f t="shared" si="2"/>
        <v>20</v>
      </c>
      <c r="D24" s="44" t="str">
        <f t="shared" si="1"/>
        <v>일</v>
      </c>
      <c r="E24" s="107"/>
      <c r="F24" s="106" t="s">
        <v>232</v>
      </c>
      <c r="G24" s="166" t="s">
        <v>35</v>
      </c>
      <c r="H24" s="105" t="s">
        <v>70</v>
      </c>
      <c r="I24" s="143"/>
      <c r="J24" s="107"/>
      <c r="K24" s="106"/>
      <c r="L24" s="101"/>
      <c r="M24" s="169" t="s">
        <v>275</v>
      </c>
      <c r="N24" s="118"/>
      <c r="O24" s="105" t="s">
        <v>299</v>
      </c>
      <c r="P24" s="69" t="str">
        <f t="shared" si="0"/>
        <v/>
      </c>
      <c r="Q24" s="119"/>
      <c r="R24" s="2"/>
      <c r="V24" s="87"/>
      <c r="Y24"/>
    </row>
    <row r="25" spans="3:25" ht="24.95" customHeight="1">
      <c r="C25" s="32">
        <f t="shared" si="2"/>
        <v>21</v>
      </c>
      <c r="D25" s="44" t="str">
        <f t="shared" si="1"/>
        <v>월</v>
      </c>
      <c r="E25" s="129" t="s">
        <v>199</v>
      </c>
      <c r="F25" s="106" t="s">
        <v>70</v>
      </c>
      <c r="G25" s="166" t="s">
        <v>232</v>
      </c>
      <c r="H25" s="105" t="s">
        <v>35</v>
      </c>
      <c r="I25" s="143"/>
      <c r="J25" s="106"/>
      <c r="K25" s="106"/>
      <c r="L25" s="101"/>
      <c r="M25" s="169" t="s">
        <v>295</v>
      </c>
      <c r="N25" s="61" t="s">
        <v>276</v>
      </c>
      <c r="O25" s="160"/>
      <c r="P25" s="69"/>
      <c r="Q25" s="39"/>
      <c r="R25" s="2"/>
      <c r="V25" s="87"/>
      <c r="Y25"/>
    </row>
    <row r="26" spans="3:25" s="2" customFormat="1" ht="27.75">
      <c r="C26" s="32">
        <f t="shared" si="2"/>
        <v>22</v>
      </c>
      <c r="D26" s="44" t="str">
        <f t="shared" si="1"/>
        <v>화</v>
      </c>
      <c r="E26" s="107" t="s">
        <v>270</v>
      </c>
      <c r="F26" s="106" t="s">
        <v>35</v>
      </c>
      <c r="G26" s="166" t="s">
        <v>70</v>
      </c>
      <c r="H26" s="105" t="s">
        <v>232</v>
      </c>
      <c r="I26" s="143"/>
      <c r="J26" s="106"/>
      <c r="K26" s="107"/>
      <c r="L26" s="101"/>
      <c r="M26" s="169" t="s">
        <v>276</v>
      </c>
      <c r="N26" s="61" t="s">
        <v>281</v>
      </c>
      <c r="O26" s="132" t="s">
        <v>287</v>
      </c>
      <c r="P26" s="69" t="str">
        <f t="shared" si="0"/>
        <v/>
      </c>
      <c r="Q26" s="39"/>
      <c r="V26" s="35"/>
      <c r="W26" s="35"/>
      <c r="X26" s="35"/>
    </row>
    <row r="27" spans="3:25" ht="27.75">
      <c r="C27" s="32">
        <f t="shared" si="2"/>
        <v>23</v>
      </c>
      <c r="D27" s="44" t="str">
        <f t="shared" si="1"/>
        <v>수</v>
      </c>
      <c r="E27" s="107" t="s">
        <v>270</v>
      </c>
      <c r="F27" s="106" t="s">
        <v>35</v>
      </c>
      <c r="G27" s="166" t="s">
        <v>70</v>
      </c>
      <c r="H27" s="105" t="s">
        <v>232</v>
      </c>
      <c r="I27" s="143"/>
      <c r="J27" s="107"/>
      <c r="K27" s="106"/>
      <c r="L27" s="101"/>
      <c r="M27" s="169" t="s">
        <v>276</v>
      </c>
      <c r="N27" s="118" t="s">
        <v>275</v>
      </c>
      <c r="O27" s="105"/>
      <c r="P27" s="69" t="str">
        <f t="shared" si="0"/>
        <v/>
      </c>
      <c r="Q27" s="39"/>
      <c r="R27" s="2"/>
      <c r="V27" s="87"/>
      <c r="Y27"/>
    </row>
    <row r="28" spans="3:25" ht="24.95" customHeight="1">
      <c r="C28" s="32">
        <f t="shared" si="2"/>
        <v>24</v>
      </c>
      <c r="D28" s="44" t="str">
        <f t="shared" si="1"/>
        <v>목</v>
      </c>
      <c r="E28" s="107" t="s">
        <v>199</v>
      </c>
      <c r="F28" s="106" t="s">
        <v>232</v>
      </c>
      <c r="G28" s="166" t="s">
        <v>35</v>
      </c>
      <c r="H28" s="105" t="s">
        <v>70</v>
      </c>
      <c r="I28" s="143"/>
      <c r="J28" s="106"/>
      <c r="K28" s="106"/>
      <c r="L28" s="101"/>
      <c r="M28" s="169" t="s">
        <v>276</v>
      </c>
      <c r="N28" s="61" t="s">
        <v>294</v>
      </c>
      <c r="O28" s="132" t="s">
        <v>301</v>
      </c>
      <c r="P28" s="69" t="str">
        <f t="shared" si="0"/>
        <v/>
      </c>
      <c r="Q28" s="39"/>
      <c r="R28" s="2"/>
      <c r="V28" s="87"/>
      <c r="Y28"/>
    </row>
    <row r="29" spans="3:25" ht="24.95" customHeight="1">
      <c r="C29" s="32">
        <f t="shared" si="2"/>
        <v>25</v>
      </c>
      <c r="D29" s="44" t="str">
        <f t="shared" si="1"/>
        <v>금</v>
      </c>
      <c r="E29" s="107" t="s">
        <v>199</v>
      </c>
      <c r="F29" s="106" t="s">
        <v>232</v>
      </c>
      <c r="G29" s="166" t="s">
        <v>35</v>
      </c>
      <c r="H29" s="105" t="s">
        <v>70</v>
      </c>
      <c r="I29" s="143"/>
      <c r="J29" s="106"/>
      <c r="K29" s="107"/>
      <c r="L29" s="101"/>
      <c r="M29" s="169" t="s">
        <v>276</v>
      </c>
      <c r="N29" s="61" t="s">
        <v>278</v>
      </c>
      <c r="O29" s="105"/>
      <c r="P29" s="69" t="str">
        <f t="shared" si="0"/>
        <v/>
      </c>
      <c r="Q29" s="39"/>
      <c r="R29" s="2"/>
      <c r="V29" s="87"/>
      <c r="Y29"/>
    </row>
    <row r="30" spans="3:25" ht="24.95" customHeight="1">
      <c r="C30" s="32">
        <f t="shared" si="2"/>
        <v>26</v>
      </c>
      <c r="D30" s="44" t="str">
        <f t="shared" si="1"/>
        <v>토</v>
      </c>
      <c r="E30" s="107" t="s">
        <v>199</v>
      </c>
      <c r="F30" s="106" t="s">
        <v>70</v>
      </c>
      <c r="G30" s="166" t="s">
        <v>232</v>
      </c>
      <c r="H30" s="132" t="s">
        <v>274</v>
      </c>
      <c r="I30" s="143"/>
      <c r="J30" s="107"/>
      <c r="K30" s="106"/>
      <c r="L30" s="101"/>
      <c r="M30" s="169" t="s">
        <v>278</v>
      </c>
      <c r="N30" s="118" t="s">
        <v>276</v>
      </c>
      <c r="O30" s="105"/>
      <c r="P30" s="69" t="str">
        <f t="shared" si="0"/>
        <v/>
      </c>
      <c r="Q30" s="39"/>
      <c r="R30" s="2"/>
      <c r="V30" s="87"/>
      <c r="Y30"/>
    </row>
    <row r="31" spans="3:25" ht="24.95" customHeight="1">
      <c r="C31" s="32">
        <f t="shared" si="2"/>
        <v>27</v>
      </c>
      <c r="D31" s="44" t="str">
        <f t="shared" si="1"/>
        <v>일</v>
      </c>
      <c r="E31" s="107"/>
      <c r="F31" s="106" t="s">
        <v>70</v>
      </c>
      <c r="G31" s="166" t="s">
        <v>232</v>
      </c>
      <c r="H31" s="105" t="s">
        <v>35</v>
      </c>
      <c r="I31" s="143"/>
      <c r="J31" s="106"/>
      <c r="K31" s="106"/>
      <c r="L31" s="101"/>
      <c r="M31" s="169" t="s">
        <v>278</v>
      </c>
      <c r="N31" s="61"/>
      <c r="O31" s="105" t="s">
        <v>298</v>
      </c>
      <c r="P31" s="69" t="str">
        <f t="shared" si="0"/>
        <v/>
      </c>
      <c r="Q31" s="39"/>
      <c r="R31"/>
      <c r="V31" s="87"/>
      <c r="Y31"/>
    </row>
    <row r="32" spans="3:25" ht="24.95" customHeight="1" thickBot="1">
      <c r="C32" s="33">
        <f t="shared" si="2"/>
        <v>28</v>
      </c>
      <c r="D32" s="4" t="str">
        <f t="shared" si="1"/>
        <v>월</v>
      </c>
      <c r="E32" s="136" t="s">
        <v>199</v>
      </c>
      <c r="F32" s="110" t="s">
        <v>35</v>
      </c>
      <c r="G32" s="167" t="s">
        <v>70</v>
      </c>
      <c r="H32" s="100" t="s">
        <v>232</v>
      </c>
      <c r="I32" s="159"/>
      <c r="J32" s="110"/>
      <c r="K32" s="120"/>
      <c r="L32" s="158"/>
      <c r="M32" s="170" t="s">
        <v>278</v>
      </c>
      <c r="N32" s="113" t="s">
        <v>281</v>
      </c>
      <c r="O32" s="100"/>
      <c r="P32" s="69" t="str">
        <f t="shared" si="0"/>
        <v/>
      </c>
      <c r="Q32" s="39"/>
      <c r="R32"/>
      <c r="V32" s="87"/>
      <c r="Y32"/>
    </row>
  </sheetData>
  <mergeCells count="14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N4:O4"/>
    <mergeCell ref="C1:D1"/>
    <mergeCell ref="I1:J1"/>
    <mergeCell ref="M1:O1"/>
  </mergeCells>
  <phoneticPr fontId="1" type="noConversion"/>
  <conditionalFormatting sqref="G3:G4 J2:K2 M4 M2">
    <cfRule type="cellIs" dxfId="367" priority="74" operator="between">
      <formula>$G$2</formula>
      <formula>$M$2</formula>
    </cfRule>
  </conditionalFormatting>
  <conditionalFormatting sqref="C5:D32 I32 N32">
    <cfRule type="expression" dxfId="366" priority="73">
      <formula>WEEKDAY($C5)=$A$1</formula>
    </cfRule>
  </conditionalFormatting>
  <conditionalFormatting sqref="J5:N7">
    <cfRule type="expression" dxfId="365" priority="72">
      <formula>WEEKDAY($C5)=$A$1</formula>
    </cfRule>
  </conditionalFormatting>
  <conditionalFormatting sqref="H6:H7">
    <cfRule type="expression" dxfId="364" priority="69">
      <formula>WEEKDAY($C6)=$A$1</formula>
    </cfRule>
  </conditionalFormatting>
  <conditionalFormatting sqref="F5:G7">
    <cfRule type="expression" dxfId="363" priority="71">
      <formula>WEEKDAY($C5)=$A$1</formula>
    </cfRule>
  </conditionalFormatting>
  <conditionalFormatting sqref="H5">
    <cfRule type="expression" dxfId="362" priority="70">
      <formula>WEEKDAY($C5)=$A$1</formula>
    </cfRule>
  </conditionalFormatting>
  <conditionalFormatting sqref="I21:I22">
    <cfRule type="expression" dxfId="361" priority="60">
      <formula>WEEKDAY($C21)=$A$1</formula>
    </cfRule>
  </conditionalFormatting>
  <conditionalFormatting sqref="I23:I25">
    <cfRule type="expression" dxfId="360" priority="59">
      <formula>WEEKDAY($C23)=$A$1</formula>
    </cfRule>
  </conditionalFormatting>
  <conditionalFormatting sqref="I26:I28">
    <cfRule type="expression" dxfId="359" priority="58">
      <formula>WEEKDAY($C26)=$A$1</formula>
    </cfRule>
  </conditionalFormatting>
  <conditionalFormatting sqref="F8:G10">
    <cfRule type="expression" dxfId="358" priority="68">
      <formula>WEEKDAY($C8)=$A$1</formula>
    </cfRule>
  </conditionalFormatting>
  <conditionalFormatting sqref="H8">
    <cfRule type="expression" dxfId="357" priority="67">
      <formula>WEEKDAY($C8)=$A$1</formula>
    </cfRule>
  </conditionalFormatting>
  <conditionalFormatting sqref="H9:H10">
    <cfRule type="expression" dxfId="356" priority="66">
      <formula>WEEKDAY($C9)=$A$1</formula>
    </cfRule>
  </conditionalFormatting>
  <conditionalFormatting sqref="J11:N13">
    <cfRule type="expression" dxfId="355" priority="65">
      <formula>WEEKDAY($C11)=$A$1</formula>
    </cfRule>
  </conditionalFormatting>
  <conditionalFormatting sqref="F11:G13">
    <cfRule type="expression" dxfId="354" priority="64">
      <formula>WEEKDAY($C11)=$A$1</formula>
    </cfRule>
  </conditionalFormatting>
  <conditionalFormatting sqref="H11">
    <cfRule type="expression" dxfId="353" priority="63">
      <formula>WEEKDAY($C11)=$A$1</formula>
    </cfRule>
  </conditionalFormatting>
  <conditionalFormatting sqref="H12:H13">
    <cfRule type="expression" dxfId="352" priority="62">
      <formula>WEEKDAY($C12)=$A$1</formula>
    </cfRule>
  </conditionalFormatting>
  <conditionalFormatting sqref="N14:N16">
    <cfRule type="expression" dxfId="351" priority="61">
      <formula>WEEKDAY($C14)=$A$1</formula>
    </cfRule>
  </conditionalFormatting>
  <conditionalFormatting sqref="I29:I31 N29:N31">
    <cfRule type="expression" dxfId="350" priority="57">
      <formula>WEEKDAY($C29)=$A$1</formula>
    </cfRule>
  </conditionalFormatting>
  <conditionalFormatting sqref="H15:H16">
    <cfRule type="expression" dxfId="349" priority="54">
      <formula>WEEKDAY($C15)=$A$1</formula>
    </cfRule>
  </conditionalFormatting>
  <conditionalFormatting sqref="F14:G16">
    <cfRule type="expression" dxfId="348" priority="56">
      <formula>WEEKDAY($C14)=$A$1</formula>
    </cfRule>
  </conditionalFormatting>
  <conditionalFormatting sqref="H14">
    <cfRule type="expression" dxfId="347" priority="55">
      <formula>WEEKDAY($C14)=$A$1</formula>
    </cfRule>
  </conditionalFormatting>
  <conditionalFormatting sqref="F17:G19">
    <cfRule type="expression" dxfId="346" priority="53">
      <formula>WEEKDAY($C17)=$A$1</formula>
    </cfRule>
  </conditionalFormatting>
  <conditionalFormatting sqref="H17">
    <cfRule type="expression" dxfId="345" priority="52">
      <formula>WEEKDAY($C17)=$A$1</formula>
    </cfRule>
  </conditionalFormatting>
  <conditionalFormatting sqref="H18:H19">
    <cfRule type="expression" dxfId="344" priority="51">
      <formula>WEEKDAY($C18)=$A$1</formula>
    </cfRule>
  </conditionalFormatting>
  <conditionalFormatting sqref="F20:G22">
    <cfRule type="expression" dxfId="343" priority="50">
      <formula>WEEKDAY($C20)=$A$1</formula>
    </cfRule>
  </conditionalFormatting>
  <conditionalFormatting sqref="H20">
    <cfRule type="expression" dxfId="342" priority="49">
      <formula>WEEKDAY($C20)=$A$1</formula>
    </cfRule>
  </conditionalFormatting>
  <conditionalFormatting sqref="H21:H22">
    <cfRule type="expression" dxfId="341" priority="48">
      <formula>WEEKDAY($C21)=$A$1</formula>
    </cfRule>
  </conditionalFormatting>
  <conditionalFormatting sqref="H24:H25">
    <cfRule type="expression" dxfId="340" priority="45">
      <formula>WEEKDAY($C24)=$A$1</formula>
    </cfRule>
  </conditionalFormatting>
  <conditionalFormatting sqref="F23:G25">
    <cfRule type="expression" dxfId="339" priority="47">
      <formula>WEEKDAY($C23)=$A$1</formula>
    </cfRule>
  </conditionalFormatting>
  <conditionalFormatting sqref="H23">
    <cfRule type="expression" dxfId="338" priority="46">
      <formula>WEEKDAY($C23)=$A$1</formula>
    </cfRule>
  </conditionalFormatting>
  <conditionalFormatting sqref="F26:G28">
    <cfRule type="expression" dxfId="337" priority="44">
      <formula>WEEKDAY($C26)=$A$1</formula>
    </cfRule>
  </conditionalFormatting>
  <conditionalFormatting sqref="H26">
    <cfRule type="expression" dxfId="336" priority="43">
      <formula>WEEKDAY($C26)=$A$1</formula>
    </cfRule>
  </conditionalFormatting>
  <conditionalFormatting sqref="H27:H28">
    <cfRule type="expression" dxfId="335" priority="42">
      <formula>WEEKDAY($C27)=$A$1</formula>
    </cfRule>
  </conditionalFormatting>
  <conditionalFormatting sqref="F29:G31">
    <cfRule type="expression" dxfId="334" priority="41">
      <formula>WEEKDAY($C29)=$A$1</formula>
    </cfRule>
  </conditionalFormatting>
  <conditionalFormatting sqref="H29">
    <cfRule type="expression" dxfId="333" priority="40">
      <formula>WEEKDAY($C29)=$A$1</formula>
    </cfRule>
  </conditionalFormatting>
  <conditionalFormatting sqref="H30:H31">
    <cfRule type="expression" dxfId="332" priority="39">
      <formula>WEEKDAY($C30)=$A$1</formula>
    </cfRule>
  </conditionalFormatting>
  <conditionalFormatting sqref="F32:G32">
    <cfRule type="expression" dxfId="331" priority="38">
      <formula>WEEKDAY($C32)=$A$1</formula>
    </cfRule>
  </conditionalFormatting>
  <conditionalFormatting sqref="H32">
    <cfRule type="expression" dxfId="330" priority="37">
      <formula>WEEKDAY($C32)=$A$1</formula>
    </cfRule>
  </conditionalFormatting>
  <conditionalFormatting sqref="J32:M32">
    <cfRule type="expression" dxfId="329" priority="36">
      <formula>WEEKDAY($C32)=$A$1</formula>
    </cfRule>
  </conditionalFormatting>
  <conditionalFormatting sqref="E25">
    <cfRule type="expression" dxfId="328" priority="35">
      <formula>WEEKDAY($B25)=$A$1</formula>
    </cfRule>
  </conditionalFormatting>
  <conditionalFormatting sqref="E32">
    <cfRule type="expression" dxfId="327" priority="34">
      <formula>WEEKDAY($B32)=$A$1</formula>
    </cfRule>
  </conditionalFormatting>
  <conditionalFormatting sqref="E11">
    <cfRule type="expression" dxfId="326" priority="33">
      <formula>WEEKDAY($C11)=$A$1</formula>
    </cfRule>
  </conditionalFormatting>
  <conditionalFormatting sqref="E13">
    <cfRule type="expression" dxfId="325" priority="32">
      <formula>WEEKDAY($C13)=$A$1</formula>
    </cfRule>
  </conditionalFormatting>
  <conditionalFormatting sqref="E14">
    <cfRule type="expression" dxfId="324" priority="31">
      <formula>WEEKDAY($C14)=$A$1</formula>
    </cfRule>
  </conditionalFormatting>
  <conditionalFormatting sqref="E28:E31">
    <cfRule type="expression" dxfId="323" priority="27">
      <formula>WEEKDAY($C28)=$A$1</formula>
    </cfRule>
  </conditionalFormatting>
  <conditionalFormatting sqref="E16">
    <cfRule type="expression" dxfId="322" priority="30">
      <formula>WEEKDAY($C16)=$A$1</formula>
    </cfRule>
  </conditionalFormatting>
  <conditionalFormatting sqref="E5:E10">
    <cfRule type="expression" dxfId="321" priority="29">
      <formula>WEEKDAY($C5)=$A$1</formula>
    </cfRule>
  </conditionalFormatting>
  <conditionalFormatting sqref="E20:E21 E23:E24">
    <cfRule type="expression" dxfId="320" priority="28">
      <formula>WEEKDAY($C20)=$A$1</formula>
    </cfRule>
  </conditionalFormatting>
  <conditionalFormatting sqref="E17:E18">
    <cfRule type="expression" dxfId="319" priority="26">
      <formula>WEEKDAY($C17)=$A$1</formula>
    </cfRule>
  </conditionalFormatting>
  <conditionalFormatting sqref="E12">
    <cfRule type="expression" dxfId="318" priority="25">
      <formula>WEEKDAY($C12)=$A$1</formula>
    </cfRule>
  </conditionalFormatting>
  <conditionalFormatting sqref="E15">
    <cfRule type="expression" dxfId="317" priority="24">
      <formula>WEEKDAY($C15)=$A$1</formula>
    </cfRule>
  </conditionalFormatting>
  <conditionalFormatting sqref="E19">
    <cfRule type="expression" dxfId="316" priority="23">
      <formula>WEEKDAY($C19)=$A$1</formula>
    </cfRule>
  </conditionalFormatting>
  <conditionalFormatting sqref="E26">
    <cfRule type="expression" dxfId="315" priority="22">
      <formula>WEEKDAY($C26)=$A$1</formula>
    </cfRule>
  </conditionalFormatting>
  <conditionalFormatting sqref="E27">
    <cfRule type="expression" dxfId="314" priority="21">
      <formula>WEEKDAY($C27)=$A$1</formula>
    </cfRule>
  </conditionalFormatting>
  <conditionalFormatting sqref="E22">
    <cfRule type="expression" dxfId="313" priority="20">
      <formula>WEEKDAY($C22)=$A$1</formula>
    </cfRule>
  </conditionalFormatting>
  <conditionalFormatting sqref="O6:O32">
    <cfRule type="expression" dxfId="312" priority="19">
      <formula>WEEKDAY($C6)=$A$1</formula>
    </cfRule>
  </conditionalFormatting>
  <conditionalFormatting sqref="O5">
    <cfRule type="expression" dxfId="311" priority="18">
      <formula>WEEKDAY($C5)=$A$1</formula>
    </cfRule>
  </conditionalFormatting>
  <conditionalFormatting sqref="J8:N10">
    <cfRule type="expression" dxfId="310" priority="17">
      <formula>WEEKDAY($C8)=$A$1</formula>
    </cfRule>
  </conditionalFormatting>
  <conditionalFormatting sqref="N17:N19">
    <cfRule type="expression" dxfId="309" priority="16">
      <formula>WEEKDAY($C17)=$A$1</formula>
    </cfRule>
  </conditionalFormatting>
  <conditionalFormatting sqref="N20:N22">
    <cfRule type="expression" dxfId="308" priority="15">
      <formula>WEEKDAY($C20)=$A$1</formula>
    </cfRule>
  </conditionalFormatting>
  <conditionalFormatting sqref="N23:N25">
    <cfRule type="expression" dxfId="307" priority="14">
      <formula>WEEKDAY($C23)=$A$1</formula>
    </cfRule>
  </conditionalFormatting>
  <conditionalFormatting sqref="N26:N28">
    <cfRule type="expression" dxfId="306" priority="13">
      <formula>WEEKDAY($C26)=$A$1</formula>
    </cfRule>
  </conditionalFormatting>
  <conditionalFormatting sqref="J14:M16">
    <cfRule type="expression" dxfId="305" priority="12">
      <formula>WEEKDAY($C14)=$A$1</formula>
    </cfRule>
  </conditionalFormatting>
  <conditionalFormatting sqref="J20:M22">
    <cfRule type="expression" dxfId="304" priority="11">
      <formula>WEEKDAY($C20)=$A$1</formula>
    </cfRule>
  </conditionalFormatting>
  <conditionalFormatting sqref="J17:M19">
    <cfRule type="expression" dxfId="303" priority="10">
      <formula>WEEKDAY($C17)=$A$1</formula>
    </cfRule>
  </conditionalFormatting>
  <conditionalFormatting sqref="J23:M25">
    <cfRule type="expression" dxfId="302" priority="9">
      <formula>WEEKDAY($C23)=$A$1</formula>
    </cfRule>
  </conditionalFormatting>
  <conditionalFormatting sqref="J29:M31">
    <cfRule type="expression" dxfId="301" priority="8">
      <formula>WEEKDAY($C29)=$A$1</formula>
    </cfRule>
  </conditionalFormatting>
  <conditionalFormatting sqref="J26:M28">
    <cfRule type="expression" dxfId="300" priority="7">
      <formula>WEEKDAY($C26)=$A$1</formula>
    </cfRule>
  </conditionalFormatting>
  <conditionalFormatting sqref="I5:I7">
    <cfRule type="expression" dxfId="299" priority="6">
      <formula>WEEKDAY($C5)=$A$1</formula>
    </cfRule>
  </conditionalFormatting>
  <conditionalFormatting sqref="I11:I13">
    <cfRule type="expression" dxfId="298" priority="5">
      <formula>WEEKDAY($C11)=$A$1</formula>
    </cfRule>
  </conditionalFormatting>
  <conditionalFormatting sqref="I8:I10">
    <cfRule type="expression" dxfId="297" priority="4">
      <formula>WEEKDAY($C8)=$A$1</formula>
    </cfRule>
  </conditionalFormatting>
  <conditionalFormatting sqref="I14:I16">
    <cfRule type="expression" dxfId="296" priority="3">
      <formula>WEEKDAY($C14)=$A$1</formula>
    </cfRule>
  </conditionalFormatting>
  <conditionalFormatting sqref="I20">
    <cfRule type="expression" dxfId="295" priority="2">
      <formula>WEEKDAY($C20)=$A$1</formula>
    </cfRule>
  </conditionalFormatting>
  <conditionalFormatting sqref="I17:I19">
    <cfRule type="expression" dxfId="294" priority="1">
      <formula>WEEKDAY($C17)=$A$1</formula>
    </cfRule>
  </conditionalFormatting>
  <printOptions horizontalCentered="1"/>
  <pageMargins left="0.19685039370078741" right="0.19685039370078741" top="0.35433070866141736" bottom="0.35433070866141736" header="0" footer="0"/>
  <pageSetup paperSize="9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25"/>
  <sheetViews>
    <sheetView workbookViewId="0">
      <selection activeCell="I30" sqref="I30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26">
      <c r="A1" s="58"/>
    </row>
    <row r="2" spans="1:26" ht="21" customHeight="1">
      <c r="D2" s="9">
        <v>2023</v>
      </c>
      <c r="E2" s="8" t="s">
        <v>15</v>
      </c>
      <c r="G2" s="11"/>
      <c r="H2" s="12"/>
      <c r="J2" s="12"/>
    </row>
    <row r="3" spans="1:26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26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26" ht="20.25" customHeight="1">
      <c r="C5" s="80"/>
      <c r="D5" s="15" t="s">
        <v>70</v>
      </c>
      <c r="E5" s="114">
        <v>44291</v>
      </c>
      <c r="F5" s="18">
        <f t="shared" ref="F5:F13" ca="1" si="1">TODAY()-E5</f>
        <v>921</v>
      </c>
      <c r="G5" s="17">
        <f t="shared" ref="G5:G11" si="2">INT((+E5-73)/365)+1901</f>
        <v>2022</v>
      </c>
      <c r="H5" s="17">
        <f t="shared" ref="H5:H14" si="3">IF(+$D$2-G5&lt;0,0,$D$2-G5)</f>
        <v>1</v>
      </c>
      <c r="I5" s="17">
        <v>-1</v>
      </c>
      <c r="J5" s="36"/>
      <c r="K5" s="25">
        <f t="shared" ref="K5:K14" si="4">+I5+J5</f>
        <v>-1</v>
      </c>
      <c r="L5" s="25">
        <f t="shared" ref="L5" si="5">SUM(M5:X5)</f>
        <v>12</v>
      </c>
      <c r="M5" s="15">
        <v>1</v>
      </c>
      <c r="N5" s="15">
        <v>1</v>
      </c>
      <c r="O5" s="15">
        <v>1</v>
      </c>
      <c r="P5" s="15">
        <v>0</v>
      </c>
      <c r="Q5" s="15">
        <v>1</v>
      </c>
      <c r="R5" s="15">
        <v>1</v>
      </c>
      <c r="S5" s="15">
        <v>1</v>
      </c>
      <c r="T5" s="15">
        <v>1</v>
      </c>
      <c r="U5" s="15">
        <v>4</v>
      </c>
      <c r="V5" s="15">
        <v>1</v>
      </c>
      <c r="W5" s="15"/>
      <c r="X5" s="15"/>
      <c r="Y5" s="29">
        <f>+K5-L5+COUNT(M5:X5)</f>
        <v>-3</v>
      </c>
      <c r="Z5" s="9">
        <f>Y5</f>
        <v>-3</v>
      </c>
    </row>
    <row r="6" spans="1:26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17">
        <f t="shared" si="3"/>
        <v>4</v>
      </c>
      <c r="I6" s="20">
        <v>0</v>
      </c>
      <c r="J6" s="27"/>
      <c r="K6" s="25">
        <f t="shared" si="4"/>
        <v>0</v>
      </c>
      <c r="L6" s="38">
        <f>SUM(M6:X6)</f>
        <v>14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4</v>
      </c>
      <c r="U6" s="14">
        <v>2</v>
      </c>
      <c r="V6" s="14">
        <v>1</v>
      </c>
      <c r="W6" s="14"/>
      <c r="X6" s="14"/>
      <c r="Y6" s="29">
        <f>+K6-L6+COUNT(M6:X6)</f>
        <v>-4</v>
      </c>
      <c r="Z6" s="9">
        <f t="shared" ref="Z6:Z15" si="6">Y6</f>
        <v>-4</v>
      </c>
    </row>
    <row r="7" spans="1:26" ht="20.25" customHeight="1">
      <c r="B7" s="22"/>
      <c r="C7" s="80"/>
      <c r="D7" s="15"/>
      <c r="E7" s="108"/>
      <c r="F7" s="18"/>
      <c r="G7" s="17"/>
      <c r="H7" s="17">
        <v>0</v>
      </c>
      <c r="I7" s="17">
        <v>0</v>
      </c>
      <c r="J7" s="36"/>
      <c r="K7" s="25">
        <f t="shared" si="4"/>
        <v>0</v>
      </c>
      <c r="L7" s="38">
        <f t="shared" ref="L7" si="7">SUM(M7:X7)</f>
        <v>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29">
        <f t="shared" ref="Y7:Y15" si="8">+K7-L7+COUNT(M7:X7)</f>
        <v>0</v>
      </c>
      <c r="Z7" s="9">
        <f t="shared" si="6"/>
        <v>0</v>
      </c>
    </row>
    <row r="8" spans="1:26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17">
        <f t="shared" si="3"/>
        <v>5</v>
      </c>
      <c r="I8" s="20">
        <v>0</v>
      </c>
      <c r="J8" s="27"/>
      <c r="K8" s="25">
        <f t="shared" si="4"/>
        <v>0</v>
      </c>
      <c r="L8" s="38">
        <f t="shared" ref="L8:L11" si="9">SUM(M8:X8)</f>
        <v>11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2</v>
      </c>
      <c r="U8" s="14">
        <v>1</v>
      </c>
      <c r="V8" s="14">
        <v>1</v>
      </c>
      <c r="W8" s="14"/>
      <c r="X8" s="14"/>
      <c r="Y8" s="29">
        <f t="shared" si="8"/>
        <v>-1</v>
      </c>
      <c r="Z8" s="9">
        <f t="shared" si="6"/>
        <v>-1</v>
      </c>
    </row>
    <row r="9" spans="1:26" ht="20.25" customHeight="1">
      <c r="B9" s="9"/>
      <c r="C9" s="80"/>
      <c r="D9" s="15" t="s">
        <v>311</v>
      </c>
      <c r="E9" s="16">
        <v>44716</v>
      </c>
      <c r="F9" s="18">
        <f t="shared" ca="1" si="1"/>
        <v>496</v>
      </c>
      <c r="G9" s="17">
        <f t="shared" si="2"/>
        <v>2023</v>
      </c>
      <c r="H9" s="17">
        <f t="shared" si="3"/>
        <v>0</v>
      </c>
      <c r="I9" s="17">
        <v>0</v>
      </c>
      <c r="J9" s="36"/>
      <c r="K9" s="25">
        <f t="shared" si="4"/>
        <v>0</v>
      </c>
      <c r="L9" s="38">
        <f t="shared" si="9"/>
        <v>11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2</v>
      </c>
      <c r="V9" s="15">
        <v>1</v>
      </c>
      <c r="W9" s="15"/>
      <c r="X9" s="15"/>
      <c r="Y9" s="29">
        <f>+K9-L9+COUNT(M9:X9)</f>
        <v>-1</v>
      </c>
      <c r="Z9" s="9">
        <f t="shared" si="6"/>
        <v>-1</v>
      </c>
    </row>
    <row r="10" spans="1:26" ht="20.25" customHeight="1">
      <c r="B10" s="9"/>
      <c r="C10" s="80"/>
      <c r="D10" s="14" t="s">
        <v>316</v>
      </c>
      <c r="E10" s="114">
        <v>44910</v>
      </c>
      <c r="F10" s="21"/>
      <c r="G10" s="17">
        <f t="shared" si="2"/>
        <v>2023</v>
      </c>
      <c r="H10" s="17">
        <f t="shared" si="3"/>
        <v>0</v>
      </c>
      <c r="I10" s="20">
        <v>0</v>
      </c>
      <c r="J10" s="27"/>
      <c r="K10" s="25">
        <f t="shared" si="4"/>
        <v>0</v>
      </c>
      <c r="L10" s="38">
        <f t="shared" si="9"/>
        <v>10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4">
        <v>1</v>
      </c>
      <c r="W10" s="14"/>
      <c r="X10" s="14"/>
      <c r="Y10" s="29">
        <f>+K10-L10+COUNT(M10:X10)</f>
        <v>0</v>
      </c>
      <c r="Z10" s="9">
        <f t="shared" si="6"/>
        <v>0</v>
      </c>
    </row>
    <row r="11" spans="1:26" ht="20.25" customHeight="1">
      <c r="B11" s="11"/>
      <c r="C11" s="80"/>
      <c r="D11" s="15" t="s">
        <v>197</v>
      </c>
      <c r="E11" s="114">
        <v>42309</v>
      </c>
      <c r="F11" s="18">
        <f t="shared" ca="1" si="1"/>
        <v>2903</v>
      </c>
      <c r="G11" s="17">
        <f t="shared" si="2"/>
        <v>2016</v>
      </c>
      <c r="H11" s="17">
        <f t="shared" si="3"/>
        <v>7</v>
      </c>
      <c r="I11" s="17">
        <v>0</v>
      </c>
      <c r="J11" s="36"/>
      <c r="K11" s="25">
        <f t="shared" si="4"/>
        <v>0</v>
      </c>
      <c r="L11" s="38">
        <f t="shared" si="9"/>
        <v>13</v>
      </c>
      <c r="M11" s="15">
        <v>1</v>
      </c>
      <c r="N11" s="15">
        <v>1</v>
      </c>
      <c r="O11" s="15">
        <v>1</v>
      </c>
      <c r="P11" s="15">
        <v>1</v>
      </c>
      <c r="Q11" s="15">
        <v>2</v>
      </c>
      <c r="R11" s="15">
        <v>1</v>
      </c>
      <c r="S11" s="15">
        <v>1</v>
      </c>
      <c r="T11" s="15">
        <v>3</v>
      </c>
      <c r="U11" s="15">
        <v>1</v>
      </c>
      <c r="V11" s="15">
        <v>1</v>
      </c>
      <c r="W11" s="15"/>
      <c r="X11" s="15"/>
      <c r="Y11" s="29">
        <f>+K11-L11+COUNT(M11:X11)</f>
        <v>-3</v>
      </c>
      <c r="Z11" s="9">
        <f t="shared" si="6"/>
        <v>-3</v>
      </c>
    </row>
    <row r="12" spans="1:26" ht="20.25" customHeight="1">
      <c r="B12" s="9"/>
      <c r="C12" s="80"/>
      <c r="D12" s="15" t="s">
        <v>307</v>
      </c>
      <c r="E12" s="16">
        <v>44615</v>
      </c>
      <c r="F12" s="18">
        <f t="shared" ca="1" si="1"/>
        <v>597</v>
      </c>
      <c r="G12" s="17">
        <f>INT((+E12-73)/365)+1901</f>
        <v>2023</v>
      </c>
      <c r="H12" s="17">
        <f t="shared" si="3"/>
        <v>0</v>
      </c>
      <c r="I12" s="17">
        <v>0</v>
      </c>
      <c r="J12" s="36"/>
      <c r="K12" s="25">
        <f t="shared" si="4"/>
        <v>0</v>
      </c>
      <c r="L12" s="38">
        <f t="shared" ref="L12:L14" si="10">SUM(M12:X12)</f>
        <v>13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2</v>
      </c>
      <c r="U12" s="14">
        <v>2</v>
      </c>
      <c r="V12" s="14">
        <v>2</v>
      </c>
      <c r="W12" s="14"/>
      <c r="X12" s="14"/>
      <c r="Y12" s="29">
        <f t="shared" si="8"/>
        <v>-3</v>
      </c>
      <c r="Z12" s="9">
        <f t="shared" si="6"/>
        <v>-3</v>
      </c>
    </row>
    <row r="13" spans="1:26" ht="20.25" customHeight="1">
      <c r="C13" s="80"/>
      <c r="D13" s="15" t="s">
        <v>199</v>
      </c>
      <c r="E13" s="16"/>
      <c r="F13" s="18">
        <f t="shared" ca="1" si="1"/>
        <v>45212</v>
      </c>
      <c r="G13" s="17"/>
      <c r="H13" s="17"/>
      <c r="I13" s="17">
        <v>0</v>
      </c>
      <c r="J13" s="36"/>
      <c r="K13" s="25">
        <f t="shared" si="4"/>
        <v>0</v>
      </c>
      <c r="L13" s="38">
        <f t="shared" si="10"/>
        <v>13</v>
      </c>
      <c r="M13" s="15">
        <v>1</v>
      </c>
      <c r="N13" s="15">
        <v>1</v>
      </c>
      <c r="O13" s="15">
        <v>1</v>
      </c>
      <c r="P13" s="15">
        <v>2</v>
      </c>
      <c r="Q13" s="15">
        <v>0</v>
      </c>
      <c r="R13" s="15">
        <v>1</v>
      </c>
      <c r="S13" s="15">
        <v>1</v>
      </c>
      <c r="T13" s="15">
        <v>3</v>
      </c>
      <c r="U13" s="15">
        <v>1</v>
      </c>
      <c r="V13" s="15">
        <v>2</v>
      </c>
      <c r="W13" s="15"/>
      <c r="X13" s="15"/>
      <c r="Y13" s="29">
        <f t="shared" si="8"/>
        <v>-3</v>
      </c>
      <c r="Z13" s="9">
        <f t="shared" si="6"/>
        <v>-3</v>
      </c>
    </row>
    <row r="14" spans="1:26" ht="20.25" customHeight="1">
      <c r="C14" s="80"/>
      <c r="D14" s="15" t="s">
        <v>314</v>
      </c>
      <c r="E14" s="16">
        <v>44802</v>
      </c>
      <c r="F14" s="18"/>
      <c r="G14" s="17">
        <f t="shared" ref="G14" si="11">INT((+E14-73)/365)+1901</f>
        <v>2023</v>
      </c>
      <c r="H14" s="17">
        <f t="shared" si="3"/>
        <v>0</v>
      </c>
      <c r="I14" s="17">
        <v>0</v>
      </c>
      <c r="J14" s="36"/>
      <c r="K14" s="25">
        <f t="shared" si="4"/>
        <v>0</v>
      </c>
      <c r="L14" s="38">
        <f t="shared" si="10"/>
        <v>12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2</v>
      </c>
      <c r="U14" s="15">
        <v>1</v>
      </c>
      <c r="V14" s="15">
        <v>2</v>
      </c>
      <c r="W14" s="15"/>
      <c r="X14" s="15"/>
      <c r="Y14" s="29">
        <f t="shared" si="8"/>
        <v>-2</v>
      </c>
      <c r="Z14" s="9">
        <f t="shared" si="6"/>
        <v>-2</v>
      </c>
    </row>
    <row r="15" spans="1:26" ht="20.25" customHeight="1">
      <c r="C15" s="10" t="str">
        <f t="shared" ref="C15" si="12">IF(D15&lt;&gt;"",1+C13,"")</f>
        <v/>
      </c>
      <c r="D15" s="14"/>
      <c r="E15" s="19"/>
      <c r="F15" s="21">
        <f t="shared" ref="F15" ca="1" si="13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8"/>
        <v>0</v>
      </c>
      <c r="Z15" s="9">
        <f t="shared" si="6"/>
        <v>0</v>
      </c>
    </row>
    <row r="16" spans="1:26">
      <c r="D16" s="15"/>
      <c r="E16" s="16"/>
      <c r="F16" s="18"/>
      <c r="G16" s="17"/>
      <c r="H16" s="17"/>
      <c r="I16" s="17"/>
      <c r="J16" s="36"/>
      <c r="K16" s="25"/>
      <c r="L16" s="3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25"/>
  <sheetViews>
    <sheetView workbookViewId="0">
      <selection activeCell="N20" sqref="N20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26">
      <c r="A1" s="58"/>
    </row>
    <row r="2" spans="1:26" ht="21" customHeight="1">
      <c r="D2" s="9">
        <v>2020</v>
      </c>
      <c r="E2" s="8" t="s">
        <v>15</v>
      </c>
      <c r="G2" s="11"/>
      <c r="H2" s="12"/>
      <c r="J2" s="12"/>
    </row>
    <row r="3" spans="1:26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26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26" ht="20.25" customHeight="1">
      <c r="C5" s="80"/>
      <c r="D5" s="15" t="s">
        <v>29</v>
      </c>
      <c r="E5" s="16">
        <v>43283</v>
      </c>
      <c r="F5" s="18">
        <f t="shared" ref="F5:F13" ca="1" si="1">TODAY()-E5</f>
        <v>1929</v>
      </c>
      <c r="G5" s="17">
        <f t="shared" ref="G5:G9" si="2">INT((+E5-73)/365)+1901</f>
        <v>2019</v>
      </c>
      <c r="H5" s="17">
        <f t="shared" ref="H5:H9" si="3">IF(+$D$2-G5&lt;0,0,$D$2-G5)</f>
        <v>1</v>
      </c>
      <c r="I5" s="17">
        <v>0</v>
      </c>
      <c r="J5" s="36">
        <f t="shared" ref="J5:J7" si="4">IF(H5&lt;1,0,IF(OR(H5=1,H5=2),3,IF(OR(H5=3,H5=4),4,IF(OR(H5=5,H5=6),5,IF(OR(H5=7,H5=8),6,IF(OR(H5=9,H5=10),7,IF(OR(H5=11,H5=12),8,IF(OR(H5=13,H5=14),9,IF(OR(H5=15,H5=16),10,IF(OR(H5=16,H5=17),11,IF(OR(H5=18,H5=19),12,13)))))))))))</f>
        <v>3</v>
      </c>
      <c r="K5" s="25">
        <f t="shared" ref="K5:K13" si="5">+I5+J5</f>
        <v>3</v>
      </c>
      <c r="L5" s="25">
        <f t="shared" ref="L5" si="6">SUM(M5:X5)</f>
        <v>14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4</v>
      </c>
      <c r="U5" s="15">
        <v>1</v>
      </c>
      <c r="V5" s="15">
        <v>1</v>
      </c>
      <c r="W5" s="15">
        <v>1</v>
      </c>
      <c r="X5" s="15"/>
      <c r="Y5" s="29">
        <f>+K5-L5+COUNT(M5:X5)</f>
        <v>0</v>
      </c>
      <c r="Z5" s="9">
        <f>Y5+3</f>
        <v>3</v>
      </c>
    </row>
    <row r="6" spans="1:26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20">
        <f t="shared" si="3"/>
        <v>1</v>
      </c>
      <c r="I6" s="20">
        <v>0</v>
      </c>
      <c r="J6" s="27">
        <f t="shared" si="4"/>
        <v>3</v>
      </c>
      <c r="K6" s="26">
        <f t="shared" si="5"/>
        <v>3</v>
      </c>
      <c r="L6" s="38">
        <f>SUM(M6:X6)</f>
        <v>14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4</v>
      </c>
      <c r="U6" s="14">
        <v>1</v>
      </c>
      <c r="V6" s="14">
        <v>1</v>
      </c>
      <c r="W6" s="14">
        <v>1</v>
      </c>
      <c r="X6" s="14"/>
      <c r="Y6" s="29">
        <f>+K6-L6+COUNT(M6:X6)</f>
        <v>0</v>
      </c>
      <c r="Z6" s="9">
        <f>Y6+3</f>
        <v>3</v>
      </c>
    </row>
    <row r="7" spans="1:26" ht="20.25" customHeight="1">
      <c r="B7" s="22"/>
      <c r="C7" s="80"/>
      <c r="D7" s="15" t="s">
        <v>48</v>
      </c>
      <c r="E7" s="108" t="s">
        <v>50</v>
      </c>
      <c r="F7" s="18">
        <f t="shared" ca="1" si="1"/>
        <v>1168</v>
      </c>
      <c r="G7" s="17">
        <f t="shared" si="2"/>
        <v>2021</v>
      </c>
      <c r="H7" s="17">
        <f t="shared" si="3"/>
        <v>0</v>
      </c>
      <c r="I7" s="17">
        <v>0</v>
      </c>
      <c r="J7" s="36">
        <f t="shared" si="4"/>
        <v>0</v>
      </c>
      <c r="K7" s="25">
        <f t="shared" si="5"/>
        <v>0</v>
      </c>
      <c r="L7" s="38">
        <f t="shared" ref="L7" si="7">SUM(M7:X7)</f>
        <v>4</v>
      </c>
      <c r="M7" s="15"/>
      <c r="N7" s="15"/>
      <c r="O7" s="15"/>
      <c r="P7" s="15"/>
      <c r="Q7" s="15"/>
      <c r="R7" s="15"/>
      <c r="S7" s="15"/>
      <c r="T7" s="15">
        <v>1</v>
      </c>
      <c r="U7" s="15">
        <v>1</v>
      </c>
      <c r="V7" s="15">
        <v>1</v>
      </c>
      <c r="W7" s="15">
        <v>1</v>
      </c>
      <c r="X7" s="15"/>
      <c r="Y7" s="29">
        <f t="shared" ref="Y7:Y15" si="8">+K7-L7+COUNT(M7:X7)</f>
        <v>0</v>
      </c>
      <c r="Z7" s="9">
        <f>Y7</f>
        <v>0</v>
      </c>
    </row>
    <row r="8" spans="1:26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20">
        <f t="shared" si="3"/>
        <v>2</v>
      </c>
      <c r="I8" s="20">
        <v>-4</v>
      </c>
      <c r="J8" s="27">
        <v>0</v>
      </c>
      <c r="K8" s="26">
        <f t="shared" si="5"/>
        <v>-4</v>
      </c>
      <c r="L8" s="38">
        <f t="shared" ref="L8:L13" si="9">SUM(M8:X8)</f>
        <v>13</v>
      </c>
      <c r="M8" s="14">
        <v>0</v>
      </c>
      <c r="N8" s="14">
        <v>0</v>
      </c>
      <c r="O8" s="14">
        <v>0</v>
      </c>
      <c r="P8" s="14">
        <v>0</v>
      </c>
      <c r="Q8" s="14">
        <v>1</v>
      </c>
      <c r="R8" s="14">
        <v>1</v>
      </c>
      <c r="S8" s="14">
        <v>1</v>
      </c>
      <c r="T8" s="14">
        <v>1</v>
      </c>
      <c r="U8" s="14">
        <v>4</v>
      </c>
      <c r="V8" s="14">
        <v>5</v>
      </c>
      <c r="W8" s="14">
        <v>0</v>
      </c>
      <c r="X8" s="14"/>
      <c r="Y8" s="29">
        <f t="shared" si="8"/>
        <v>-6</v>
      </c>
      <c r="Z8" s="9">
        <f>Y8+3</f>
        <v>-3</v>
      </c>
    </row>
    <row r="9" spans="1:26" ht="20.25" customHeight="1">
      <c r="B9" s="9"/>
      <c r="C9" s="80"/>
      <c r="D9" s="15" t="s">
        <v>46</v>
      </c>
      <c r="E9" s="16">
        <v>43978</v>
      </c>
      <c r="F9" s="18">
        <f t="shared" ca="1" si="1"/>
        <v>1234</v>
      </c>
      <c r="G9" s="17">
        <f t="shared" si="2"/>
        <v>2021</v>
      </c>
      <c r="H9" s="17">
        <f t="shared" si="3"/>
        <v>0</v>
      </c>
      <c r="I9" s="17">
        <v>0</v>
      </c>
      <c r="J9" s="36">
        <f t="shared" ref="J9:J13" si="10">IF(H9&lt;1,0,IF(OR(H9=1,H9=2),3,IF(OR(H9=3,H9=4),4,IF(OR(H9=5,H9=6),5,IF(OR(H9=7,H9=8),6,IF(OR(H9=9,H9=10),7,IF(OR(H9=11,H9=12),8,IF(OR(H9=13,H9=14),9,IF(OR(H9=15,H9=16),10,IF(OR(H9=16,H9=17),11,IF(OR(H9=18,H9=19),12,13)))))))))))</f>
        <v>0</v>
      </c>
      <c r="K9" s="25">
        <f t="shared" si="5"/>
        <v>0</v>
      </c>
      <c r="L9" s="38">
        <f t="shared" si="9"/>
        <v>9</v>
      </c>
      <c r="M9" s="15"/>
      <c r="N9" s="15"/>
      <c r="O9" s="15"/>
      <c r="P9" s="15"/>
      <c r="Q9" s="15"/>
      <c r="R9" s="15">
        <v>1</v>
      </c>
      <c r="S9" s="15">
        <v>1</v>
      </c>
      <c r="T9" s="15">
        <v>4</v>
      </c>
      <c r="U9" s="15">
        <v>1</v>
      </c>
      <c r="V9" s="15">
        <v>1</v>
      </c>
      <c r="W9" s="15">
        <v>1</v>
      </c>
      <c r="X9" s="15"/>
      <c r="Y9" s="29">
        <f>+K9-L9+COUNT(M9:X9)</f>
        <v>-3</v>
      </c>
      <c r="Z9" s="9">
        <f>Y9</f>
        <v>-3</v>
      </c>
    </row>
    <row r="10" spans="1:26" ht="20.25" customHeight="1">
      <c r="B10" s="9"/>
      <c r="C10" s="80"/>
      <c r="D10" s="14" t="s">
        <v>43</v>
      </c>
      <c r="E10" s="114">
        <v>43780</v>
      </c>
      <c r="F10" s="21">
        <f t="shared" ca="1" si="1"/>
        <v>1432</v>
      </c>
      <c r="G10" s="20">
        <f>INT((+E10-73)/365)+1901</f>
        <v>2020</v>
      </c>
      <c r="H10" s="20">
        <f>IF(+$D$2-G10&lt;0,0,$D$2-G10)</f>
        <v>0</v>
      </c>
      <c r="I10" s="20">
        <v>0</v>
      </c>
      <c r="J10" s="27">
        <f t="shared" si="10"/>
        <v>0</v>
      </c>
      <c r="K10" s="26">
        <f t="shared" si="5"/>
        <v>0</v>
      </c>
      <c r="L10" s="38">
        <f t="shared" si="9"/>
        <v>14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4</v>
      </c>
      <c r="U10" s="14">
        <v>1</v>
      </c>
      <c r="V10" s="14">
        <v>1</v>
      </c>
      <c r="W10" s="14">
        <v>1</v>
      </c>
      <c r="X10" s="14"/>
      <c r="Y10" s="29">
        <f t="shared" si="8"/>
        <v>-3</v>
      </c>
      <c r="Z10" s="9">
        <f>Y10+3</f>
        <v>0</v>
      </c>
    </row>
    <row r="11" spans="1:26" ht="20.25" customHeight="1">
      <c r="B11" s="11"/>
      <c r="C11" s="80"/>
      <c r="D11" s="15" t="s">
        <v>41</v>
      </c>
      <c r="E11" s="108" t="s">
        <v>42</v>
      </c>
      <c r="F11" s="18">
        <f t="shared" ca="1" si="1"/>
        <v>1570</v>
      </c>
      <c r="G11" s="17">
        <f>INT((+E11-73)/365)+1901</f>
        <v>2020</v>
      </c>
      <c r="H11" s="17">
        <f>IF(+$D$2-G11&lt;0,0,$D$2-G11)</f>
        <v>0</v>
      </c>
      <c r="I11" s="17">
        <v>0</v>
      </c>
      <c r="J11" s="36">
        <f t="shared" si="10"/>
        <v>0</v>
      </c>
      <c r="K11" s="25">
        <f t="shared" si="5"/>
        <v>0</v>
      </c>
      <c r="L11" s="38">
        <f t="shared" si="9"/>
        <v>14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4</v>
      </c>
      <c r="T11" s="15">
        <v>1</v>
      </c>
      <c r="U11" s="15">
        <v>1</v>
      </c>
      <c r="V11" s="15">
        <v>1</v>
      </c>
      <c r="W11" s="15">
        <v>1</v>
      </c>
      <c r="X11" s="15"/>
      <c r="Y11" s="29">
        <f t="shared" si="8"/>
        <v>-3</v>
      </c>
      <c r="Z11" s="9">
        <f t="shared" ref="Z11" si="11">Y11+3</f>
        <v>0</v>
      </c>
    </row>
    <row r="12" spans="1:26" ht="20.25" customHeight="1">
      <c r="B12" s="9"/>
      <c r="C12" s="80"/>
      <c r="D12" s="15" t="s">
        <v>57</v>
      </c>
      <c r="E12" s="16">
        <v>44140</v>
      </c>
      <c r="F12" s="18">
        <f t="shared" ca="1" si="1"/>
        <v>1072</v>
      </c>
      <c r="G12" s="17">
        <f>INT((+E12-73)/365)+1901</f>
        <v>2021</v>
      </c>
      <c r="H12" s="17">
        <f>IF(+$D$2-G12&lt;0,0,$D$2-G12)</f>
        <v>0</v>
      </c>
      <c r="I12" s="17">
        <v>0</v>
      </c>
      <c r="J12" s="36">
        <f t="shared" si="10"/>
        <v>0</v>
      </c>
      <c r="K12" s="25">
        <f t="shared" si="5"/>
        <v>0</v>
      </c>
      <c r="L12" s="38">
        <f t="shared" ref="L12" si="12">SUM(M12:X12)</f>
        <v>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29">
        <f t="shared" si="8"/>
        <v>0</v>
      </c>
      <c r="Z12" s="9">
        <f>Y12</f>
        <v>0</v>
      </c>
    </row>
    <row r="13" spans="1:26" ht="20.25" customHeight="1">
      <c r="C13" s="80"/>
      <c r="D13" s="15"/>
      <c r="E13" s="16"/>
      <c r="F13" s="18">
        <f t="shared" ca="1" si="1"/>
        <v>45212</v>
      </c>
      <c r="G13" s="17">
        <f t="shared" ref="G13" si="13">INT((+E13-73)/365)+1901</f>
        <v>1900</v>
      </c>
      <c r="H13" s="17">
        <f t="shared" ref="H13" si="14">IF(+$D$2-G13&lt;0,0,$D$2-G13)</f>
        <v>120</v>
      </c>
      <c r="I13" s="17">
        <v>0</v>
      </c>
      <c r="J13" s="36">
        <f t="shared" si="10"/>
        <v>13</v>
      </c>
      <c r="K13" s="25">
        <f t="shared" si="5"/>
        <v>13</v>
      </c>
      <c r="L13" s="38">
        <f t="shared" si="9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9">
        <f t="shared" si="8"/>
        <v>13</v>
      </c>
      <c r="Z13" s="9">
        <f>Y13+3</f>
        <v>16</v>
      </c>
    </row>
    <row r="14" spans="1:26" ht="20.25" customHeight="1">
      <c r="C14" s="80"/>
      <c r="D14" s="15"/>
      <c r="E14" s="16"/>
      <c r="F14" s="18"/>
      <c r="G14" s="17"/>
      <c r="H14" s="17"/>
      <c r="I14" s="17"/>
      <c r="J14" s="36"/>
      <c r="K14" s="25"/>
      <c r="L14" s="3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>
        <f t="shared" si="8"/>
        <v>0</v>
      </c>
    </row>
    <row r="15" spans="1:26" ht="20.25" customHeight="1">
      <c r="C15" s="10" t="str">
        <f t="shared" ref="C15" si="15">IF(D15&lt;&gt;"",1+C13,"")</f>
        <v/>
      </c>
      <c r="D15" s="14"/>
      <c r="E15" s="19"/>
      <c r="F15" s="21">
        <f t="shared" ref="F15" ca="1" si="16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8"/>
        <v>0</v>
      </c>
    </row>
    <row r="16" spans="1:26">
      <c r="D16" s="15" t="s">
        <v>45</v>
      </c>
      <c r="E16" s="16"/>
      <c r="F16" s="18"/>
      <c r="G16" s="17"/>
      <c r="H16" s="17"/>
      <c r="I16" s="17"/>
      <c r="J16" s="36"/>
      <c r="K16" s="25"/>
      <c r="L16" s="38"/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>
        <v>0</v>
      </c>
      <c r="T16" s="15"/>
      <c r="U16" s="15"/>
      <c r="V16" s="15"/>
      <c r="W16" s="15"/>
      <c r="X16" s="15"/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0"/>
  <sheetViews>
    <sheetView tabSelected="1" topLeftCell="B1" zoomScaleNormal="100" workbookViewId="0">
      <selection activeCell="K18" sqref="K18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9.75" style="87" bestFit="1" customWidth="1"/>
    <col min="9" max="9" width="7.75" style="87" customWidth="1"/>
    <col min="10" max="10" width="7.75" style="41" customWidth="1"/>
    <col min="11" max="11" width="7.125" style="41" customWidth="1"/>
    <col min="12" max="13" width="7.75" style="41" customWidth="1"/>
    <col min="14" max="14" width="9.75" style="41" bestFit="1" customWidth="1"/>
    <col min="15" max="15" width="10.375" style="41" customWidth="1"/>
    <col min="16" max="16" width="7.875" style="6" bestFit="1" customWidth="1"/>
    <col min="17" max="17" width="14.25" style="87" customWidth="1"/>
    <col min="18" max="18" width="9.62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32" s="1" customFormat="1" ht="29.25" customHeight="1" thickBot="1">
      <c r="A1" s="41">
        <f>CHOOSE(E1,1,5,5,2,7,4,2,6,3,1,5,3)</f>
        <v>5</v>
      </c>
      <c r="C1" s="270">
        <v>2023</v>
      </c>
      <c r="D1" s="271"/>
      <c r="E1" s="145">
        <v>11</v>
      </c>
      <c r="F1" s="146" t="str">
        <f>IF(E1=0,"&lt;=월 입력","월  근무편성표")</f>
        <v>월  근무편성표</v>
      </c>
      <c r="G1" s="147"/>
      <c r="H1" s="147"/>
      <c r="I1" s="272">
        <f ca="1">TODAY()</f>
        <v>45212</v>
      </c>
      <c r="J1" s="273"/>
      <c r="K1" s="148">
        <v>0</v>
      </c>
      <c r="L1" s="149" t="str">
        <f>IF(K1="","",IF(K1=0,"",IF(K1&gt;0,"차 수정")))</f>
        <v/>
      </c>
      <c r="M1" s="274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75"/>
      <c r="O1" s="276"/>
      <c r="Q1" s="277" t="str">
        <f>IF(E1=1,"12월 말일 야간",+E1-1&amp;"월 말일 야간")</f>
        <v>10월 말일 야간</v>
      </c>
      <c r="R1" s="278"/>
      <c r="S1" s="78" t="s">
        <v>310</v>
      </c>
      <c r="T1" s="78" t="s">
        <v>307</v>
      </c>
      <c r="U1" s="79"/>
      <c r="V1" s="87"/>
      <c r="W1" s="87"/>
      <c r="Y1" s="34"/>
    </row>
    <row r="2" spans="1:32" ht="20.100000000000001" customHeight="1" thickBot="1">
      <c r="C2" s="240" t="s">
        <v>2</v>
      </c>
      <c r="D2" s="281" t="s">
        <v>0</v>
      </c>
      <c r="E2" s="283" t="s">
        <v>30</v>
      </c>
      <c r="F2" s="284"/>
      <c r="G2" s="252"/>
      <c r="H2" s="285"/>
      <c r="I2" s="286" t="s">
        <v>240</v>
      </c>
      <c r="J2" s="288" t="s">
        <v>24</v>
      </c>
      <c r="K2" s="290" t="s">
        <v>31</v>
      </c>
      <c r="L2" s="292" t="s">
        <v>25</v>
      </c>
      <c r="M2" s="293" t="s">
        <v>20</v>
      </c>
      <c r="N2" s="295"/>
      <c r="O2" s="296"/>
      <c r="P2" s="54"/>
      <c r="Q2" s="10"/>
      <c r="R2" s="15" t="str">
        <f>'연차 최종(2021.07)'!D8</f>
        <v>유현주</v>
      </c>
      <c r="S2" s="15" t="str">
        <f>'연차 최종(2022.04)'!D14</f>
        <v>김기석</v>
      </c>
      <c r="T2" s="77" t="str">
        <f>'연차 최종(2021.07)'!D5</f>
        <v>이영재</v>
      </c>
      <c r="V2" s="87"/>
      <c r="X2" s="10"/>
      <c r="Y2"/>
    </row>
    <row r="3" spans="1:32" ht="33">
      <c r="A3" s="89" t="s">
        <v>36</v>
      </c>
      <c r="C3" s="241"/>
      <c r="D3" s="282"/>
      <c r="E3" s="180" t="s">
        <v>241</v>
      </c>
      <c r="F3" s="186" t="s">
        <v>24</v>
      </c>
      <c r="G3" s="236" t="s">
        <v>20</v>
      </c>
      <c r="H3" s="209" t="s">
        <v>33</v>
      </c>
      <c r="I3" s="287"/>
      <c r="J3" s="289"/>
      <c r="K3" s="291"/>
      <c r="L3" s="291"/>
      <c r="M3" s="294"/>
      <c r="N3" s="297"/>
      <c r="O3" s="298"/>
      <c r="Q3" s="71"/>
      <c r="R3" s="15"/>
      <c r="S3" s="15" t="str">
        <f>'연차 최종(2021.07)'!D13</f>
        <v>황인기</v>
      </c>
      <c r="T3" s="77" t="str">
        <f>'연차 최종(2021.04)'!D6</f>
        <v>권헌일</v>
      </c>
      <c r="V3" s="87"/>
      <c r="X3" s="10"/>
      <c r="Y3"/>
    </row>
    <row r="4" spans="1:32" s="87" customFormat="1" ht="24.95" customHeight="1">
      <c r="C4" s="241"/>
      <c r="D4" s="282"/>
      <c r="E4" s="181" t="s">
        <v>1</v>
      </c>
      <c r="F4" s="187" t="s">
        <v>62</v>
      </c>
      <c r="G4" s="188" t="s">
        <v>63</v>
      </c>
      <c r="H4" s="196" t="s">
        <v>34</v>
      </c>
      <c r="I4" s="198" t="s">
        <v>18</v>
      </c>
      <c r="J4" s="190" t="s">
        <v>62</v>
      </c>
      <c r="K4" s="174"/>
      <c r="L4" s="174" t="s">
        <v>313</v>
      </c>
      <c r="M4" s="191" t="s">
        <v>63</v>
      </c>
      <c r="N4" s="299" t="s">
        <v>200</v>
      </c>
      <c r="O4" s="294"/>
      <c r="P4" s="6"/>
      <c r="Q4" s="68" t="s">
        <v>27</v>
      </c>
      <c r="R4" s="72"/>
      <c r="S4" s="15" t="str">
        <f>'연차 최종(2022.01) '!D12</f>
        <v>이성용</v>
      </c>
      <c r="T4" s="77" t="str">
        <f>'연차 최종(2022.04)'!D9</f>
        <v>이재평</v>
      </c>
      <c r="X4" s="10"/>
    </row>
    <row r="5" spans="1:32" ht="24.95" customHeight="1" thickBot="1">
      <c r="B5" s="184"/>
      <c r="C5" s="32">
        <v>1</v>
      </c>
      <c r="D5" s="175" t="str">
        <f>IF(C5="","",LEFT(TEXT(DATE($C$1,$E$1,$C5),"aaaa"),1))</f>
        <v>수</v>
      </c>
      <c r="E5" s="182"/>
      <c r="F5" s="189" t="s">
        <v>70</v>
      </c>
      <c r="G5" s="193" t="s">
        <v>35</v>
      </c>
      <c r="H5" s="197" t="s">
        <v>316</v>
      </c>
      <c r="I5" s="194"/>
      <c r="J5" s="189"/>
      <c r="K5" s="103"/>
      <c r="L5" s="101"/>
      <c r="M5" s="231"/>
      <c r="N5" s="183"/>
      <c r="O5" s="178"/>
      <c r="P5" s="69"/>
      <c r="Q5" s="68" t="s">
        <v>37</v>
      </c>
      <c r="R5" s="73"/>
      <c r="S5" s="15" t="str">
        <f>'연차 최종(2021.07)'!D11</f>
        <v>송순정</v>
      </c>
      <c r="T5" s="125" t="str">
        <f>'연차 최종(2022.11) (2)'!D10</f>
        <v>박병훈</v>
      </c>
      <c r="V5" s="87"/>
      <c r="Y5"/>
    </row>
    <row r="6" spans="1:32" ht="24.95" customHeight="1">
      <c r="A6" s="3"/>
      <c r="B6" s="2"/>
      <c r="C6" s="32">
        <f>1+C5</f>
        <v>2</v>
      </c>
      <c r="D6" s="175" t="str">
        <f t="shared" ref="D6:D34" si="0">IF(C6="","",LEFT(TEXT(DATE($C$1,$E$1,$C6),"aaaa"),1))</f>
        <v>목</v>
      </c>
      <c r="E6" s="182"/>
      <c r="F6" s="189" t="s">
        <v>316</v>
      </c>
      <c r="G6" s="193" t="s">
        <v>70</v>
      </c>
      <c r="H6" s="197" t="s">
        <v>35</v>
      </c>
      <c r="I6" s="195"/>
      <c r="J6" s="115"/>
      <c r="K6" s="103"/>
      <c r="L6" s="101"/>
      <c r="M6" s="231"/>
      <c r="N6" s="183"/>
      <c r="O6" s="178"/>
      <c r="P6" s="69"/>
      <c r="Q6" s="39"/>
      <c r="R6"/>
      <c r="S6" s="48"/>
      <c r="T6" s="49" t="s">
        <v>19</v>
      </c>
      <c r="U6" s="50" t="s">
        <v>19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32" ht="24.95" customHeight="1">
      <c r="A7" s="2"/>
      <c r="B7" s="184"/>
      <c r="C7" s="43">
        <f t="shared" ref="C7:C34" si="1">1+C6</f>
        <v>3</v>
      </c>
      <c r="D7" s="176" t="str">
        <f t="shared" si="0"/>
        <v>금</v>
      </c>
      <c r="E7" s="182"/>
      <c r="F7" s="189" t="s">
        <v>35</v>
      </c>
      <c r="G7" s="193" t="s">
        <v>316</v>
      </c>
      <c r="H7" s="197" t="s">
        <v>70</v>
      </c>
      <c r="I7" s="195"/>
      <c r="J7" s="207"/>
      <c r="K7" s="103"/>
      <c r="L7" s="101"/>
      <c r="M7" s="231"/>
      <c r="N7" s="183"/>
      <c r="O7" s="178"/>
      <c r="P7" s="69"/>
      <c r="Q7" s="39"/>
      <c r="R7"/>
      <c r="S7" s="39" t="str">
        <f>R2</f>
        <v>유현주</v>
      </c>
      <c r="T7" s="134">
        <f>COUNTIF(I$5:K$35,LEFT($S$7,2)&amp;"*")</f>
        <v>0</v>
      </c>
      <c r="U7" s="134">
        <f>COUNTIF(L$5:L$35,LEFT($S$7,2)&amp;"*")</f>
        <v>0</v>
      </c>
      <c r="V7" s="134">
        <f>COUNTIF(M$5:M$35,LEFT($S$7,2)&amp;"*")</f>
        <v>0</v>
      </c>
      <c r="W7" s="88">
        <f t="shared" ref="W7:W12" si="2">SUM(T7:V7)</f>
        <v>0</v>
      </c>
      <c r="X7" s="88">
        <f>COUNTIF($N$5:$O$35,LEFT($S$7,2)&amp;"*")</f>
        <v>0</v>
      </c>
      <c r="Y7" s="134">
        <f t="shared" ref="Y7:Y12" si="3">+W7+X7</f>
        <v>0</v>
      </c>
    </row>
    <row r="8" spans="1:32" ht="24.95" customHeight="1">
      <c r="A8" s="2"/>
      <c r="B8" s="2"/>
      <c r="C8" s="32">
        <f t="shared" si="1"/>
        <v>4</v>
      </c>
      <c r="D8" s="175" t="str">
        <f t="shared" si="0"/>
        <v>토</v>
      </c>
      <c r="E8" s="182"/>
      <c r="F8" s="189" t="s">
        <v>70</v>
      </c>
      <c r="G8" s="193" t="s">
        <v>35</v>
      </c>
      <c r="H8" s="197" t="s">
        <v>316</v>
      </c>
      <c r="I8" s="195"/>
      <c r="J8" s="189"/>
      <c r="K8" s="122"/>
      <c r="L8" s="99"/>
      <c r="M8" s="231"/>
      <c r="N8" s="223"/>
      <c r="O8" s="117"/>
      <c r="P8" s="69" t="s">
        <v>334</v>
      </c>
      <c r="Q8" s="39"/>
      <c r="R8"/>
      <c r="S8" s="48" t="str">
        <f>S2</f>
        <v>김기석</v>
      </c>
      <c r="T8" s="48">
        <f>COUNTIF(I$5:K$35,LEFT($S$8,2)&amp;"*")</f>
        <v>0</v>
      </c>
      <c r="U8" s="48">
        <f>COUNTIF(L$5:L$35,LEFT($S$8,2)&amp;"*")</f>
        <v>0</v>
      </c>
      <c r="V8" s="48">
        <f>COUNTIF(M$5:M$35,LEFT($S$8,2)&amp;"*")</f>
        <v>0</v>
      </c>
      <c r="W8" s="52">
        <f t="shared" si="2"/>
        <v>0</v>
      </c>
      <c r="X8" s="52">
        <f>COUNTIF($N$5:$O$35,LEFT($S$8,2)&amp;"*")</f>
        <v>0</v>
      </c>
      <c r="Y8" s="48">
        <f t="shared" si="3"/>
        <v>0</v>
      </c>
      <c r="AA8" s="2"/>
      <c r="AB8" s="2"/>
      <c r="AC8" s="2"/>
      <c r="AD8" s="2"/>
      <c r="AE8" s="2"/>
      <c r="AF8" s="2"/>
    </row>
    <row r="9" spans="1:32" ht="24.95" customHeight="1">
      <c r="A9" s="2"/>
      <c r="B9" s="2"/>
      <c r="C9" s="32">
        <f t="shared" si="1"/>
        <v>5</v>
      </c>
      <c r="D9" s="175" t="str">
        <f t="shared" si="0"/>
        <v>일</v>
      </c>
      <c r="E9" s="182"/>
      <c r="F9" s="189" t="s">
        <v>70</v>
      </c>
      <c r="G9" s="193" t="s">
        <v>35</v>
      </c>
      <c r="H9" s="197" t="s">
        <v>316</v>
      </c>
      <c r="I9" s="194"/>
      <c r="J9" s="115"/>
      <c r="K9" s="103"/>
      <c r="L9" s="101"/>
      <c r="M9" s="231"/>
      <c r="N9" s="183"/>
      <c r="O9" s="117"/>
      <c r="P9" s="69"/>
      <c r="Q9" s="39"/>
      <c r="R9"/>
      <c r="S9" s="39" t="str">
        <f>S4</f>
        <v>이성용</v>
      </c>
      <c r="T9" s="134">
        <f>COUNTIF(I$5:K$35,LEFT($S$9,2)&amp;"*")</f>
        <v>0</v>
      </c>
      <c r="U9" s="134">
        <f>COUNTIF(L$5:L$35,LEFT($S$9,2)&amp;"*")</f>
        <v>0</v>
      </c>
      <c r="V9" s="134">
        <f>COUNTIF(M$5:M$35,LEFT($S$9,2)&amp;"*")</f>
        <v>0</v>
      </c>
      <c r="W9" s="88">
        <f t="shared" si="2"/>
        <v>0</v>
      </c>
      <c r="X9" s="88">
        <f>COUNTIF($N$5:$O$35,LEFT($S$9,2)&amp;"*")</f>
        <v>0</v>
      </c>
      <c r="Y9" s="134">
        <f t="shared" si="3"/>
        <v>0</v>
      </c>
      <c r="AA9" s="2"/>
      <c r="AB9" s="2"/>
      <c r="AC9" s="2"/>
    </row>
    <row r="10" spans="1:32" ht="24.95" customHeight="1">
      <c r="A10" s="2"/>
      <c r="B10" s="184"/>
      <c r="C10" s="32">
        <f t="shared" si="1"/>
        <v>6</v>
      </c>
      <c r="D10" s="175" t="str">
        <f t="shared" si="0"/>
        <v>월</v>
      </c>
      <c r="E10" s="182"/>
      <c r="F10" s="189" t="s">
        <v>316</v>
      </c>
      <c r="G10" s="193" t="s">
        <v>70</v>
      </c>
      <c r="H10" s="197" t="s">
        <v>35</v>
      </c>
      <c r="I10" s="194"/>
      <c r="J10" s="115"/>
      <c r="K10" s="101"/>
      <c r="L10" s="103"/>
      <c r="M10" s="117"/>
      <c r="N10" s="223"/>
      <c r="O10" s="117"/>
      <c r="P10" s="69"/>
      <c r="Q10" s="39"/>
      <c r="S10" s="48" t="str">
        <f>S3</f>
        <v>황인기</v>
      </c>
      <c r="T10" s="39">
        <f>COUNTIF(E$5:E$35,LEFT($S$10,2)&amp;"*")</f>
        <v>0</v>
      </c>
      <c r="U10" s="39">
        <f>COUNTIF(F$5:F$35,LEFT($S$10,2)&amp;"*")</f>
        <v>0</v>
      </c>
      <c r="V10" s="39">
        <f>COUNTIF(G$5:G$35,LEFT($S$10,2)&amp;"*")</f>
        <v>0</v>
      </c>
      <c r="W10" s="52">
        <f t="shared" si="2"/>
        <v>0</v>
      </c>
      <c r="X10" s="52">
        <f>COUNTIF($N$5:$O$35,LEFT($S$10,2)&amp;"*")</f>
        <v>0</v>
      </c>
      <c r="Y10" s="48">
        <f t="shared" si="3"/>
        <v>0</v>
      </c>
      <c r="Z10" s="2"/>
      <c r="AA10" s="2"/>
      <c r="AB10" s="2"/>
      <c r="AC10" s="2"/>
    </row>
    <row r="11" spans="1:32" ht="24.95" customHeight="1">
      <c r="A11" s="2"/>
      <c r="B11" s="2"/>
      <c r="C11" s="32">
        <f t="shared" si="1"/>
        <v>7</v>
      </c>
      <c r="D11" s="175" t="str">
        <f t="shared" si="0"/>
        <v>화</v>
      </c>
      <c r="E11" s="182"/>
      <c r="F11" s="189" t="s">
        <v>316</v>
      </c>
      <c r="G11" s="193" t="s">
        <v>70</v>
      </c>
      <c r="H11" s="197" t="s">
        <v>195</v>
      </c>
      <c r="I11" s="195"/>
      <c r="J11" s="189"/>
      <c r="K11" s="103"/>
      <c r="L11" s="101"/>
      <c r="M11" s="231"/>
      <c r="N11" s="183"/>
      <c r="O11" s="117"/>
      <c r="P11" s="69"/>
      <c r="Q11" s="39"/>
      <c r="R11"/>
      <c r="S11" s="75">
        <f>R3</f>
        <v>0</v>
      </c>
      <c r="T11" s="75">
        <f>COUNTIF(I$5:K$35,LEFT($S$11,2)&amp;"*")</f>
        <v>0</v>
      </c>
      <c r="U11" s="75">
        <f>COUNTIF(L$5:L$35,LEFT($S$11,2)&amp;"*")</f>
        <v>0</v>
      </c>
      <c r="V11" s="75">
        <f>COUNTIF(M$5:M$35,LEFT($S$11,2)&amp;"*")</f>
        <v>0</v>
      </c>
      <c r="W11" s="76">
        <f t="shared" si="2"/>
        <v>0</v>
      </c>
      <c r="X11" s="76">
        <f>COUNTIF($N$5:$O$35,LEFT($S$11,2)&amp;"*")</f>
        <v>0</v>
      </c>
      <c r="Y11" s="75">
        <f t="shared" si="3"/>
        <v>0</v>
      </c>
      <c r="AA11" s="2"/>
      <c r="AB11" s="2"/>
      <c r="AC11" s="2"/>
    </row>
    <row r="12" spans="1:32" s="2" customFormat="1" ht="24.95" customHeight="1">
      <c r="C12" s="32">
        <f t="shared" si="1"/>
        <v>8</v>
      </c>
      <c r="D12" s="175" t="str">
        <f t="shared" si="0"/>
        <v>수</v>
      </c>
      <c r="E12" s="182"/>
      <c r="F12" s="189" t="s">
        <v>35</v>
      </c>
      <c r="G12" s="193" t="s">
        <v>316</v>
      </c>
      <c r="H12" s="197" t="s">
        <v>70</v>
      </c>
      <c r="I12" s="195"/>
      <c r="J12" s="115"/>
      <c r="K12" s="103"/>
      <c r="L12" s="101"/>
      <c r="M12" s="231"/>
      <c r="N12" s="183"/>
      <c r="O12" s="178"/>
      <c r="P12" s="69"/>
      <c r="S12" s="75" t="str">
        <f>T4</f>
        <v>이재평</v>
      </c>
      <c r="T12" s="75">
        <f>COUNTIF(I$5:K$35,LEFT($S$12,2)&amp;"*")</f>
        <v>0</v>
      </c>
      <c r="U12" s="75">
        <f>COUNTIF(L$5:L$35,LEFT($S$12,2)&amp;"*")</f>
        <v>0</v>
      </c>
      <c r="V12" s="75">
        <f>COUNTIF(M$5:M$35,LEFT($S$12,2)&amp;"*")</f>
        <v>0</v>
      </c>
      <c r="W12" s="76">
        <f t="shared" si="2"/>
        <v>0</v>
      </c>
      <c r="X12" s="76">
        <f>COUNTIF($N$5:$O$35,LEFT($S$12,2)&amp;"*")</f>
        <v>0</v>
      </c>
      <c r="Y12" s="75">
        <f t="shared" si="3"/>
        <v>0</v>
      </c>
    </row>
    <row r="13" spans="1:32" ht="24.95" customHeight="1">
      <c r="A13" s="2"/>
      <c r="B13" s="184"/>
      <c r="C13" s="32">
        <f t="shared" si="1"/>
        <v>9</v>
      </c>
      <c r="D13" s="175" t="str">
        <f t="shared" si="0"/>
        <v>목</v>
      </c>
      <c r="E13" s="182"/>
      <c r="F13" s="189" t="s">
        <v>35</v>
      </c>
      <c r="G13" s="193" t="s">
        <v>316</v>
      </c>
      <c r="H13" s="197" t="s">
        <v>196</v>
      </c>
      <c r="I13" s="194"/>
      <c r="J13" s="207"/>
      <c r="K13" s="103"/>
      <c r="L13" s="101"/>
      <c r="M13" s="231"/>
      <c r="N13" s="183"/>
      <c r="O13" s="177"/>
      <c r="P13" s="69"/>
      <c r="Q13" s="39"/>
      <c r="R13"/>
      <c r="S13" s="39" t="str">
        <f>T2</f>
        <v>이영재</v>
      </c>
      <c r="T13" s="39">
        <f>COUNTIF(E$5:E$35,LEFT($S$13,2)&amp;"*")</f>
        <v>0</v>
      </c>
      <c r="U13" s="39">
        <f>COUNTIF(F$5:F$35,LEFT($S$13,2)&amp;"*")</f>
        <v>10</v>
      </c>
      <c r="V13" s="39">
        <f>COUNTIF(G$5:G$35,LEFT($S$13,2)&amp;"*")</f>
        <v>10</v>
      </c>
      <c r="W13" s="70">
        <f>SUM(T13:V13)</f>
        <v>20</v>
      </c>
      <c r="X13" s="70">
        <f>COUNTIF($H$5:$H$35,LEFT($S$13,2)&amp;"*")+2</f>
        <v>10</v>
      </c>
      <c r="Y13" s="39">
        <f>+W13+X13</f>
        <v>30</v>
      </c>
      <c r="AA13" s="2"/>
      <c r="AB13" s="2"/>
      <c r="AC13" s="2"/>
      <c r="AD13" s="2"/>
      <c r="AE13" s="2"/>
    </row>
    <row r="14" spans="1:32" ht="24.95" customHeight="1">
      <c r="A14" s="2"/>
      <c r="B14" s="184"/>
      <c r="C14" s="32">
        <f t="shared" si="1"/>
        <v>10</v>
      </c>
      <c r="D14" s="175" t="str">
        <f t="shared" si="0"/>
        <v>금</v>
      </c>
      <c r="E14" s="182"/>
      <c r="F14" s="189" t="s">
        <v>70</v>
      </c>
      <c r="G14" s="229" t="s">
        <v>35</v>
      </c>
      <c r="H14" s="197" t="s">
        <v>316</v>
      </c>
      <c r="I14" s="195"/>
      <c r="J14" s="189"/>
      <c r="K14" s="122"/>
      <c r="L14" s="99"/>
      <c r="M14" s="231"/>
      <c r="N14" s="223"/>
      <c r="O14" s="177"/>
      <c r="P14" s="69"/>
      <c r="Q14" s="39"/>
      <c r="R14"/>
      <c r="S14" s="48" t="str">
        <f>T3</f>
        <v>권헌일</v>
      </c>
      <c r="T14" s="48">
        <f>COUNTIF(E$5:E$35,LEFT($S$14,2)&amp;"*")</f>
        <v>0</v>
      </c>
      <c r="U14" s="48">
        <f>COUNTIF(F$5:F$35,LEFT($S$14,2)&amp;"*")</f>
        <v>7</v>
      </c>
      <c r="V14" s="48">
        <f>COUNTIF(G$5:G$35,LEFT($S$14,2)&amp;"*")</f>
        <v>11</v>
      </c>
      <c r="W14" s="52">
        <f t="shared" ref="W14:W15" si="4">SUM(T14:V14)</f>
        <v>18</v>
      </c>
      <c r="X14" s="52">
        <f>COUNTIF($H$5:$H$35,LEFT($S$14,2)&amp;"*")+2</f>
        <v>12</v>
      </c>
      <c r="Y14" s="48">
        <f t="shared" ref="Y14:Y15" si="5">+W14+X14</f>
        <v>30</v>
      </c>
      <c r="AA14" s="2"/>
      <c r="AB14" s="2"/>
      <c r="AC14" s="2"/>
      <c r="AD14" s="2"/>
      <c r="AE14" s="2"/>
    </row>
    <row r="15" spans="1:32" ht="24.95" customHeight="1" thickBot="1">
      <c r="A15" s="2"/>
      <c r="B15" s="203"/>
      <c r="C15" s="32">
        <f t="shared" si="1"/>
        <v>11</v>
      </c>
      <c r="D15" s="175" t="str">
        <f t="shared" si="0"/>
        <v>토</v>
      </c>
      <c r="E15" s="182"/>
      <c r="F15" s="189" t="s">
        <v>70</v>
      </c>
      <c r="G15" s="229" t="s">
        <v>35</v>
      </c>
      <c r="H15" s="197" t="s">
        <v>317</v>
      </c>
      <c r="I15" s="195"/>
      <c r="J15" s="115"/>
      <c r="K15" s="103"/>
      <c r="L15" s="101"/>
      <c r="M15" s="231"/>
      <c r="N15" s="183"/>
      <c r="O15" s="178"/>
      <c r="P15" s="199"/>
      <c r="Q15" s="39"/>
      <c r="R15"/>
      <c r="S15" s="39" t="str">
        <f>T5</f>
        <v>박병훈</v>
      </c>
      <c r="T15" s="39">
        <f>COUNTIF(E$5:E$35,LEFT($S$15,2)&amp;"*")</f>
        <v>0</v>
      </c>
      <c r="U15" s="39">
        <f>COUNTIF(F$5:F$35,LEFT($S$15,2)&amp;"*")</f>
        <v>9</v>
      </c>
      <c r="V15" s="39">
        <f>COUNTIF(G$5:G$35,LEFT($S$15,2)&amp;"*")</f>
        <v>9</v>
      </c>
      <c r="W15" s="74">
        <f t="shared" si="4"/>
        <v>18</v>
      </c>
      <c r="X15" s="74">
        <f>COUNTIF($H$5:$H$35,LEFT($S$15,2)&amp;"*")</f>
        <v>12</v>
      </c>
      <c r="Y15" s="39">
        <f t="shared" si="5"/>
        <v>30</v>
      </c>
      <c r="AA15" s="208" t="s">
        <v>322</v>
      </c>
      <c r="AB15" s="208"/>
      <c r="AC15" s="208"/>
      <c r="AD15" s="208"/>
      <c r="AE15" s="208"/>
    </row>
    <row r="16" spans="1:32" s="2" customFormat="1" ht="24.95" customHeight="1">
      <c r="B16" s="203"/>
      <c r="C16" s="32">
        <f t="shared" si="1"/>
        <v>12</v>
      </c>
      <c r="D16" s="175" t="str">
        <f t="shared" si="0"/>
        <v>일</v>
      </c>
      <c r="E16" s="182"/>
      <c r="F16" s="189" t="s">
        <v>70</v>
      </c>
      <c r="G16" s="229" t="s">
        <v>35</v>
      </c>
      <c r="H16" s="197" t="s">
        <v>316</v>
      </c>
      <c r="I16" s="194"/>
      <c r="J16" s="115"/>
      <c r="K16" s="101"/>
      <c r="L16" s="103"/>
      <c r="M16" s="117"/>
      <c r="N16" s="223"/>
      <c r="O16" s="178"/>
      <c r="P16" s="199"/>
      <c r="Q16" s="39"/>
      <c r="V16" s="35"/>
      <c r="W16" s="35"/>
      <c r="X16" s="35"/>
    </row>
    <row r="17" spans="1:30" s="2" customFormat="1" ht="24.95" customHeight="1">
      <c r="C17" s="32">
        <f t="shared" si="1"/>
        <v>13</v>
      </c>
      <c r="D17" s="175" t="str">
        <f t="shared" si="0"/>
        <v>월</v>
      </c>
      <c r="E17" s="182"/>
      <c r="F17" s="189" t="s">
        <v>316</v>
      </c>
      <c r="G17" s="193" t="s">
        <v>70</v>
      </c>
      <c r="H17" s="197" t="s">
        <v>35</v>
      </c>
      <c r="I17" s="195"/>
      <c r="J17" s="189"/>
      <c r="K17" s="103"/>
      <c r="L17" s="101"/>
      <c r="M17" s="231"/>
      <c r="N17" s="183"/>
      <c r="O17" s="178"/>
      <c r="P17" s="199"/>
      <c r="Q17" s="119"/>
      <c r="R17" s="97"/>
      <c r="V17" s="35"/>
      <c r="W17" s="35"/>
      <c r="X17" s="35"/>
    </row>
    <row r="18" spans="1:30" s="2" customFormat="1" ht="24.95" customHeight="1">
      <c r="C18" s="32">
        <f t="shared" si="1"/>
        <v>14</v>
      </c>
      <c r="D18" s="175" t="str">
        <f t="shared" si="0"/>
        <v>화</v>
      </c>
      <c r="E18" s="182"/>
      <c r="F18" s="189" t="s">
        <v>316</v>
      </c>
      <c r="G18" s="193" t="s">
        <v>70</v>
      </c>
      <c r="H18" s="197" t="s">
        <v>35</v>
      </c>
      <c r="I18" s="194"/>
      <c r="J18" s="115"/>
      <c r="K18" s="103"/>
      <c r="L18" s="101"/>
      <c r="M18" s="231"/>
      <c r="N18" s="223"/>
      <c r="O18" s="178"/>
      <c r="P18" s="199"/>
      <c r="Q18" s="152"/>
      <c r="T18" s="98"/>
      <c r="V18" s="35"/>
      <c r="W18" s="35"/>
      <c r="X18" s="35"/>
    </row>
    <row r="19" spans="1:30" s="2" customFormat="1" ht="24.95" customHeight="1">
      <c r="B19" s="184"/>
      <c r="C19" s="43">
        <f t="shared" si="1"/>
        <v>15</v>
      </c>
      <c r="D19" s="176" t="str">
        <f t="shared" si="0"/>
        <v>수</v>
      </c>
      <c r="E19" s="182"/>
      <c r="F19" s="189" t="s">
        <v>35</v>
      </c>
      <c r="G19" s="193" t="s">
        <v>316</v>
      </c>
      <c r="H19" s="197" t="s">
        <v>70</v>
      </c>
      <c r="I19" s="194"/>
      <c r="J19" s="207"/>
      <c r="K19" s="103"/>
      <c r="L19" s="101"/>
      <c r="M19" s="231"/>
      <c r="N19" s="183"/>
      <c r="O19" s="117"/>
      <c r="P19" s="199"/>
      <c r="Q19" s="119"/>
      <c r="V19" s="35"/>
      <c r="W19" s="35"/>
      <c r="X19" s="35"/>
    </row>
    <row r="20" spans="1:30" ht="24.95" customHeight="1">
      <c r="C20" s="32">
        <f t="shared" si="1"/>
        <v>16</v>
      </c>
      <c r="D20" s="175" t="str">
        <f t="shared" si="0"/>
        <v>목</v>
      </c>
      <c r="E20" s="182"/>
      <c r="F20" s="189" t="s">
        <v>35</v>
      </c>
      <c r="G20" s="193" t="s">
        <v>316</v>
      </c>
      <c r="H20" s="197" t="s">
        <v>70</v>
      </c>
      <c r="I20" s="194"/>
      <c r="J20" s="189"/>
      <c r="K20" s="122"/>
      <c r="L20" s="99"/>
      <c r="M20" s="231"/>
      <c r="N20" s="223"/>
      <c r="O20" s="178"/>
      <c r="P20" s="199"/>
      <c r="Q20" s="119"/>
      <c r="R20" s="124"/>
      <c r="S20" s="2"/>
      <c r="T20" s="2"/>
      <c r="U20" s="2"/>
      <c r="V20" s="35"/>
      <c r="W20" s="35"/>
      <c r="Y20"/>
    </row>
    <row r="21" spans="1:30" ht="24.95" customHeight="1">
      <c r="C21" s="32">
        <f>1+C20</f>
        <v>17</v>
      </c>
      <c r="D21" s="175" t="str">
        <f t="shared" si="0"/>
        <v>금</v>
      </c>
      <c r="E21" s="182"/>
      <c r="F21" s="189" t="s">
        <v>70</v>
      </c>
      <c r="G21" s="193" t="s">
        <v>35</v>
      </c>
      <c r="H21" s="197" t="s">
        <v>316</v>
      </c>
      <c r="I21" s="194"/>
      <c r="J21" s="115"/>
      <c r="K21" s="103"/>
      <c r="L21" s="101"/>
      <c r="M21" s="231"/>
      <c r="N21" s="183"/>
      <c r="O21" s="178"/>
      <c r="P21" s="199"/>
      <c r="Q21" s="39"/>
      <c r="R21" s="2"/>
      <c r="S21" s="2"/>
      <c r="T21" s="2"/>
      <c r="U21" s="2"/>
      <c r="V21" s="35"/>
      <c r="W21" s="35"/>
      <c r="Y21"/>
    </row>
    <row r="22" spans="1:30" ht="24.95" customHeight="1">
      <c r="C22" s="32">
        <f t="shared" si="1"/>
        <v>18</v>
      </c>
      <c r="D22" s="175" t="str">
        <f t="shared" si="0"/>
        <v>토</v>
      </c>
      <c r="E22" s="182"/>
      <c r="F22" s="189" t="s">
        <v>316</v>
      </c>
      <c r="G22" s="193" t="s">
        <v>70</v>
      </c>
      <c r="H22" s="197" t="s">
        <v>35</v>
      </c>
      <c r="I22" s="194"/>
      <c r="J22" s="115"/>
      <c r="K22" s="101"/>
      <c r="L22" s="103"/>
      <c r="M22" s="117"/>
      <c r="N22" s="183"/>
      <c r="O22" s="178"/>
      <c r="P22" s="199"/>
      <c r="Q22" s="156"/>
      <c r="R22" s="2"/>
      <c r="S22" s="2"/>
      <c r="T22" s="2"/>
      <c r="U22" s="2"/>
      <c r="V22" s="35"/>
      <c r="W22" s="35"/>
      <c r="X22" s="224"/>
      <c r="Y22" s="2"/>
      <c r="Z22" s="2"/>
      <c r="AA22" s="2"/>
      <c r="AB22" s="2"/>
      <c r="AC22" s="2"/>
      <c r="AD22" s="2"/>
    </row>
    <row r="23" spans="1:30" ht="24.95" customHeight="1">
      <c r="C23" s="32">
        <f t="shared" si="1"/>
        <v>19</v>
      </c>
      <c r="D23" s="175" t="str">
        <f t="shared" si="0"/>
        <v>일</v>
      </c>
      <c r="E23" s="182"/>
      <c r="F23" s="189" t="s">
        <v>316</v>
      </c>
      <c r="G23" s="193" t="s">
        <v>325</v>
      </c>
      <c r="H23" s="197" t="s">
        <v>35</v>
      </c>
      <c r="I23" s="194"/>
      <c r="J23" s="189"/>
      <c r="K23" s="103"/>
      <c r="L23" s="101"/>
      <c r="M23" s="231"/>
      <c r="N23" s="183"/>
      <c r="O23" s="178"/>
      <c r="P23" s="69"/>
      <c r="Q23" s="192"/>
      <c r="R23" s="2"/>
      <c r="S23" s="2"/>
      <c r="T23" s="2"/>
      <c r="U23" s="2"/>
      <c r="V23" s="35"/>
      <c r="W23" s="35"/>
      <c r="X23" s="35"/>
      <c r="Y23" s="2"/>
    </row>
    <row r="24" spans="1:30" ht="24.95" customHeight="1">
      <c r="C24" s="32">
        <f t="shared" si="1"/>
        <v>20</v>
      </c>
      <c r="D24" s="175" t="str">
        <f t="shared" si="0"/>
        <v>월</v>
      </c>
      <c r="E24" s="182"/>
      <c r="F24" s="230"/>
      <c r="G24" s="193" t="s">
        <v>316</v>
      </c>
      <c r="H24" s="232" t="s">
        <v>132</v>
      </c>
      <c r="I24" s="195"/>
      <c r="J24" s="115"/>
      <c r="K24" s="103"/>
      <c r="L24" s="101"/>
      <c r="M24" s="231"/>
      <c r="N24" s="223"/>
      <c r="O24" s="178"/>
      <c r="P24" s="69"/>
      <c r="Q24" s="119"/>
      <c r="R24" s="2"/>
      <c r="V24" s="87"/>
      <c r="Y24"/>
    </row>
    <row r="25" spans="1:30" ht="24.95" customHeight="1">
      <c r="B25" s="2"/>
      <c r="C25" s="32">
        <f t="shared" si="1"/>
        <v>21</v>
      </c>
      <c r="D25" s="175" t="str">
        <f t="shared" si="0"/>
        <v>화</v>
      </c>
      <c r="E25" s="182"/>
      <c r="F25" s="189" t="s">
        <v>35</v>
      </c>
      <c r="G25" s="193" t="s">
        <v>316</v>
      </c>
      <c r="H25" s="197" t="s">
        <v>70</v>
      </c>
      <c r="I25" s="194"/>
      <c r="J25" s="207"/>
      <c r="K25" s="103"/>
      <c r="L25" s="101"/>
      <c r="M25" s="231"/>
      <c r="N25" s="183"/>
      <c r="O25" s="178"/>
      <c r="P25" s="69"/>
      <c r="Q25" s="39"/>
      <c r="R25" s="2"/>
      <c r="V25" s="87"/>
      <c r="Y25"/>
    </row>
    <row r="26" spans="1:30" s="2" customFormat="1" ht="24.95" customHeight="1">
      <c r="C26" s="32">
        <f t="shared" si="1"/>
        <v>22</v>
      </c>
      <c r="D26" s="175" t="str">
        <f t="shared" si="0"/>
        <v>수</v>
      </c>
      <c r="E26" s="182"/>
      <c r="F26" s="189" t="s">
        <v>70</v>
      </c>
      <c r="G26" s="193" t="s">
        <v>318</v>
      </c>
      <c r="H26" s="197" t="s">
        <v>316</v>
      </c>
      <c r="I26" s="194"/>
      <c r="J26" s="189"/>
      <c r="K26" s="122"/>
      <c r="L26" s="99"/>
      <c r="M26" s="231"/>
      <c r="N26" s="223"/>
      <c r="O26" s="178"/>
      <c r="P26" s="69"/>
      <c r="Q26" s="39"/>
      <c r="V26" s="35"/>
      <c r="W26" s="35"/>
      <c r="X26" s="35"/>
    </row>
    <row r="27" spans="1:30" ht="24.95" customHeight="1">
      <c r="B27" s="2"/>
      <c r="C27" s="32">
        <f t="shared" si="1"/>
        <v>23</v>
      </c>
      <c r="D27" s="175" t="str">
        <f t="shared" si="0"/>
        <v>목</v>
      </c>
      <c r="E27" s="182"/>
      <c r="F27" s="230"/>
      <c r="G27" s="193" t="s">
        <v>323</v>
      </c>
      <c r="H27" s="214" t="s">
        <v>319</v>
      </c>
      <c r="I27" s="194"/>
      <c r="J27" s="115"/>
      <c r="K27" s="103"/>
      <c r="L27" s="101"/>
      <c r="M27" s="231"/>
      <c r="N27" s="183"/>
      <c r="O27" s="178"/>
      <c r="P27" s="69"/>
      <c r="Q27" s="39"/>
      <c r="R27" s="2"/>
      <c r="S27" s="200"/>
      <c r="T27" s="210"/>
      <c r="U27" s="2"/>
      <c r="V27" s="35"/>
      <c r="Y27"/>
    </row>
    <row r="28" spans="1:30" ht="24.95" customHeight="1">
      <c r="B28" s="2"/>
      <c r="C28" s="32">
        <f t="shared" si="1"/>
        <v>24</v>
      </c>
      <c r="D28" s="175" t="str">
        <f t="shared" si="0"/>
        <v>금</v>
      </c>
      <c r="E28" s="182"/>
      <c r="F28" s="230"/>
      <c r="G28" s="193" t="s">
        <v>321</v>
      </c>
      <c r="H28" s="214" t="s">
        <v>320</v>
      </c>
      <c r="I28" s="194"/>
      <c r="J28" s="115"/>
      <c r="K28" s="101"/>
      <c r="L28" s="103"/>
      <c r="M28" s="117"/>
      <c r="N28" s="183"/>
      <c r="O28" s="117"/>
      <c r="P28" s="69"/>
      <c r="Q28" s="39"/>
      <c r="R28" s="2"/>
      <c r="S28" s="228"/>
      <c r="T28" s="210"/>
      <c r="U28" s="2"/>
      <c r="V28" s="35"/>
      <c r="W28" s="35"/>
      <c r="X28" s="35"/>
      <c r="Y28"/>
    </row>
    <row r="29" spans="1:30" ht="24.95" customHeight="1">
      <c r="C29" s="32">
        <f t="shared" si="1"/>
        <v>25</v>
      </c>
      <c r="D29" s="175" t="str">
        <f t="shared" si="0"/>
        <v>토</v>
      </c>
      <c r="E29" s="182"/>
      <c r="F29" s="189"/>
      <c r="G29" s="193" t="s">
        <v>326</v>
      </c>
      <c r="H29" s="234" t="s">
        <v>324</v>
      </c>
      <c r="I29" s="194"/>
      <c r="J29" s="189"/>
      <c r="K29" s="103"/>
      <c r="L29" s="101"/>
      <c r="M29" s="231"/>
      <c r="N29" s="183"/>
      <c r="O29" s="178"/>
      <c r="P29" s="69"/>
      <c r="Q29" s="39"/>
      <c r="R29" s="2"/>
      <c r="S29" s="200"/>
      <c r="T29" s="210"/>
      <c r="U29" s="2"/>
      <c r="V29" s="35"/>
      <c r="Y29"/>
    </row>
    <row r="30" spans="1:30" ht="24.95" customHeight="1">
      <c r="C30" s="32">
        <f t="shared" si="1"/>
        <v>26</v>
      </c>
      <c r="D30" s="175" t="str">
        <f t="shared" si="0"/>
        <v>일</v>
      </c>
      <c r="E30" s="182"/>
      <c r="F30" s="189" t="s">
        <v>327</v>
      </c>
      <c r="G30" s="193" t="s">
        <v>329</v>
      </c>
      <c r="H30" s="235" t="s">
        <v>330</v>
      </c>
      <c r="I30" s="195"/>
      <c r="J30" s="115"/>
      <c r="K30" s="103"/>
      <c r="L30" s="101"/>
      <c r="M30" s="231"/>
      <c r="N30" s="183"/>
      <c r="O30" s="117"/>
      <c r="P30" s="69"/>
      <c r="Q30" s="39"/>
      <c r="R30" s="2"/>
      <c r="S30" s="200"/>
      <c r="T30" s="210"/>
      <c r="U30" s="2"/>
      <c r="V30" s="35"/>
      <c r="Y30"/>
    </row>
    <row r="31" spans="1:30" ht="24.95" customHeight="1">
      <c r="A31" s="2"/>
      <c r="B31" s="184"/>
      <c r="C31" s="32">
        <f t="shared" si="1"/>
        <v>27</v>
      </c>
      <c r="D31" s="175" t="str">
        <f t="shared" si="0"/>
        <v>월</v>
      </c>
      <c r="E31" s="182"/>
      <c r="F31" s="189" t="s">
        <v>328</v>
      </c>
      <c r="G31" s="193" t="s">
        <v>329</v>
      </c>
      <c r="H31" s="197" t="s">
        <v>330</v>
      </c>
      <c r="I31" s="194"/>
      <c r="J31" s="207"/>
      <c r="K31" s="103"/>
      <c r="L31" s="101"/>
      <c r="M31" s="231"/>
      <c r="N31" s="183"/>
      <c r="O31" s="117"/>
      <c r="P31" s="69"/>
      <c r="Q31" s="39"/>
      <c r="R31" s="2"/>
      <c r="S31" s="200"/>
      <c r="T31" s="210"/>
      <c r="U31" s="2"/>
      <c r="V31" s="35"/>
      <c r="Y31"/>
    </row>
    <row r="32" spans="1:30" ht="24.95" customHeight="1">
      <c r="B32" s="2"/>
      <c r="C32" s="32">
        <f t="shared" si="1"/>
        <v>28</v>
      </c>
      <c r="D32" s="175" t="str">
        <f t="shared" si="0"/>
        <v>화</v>
      </c>
      <c r="E32" s="182"/>
      <c r="F32" s="189" t="s">
        <v>330</v>
      </c>
      <c r="G32" s="193" t="s">
        <v>327</v>
      </c>
      <c r="H32" s="197" t="s">
        <v>329</v>
      </c>
      <c r="I32" s="194"/>
      <c r="J32" s="189"/>
      <c r="K32" s="122"/>
      <c r="L32" s="99"/>
      <c r="M32" s="231"/>
      <c r="N32" s="223"/>
      <c r="O32" s="117"/>
      <c r="P32" s="233"/>
      <c r="Q32" s="39"/>
      <c r="R32" s="2"/>
      <c r="S32" s="200"/>
      <c r="T32" s="2"/>
      <c r="U32" s="2"/>
      <c r="V32" s="35"/>
      <c r="Y32"/>
    </row>
    <row r="33" spans="2:25" ht="24.95" customHeight="1">
      <c r="B33" s="2"/>
      <c r="C33" s="32">
        <f t="shared" si="1"/>
        <v>29</v>
      </c>
      <c r="D33" s="175" t="str">
        <f t="shared" si="0"/>
        <v>수</v>
      </c>
      <c r="E33" s="182"/>
      <c r="F33" s="189" t="s">
        <v>330</v>
      </c>
      <c r="G33" s="193" t="s">
        <v>327</v>
      </c>
      <c r="H33" s="197" t="s">
        <v>333</v>
      </c>
      <c r="I33" s="194"/>
      <c r="J33" s="115"/>
      <c r="K33" s="103"/>
      <c r="L33" s="101"/>
      <c r="M33" s="231"/>
      <c r="N33" s="183"/>
      <c r="O33" s="178"/>
      <c r="P33" s="69"/>
      <c r="Q33" s="39"/>
      <c r="R33" s="2"/>
      <c r="S33" s="216"/>
      <c r="T33" s="2"/>
      <c r="U33" s="2"/>
      <c r="V33" s="35"/>
      <c r="W33" s="35"/>
      <c r="X33" s="35"/>
      <c r="Y33"/>
    </row>
    <row r="34" spans="2:25" ht="24.95" customHeight="1" thickBot="1">
      <c r="B34" s="2"/>
      <c r="C34" s="33">
        <f t="shared" si="1"/>
        <v>30</v>
      </c>
      <c r="D34" s="179" t="str">
        <f t="shared" si="0"/>
        <v>목</v>
      </c>
      <c r="E34" s="220"/>
      <c r="F34" s="204" t="s">
        <v>331</v>
      </c>
      <c r="G34" s="205" t="s">
        <v>330</v>
      </c>
      <c r="H34" s="201" t="s">
        <v>332</v>
      </c>
      <c r="I34" s="221"/>
      <c r="J34" s="215"/>
      <c r="K34" s="158"/>
      <c r="L34" s="137"/>
      <c r="M34" s="222"/>
      <c r="N34" s="206"/>
      <c r="O34" s="222"/>
      <c r="P34" s="69"/>
      <c r="Q34" s="212"/>
      <c r="R34" s="184"/>
      <c r="S34" s="216"/>
      <c r="T34" s="2"/>
      <c r="U34" s="2"/>
      <c r="V34" s="35"/>
      <c r="W34" s="35"/>
      <c r="X34" s="35"/>
      <c r="Y34"/>
    </row>
    <row r="35" spans="2:25" ht="24.95" hidden="1" customHeight="1" thickBot="1">
      <c r="C35" s="217"/>
      <c r="D35" s="218"/>
      <c r="E35" s="185"/>
      <c r="F35" s="225"/>
      <c r="G35" s="226"/>
      <c r="H35" s="227"/>
      <c r="I35" s="202"/>
      <c r="J35" s="109"/>
      <c r="K35" s="111"/>
      <c r="L35" s="110"/>
      <c r="M35" s="100"/>
      <c r="N35" s="219"/>
      <c r="O35" s="211"/>
      <c r="P35" s="69"/>
      <c r="Q35" s="39"/>
      <c r="R35" s="184"/>
      <c r="S35" s="216"/>
      <c r="T35" s="2"/>
      <c r="U35" s="2"/>
      <c r="V35" s="35"/>
      <c r="W35" s="35"/>
      <c r="X35" s="35"/>
      <c r="Y35"/>
    </row>
    <row r="36" spans="2:25" ht="24.95" customHeight="1">
      <c r="R36" s="212"/>
      <c r="S36" s="216"/>
      <c r="T36" s="2"/>
      <c r="U36" s="2"/>
      <c r="V36" s="2"/>
      <c r="W36" s="35"/>
      <c r="X36" s="35"/>
    </row>
    <row r="37" spans="2:25" ht="24.95" customHeight="1">
      <c r="M37" s="213"/>
      <c r="N37" s="213"/>
      <c r="O37" s="213"/>
      <c r="P37" s="55"/>
      <c r="R37" s="212"/>
      <c r="S37" s="216"/>
      <c r="T37" s="2"/>
      <c r="U37" s="2"/>
      <c r="V37" s="2"/>
      <c r="W37" s="35"/>
      <c r="X37" s="35"/>
    </row>
    <row r="38" spans="2:25" ht="24.95" customHeight="1">
      <c r="S38" s="2"/>
      <c r="T38" s="2"/>
      <c r="U38" s="2"/>
      <c r="V38" s="2"/>
      <c r="W38" s="35"/>
    </row>
    <row r="39" spans="2:25" ht="24.95" customHeight="1"/>
    <row r="40" spans="2:25" ht="24.95" customHeight="1"/>
  </sheetData>
  <mergeCells count="14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N4:O4"/>
    <mergeCell ref="C1:D1"/>
    <mergeCell ref="I1:J1"/>
    <mergeCell ref="M1:O1"/>
  </mergeCells>
  <phoneticPr fontId="1" type="noConversion"/>
  <conditionalFormatting sqref="G3:G4 J2:K2 M4 M2">
    <cfRule type="cellIs" dxfId="293" priority="147" operator="between">
      <formula>$G$2</formula>
      <formula>$M$2</formula>
    </cfRule>
  </conditionalFormatting>
  <conditionalFormatting sqref="I35 C5:D35">
    <cfRule type="expression" dxfId="292" priority="146">
      <formula>WEEKDAY($C5)=$A$1</formula>
    </cfRule>
  </conditionalFormatting>
  <conditionalFormatting sqref="I6:I7">
    <cfRule type="expression" dxfId="291" priority="145">
      <formula>WEEKDAY($C6)=$A$1</formula>
    </cfRule>
  </conditionalFormatting>
  <conditionalFormatting sqref="F5:H5">
    <cfRule type="expression" dxfId="290" priority="144">
      <formula>WEEKDAY($C5)=$A$1</formula>
    </cfRule>
  </conditionalFormatting>
  <conditionalFormatting sqref="H5">
    <cfRule type="expression" dxfId="289" priority="143">
      <formula>WEEKDAY($C5)=$A$1</formula>
    </cfRule>
  </conditionalFormatting>
  <conditionalFormatting sqref="I8:I10">
    <cfRule type="expression" dxfId="288" priority="142">
      <formula>WEEKDAY($C8)=$A$1</formula>
    </cfRule>
  </conditionalFormatting>
  <conditionalFormatting sqref="F10">
    <cfRule type="expression" dxfId="287" priority="141">
      <formula>WEEKDAY($C10)=$A$1</formula>
    </cfRule>
  </conditionalFormatting>
  <conditionalFormatting sqref="H10">
    <cfRule type="expression" dxfId="286" priority="140">
      <formula>WEEKDAY($C10)=$A$1</formula>
    </cfRule>
  </conditionalFormatting>
  <conditionalFormatting sqref="I11:I13">
    <cfRule type="expression" dxfId="285" priority="139">
      <formula>WEEKDAY($C11)=$A$1</formula>
    </cfRule>
  </conditionalFormatting>
  <conditionalFormatting sqref="I14:I15">
    <cfRule type="expression" dxfId="284" priority="138">
      <formula>WEEKDAY($C14)=$A$1</formula>
    </cfRule>
  </conditionalFormatting>
  <conditionalFormatting sqref="I33:I34">
    <cfRule type="expression" dxfId="283" priority="137">
      <formula>WEEKDAY($C33)=$A$1</formula>
    </cfRule>
  </conditionalFormatting>
  <conditionalFormatting sqref="E5:E15">
    <cfRule type="expression" dxfId="282" priority="136">
      <formula>WEEKDAY($C5)=$A$1</formula>
    </cfRule>
  </conditionalFormatting>
  <conditionalFormatting sqref="O6:O14 O20:O35">
    <cfRule type="expression" dxfId="281" priority="135">
      <formula>WEEKDAY($C6)=$A$1</formula>
    </cfRule>
  </conditionalFormatting>
  <conditionalFormatting sqref="O5">
    <cfRule type="expression" dxfId="280" priority="134">
      <formula>WEEKDAY($C5)=$A$1</formula>
    </cfRule>
  </conditionalFormatting>
  <conditionalFormatting sqref="I16">
    <cfRule type="expression" dxfId="279" priority="133">
      <formula>WEEKDAY($C16)=$A$1</formula>
    </cfRule>
  </conditionalFormatting>
  <conditionalFormatting sqref="I17:I19">
    <cfRule type="expression" dxfId="278" priority="132">
      <formula>WEEKDAY($C17)=$A$1</formula>
    </cfRule>
  </conditionalFormatting>
  <conditionalFormatting sqref="I20">
    <cfRule type="expression" dxfId="277" priority="131">
      <formula>WEEKDAY($C20)=$A$1</formula>
    </cfRule>
  </conditionalFormatting>
  <conditionalFormatting sqref="I21:I22">
    <cfRule type="expression" dxfId="276" priority="130">
      <formula>WEEKDAY($C21)=$A$1</formula>
    </cfRule>
  </conditionalFormatting>
  <conditionalFormatting sqref="I23:I28">
    <cfRule type="expression" dxfId="275" priority="129">
      <formula>WEEKDAY($C23)=$A$1</formula>
    </cfRule>
  </conditionalFormatting>
  <conditionalFormatting sqref="I29:I31">
    <cfRule type="expression" dxfId="274" priority="128">
      <formula>WEEKDAY($C29)=$A$1</formula>
    </cfRule>
  </conditionalFormatting>
  <conditionalFormatting sqref="I32">
    <cfRule type="expression" dxfId="273" priority="127">
      <formula>WEEKDAY($C32)=$A$1</formula>
    </cfRule>
  </conditionalFormatting>
  <conditionalFormatting sqref="E35">
    <cfRule type="expression" dxfId="272" priority="126">
      <formula>WEEKDAY($C35)=$A$1</formula>
    </cfRule>
  </conditionalFormatting>
  <conditionalFormatting sqref="E16:E22">
    <cfRule type="expression" dxfId="271" priority="125">
      <formula>WEEKDAY($C16)=$A$1</formula>
    </cfRule>
  </conditionalFormatting>
  <conditionalFormatting sqref="E23:E29">
    <cfRule type="expression" dxfId="270" priority="124">
      <formula>WEEKDAY($C23)=$A$1</formula>
    </cfRule>
  </conditionalFormatting>
  <conditionalFormatting sqref="E30:E33">
    <cfRule type="expression" dxfId="269" priority="123">
      <formula>WEEKDAY($C30)=$A$1</formula>
    </cfRule>
  </conditionalFormatting>
  <conditionalFormatting sqref="F5 F10">
    <cfRule type="expression" dxfId="268" priority="122">
      <formula>WEEKDAY($C5)=$A$1</formula>
    </cfRule>
  </conditionalFormatting>
  <conditionalFormatting sqref="H10">
    <cfRule type="expression" dxfId="267" priority="121">
      <formula>WEEKDAY($C10)=$A$1</formula>
    </cfRule>
  </conditionalFormatting>
  <conditionalFormatting sqref="O15:O16">
    <cfRule type="expression" dxfId="266" priority="120">
      <formula>WEEKDAY($C15)=$A$1</formula>
    </cfRule>
  </conditionalFormatting>
  <conditionalFormatting sqref="O17:O19">
    <cfRule type="expression" dxfId="265" priority="119">
      <formula>WEEKDAY($C17)=$A$1</formula>
    </cfRule>
  </conditionalFormatting>
  <conditionalFormatting sqref="E34">
    <cfRule type="expression" dxfId="264" priority="118">
      <formula>WEEKDAY($C34)=$A$1</formula>
    </cfRule>
  </conditionalFormatting>
  <conditionalFormatting sqref="F6:F7">
    <cfRule type="expression" dxfId="263" priority="117">
      <formula>WEEKDAY($C6)=$A$1</formula>
    </cfRule>
  </conditionalFormatting>
  <conditionalFormatting sqref="H6">
    <cfRule type="expression" dxfId="262" priority="116">
      <formula>WEEKDAY($C6)=$A$1</formula>
    </cfRule>
  </conditionalFormatting>
  <conditionalFormatting sqref="G6">
    <cfRule type="expression" dxfId="261" priority="115">
      <formula>WEEKDAY($C6)=$A$1</formula>
    </cfRule>
  </conditionalFormatting>
  <conditionalFormatting sqref="G6">
    <cfRule type="expression" dxfId="260" priority="114">
      <formula>WEEKDAY($C6)=$A$1</formula>
    </cfRule>
  </conditionalFormatting>
  <conditionalFormatting sqref="F6:F7">
    <cfRule type="expression" dxfId="259" priority="113">
      <formula>WEEKDAY($C6)=$A$1</formula>
    </cfRule>
  </conditionalFormatting>
  <conditionalFormatting sqref="H6">
    <cfRule type="expression" dxfId="258" priority="112">
      <formula>WEEKDAY($C6)=$A$1</formula>
    </cfRule>
  </conditionalFormatting>
  <conditionalFormatting sqref="H8:H9">
    <cfRule type="expression" dxfId="257" priority="109">
      <formula>WEEKDAY($C8)=$A$1</formula>
    </cfRule>
  </conditionalFormatting>
  <conditionalFormatting sqref="F8:H9 G7:H7">
    <cfRule type="expression" dxfId="256" priority="111">
      <formula>WEEKDAY($C7)=$A$1</formula>
    </cfRule>
  </conditionalFormatting>
  <conditionalFormatting sqref="H7">
    <cfRule type="expression" dxfId="255" priority="110">
      <formula>WEEKDAY($C7)=$A$1</formula>
    </cfRule>
  </conditionalFormatting>
  <conditionalFormatting sqref="F8:F9">
    <cfRule type="expression" dxfId="254" priority="108">
      <formula>WEEKDAY($C8)=$A$1</formula>
    </cfRule>
  </conditionalFormatting>
  <conditionalFormatting sqref="G10">
    <cfRule type="expression" dxfId="253" priority="107">
      <formula>WEEKDAY($C10)=$A$1</formula>
    </cfRule>
  </conditionalFormatting>
  <conditionalFormatting sqref="I5">
    <cfRule type="expression" dxfId="252" priority="106">
      <formula>WEEKDAY($C5)=$A$1</formula>
    </cfRule>
  </conditionalFormatting>
  <conditionalFormatting sqref="N35">
    <cfRule type="expression" dxfId="251" priority="105">
      <formula>WEEKDAY($C35)=$A$1</formula>
    </cfRule>
  </conditionalFormatting>
  <conditionalFormatting sqref="J35:M35">
    <cfRule type="expression" dxfId="250" priority="104">
      <formula>WEEKDAY($C35)=$A$1</formula>
    </cfRule>
  </conditionalFormatting>
  <conditionalFormatting sqref="J5:N8">
    <cfRule type="expression" dxfId="249" priority="103">
      <formula>WEEKDAY($C5)=$A$1</formula>
    </cfRule>
  </conditionalFormatting>
  <conditionalFormatting sqref="J5:M5">
    <cfRule type="expression" dxfId="248" priority="102">
      <formula>WEEKDAY($C5)=$A$1</formula>
    </cfRule>
  </conditionalFormatting>
  <conditionalFormatting sqref="J7:N10">
    <cfRule type="expression" dxfId="247" priority="101">
      <formula>WEEKDAY($C7)=$A$1</formula>
    </cfRule>
  </conditionalFormatting>
  <conditionalFormatting sqref="J10:N10">
    <cfRule type="expression" dxfId="246" priority="100">
      <formula>WEEKDAY($C10)=$A$1</formula>
    </cfRule>
  </conditionalFormatting>
  <conditionalFormatting sqref="N10">
    <cfRule type="expression" dxfId="245" priority="99">
      <formula>WEEKDAY($C10)=$A$1</formula>
    </cfRule>
  </conditionalFormatting>
  <conditionalFormatting sqref="J10:M10">
    <cfRule type="expression" dxfId="244" priority="98">
      <formula>WEEKDAY($C10)=$A$1</formula>
    </cfRule>
  </conditionalFormatting>
  <conditionalFormatting sqref="J11:N14">
    <cfRule type="expression" dxfId="243" priority="97">
      <formula>WEEKDAY($C11)=$A$1</formula>
    </cfRule>
  </conditionalFormatting>
  <conditionalFormatting sqref="J11:M11">
    <cfRule type="expression" dxfId="242" priority="96">
      <formula>WEEKDAY($C11)=$A$1</formula>
    </cfRule>
  </conditionalFormatting>
  <conditionalFormatting sqref="J13:N16">
    <cfRule type="expression" dxfId="241" priority="95">
      <formula>WEEKDAY($C13)=$A$1</formula>
    </cfRule>
  </conditionalFormatting>
  <conditionalFormatting sqref="J16:N16">
    <cfRule type="expression" dxfId="240" priority="94">
      <formula>WEEKDAY($C16)=$A$1</formula>
    </cfRule>
  </conditionalFormatting>
  <conditionalFormatting sqref="N16">
    <cfRule type="expression" dxfId="239" priority="93">
      <formula>WEEKDAY($C16)=$A$1</formula>
    </cfRule>
  </conditionalFormatting>
  <conditionalFormatting sqref="J16:M16">
    <cfRule type="expression" dxfId="238" priority="92">
      <formula>WEEKDAY($C16)=$A$1</formula>
    </cfRule>
  </conditionalFormatting>
  <conditionalFormatting sqref="J17:N20">
    <cfRule type="expression" dxfId="237" priority="91">
      <formula>WEEKDAY($C17)=$A$1</formula>
    </cfRule>
  </conditionalFormatting>
  <conditionalFormatting sqref="J17:M17">
    <cfRule type="expression" dxfId="236" priority="90">
      <formula>WEEKDAY($C17)=$A$1</formula>
    </cfRule>
  </conditionalFormatting>
  <conditionalFormatting sqref="J19:N22">
    <cfRule type="expression" dxfId="235" priority="89">
      <formula>WEEKDAY($C19)=$A$1</formula>
    </cfRule>
  </conditionalFormatting>
  <conditionalFormatting sqref="J22:N22">
    <cfRule type="expression" dxfId="234" priority="88">
      <formula>WEEKDAY($C22)=$A$1</formula>
    </cfRule>
  </conditionalFormatting>
  <conditionalFormatting sqref="N22">
    <cfRule type="expression" dxfId="233" priority="87">
      <formula>WEEKDAY($C22)=$A$1</formula>
    </cfRule>
  </conditionalFormatting>
  <conditionalFormatting sqref="J22:M22">
    <cfRule type="expression" dxfId="232" priority="86">
      <formula>WEEKDAY($C22)=$A$1</formula>
    </cfRule>
  </conditionalFormatting>
  <conditionalFormatting sqref="J23:N26">
    <cfRule type="expression" dxfId="231" priority="85">
      <formula>WEEKDAY($C23)=$A$1</formula>
    </cfRule>
  </conditionalFormatting>
  <conditionalFormatting sqref="J23:M23">
    <cfRule type="expression" dxfId="230" priority="84">
      <formula>WEEKDAY($C23)=$A$1</formula>
    </cfRule>
  </conditionalFormatting>
  <conditionalFormatting sqref="J25:N28">
    <cfRule type="expression" dxfId="229" priority="83">
      <formula>WEEKDAY($C25)=$A$1</formula>
    </cfRule>
  </conditionalFormatting>
  <conditionalFormatting sqref="J28:N28">
    <cfRule type="expression" dxfId="228" priority="82">
      <formula>WEEKDAY($C28)=$A$1</formula>
    </cfRule>
  </conditionalFormatting>
  <conditionalFormatting sqref="N28">
    <cfRule type="expression" dxfId="227" priority="81">
      <formula>WEEKDAY($C28)=$A$1</formula>
    </cfRule>
  </conditionalFormatting>
  <conditionalFormatting sqref="J28:M28">
    <cfRule type="expression" dxfId="226" priority="80">
      <formula>WEEKDAY($C28)=$A$1</formula>
    </cfRule>
  </conditionalFormatting>
  <conditionalFormatting sqref="J29:N32">
    <cfRule type="expression" dxfId="225" priority="79">
      <formula>WEEKDAY($C29)=$A$1</formula>
    </cfRule>
  </conditionalFormatting>
  <conditionalFormatting sqref="J29:M29">
    <cfRule type="expression" dxfId="224" priority="78">
      <formula>WEEKDAY($C29)=$A$1</formula>
    </cfRule>
  </conditionalFormatting>
  <conditionalFormatting sqref="J31:N34">
    <cfRule type="expression" dxfId="223" priority="77">
      <formula>WEEKDAY($C31)=$A$1</formula>
    </cfRule>
  </conditionalFormatting>
  <conditionalFormatting sqref="J34:N34">
    <cfRule type="expression" dxfId="222" priority="76">
      <formula>WEEKDAY($C34)=$A$1</formula>
    </cfRule>
  </conditionalFormatting>
  <conditionalFormatting sqref="N34">
    <cfRule type="expression" dxfId="221" priority="75">
      <formula>WEEKDAY($C34)=$A$1</formula>
    </cfRule>
  </conditionalFormatting>
  <conditionalFormatting sqref="J34:M34">
    <cfRule type="expression" dxfId="220" priority="74">
      <formula>WEEKDAY($C34)=$A$1</formula>
    </cfRule>
  </conditionalFormatting>
  <conditionalFormatting sqref="F23:H23">
    <cfRule type="expression" dxfId="219" priority="73">
      <formula>WEEKDAY($C23)=$A$1</formula>
    </cfRule>
  </conditionalFormatting>
  <conditionalFormatting sqref="H23">
    <cfRule type="expression" dxfId="218" priority="72">
      <formula>WEEKDAY($C23)=$A$1</formula>
    </cfRule>
  </conditionalFormatting>
  <conditionalFormatting sqref="F23">
    <cfRule type="expression" dxfId="217" priority="71">
      <formula>WEEKDAY($C23)=$A$1</formula>
    </cfRule>
  </conditionalFormatting>
  <conditionalFormatting sqref="F28">
    <cfRule type="expression" dxfId="216" priority="70">
      <formula>WEEKDAY($C28)=$A$1</formula>
    </cfRule>
  </conditionalFormatting>
  <conditionalFormatting sqref="H28">
    <cfRule type="expression" dxfId="215" priority="69">
      <formula>WEEKDAY($C28)=$A$1</formula>
    </cfRule>
  </conditionalFormatting>
  <conditionalFormatting sqref="F28">
    <cfRule type="expression" dxfId="214" priority="68">
      <formula>WEEKDAY($C28)=$A$1</formula>
    </cfRule>
  </conditionalFormatting>
  <conditionalFormatting sqref="H28">
    <cfRule type="expression" dxfId="213" priority="67">
      <formula>WEEKDAY($C28)=$A$1</formula>
    </cfRule>
  </conditionalFormatting>
  <conditionalFormatting sqref="F24:F25">
    <cfRule type="expression" dxfId="212" priority="66">
      <formula>WEEKDAY($C24)=$A$1</formula>
    </cfRule>
  </conditionalFormatting>
  <conditionalFormatting sqref="H24">
    <cfRule type="expression" dxfId="211" priority="65">
      <formula>WEEKDAY($C24)=$A$1</formula>
    </cfRule>
  </conditionalFormatting>
  <conditionalFormatting sqref="G24">
    <cfRule type="expression" dxfId="210" priority="64">
      <formula>WEEKDAY($C24)=$A$1</formula>
    </cfRule>
  </conditionalFormatting>
  <conditionalFormatting sqref="G24">
    <cfRule type="expression" dxfId="209" priority="63">
      <formula>WEEKDAY($C24)=$A$1</formula>
    </cfRule>
  </conditionalFormatting>
  <conditionalFormatting sqref="F24:F25">
    <cfRule type="expression" dxfId="208" priority="62">
      <formula>WEEKDAY($C24)=$A$1</formula>
    </cfRule>
  </conditionalFormatting>
  <conditionalFormatting sqref="H24">
    <cfRule type="expression" dxfId="207" priority="61">
      <formula>WEEKDAY($C24)=$A$1</formula>
    </cfRule>
  </conditionalFormatting>
  <conditionalFormatting sqref="H26:H27">
    <cfRule type="expression" dxfId="206" priority="58">
      <formula>WEEKDAY($C26)=$A$1</formula>
    </cfRule>
  </conditionalFormatting>
  <conditionalFormatting sqref="F26:H27 G25:H25">
    <cfRule type="expression" dxfId="205" priority="60">
      <formula>WEEKDAY($C25)=$A$1</formula>
    </cfRule>
  </conditionalFormatting>
  <conditionalFormatting sqref="H25">
    <cfRule type="expression" dxfId="204" priority="59">
      <formula>WEEKDAY($C25)=$A$1</formula>
    </cfRule>
  </conditionalFormatting>
  <conditionalFormatting sqref="F26:F27">
    <cfRule type="expression" dxfId="203" priority="57">
      <formula>WEEKDAY($C26)=$A$1</formula>
    </cfRule>
  </conditionalFormatting>
  <conditionalFormatting sqref="G28">
    <cfRule type="expression" dxfId="202" priority="56">
      <formula>WEEKDAY($C28)=$A$1</formula>
    </cfRule>
  </conditionalFormatting>
  <conditionalFormatting sqref="F29:H29">
    <cfRule type="expression" dxfId="201" priority="55">
      <formula>WEEKDAY($C29)=$A$1</formula>
    </cfRule>
  </conditionalFormatting>
  <conditionalFormatting sqref="H29">
    <cfRule type="expression" dxfId="200" priority="54">
      <formula>WEEKDAY($C29)=$A$1</formula>
    </cfRule>
  </conditionalFormatting>
  <conditionalFormatting sqref="F29">
    <cfRule type="expression" dxfId="199" priority="53">
      <formula>WEEKDAY($C29)=$A$1</formula>
    </cfRule>
  </conditionalFormatting>
  <conditionalFormatting sqref="F34">
    <cfRule type="expression" dxfId="198" priority="52">
      <formula>WEEKDAY($C34)=$A$1</formula>
    </cfRule>
  </conditionalFormatting>
  <conditionalFormatting sqref="H34">
    <cfRule type="expression" dxfId="197" priority="51">
      <formula>WEEKDAY($C34)=$A$1</formula>
    </cfRule>
  </conditionalFormatting>
  <conditionalFormatting sqref="F34">
    <cfRule type="expression" dxfId="196" priority="50">
      <formula>WEEKDAY($C34)=$A$1</formula>
    </cfRule>
  </conditionalFormatting>
  <conditionalFormatting sqref="H34">
    <cfRule type="expression" dxfId="195" priority="49">
      <formula>WEEKDAY($C34)=$A$1</formula>
    </cfRule>
  </conditionalFormatting>
  <conditionalFormatting sqref="F30:F31">
    <cfRule type="expression" dxfId="194" priority="48">
      <formula>WEEKDAY($C30)=$A$1</formula>
    </cfRule>
  </conditionalFormatting>
  <conditionalFormatting sqref="H30">
    <cfRule type="expression" dxfId="193" priority="47">
      <formula>WEEKDAY($C30)=$A$1</formula>
    </cfRule>
  </conditionalFormatting>
  <conditionalFormatting sqref="G30">
    <cfRule type="expression" dxfId="192" priority="46">
      <formula>WEEKDAY($C30)=$A$1</formula>
    </cfRule>
  </conditionalFormatting>
  <conditionalFormatting sqref="G30">
    <cfRule type="expression" dxfId="191" priority="45">
      <formula>WEEKDAY($C30)=$A$1</formula>
    </cfRule>
  </conditionalFormatting>
  <conditionalFormatting sqref="F30:F31">
    <cfRule type="expression" dxfId="190" priority="44">
      <formula>WEEKDAY($C30)=$A$1</formula>
    </cfRule>
  </conditionalFormatting>
  <conditionalFormatting sqref="H30">
    <cfRule type="expression" dxfId="189" priority="43">
      <formula>WEEKDAY($C30)=$A$1</formula>
    </cfRule>
  </conditionalFormatting>
  <conditionalFormatting sqref="H32:H33">
    <cfRule type="expression" dxfId="188" priority="40">
      <formula>WEEKDAY($C32)=$A$1</formula>
    </cfRule>
  </conditionalFormatting>
  <conditionalFormatting sqref="F32:H33 G31:H31">
    <cfRule type="expression" dxfId="187" priority="42">
      <formula>WEEKDAY($C31)=$A$1</formula>
    </cfRule>
  </conditionalFormatting>
  <conditionalFormatting sqref="H31">
    <cfRule type="expression" dxfId="186" priority="41">
      <formula>WEEKDAY($C31)=$A$1</formula>
    </cfRule>
  </conditionalFormatting>
  <conditionalFormatting sqref="F32:F33">
    <cfRule type="expression" dxfId="185" priority="39">
      <formula>WEEKDAY($C32)=$A$1</formula>
    </cfRule>
  </conditionalFormatting>
  <conditionalFormatting sqref="G34">
    <cfRule type="expression" dxfId="184" priority="38">
      <formula>WEEKDAY($C34)=$A$1</formula>
    </cfRule>
  </conditionalFormatting>
  <conditionalFormatting sqref="F35:H35">
    <cfRule type="expression" dxfId="183" priority="37">
      <formula>WEEKDAY($C35)=$A$1</formula>
    </cfRule>
  </conditionalFormatting>
  <conditionalFormatting sqref="H35">
    <cfRule type="expression" dxfId="182" priority="36">
      <formula>WEEKDAY($C35)=$A$1</formula>
    </cfRule>
  </conditionalFormatting>
  <conditionalFormatting sqref="F35">
    <cfRule type="expression" dxfId="181" priority="35">
      <formula>WEEKDAY($C35)=$A$1</formula>
    </cfRule>
  </conditionalFormatting>
  <conditionalFormatting sqref="F11:H11">
    <cfRule type="expression" dxfId="180" priority="34">
      <formula>WEEKDAY($C11)=$A$1</formula>
    </cfRule>
  </conditionalFormatting>
  <conditionalFormatting sqref="H11">
    <cfRule type="expression" dxfId="179" priority="33">
      <formula>WEEKDAY($C11)=$A$1</formula>
    </cfRule>
  </conditionalFormatting>
  <conditionalFormatting sqref="F16">
    <cfRule type="expression" dxfId="178" priority="32">
      <formula>WEEKDAY($C16)=$A$1</formula>
    </cfRule>
  </conditionalFormatting>
  <conditionalFormatting sqref="H16">
    <cfRule type="expression" dxfId="177" priority="31">
      <formula>WEEKDAY($C16)=$A$1</formula>
    </cfRule>
  </conditionalFormatting>
  <conditionalFormatting sqref="F11 F16">
    <cfRule type="expression" dxfId="176" priority="30">
      <formula>WEEKDAY($C11)=$A$1</formula>
    </cfRule>
  </conditionalFormatting>
  <conditionalFormatting sqref="H16">
    <cfRule type="expression" dxfId="175" priority="29">
      <formula>WEEKDAY($C16)=$A$1</formula>
    </cfRule>
  </conditionalFormatting>
  <conditionalFormatting sqref="F12:F13">
    <cfRule type="expression" dxfId="174" priority="28">
      <formula>WEEKDAY($C12)=$A$1</formula>
    </cfRule>
  </conditionalFormatting>
  <conditionalFormatting sqref="H12">
    <cfRule type="expression" dxfId="173" priority="27">
      <formula>WEEKDAY($C12)=$A$1</formula>
    </cfRule>
  </conditionalFormatting>
  <conditionalFormatting sqref="G12">
    <cfRule type="expression" dxfId="172" priority="26">
      <formula>WEEKDAY($C12)=$A$1</formula>
    </cfRule>
  </conditionalFormatting>
  <conditionalFormatting sqref="G12">
    <cfRule type="expression" dxfId="171" priority="25">
      <formula>WEEKDAY($C12)=$A$1</formula>
    </cfRule>
  </conditionalFormatting>
  <conditionalFormatting sqref="F12:F13">
    <cfRule type="expression" dxfId="170" priority="24">
      <formula>WEEKDAY($C12)=$A$1</formula>
    </cfRule>
  </conditionalFormatting>
  <conditionalFormatting sqref="H12">
    <cfRule type="expression" dxfId="169" priority="23">
      <formula>WEEKDAY($C12)=$A$1</formula>
    </cfRule>
  </conditionalFormatting>
  <conditionalFormatting sqref="H14:H15">
    <cfRule type="expression" dxfId="168" priority="20">
      <formula>WEEKDAY($C14)=$A$1</formula>
    </cfRule>
  </conditionalFormatting>
  <conditionalFormatting sqref="F14:H15 G13:H13">
    <cfRule type="expression" dxfId="167" priority="22">
      <formula>WEEKDAY($C13)=$A$1</formula>
    </cfRule>
  </conditionalFormatting>
  <conditionalFormatting sqref="H13">
    <cfRule type="expression" dxfId="166" priority="21">
      <formula>WEEKDAY($C13)=$A$1</formula>
    </cfRule>
  </conditionalFormatting>
  <conditionalFormatting sqref="F14:F15">
    <cfRule type="expression" dxfId="165" priority="19">
      <formula>WEEKDAY($C14)=$A$1</formula>
    </cfRule>
  </conditionalFormatting>
  <conditionalFormatting sqref="G16">
    <cfRule type="expression" dxfId="164" priority="18">
      <formula>WEEKDAY($C16)=$A$1</formula>
    </cfRule>
  </conditionalFormatting>
  <conditionalFormatting sqref="F17:H17">
    <cfRule type="expression" dxfId="163" priority="17">
      <formula>WEEKDAY($C17)=$A$1</formula>
    </cfRule>
  </conditionalFormatting>
  <conditionalFormatting sqref="H17">
    <cfRule type="expression" dxfId="162" priority="16">
      <formula>WEEKDAY($C17)=$A$1</formula>
    </cfRule>
  </conditionalFormatting>
  <conditionalFormatting sqref="F22">
    <cfRule type="expression" dxfId="161" priority="15">
      <formula>WEEKDAY($C22)=$A$1</formula>
    </cfRule>
  </conditionalFormatting>
  <conditionalFormatting sqref="H22">
    <cfRule type="expression" dxfId="160" priority="14">
      <formula>WEEKDAY($C22)=$A$1</formula>
    </cfRule>
  </conditionalFormatting>
  <conditionalFormatting sqref="F17 F22">
    <cfRule type="expression" dxfId="159" priority="13">
      <formula>WEEKDAY($C17)=$A$1</formula>
    </cfRule>
  </conditionalFormatting>
  <conditionalFormatting sqref="H22">
    <cfRule type="expression" dxfId="158" priority="12">
      <formula>WEEKDAY($C22)=$A$1</formula>
    </cfRule>
  </conditionalFormatting>
  <conditionalFormatting sqref="F18:F19">
    <cfRule type="expression" dxfId="157" priority="11">
      <formula>WEEKDAY($C18)=$A$1</formula>
    </cfRule>
  </conditionalFormatting>
  <conditionalFormatting sqref="H18">
    <cfRule type="expression" dxfId="156" priority="10">
      <formula>WEEKDAY($C18)=$A$1</formula>
    </cfRule>
  </conditionalFormatting>
  <conditionalFormatting sqref="G18">
    <cfRule type="expression" dxfId="155" priority="9">
      <formula>WEEKDAY($C18)=$A$1</formula>
    </cfRule>
  </conditionalFormatting>
  <conditionalFormatting sqref="G18">
    <cfRule type="expression" dxfId="154" priority="8">
      <formula>WEEKDAY($C18)=$A$1</formula>
    </cfRule>
  </conditionalFormatting>
  <conditionalFormatting sqref="F18:F19">
    <cfRule type="expression" dxfId="153" priority="7">
      <formula>WEEKDAY($C18)=$A$1</formula>
    </cfRule>
  </conditionalFormatting>
  <conditionalFormatting sqref="H18">
    <cfRule type="expression" dxfId="152" priority="6">
      <formula>WEEKDAY($C18)=$A$1</formula>
    </cfRule>
  </conditionalFormatting>
  <conditionalFormatting sqref="H20:H21">
    <cfRule type="expression" dxfId="151" priority="3">
      <formula>WEEKDAY($C20)=$A$1</formula>
    </cfRule>
  </conditionalFormatting>
  <conditionalFormatting sqref="F20:H21 G19:H19">
    <cfRule type="expression" dxfId="150" priority="5">
      <formula>WEEKDAY($C19)=$A$1</formula>
    </cfRule>
  </conditionalFormatting>
  <conditionalFormatting sqref="H19">
    <cfRule type="expression" dxfId="149" priority="4">
      <formula>WEEKDAY($C19)=$A$1</formula>
    </cfRule>
  </conditionalFormatting>
  <conditionalFormatting sqref="F20:F21">
    <cfRule type="expression" dxfId="148" priority="2">
      <formula>WEEKDAY($C20)=$A$1</formula>
    </cfRule>
  </conditionalFormatting>
  <conditionalFormatting sqref="G22">
    <cfRule type="expression" dxfId="147" priority="1">
      <formula>WEEKDAY($C22)=$A$1</formula>
    </cfRule>
  </conditionalFormatting>
  <printOptions horizontalCentered="1"/>
  <pageMargins left="0.19685039370078741" right="0.19685039370078741" top="0.74803149606299213" bottom="0.35433070866141736" header="0" footer="0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0"/>
  <sheetViews>
    <sheetView topLeftCell="B1" zoomScaleNormal="100" workbookViewId="0">
      <selection activeCell="B1" sqref="A1:XFD1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9.75" style="87" bestFit="1" customWidth="1"/>
    <col min="9" max="9" width="7.75" style="87" customWidth="1"/>
    <col min="10" max="10" width="7.75" style="41" customWidth="1"/>
    <col min="11" max="11" width="7.125" style="41" customWidth="1"/>
    <col min="12" max="13" width="7.75" style="41" customWidth="1"/>
    <col min="14" max="14" width="9.75" style="41" bestFit="1" customWidth="1"/>
    <col min="15" max="15" width="10.375" style="41" customWidth="1"/>
    <col min="16" max="16" width="7.875" style="6" bestFit="1" customWidth="1"/>
    <col min="17" max="17" width="14.25" style="87" customWidth="1"/>
    <col min="18" max="18" width="9.62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32" s="1" customFormat="1" ht="29.25" customHeight="1" thickBot="1">
      <c r="A1" s="41">
        <f>CHOOSE(E1,1,5,5,2,7,4,2,6,3,1,5,3)</f>
        <v>3</v>
      </c>
      <c r="C1" s="270">
        <v>2023</v>
      </c>
      <c r="D1" s="271"/>
      <c r="E1" s="145">
        <v>12</v>
      </c>
      <c r="F1" s="146" t="str">
        <f>IF(E1=0,"&lt;=월 입력","월  근무편성표")</f>
        <v>월  근무편성표</v>
      </c>
      <c r="G1" s="147"/>
      <c r="H1" s="147"/>
      <c r="I1" s="272">
        <f ca="1">TODAY()</f>
        <v>45212</v>
      </c>
      <c r="J1" s="273"/>
      <c r="K1" s="148">
        <v>0</v>
      </c>
      <c r="L1" s="149" t="str">
        <f>IF(K1="","",IF(K1=0,"",IF(K1&gt;0,"차 수정")))</f>
        <v/>
      </c>
      <c r="M1" s="274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75"/>
      <c r="O1" s="276"/>
      <c r="Q1" s="277" t="str">
        <f>IF(E1=1,"12월 말일 야간",+E1-1&amp;"월 말일 야간")</f>
        <v>11월 말일 야간</v>
      </c>
      <c r="R1" s="278"/>
      <c r="S1" s="78" t="s">
        <v>310</v>
      </c>
      <c r="T1" s="78" t="s">
        <v>307</v>
      </c>
      <c r="U1" s="79"/>
      <c r="V1" s="87"/>
      <c r="W1" s="87"/>
      <c r="Y1" s="34"/>
    </row>
    <row r="2" spans="1:32" ht="20.100000000000001" customHeight="1" thickBot="1">
      <c r="C2" s="240" t="s">
        <v>2</v>
      </c>
      <c r="D2" s="281" t="s">
        <v>0</v>
      </c>
      <c r="E2" s="283" t="s">
        <v>30</v>
      </c>
      <c r="F2" s="284"/>
      <c r="G2" s="252"/>
      <c r="H2" s="285"/>
      <c r="I2" s="286" t="s">
        <v>240</v>
      </c>
      <c r="J2" s="288" t="s">
        <v>24</v>
      </c>
      <c r="K2" s="290" t="s">
        <v>31</v>
      </c>
      <c r="L2" s="292" t="s">
        <v>25</v>
      </c>
      <c r="M2" s="293" t="s">
        <v>20</v>
      </c>
      <c r="N2" s="295"/>
      <c r="O2" s="296"/>
      <c r="P2" s="54"/>
      <c r="Q2" s="10"/>
      <c r="R2" s="15" t="str">
        <f>'연차 최종(2021.07)'!D8</f>
        <v>유현주</v>
      </c>
      <c r="S2" s="15" t="str">
        <f>'연차 최종(2022.04)'!D14</f>
        <v>김기석</v>
      </c>
      <c r="T2" s="77" t="str">
        <f>'연차 최종(2021.07)'!D5</f>
        <v>이영재</v>
      </c>
      <c r="V2" s="87"/>
      <c r="X2" s="10"/>
      <c r="Y2"/>
    </row>
    <row r="3" spans="1:32" ht="33">
      <c r="A3" s="89" t="s">
        <v>36</v>
      </c>
      <c r="C3" s="241"/>
      <c r="D3" s="282"/>
      <c r="E3" s="180" t="s">
        <v>241</v>
      </c>
      <c r="F3" s="186" t="s">
        <v>24</v>
      </c>
      <c r="G3" s="237" t="s">
        <v>20</v>
      </c>
      <c r="H3" s="209" t="s">
        <v>33</v>
      </c>
      <c r="I3" s="287"/>
      <c r="J3" s="289"/>
      <c r="K3" s="291"/>
      <c r="L3" s="291"/>
      <c r="M3" s="294"/>
      <c r="N3" s="297"/>
      <c r="O3" s="298"/>
      <c r="Q3" s="71"/>
      <c r="R3" s="15"/>
      <c r="S3" s="15" t="str">
        <f>'연차 최종(2021.07)'!D13</f>
        <v>황인기</v>
      </c>
      <c r="T3" s="77" t="str">
        <f>'연차 최종(2021.04)'!D6</f>
        <v>권헌일</v>
      </c>
      <c r="V3" s="87"/>
      <c r="X3" s="10"/>
      <c r="Y3"/>
    </row>
    <row r="4" spans="1:32" s="87" customFormat="1" ht="24.95" customHeight="1">
      <c r="C4" s="241"/>
      <c r="D4" s="282"/>
      <c r="E4" s="181" t="s">
        <v>1</v>
      </c>
      <c r="F4" s="187" t="s">
        <v>62</v>
      </c>
      <c r="G4" s="188" t="s">
        <v>63</v>
      </c>
      <c r="H4" s="196" t="s">
        <v>34</v>
      </c>
      <c r="I4" s="198" t="s">
        <v>18</v>
      </c>
      <c r="J4" s="190" t="s">
        <v>62</v>
      </c>
      <c r="K4" s="174"/>
      <c r="L4" s="174" t="s">
        <v>313</v>
      </c>
      <c r="M4" s="191" t="s">
        <v>63</v>
      </c>
      <c r="N4" s="299" t="s">
        <v>200</v>
      </c>
      <c r="O4" s="294"/>
      <c r="P4" s="6"/>
      <c r="Q4" s="68" t="s">
        <v>27</v>
      </c>
      <c r="R4" s="72"/>
      <c r="S4" s="15" t="str">
        <f>'연차 최종(2022.01) '!D12</f>
        <v>이성용</v>
      </c>
      <c r="T4" s="77" t="str">
        <f>'연차 최종(2022.04)'!D9</f>
        <v>이재평</v>
      </c>
      <c r="X4" s="10"/>
    </row>
    <row r="5" spans="1:32" ht="24.95" customHeight="1" thickBot="1">
      <c r="B5" s="184"/>
      <c r="C5" s="32">
        <v>1</v>
      </c>
      <c r="D5" s="175" t="str">
        <f>IF(C5="","",LEFT(TEXT(DATE($C$1,$E$1,$C5),"aaaa"),1))</f>
        <v>금</v>
      </c>
      <c r="E5" s="182"/>
      <c r="F5" s="189"/>
      <c r="G5" s="193"/>
      <c r="H5" s="197"/>
      <c r="I5" s="194"/>
      <c r="J5" s="189"/>
      <c r="K5" s="103"/>
      <c r="L5" s="101"/>
      <c r="M5" s="231"/>
      <c r="N5" s="183"/>
      <c r="O5" s="178"/>
      <c r="P5" s="69"/>
      <c r="Q5" s="68" t="s">
        <v>37</v>
      </c>
      <c r="R5" s="73"/>
      <c r="S5" s="15" t="str">
        <f>'연차 최종(2021.07)'!D11</f>
        <v>송순정</v>
      </c>
      <c r="T5" s="125" t="str">
        <f>'연차 최종(2022.11) (2)'!D10</f>
        <v>박병훈</v>
      </c>
      <c r="V5" s="87"/>
      <c r="Y5"/>
    </row>
    <row r="6" spans="1:32" ht="24.95" customHeight="1">
      <c r="A6" s="3"/>
      <c r="B6" s="2"/>
      <c r="C6" s="32">
        <f>1+C5</f>
        <v>2</v>
      </c>
      <c r="D6" s="175" t="str">
        <f t="shared" ref="D6:D34" si="0">IF(C6="","",LEFT(TEXT(DATE($C$1,$E$1,$C6),"aaaa"),1))</f>
        <v>토</v>
      </c>
      <c r="E6" s="182"/>
      <c r="F6" s="189"/>
      <c r="G6" s="193"/>
      <c r="H6" s="197"/>
      <c r="I6" s="195"/>
      <c r="J6" s="115"/>
      <c r="K6" s="103"/>
      <c r="L6" s="101"/>
      <c r="M6" s="231"/>
      <c r="N6" s="183"/>
      <c r="O6" s="178"/>
      <c r="P6" s="69"/>
      <c r="Q6" s="39"/>
      <c r="R6"/>
      <c r="S6" s="48"/>
      <c r="T6" s="49" t="s">
        <v>19</v>
      </c>
      <c r="U6" s="50" t="s">
        <v>19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32" ht="24.95" customHeight="1">
      <c r="A7" s="2"/>
      <c r="B7" s="184"/>
      <c r="C7" s="43">
        <f t="shared" ref="C7:C34" si="1">1+C6</f>
        <v>3</v>
      </c>
      <c r="D7" s="176" t="str">
        <f t="shared" si="0"/>
        <v>일</v>
      </c>
      <c r="E7" s="182"/>
      <c r="F7" s="189"/>
      <c r="G7" s="193"/>
      <c r="H7" s="197"/>
      <c r="I7" s="195"/>
      <c r="J7" s="207"/>
      <c r="K7" s="103"/>
      <c r="L7" s="101"/>
      <c r="M7" s="231"/>
      <c r="N7" s="183"/>
      <c r="O7" s="178"/>
      <c r="P7" s="69"/>
      <c r="Q7" s="39"/>
      <c r="R7"/>
      <c r="S7" s="39" t="str">
        <f>R2</f>
        <v>유현주</v>
      </c>
      <c r="T7" s="134">
        <f>COUNTIF(I$5:K$35,LEFT($S$7,2)&amp;"*")</f>
        <v>0</v>
      </c>
      <c r="U7" s="134">
        <f>COUNTIF(L$5:L$35,LEFT($S$7,2)&amp;"*")</f>
        <v>0</v>
      </c>
      <c r="V7" s="134">
        <f>COUNTIF(M$5:M$35,LEFT($S$7,2)&amp;"*")</f>
        <v>0</v>
      </c>
      <c r="W7" s="88">
        <f t="shared" ref="W7:W12" si="2">SUM(T7:V7)</f>
        <v>0</v>
      </c>
      <c r="X7" s="88">
        <f>COUNTIF($N$5:$O$35,LEFT($S$7,2)&amp;"*")</f>
        <v>0</v>
      </c>
      <c r="Y7" s="134">
        <f t="shared" ref="Y7:Y12" si="3">+W7+X7</f>
        <v>0</v>
      </c>
    </row>
    <row r="8" spans="1:32" ht="24.95" customHeight="1">
      <c r="A8" s="2"/>
      <c r="B8" s="2"/>
      <c r="C8" s="32">
        <f t="shared" si="1"/>
        <v>4</v>
      </c>
      <c r="D8" s="175" t="str">
        <f t="shared" si="0"/>
        <v>월</v>
      </c>
      <c r="E8" s="182"/>
      <c r="F8" s="189"/>
      <c r="G8" s="193"/>
      <c r="H8" s="197"/>
      <c r="I8" s="195"/>
      <c r="J8" s="189"/>
      <c r="K8" s="122"/>
      <c r="L8" s="99"/>
      <c r="M8" s="231"/>
      <c r="N8" s="223"/>
      <c r="O8" s="117"/>
      <c r="P8" s="69"/>
      <c r="Q8" s="39"/>
      <c r="R8"/>
      <c r="S8" s="48" t="str">
        <f>S2</f>
        <v>김기석</v>
      </c>
      <c r="T8" s="48">
        <f>COUNTIF(I$5:K$35,LEFT($S$8,2)&amp;"*")</f>
        <v>0</v>
      </c>
      <c r="U8" s="48">
        <f>COUNTIF(L$5:L$35,LEFT($S$8,2)&amp;"*")</f>
        <v>0</v>
      </c>
      <c r="V8" s="48">
        <f>COUNTIF(M$5:M$35,LEFT($S$8,2)&amp;"*")</f>
        <v>0</v>
      </c>
      <c r="W8" s="52">
        <f t="shared" si="2"/>
        <v>0</v>
      </c>
      <c r="X8" s="52">
        <f>COUNTIF($N$5:$O$35,LEFT($S$8,2)&amp;"*")</f>
        <v>0</v>
      </c>
      <c r="Y8" s="48">
        <f t="shared" si="3"/>
        <v>0</v>
      </c>
      <c r="AA8" s="2"/>
      <c r="AB8" s="2"/>
      <c r="AC8" s="2"/>
      <c r="AD8" s="2"/>
      <c r="AE8" s="2"/>
      <c r="AF8" s="2"/>
    </row>
    <row r="9" spans="1:32" ht="24.95" customHeight="1">
      <c r="A9" s="2"/>
      <c r="B9" s="2"/>
      <c r="C9" s="32">
        <f t="shared" si="1"/>
        <v>5</v>
      </c>
      <c r="D9" s="175" t="str">
        <f t="shared" si="0"/>
        <v>화</v>
      </c>
      <c r="E9" s="182"/>
      <c r="F9" s="189"/>
      <c r="G9" s="193"/>
      <c r="H9" s="197"/>
      <c r="I9" s="194"/>
      <c r="J9" s="115"/>
      <c r="K9" s="103"/>
      <c r="L9" s="101"/>
      <c r="M9" s="231"/>
      <c r="N9" s="183"/>
      <c r="O9" s="117"/>
      <c r="P9" s="69"/>
      <c r="Q9" s="39"/>
      <c r="R9"/>
      <c r="S9" s="39" t="str">
        <f>S4</f>
        <v>이성용</v>
      </c>
      <c r="T9" s="134">
        <f>COUNTIF(I$5:K$35,LEFT($S$9,2)&amp;"*")</f>
        <v>0</v>
      </c>
      <c r="U9" s="134">
        <f>COUNTIF(L$5:L$35,LEFT($S$9,2)&amp;"*")</f>
        <v>0</v>
      </c>
      <c r="V9" s="134">
        <f>COUNTIF(M$5:M$35,LEFT($S$9,2)&amp;"*")</f>
        <v>0</v>
      </c>
      <c r="W9" s="88">
        <f t="shared" si="2"/>
        <v>0</v>
      </c>
      <c r="X9" s="88">
        <f>COUNTIF($N$5:$O$35,LEFT($S$9,2)&amp;"*")</f>
        <v>0</v>
      </c>
      <c r="Y9" s="134">
        <f t="shared" si="3"/>
        <v>0</v>
      </c>
      <c r="AA9" s="2"/>
      <c r="AB9" s="2"/>
      <c r="AC9" s="2"/>
    </row>
    <row r="10" spans="1:32" ht="24.95" customHeight="1">
      <c r="A10" s="2"/>
      <c r="B10" s="184"/>
      <c r="C10" s="32">
        <f t="shared" si="1"/>
        <v>6</v>
      </c>
      <c r="D10" s="175" t="str">
        <f t="shared" si="0"/>
        <v>수</v>
      </c>
      <c r="E10" s="182"/>
      <c r="F10" s="189"/>
      <c r="G10" s="193"/>
      <c r="H10" s="197"/>
      <c r="I10" s="194"/>
      <c r="J10" s="115"/>
      <c r="K10" s="101"/>
      <c r="L10" s="103"/>
      <c r="M10" s="117"/>
      <c r="N10" s="223"/>
      <c r="O10" s="117"/>
      <c r="P10" s="69"/>
      <c r="Q10" s="39"/>
      <c r="S10" s="48" t="str">
        <f>S3</f>
        <v>황인기</v>
      </c>
      <c r="T10" s="39">
        <f>COUNTIF(E$5:E$35,LEFT($S$10,2)&amp;"*")</f>
        <v>0</v>
      </c>
      <c r="U10" s="39">
        <f>COUNTIF(F$5:F$35,LEFT($S$10,2)&amp;"*")</f>
        <v>0</v>
      </c>
      <c r="V10" s="39">
        <f>COUNTIF(G$5:G$35,LEFT($S$10,2)&amp;"*")</f>
        <v>0</v>
      </c>
      <c r="W10" s="52">
        <f t="shared" si="2"/>
        <v>0</v>
      </c>
      <c r="X10" s="52">
        <f>COUNTIF($N$5:$O$35,LEFT($S$10,2)&amp;"*")</f>
        <v>0</v>
      </c>
      <c r="Y10" s="48">
        <f t="shared" si="3"/>
        <v>0</v>
      </c>
      <c r="Z10" s="2"/>
      <c r="AA10" s="2"/>
      <c r="AB10" s="2"/>
      <c r="AC10" s="2"/>
    </row>
    <row r="11" spans="1:32" ht="24.95" customHeight="1">
      <c r="A11" s="2"/>
      <c r="B11" s="2"/>
      <c r="C11" s="32">
        <f t="shared" si="1"/>
        <v>7</v>
      </c>
      <c r="D11" s="175" t="str">
        <f t="shared" si="0"/>
        <v>목</v>
      </c>
      <c r="E11" s="182"/>
      <c r="F11" s="189"/>
      <c r="G11" s="193"/>
      <c r="H11" s="197"/>
      <c r="I11" s="195"/>
      <c r="J11" s="189"/>
      <c r="K11" s="103"/>
      <c r="L11" s="101"/>
      <c r="M11" s="231"/>
      <c r="N11" s="183"/>
      <c r="O11" s="117"/>
      <c r="P11" s="69"/>
      <c r="Q11" s="39"/>
      <c r="R11"/>
      <c r="S11" s="75">
        <f>R3</f>
        <v>0</v>
      </c>
      <c r="T11" s="75">
        <f>COUNTIF(I$5:K$35,LEFT($S$11,2)&amp;"*")</f>
        <v>0</v>
      </c>
      <c r="U11" s="75">
        <f>COUNTIF(L$5:L$35,LEFT($S$11,2)&amp;"*")</f>
        <v>0</v>
      </c>
      <c r="V11" s="75">
        <f>COUNTIF(M$5:M$35,LEFT($S$11,2)&amp;"*")</f>
        <v>0</v>
      </c>
      <c r="W11" s="76">
        <f t="shared" si="2"/>
        <v>0</v>
      </c>
      <c r="X11" s="76">
        <f>COUNTIF($N$5:$O$35,LEFT($S$11,2)&amp;"*")</f>
        <v>0</v>
      </c>
      <c r="Y11" s="75">
        <f t="shared" si="3"/>
        <v>0</v>
      </c>
      <c r="AA11" s="2"/>
      <c r="AB11" s="2"/>
      <c r="AC11" s="2"/>
    </row>
    <row r="12" spans="1:32" s="2" customFormat="1" ht="24.95" customHeight="1">
      <c r="C12" s="32">
        <f t="shared" si="1"/>
        <v>8</v>
      </c>
      <c r="D12" s="175" t="str">
        <f t="shared" si="0"/>
        <v>금</v>
      </c>
      <c r="E12" s="182"/>
      <c r="F12" s="189"/>
      <c r="G12" s="193"/>
      <c r="H12" s="197"/>
      <c r="I12" s="195"/>
      <c r="J12" s="115"/>
      <c r="K12" s="103"/>
      <c r="L12" s="101"/>
      <c r="M12" s="231"/>
      <c r="N12" s="183"/>
      <c r="O12" s="178"/>
      <c r="P12" s="69"/>
      <c r="S12" s="75" t="str">
        <f>T4</f>
        <v>이재평</v>
      </c>
      <c r="T12" s="75">
        <f>COUNTIF(I$5:K$35,LEFT($S$12,2)&amp;"*")</f>
        <v>0</v>
      </c>
      <c r="U12" s="75">
        <f>COUNTIF(L$5:L$35,LEFT($S$12,2)&amp;"*")</f>
        <v>0</v>
      </c>
      <c r="V12" s="75">
        <f>COUNTIF(M$5:M$35,LEFT($S$12,2)&amp;"*")</f>
        <v>0</v>
      </c>
      <c r="W12" s="76">
        <f t="shared" si="2"/>
        <v>0</v>
      </c>
      <c r="X12" s="76">
        <f>COUNTIF($N$5:$O$35,LEFT($S$12,2)&amp;"*")</f>
        <v>0</v>
      </c>
      <c r="Y12" s="75">
        <f t="shared" si="3"/>
        <v>0</v>
      </c>
    </row>
    <row r="13" spans="1:32" ht="24.95" customHeight="1">
      <c r="A13" s="2"/>
      <c r="B13" s="184"/>
      <c r="C13" s="32">
        <f t="shared" si="1"/>
        <v>9</v>
      </c>
      <c r="D13" s="175" t="str">
        <f t="shared" si="0"/>
        <v>토</v>
      </c>
      <c r="E13" s="182"/>
      <c r="F13" s="189"/>
      <c r="G13" s="193"/>
      <c r="H13" s="197"/>
      <c r="I13" s="194"/>
      <c r="J13" s="207"/>
      <c r="K13" s="103"/>
      <c r="L13" s="101"/>
      <c r="M13" s="231"/>
      <c r="N13" s="183"/>
      <c r="O13" s="177"/>
      <c r="P13" s="69"/>
      <c r="Q13" s="39"/>
      <c r="R13"/>
      <c r="S13" s="39" t="str">
        <f>T2</f>
        <v>이영재</v>
      </c>
      <c r="T13" s="39">
        <f>COUNTIF(E$5:E$35,LEFT($S$13,2)&amp;"*")</f>
        <v>0</v>
      </c>
      <c r="U13" s="39">
        <f>COUNTIF(F$5:F$35,LEFT($S$13,2)&amp;"*")</f>
        <v>0</v>
      </c>
      <c r="V13" s="39">
        <f>COUNTIF(G$5:G$35,LEFT($S$13,2)&amp;"*")</f>
        <v>0</v>
      </c>
      <c r="W13" s="70">
        <f>SUM(T13:V13)</f>
        <v>0</v>
      </c>
      <c r="X13" s="70">
        <f>COUNTIF($H$5:$H$35,LEFT($S$13,2)&amp;"*")+2</f>
        <v>2</v>
      </c>
      <c r="Y13" s="39">
        <f>+W13+X13</f>
        <v>2</v>
      </c>
      <c r="AA13" s="2"/>
      <c r="AB13" s="2"/>
      <c r="AC13" s="2"/>
      <c r="AD13" s="2"/>
      <c r="AE13" s="2"/>
    </row>
    <row r="14" spans="1:32" ht="24.95" customHeight="1">
      <c r="A14" s="2"/>
      <c r="B14" s="184"/>
      <c r="C14" s="32">
        <f t="shared" si="1"/>
        <v>10</v>
      </c>
      <c r="D14" s="175" t="str">
        <f t="shared" si="0"/>
        <v>일</v>
      </c>
      <c r="E14" s="182"/>
      <c r="F14" s="189"/>
      <c r="G14" s="193"/>
      <c r="H14" s="197"/>
      <c r="I14" s="195"/>
      <c r="J14" s="189"/>
      <c r="K14" s="122"/>
      <c r="L14" s="99"/>
      <c r="M14" s="231"/>
      <c r="N14" s="223"/>
      <c r="O14" s="177"/>
      <c r="P14" s="69"/>
      <c r="Q14" s="39"/>
      <c r="R14"/>
      <c r="S14" s="48" t="str">
        <f>T3</f>
        <v>권헌일</v>
      </c>
      <c r="T14" s="48">
        <f>COUNTIF(E$5:E$35,LEFT($S$14,2)&amp;"*")</f>
        <v>0</v>
      </c>
      <c r="U14" s="48">
        <f>COUNTIF(F$5:F$35,LEFT($S$14,2)&amp;"*")</f>
        <v>0</v>
      </c>
      <c r="V14" s="48">
        <f>COUNTIF(G$5:G$35,LEFT($S$14,2)&amp;"*")</f>
        <v>0</v>
      </c>
      <c r="W14" s="52">
        <f t="shared" ref="W14:W15" si="4">SUM(T14:V14)</f>
        <v>0</v>
      </c>
      <c r="X14" s="52">
        <f>COUNTIF($H$5:$H$35,LEFT($S$14,2)&amp;"*")+2</f>
        <v>2</v>
      </c>
      <c r="Y14" s="48">
        <f t="shared" ref="Y14:Y15" si="5">+W14+X14</f>
        <v>2</v>
      </c>
      <c r="AA14" s="2"/>
      <c r="AB14" s="2"/>
      <c r="AC14" s="2"/>
      <c r="AD14" s="2"/>
      <c r="AE14" s="2"/>
    </row>
    <row r="15" spans="1:32" ht="24.95" customHeight="1" thickBot="1">
      <c r="A15" s="2"/>
      <c r="B15" s="203"/>
      <c r="C15" s="32">
        <f t="shared" si="1"/>
        <v>11</v>
      </c>
      <c r="D15" s="175" t="str">
        <f t="shared" si="0"/>
        <v>월</v>
      </c>
      <c r="E15" s="182"/>
      <c r="F15" s="189"/>
      <c r="G15" s="193"/>
      <c r="H15" s="197"/>
      <c r="I15" s="195"/>
      <c r="J15" s="115"/>
      <c r="K15" s="103"/>
      <c r="L15" s="101"/>
      <c r="M15" s="231"/>
      <c r="N15" s="183"/>
      <c r="O15" s="178"/>
      <c r="P15" s="199"/>
      <c r="Q15" s="39"/>
      <c r="R15"/>
      <c r="S15" s="39" t="str">
        <f>T5</f>
        <v>박병훈</v>
      </c>
      <c r="T15" s="39">
        <f>COUNTIF(E$5:E$35,LEFT($S$15,2)&amp;"*")</f>
        <v>0</v>
      </c>
      <c r="U15" s="39">
        <f>COUNTIF(F$5:F$35,LEFT($S$15,2)&amp;"*")</f>
        <v>0</v>
      </c>
      <c r="V15" s="39">
        <f>COUNTIF(G$5:G$35,LEFT($S$15,2)&amp;"*")</f>
        <v>0</v>
      </c>
      <c r="W15" s="74">
        <f t="shared" si="4"/>
        <v>0</v>
      </c>
      <c r="X15" s="74">
        <f>COUNTIF($H$5:$H$35,LEFT($S$15,2)&amp;"*")</f>
        <v>0</v>
      </c>
      <c r="Y15" s="39">
        <f t="shared" si="5"/>
        <v>0</v>
      </c>
      <c r="AA15" s="208" t="s">
        <v>322</v>
      </c>
      <c r="AB15" s="208"/>
      <c r="AC15" s="208"/>
      <c r="AD15" s="208"/>
      <c r="AE15" s="208"/>
    </row>
    <row r="16" spans="1:32" s="2" customFormat="1" ht="24.95" customHeight="1">
      <c r="B16" s="203"/>
      <c r="C16" s="32">
        <f t="shared" si="1"/>
        <v>12</v>
      </c>
      <c r="D16" s="175" t="str">
        <f t="shared" si="0"/>
        <v>화</v>
      </c>
      <c r="E16" s="182"/>
      <c r="F16" s="189"/>
      <c r="G16" s="193"/>
      <c r="H16" s="197"/>
      <c r="I16" s="194"/>
      <c r="J16" s="115"/>
      <c r="K16" s="101"/>
      <c r="L16" s="103"/>
      <c r="M16" s="117"/>
      <c r="N16" s="223"/>
      <c r="O16" s="178"/>
      <c r="P16" s="199"/>
      <c r="Q16" s="39"/>
      <c r="V16" s="35"/>
      <c r="W16" s="35"/>
      <c r="X16" s="35"/>
    </row>
    <row r="17" spans="1:30" s="2" customFormat="1" ht="24.95" customHeight="1">
      <c r="C17" s="32">
        <f t="shared" si="1"/>
        <v>13</v>
      </c>
      <c r="D17" s="175" t="str">
        <f t="shared" si="0"/>
        <v>수</v>
      </c>
      <c r="E17" s="182"/>
      <c r="F17" s="189"/>
      <c r="G17" s="193"/>
      <c r="H17" s="197"/>
      <c r="I17" s="195"/>
      <c r="J17" s="189"/>
      <c r="K17" s="103"/>
      <c r="L17" s="101"/>
      <c r="M17" s="231"/>
      <c r="N17" s="183"/>
      <c r="O17" s="178"/>
      <c r="P17" s="199"/>
      <c r="Q17" s="119"/>
      <c r="R17" s="97"/>
      <c r="V17" s="35"/>
      <c r="W17" s="35"/>
      <c r="X17" s="35"/>
    </row>
    <row r="18" spans="1:30" s="2" customFormat="1" ht="24.95" customHeight="1">
      <c r="C18" s="32">
        <f t="shared" si="1"/>
        <v>14</v>
      </c>
      <c r="D18" s="175" t="str">
        <f t="shared" si="0"/>
        <v>목</v>
      </c>
      <c r="E18" s="182"/>
      <c r="F18" s="189"/>
      <c r="G18" s="193"/>
      <c r="H18" s="197"/>
      <c r="I18" s="194"/>
      <c r="J18" s="115"/>
      <c r="K18" s="103"/>
      <c r="L18" s="101"/>
      <c r="M18" s="231"/>
      <c r="N18" s="223"/>
      <c r="O18" s="178"/>
      <c r="P18" s="199"/>
      <c r="Q18" s="152"/>
      <c r="T18" s="98"/>
      <c r="V18" s="35"/>
      <c r="W18" s="35"/>
      <c r="X18" s="35"/>
    </row>
    <row r="19" spans="1:30" s="2" customFormat="1" ht="24.95" customHeight="1">
      <c r="B19" s="184"/>
      <c r="C19" s="43">
        <f t="shared" si="1"/>
        <v>15</v>
      </c>
      <c r="D19" s="176" t="str">
        <f t="shared" si="0"/>
        <v>금</v>
      </c>
      <c r="E19" s="182"/>
      <c r="F19" s="189"/>
      <c r="G19" s="193"/>
      <c r="H19" s="197"/>
      <c r="I19" s="194"/>
      <c r="J19" s="207"/>
      <c r="K19" s="103"/>
      <c r="L19" s="101"/>
      <c r="M19" s="231"/>
      <c r="N19" s="183"/>
      <c r="O19" s="117"/>
      <c r="P19" s="199"/>
      <c r="Q19" s="119"/>
      <c r="V19" s="35"/>
      <c r="W19" s="35"/>
      <c r="X19" s="35"/>
    </row>
    <row r="20" spans="1:30" ht="24.95" customHeight="1">
      <c r="C20" s="32">
        <f t="shared" si="1"/>
        <v>16</v>
      </c>
      <c r="D20" s="175" t="str">
        <f t="shared" si="0"/>
        <v>토</v>
      </c>
      <c r="E20" s="182"/>
      <c r="F20" s="189"/>
      <c r="G20" s="193"/>
      <c r="H20" s="197"/>
      <c r="I20" s="194"/>
      <c r="J20" s="189"/>
      <c r="K20" s="122"/>
      <c r="L20" s="99"/>
      <c r="M20" s="231"/>
      <c r="N20" s="223"/>
      <c r="O20" s="178"/>
      <c r="P20" s="199"/>
      <c r="Q20" s="119"/>
      <c r="R20" s="124"/>
      <c r="S20" s="2"/>
      <c r="T20" s="2"/>
      <c r="U20" s="2"/>
      <c r="V20" s="35"/>
      <c r="W20" s="35"/>
      <c r="Y20"/>
    </row>
    <row r="21" spans="1:30" ht="24.95" customHeight="1">
      <c r="C21" s="32">
        <f>1+C20</f>
        <v>17</v>
      </c>
      <c r="D21" s="175" t="str">
        <f t="shared" si="0"/>
        <v>일</v>
      </c>
      <c r="E21" s="182"/>
      <c r="F21" s="189"/>
      <c r="G21" s="193"/>
      <c r="H21" s="197"/>
      <c r="I21" s="194"/>
      <c r="J21" s="115"/>
      <c r="K21" s="103"/>
      <c r="L21" s="101"/>
      <c r="M21" s="231"/>
      <c r="N21" s="183"/>
      <c r="O21" s="178"/>
      <c r="P21" s="199"/>
      <c r="Q21" s="39"/>
      <c r="R21" s="2"/>
      <c r="S21" s="2"/>
      <c r="T21" s="2"/>
      <c r="U21" s="2"/>
      <c r="V21" s="35"/>
      <c r="W21" s="35"/>
      <c r="Y21"/>
    </row>
    <row r="22" spans="1:30" ht="24.95" customHeight="1">
      <c r="C22" s="32">
        <f t="shared" si="1"/>
        <v>18</v>
      </c>
      <c r="D22" s="175" t="str">
        <f t="shared" si="0"/>
        <v>월</v>
      </c>
      <c r="E22" s="182"/>
      <c r="F22" s="189"/>
      <c r="G22" s="193"/>
      <c r="H22" s="197"/>
      <c r="I22" s="194"/>
      <c r="J22" s="115"/>
      <c r="K22" s="101"/>
      <c r="L22" s="103"/>
      <c r="M22" s="117"/>
      <c r="N22" s="183"/>
      <c r="O22" s="178"/>
      <c r="P22" s="199"/>
      <c r="Q22" s="156"/>
      <c r="R22" s="2"/>
      <c r="S22" s="2"/>
      <c r="T22" s="2"/>
      <c r="U22" s="2"/>
      <c r="V22" s="35"/>
      <c r="W22" s="35"/>
      <c r="X22" s="224"/>
      <c r="Y22" s="2"/>
      <c r="Z22" s="2"/>
      <c r="AA22" s="2"/>
      <c r="AB22" s="2"/>
      <c r="AC22" s="2"/>
      <c r="AD22" s="2"/>
    </row>
    <row r="23" spans="1:30" ht="24.95" customHeight="1">
      <c r="C23" s="32">
        <f t="shared" si="1"/>
        <v>19</v>
      </c>
      <c r="D23" s="175" t="str">
        <f t="shared" si="0"/>
        <v>화</v>
      </c>
      <c r="E23" s="182"/>
      <c r="F23" s="189"/>
      <c r="G23" s="193"/>
      <c r="H23" s="197"/>
      <c r="I23" s="194"/>
      <c r="J23" s="189"/>
      <c r="K23" s="103"/>
      <c r="L23" s="101"/>
      <c r="M23" s="231"/>
      <c r="N23" s="183"/>
      <c r="O23" s="178"/>
      <c r="P23" s="69"/>
      <c r="Q23" s="192"/>
      <c r="R23" s="2"/>
      <c r="S23" s="2"/>
      <c r="T23" s="2"/>
      <c r="U23" s="2"/>
      <c r="V23" s="35"/>
      <c r="W23" s="35"/>
      <c r="X23" s="35"/>
      <c r="Y23" s="2"/>
    </row>
    <row r="24" spans="1:30" ht="24.95" customHeight="1">
      <c r="C24" s="32">
        <f t="shared" si="1"/>
        <v>20</v>
      </c>
      <c r="D24" s="175" t="str">
        <f t="shared" si="0"/>
        <v>수</v>
      </c>
      <c r="E24" s="182"/>
      <c r="F24" s="189"/>
      <c r="G24" s="193"/>
      <c r="H24" s="234"/>
      <c r="I24" s="195"/>
      <c r="J24" s="115"/>
      <c r="K24" s="103"/>
      <c r="L24" s="101"/>
      <c r="M24" s="231"/>
      <c r="N24" s="223"/>
      <c r="O24" s="178"/>
      <c r="P24" s="69"/>
      <c r="Q24" s="119"/>
      <c r="R24" s="2"/>
      <c r="V24" s="87"/>
      <c r="Y24"/>
    </row>
    <row r="25" spans="1:30" ht="24.95" customHeight="1">
      <c r="B25" s="2"/>
      <c r="C25" s="32">
        <f t="shared" si="1"/>
        <v>21</v>
      </c>
      <c r="D25" s="175" t="str">
        <f t="shared" si="0"/>
        <v>목</v>
      </c>
      <c r="E25" s="182"/>
      <c r="F25" s="189"/>
      <c r="G25" s="193"/>
      <c r="H25" s="197"/>
      <c r="I25" s="194"/>
      <c r="J25" s="207"/>
      <c r="K25" s="103"/>
      <c r="L25" s="101"/>
      <c r="M25" s="231"/>
      <c r="N25" s="183"/>
      <c r="O25" s="178"/>
      <c r="P25" s="69"/>
      <c r="Q25" s="39"/>
      <c r="R25" s="2"/>
      <c r="V25" s="87"/>
      <c r="Y25"/>
    </row>
    <row r="26" spans="1:30" s="2" customFormat="1" ht="24.95" customHeight="1">
      <c r="C26" s="32">
        <f t="shared" si="1"/>
        <v>22</v>
      </c>
      <c r="D26" s="175" t="str">
        <f t="shared" si="0"/>
        <v>금</v>
      </c>
      <c r="E26" s="182"/>
      <c r="F26" s="189"/>
      <c r="G26" s="193"/>
      <c r="H26" s="197"/>
      <c r="I26" s="194"/>
      <c r="J26" s="189"/>
      <c r="K26" s="122"/>
      <c r="L26" s="99"/>
      <c r="M26" s="231"/>
      <c r="N26" s="223"/>
      <c r="O26" s="178"/>
      <c r="P26" s="69"/>
      <c r="Q26" s="39"/>
      <c r="V26" s="35"/>
      <c r="W26" s="35"/>
      <c r="X26" s="35"/>
    </row>
    <row r="27" spans="1:30" ht="24.95" customHeight="1">
      <c r="B27" s="2"/>
      <c r="C27" s="32">
        <f t="shared" si="1"/>
        <v>23</v>
      </c>
      <c r="D27" s="175" t="str">
        <f t="shared" si="0"/>
        <v>토</v>
      </c>
      <c r="E27" s="182"/>
      <c r="F27" s="189"/>
      <c r="G27" s="193"/>
      <c r="H27" s="214"/>
      <c r="I27" s="194"/>
      <c r="J27" s="115"/>
      <c r="K27" s="103"/>
      <c r="L27" s="101"/>
      <c r="M27" s="231"/>
      <c r="N27" s="183"/>
      <c r="O27" s="178"/>
      <c r="P27" s="69"/>
      <c r="Q27" s="39"/>
      <c r="R27" s="2"/>
      <c r="S27" s="200"/>
      <c r="T27" s="210"/>
      <c r="U27" s="2"/>
      <c r="V27" s="35"/>
      <c r="Y27"/>
    </row>
    <row r="28" spans="1:30" ht="24.95" customHeight="1">
      <c r="B28" s="2"/>
      <c r="C28" s="32">
        <f t="shared" si="1"/>
        <v>24</v>
      </c>
      <c r="D28" s="175" t="str">
        <f t="shared" si="0"/>
        <v>일</v>
      </c>
      <c r="E28" s="182"/>
      <c r="F28" s="189"/>
      <c r="G28" s="193"/>
      <c r="H28" s="214"/>
      <c r="I28" s="194"/>
      <c r="J28" s="115"/>
      <c r="K28" s="101"/>
      <c r="L28" s="103"/>
      <c r="M28" s="117"/>
      <c r="N28" s="183"/>
      <c r="O28" s="117"/>
      <c r="P28" s="69"/>
      <c r="Q28" s="39"/>
      <c r="R28" s="2"/>
      <c r="S28" s="228"/>
      <c r="T28" s="210"/>
      <c r="U28" s="2"/>
      <c r="V28" s="35"/>
      <c r="W28" s="35"/>
      <c r="X28" s="35"/>
      <c r="Y28"/>
    </row>
    <row r="29" spans="1:30" ht="24.95" customHeight="1">
      <c r="C29" s="32">
        <f t="shared" si="1"/>
        <v>25</v>
      </c>
      <c r="D29" s="175" t="str">
        <f t="shared" si="0"/>
        <v>월</v>
      </c>
      <c r="E29" s="182"/>
      <c r="F29" s="189"/>
      <c r="G29" s="193"/>
      <c r="H29" s="234"/>
      <c r="I29" s="194"/>
      <c r="J29" s="189"/>
      <c r="K29" s="103"/>
      <c r="L29" s="101"/>
      <c r="M29" s="231"/>
      <c r="N29" s="183"/>
      <c r="O29" s="178"/>
      <c r="P29" s="69"/>
      <c r="Q29" s="39"/>
      <c r="R29" s="2"/>
      <c r="S29" s="200"/>
      <c r="T29" s="210"/>
      <c r="U29" s="2"/>
      <c r="V29" s="35"/>
      <c r="Y29"/>
    </row>
    <row r="30" spans="1:30" ht="24.95" customHeight="1">
      <c r="C30" s="32">
        <f t="shared" si="1"/>
        <v>26</v>
      </c>
      <c r="D30" s="175" t="str">
        <f t="shared" si="0"/>
        <v>화</v>
      </c>
      <c r="E30" s="182"/>
      <c r="F30" s="189"/>
      <c r="G30" s="193"/>
      <c r="H30" s="235"/>
      <c r="I30" s="195"/>
      <c r="J30" s="115"/>
      <c r="K30" s="103"/>
      <c r="L30" s="101"/>
      <c r="M30" s="231"/>
      <c r="N30" s="183"/>
      <c r="O30" s="117"/>
      <c r="P30" s="69"/>
      <c r="Q30" s="39"/>
      <c r="R30" s="2"/>
      <c r="S30" s="200"/>
      <c r="T30" s="210"/>
      <c r="U30" s="2"/>
      <c r="V30" s="35"/>
      <c r="Y30"/>
    </row>
    <row r="31" spans="1:30" ht="24.95" customHeight="1">
      <c r="A31" s="2"/>
      <c r="B31" s="184"/>
      <c r="C31" s="32">
        <f t="shared" si="1"/>
        <v>27</v>
      </c>
      <c r="D31" s="175" t="str">
        <f t="shared" si="0"/>
        <v>수</v>
      </c>
      <c r="E31" s="182"/>
      <c r="F31" s="189"/>
      <c r="G31" s="193"/>
      <c r="H31" s="197"/>
      <c r="I31" s="194"/>
      <c r="J31" s="207"/>
      <c r="K31" s="103"/>
      <c r="L31" s="101"/>
      <c r="M31" s="231"/>
      <c r="N31" s="183"/>
      <c r="O31" s="117"/>
      <c r="P31" s="69"/>
      <c r="Q31" s="39"/>
      <c r="R31" s="2"/>
      <c r="S31" s="200"/>
      <c r="T31" s="210"/>
      <c r="U31" s="2"/>
      <c r="V31" s="35"/>
      <c r="Y31"/>
    </row>
    <row r="32" spans="1:30" ht="24.95" customHeight="1">
      <c r="B32" s="2"/>
      <c r="C32" s="32">
        <f t="shared" si="1"/>
        <v>28</v>
      </c>
      <c r="D32" s="175" t="str">
        <f t="shared" si="0"/>
        <v>목</v>
      </c>
      <c r="E32" s="182"/>
      <c r="F32" s="189"/>
      <c r="G32" s="193"/>
      <c r="H32" s="197"/>
      <c r="I32" s="194"/>
      <c r="J32" s="189"/>
      <c r="K32" s="122"/>
      <c r="L32" s="99"/>
      <c r="M32" s="231"/>
      <c r="N32" s="223"/>
      <c r="O32" s="117"/>
      <c r="P32" s="233"/>
      <c r="Q32" s="39"/>
      <c r="R32" s="2"/>
      <c r="S32" s="200"/>
      <c r="T32" s="2"/>
      <c r="U32" s="2"/>
      <c r="V32" s="35"/>
      <c r="Y32"/>
    </row>
    <row r="33" spans="2:25" ht="24.95" customHeight="1">
      <c r="B33" s="2"/>
      <c r="C33" s="32">
        <f t="shared" si="1"/>
        <v>29</v>
      </c>
      <c r="D33" s="175" t="str">
        <f t="shared" si="0"/>
        <v>금</v>
      </c>
      <c r="E33" s="182"/>
      <c r="F33" s="189"/>
      <c r="G33" s="193"/>
      <c r="H33" s="197"/>
      <c r="I33" s="194"/>
      <c r="J33" s="115"/>
      <c r="K33" s="103"/>
      <c r="L33" s="101"/>
      <c r="M33" s="231"/>
      <c r="N33" s="183"/>
      <c r="O33" s="178"/>
      <c r="P33" s="69"/>
      <c r="Q33" s="39"/>
      <c r="R33" s="2"/>
      <c r="S33" s="216"/>
      <c r="T33" s="2"/>
      <c r="U33" s="2"/>
      <c r="V33" s="35"/>
      <c r="W33" s="35"/>
      <c r="X33" s="35"/>
      <c r="Y33"/>
    </row>
    <row r="34" spans="2:25" ht="24.95" customHeight="1" thickBot="1">
      <c r="B34" s="2"/>
      <c r="C34" s="33">
        <f t="shared" si="1"/>
        <v>30</v>
      </c>
      <c r="D34" s="179" t="str">
        <f t="shared" si="0"/>
        <v>토</v>
      </c>
      <c r="E34" s="220"/>
      <c r="F34" s="204"/>
      <c r="G34" s="205"/>
      <c r="H34" s="201"/>
      <c r="I34" s="221"/>
      <c r="J34" s="215"/>
      <c r="K34" s="158"/>
      <c r="L34" s="137"/>
      <c r="M34" s="222"/>
      <c r="N34" s="206"/>
      <c r="O34" s="222"/>
      <c r="P34" s="69"/>
      <c r="Q34" s="212"/>
      <c r="R34" s="184"/>
      <c r="S34" s="216"/>
      <c r="T34" s="2"/>
      <c r="U34" s="2"/>
      <c r="V34" s="35"/>
      <c r="W34" s="35"/>
      <c r="X34" s="35"/>
      <c r="Y34"/>
    </row>
    <row r="35" spans="2:25" ht="24.95" hidden="1" customHeight="1" thickBot="1">
      <c r="C35" s="217"/>
      <c r="D35" s="218"/>
      <c r="E35" s="185"/>
      <c r="F35" s="225"/>
      <c r="G35" s="226"/>
      <c r="H35" s="227"/>
      <c r="I35" s="202"/>
      <c r="J35" s="109"/>
      <c r="K35" s="111"/>
      <c r="L35" s="110"/>
      <c r="M35" s="100"/>
      <c r="N35" s="219"/>
      <c r="O35" s="211"/>
      <c r="P35" s="69"/>
      <c r="Q35" s="39"/>
      <c r="R35" s="184"/>
      <c r="S35" s="216"/>
      <c r="T35" s="2"/>
      <c r="U35" s="2"/>
      <c r="V35" s="35"/>
      <c r="W35" s="35"/>
      <c r="X35" s="35"/>
      <c r="Y35"/>
    </row>
    <row r="36" spans="2:25" ht="24.95" customHeight="1">
      <c r="R36" s="212"/>
      <c r="S36" s="216"/>
      <c r="T36" s="2"/>
      <c r="U36" s="2"/>
      <c r="V36" s="2"/>
      <c r="W36" s="35"/>
      <c r="X36" s="35"/>
    </row>
    <row r="37" spans="2:25" ht="24.95" customHeight="1">
      <c r="M37" s="213"/>
      <c r="N37" s="213"/>
      <c r="O37" s="213"/>
      <c r="P37" s="55"/>
      <c r="R37" s="212"/>
      <c r="S37" s="216"/>
      <c r="T37" s="2"/>
      <c r="U37" s="2"/>
      <c r="V37" s="2"/>
      <c r="W37" s="35"/>
      <c r="X37" s="35"/>
    </row>
    <row r="38" spans="2:25" ht="24.95" customHeight="1">
      <c r="S38" s="2"/>
      <c r="T38" s="2"/>
      <c r="U38" s="2"/>
      <c r="V38" s="2"/>
      <c r="W38" s="35"/>
    </row>
    <row r="39" spans="2:25" ht="24.95" customHeight="1"/>
    <row r="40" spans="2:25" ht="24.95" customHeight="1"/>
  </sheetData>
  <mergeCells count="14">
    <mergeCell ref="L2:L3"/>
    <mergeCell ref="M2:M3"/>
    <mergeCell ref="N2:O3"/>
    <mergeCell ref="N4:O4"/>
    <mergeCell ref="C1:D1"/>
    <mergeCell ref="I1:J1"/>
    <mergeCell ref="M1:O1"/>
    <mergeCell ref="Q1:R1"/>
    <mergeCell ref="C2:C4"/>
    <mergeCell ref="D2:D4"/>
    <mergeCell ref="E2:H2"/>
    <mergeCell ref="I2:I3"/>
    <mergeCell ref="J2:J3"/>
    <mergeCell ref="K2:K3"/>
  </mergeCells>
  <phoneticPr fontId="1" type="noConversion"/>
  <conditionalFormatting sqref="G3:G4 J2:K2 M4 M2">
    <cfRule type="cellIs" dxfId="146" priority="147" operator="between">
      <formula>$G$2</formula>
      <formula>$M$2</formula>
    </cfRule>
  </conditionalFormatting>
  <conditionalFormatting sqref="I35 C5:D35">
    <cfRule type="expression" dxfId="145" priority="146">
      <formula>WEEKDAY($C5)=$A$1</formula>
    </cfRule>
  </conditionalFormatting>
  <conditionalFormatting sqref="I6:I7">
    <cfRule type="expression" dxfId="144" priority="145">
      <formula>WEEKDAY($C6)=$A$1</formula>
    </cfRule>
  </conditionalFormatting>
  <conditionalFormatting sqref="F5:H5">
    <cfRule type="expression" dxfId="143" priority="144">
      <formula>WEEKDAY($C5)=$A$1</formula>
    </cfRule>
  </conditionalFormatting>
  <conditionalFormatting sqref="H5">
    <cfRule type="expression" dxfId="142" priority="143">
      <formula>WEEKDAY($C5)=$A$1</formula>
    </cfRule>
  </conditionalFormatting>
  <conditionalFormatting sqref="I8:I10">
    <cfRule type="expression" dxfId="141" priority="142">
      <formula>WEEKDAY($C8)=$A$1</formula>
    </cfRule>
  </conditionalFormatting>
  <conditionalFormatting sqref="F10">
    <cfRule type="expression" dxfId="140" priority="141">
      <formula>WEEKDAY($C10)=$A$1</formula>
    </cfRule>
  </conditionalFormatting>
  <conditionalFormatting sqref="H10">
    <cfRule type="expression" dxfId="139" priority="140">
      <formula>WEEKDAY($C10)=$A$1</formula>
    </cfRule>
  </conditionalFormatting>
  <conditionalFormatting sqref="I11:I13">
    <cfRule type="expression" dxfId="138" priority="139">
      <formula>WEEKDAY($C11)=$A$1</formula>
    </cfRule>
  </conditionalFormatting>
  <conditionalFormatting sqref="I14:I15">
    <cfRule type="expression" dxfId="137" priority="138">
      <formula>WEEKDAY($C14)=$A$1</formula>
    </cfRule>
  </conditionalFormatting>
  <conditionalFormatting sqref="I33:I34">
    <cfRule type="expression" dxfId="136" priority="137">
      <formula>WEEKDAY($C33)=$A$1</formula>
    </cfRule>
  </conditionalFormatting>
  <conditionalFormatting sqref="E5:E15">
    <cfRule type="expression" dxfId="135" priority="136">
      <formula>WEEKDAY($C5)=$A$1</formula>
    </cfRule>
  </conditionalFormatting>
  <conditionalFormatting sqref="O6:O14 O20:O35">
    <cfRule type="expression" dxfId="134" priority="135">
      <formula>WEEKDAY($C6)=$A$1</formula>
    </cfRule>
  </conditionalFormatting>
  <conditionalFormatting sqref="O5">
    <cfRule type="expression" dxfId="133" priority="134">
      <formula>WEEKDAY($C5)=$A$1</formula>
    </cfRule>
  </conditionalFormatting>
  <conditionalFormatting sqref="I16">
    <cfRule type="expression" dxfId="132" priority="133">
      <formula>WEEKDAY($C16)=$A$1</formula>
    </cfRule>
  </conditionalFormatting>
  <conditionalFormatting sqref="I17:I19">
    <cfRule type="expression" dxfId="131" priority="132">
      <formula>WEEKDAY($C17)=$A$1</formula>
    </cfRule>
  </conditionalFormatting>
  <conditionalFormatting sqref="I20">
    <cfRule type="expression" dxfId="130" priority="131">
      <formula>WEEKDAY($C20)=$A$1</formula>
    </cfRule>
  </conditionalFormatting>
  <conditionalFormatting sqref="I21:I22">
    <cfRule type="expression" dxfId="129" priority="130">
      <formula>WEEKDAY($C21)=$A$1</formula>
    </cfRule>
  </conditionalFormatting>
  <conditionalFormatting sqref="I23:I28">
    <cfRule type="expression" dxfId="128" priority="129">
      <formula>WEEKDAY($C23)=$A$1</formula>
    </cfRule>
  </conditionalFormatting>
  <conditionalFormatting sqref="I29:I31">
    <cfRule type="expression" dxfId="127" priority="128">
      <formula>WEEKDAY($C29)=$A$1</formula>
    </cfRule>
  </conditionalFormatting>
  <conditionalFormatting sqref="I32">
    <cfRule type="expression" dxfId="126" priority="127">
      <formula>WEEKDAY($C32)=$A$1</formula>
    </cfRule>
  </conditionalFormatting>
  <conditionalFormatting sqref="E35">
    <cfRule type="expression" dxfId="125" priority="126">
      <formula>WEEKDAY($C35)=$A$1</formula>
    </cfRule>
  </conditionalFormatting>
  <conditionalFormatting sqref="E16:E22">
    <cfRule type="expression" dxfId="124" priority="125">
      <formula>WEEKDAY($C16)=$A$1</formula>
    </cfRule>
  </conditionalFormatting>
  <conditionalFormatting sqref="E23:E29">
    <cfRule type="expression" dxfId="123" priority="124">
      <formula>WEEKDAY($C23)=$A$1</formula>
    </cfRule>
  </conditionalFormatting>
  <conditionalFormatting sqref="E30:E33">
    <cfRule type="expression" dxfId="122" priority="123">
      <formula>WEEKDAY($C30)=$A$1</formula>
    </cfRule>
  </conditionalFormatting>
  <conditionalFormatting sqref="F5 F10">
    <cfRule type="expression" dxfId="121" priority="122">
      <formula>WEEKDAY($C5)=$A$1</formula>
    </cfRule>
  </conditionalFormatting>
  <conditionalFormatting sqref="H10">
    <cfRule type="expression" dxfId="120" priority="121">
      <formula>WEEKDAY($C10)=$A$1</formula>
    </cfRule>
  </conditionalFormatting>
  <conditionalFormatting sqref="O15:O16">
    <cfRule type="expression" dxfId="119" priority="120">
      <formula>WEEKDAY($C15)=$A$1</formula>
    </cfRule>
  </conditionalFormatting>
  <conditionalFormatting sqref="O17:O19">
    <cfRule type="expression" dxfId="118" priority="119">
      <formula>WEEKDAY($C17)=$A$1</formula>
    </cfRule>
  </conditionalFormatting>
  <conditionalFormatting sqref="E34">
    <cfRule type="expression" dxfId="117" priority="118">
      <formula>WEEKDAY($C34)=$A$1</formula>
    </cfRule>
  </conditionalFormatting>
  <conditionalFormatting sqref="F6:F7">
    <cfRule type="expression" dxfId="116" priority="117">
      <formula>WEEKDAY($C6)=$A$1</formula>
    </cfRule>
  </conditionalFormatting>
  <conditionalFormatting sqref="H6">
    <cfRule type="expression" dxfId="115" priority="116">
      <formula>WEEKDAY($C6)=$A$1</formula>
    </cfRule>
  </conditionalFormatting>
  <conditionalFormatting sqref="G6">
    <cfRule type="expression" dxfId="114" priority="115">
      <formula>WEEKDAY($C6)=$A$1</formula>
    </cfRule>
  </conditionalFormatting>
  <conditionalFormatting sqref="G6">
    <cfRule type="expression" dxfId="113" priority="114">
      <formula>WEEKDAY($C6)=$A$1</formula>
    </cfRule>
  </conditionalFormatting>
  <conditionalFormatting sqref="F6:F7">
    <cfRule type="expression" dxfId="112" priority="113">
      <formula>WEEKDAY($C6)=$A$1</formula>
    </cfRule>
  </conditionalFormatting>
  <conditionalFormatting sqref="H6">
    <cfRule type="expression" dxfId="111" priority="112">
      <formula>WEEKDAY($C6)=$A$1</formula>
    </cfRule>
  </conditionalFormatting>
  <conditionalFormatting sqref="H8:H9">
    <cfRule type="expression" dxfId="110" priority="109">
      <formula>WEEKDAY($C8)=$A$1</formula>
    </cfRule>
  </conditionalFormatting>
  <conditionalFormatting sqref="F8:H9 G7:H7">
    <cfRule type="expression" dxfId="109" priority="111">
      <formula>WEEKDAY($C7)=$A$1</formula>
    </cfRule>
  </conditionalFormatting>
  <conditionalFormatting sqref="H7">
    <cfRule type="expression" dxfId="108" priority="110">
      <formula>WEEKDAY($C7)=$A$1</formula>
    </cfRule>
  </conditionalFormatting>
  <conditionalFormatting sqref="F8:F9">
    <cfRule type="expression" dxfId="107" priority="108">
      <formula>WEEKDAY($C8)=$A$1</formula>
    </cfRule>
  </conditionalFormatting>
  <conditionalFormatting sqref="G10">
    <cfRule type="expression" dxfId="106" priority="107">
      <formula>WEEKDAY($C10)=$A$1</formula>
    </cfRule>
  </conditionalFormatting>
  <conditionalFormatting sqref="I5">
    <cfRule type="expression" dxfId="105" priority="106">
      <formula>WEEKDAY($C5)=$A$1</formula>
    </cfRule>
  </conditionalFormatting>
  <conditionalFormatting sqref="N35">
    <cfRule type="expression" dxfId="104" priority="105">
      <formula>WEEKDAY($C35)=$A$1</formula>
    </cfRule>
  </conditionalFormatting>
  <conditionalFormatting sqref="J35:M35">
    <cfRule type="expression" dxfId="103" priority="104">
      <formula>WEEKDAY($C35)=$A$1</formula>
    </cfRule>
  </conditionalFormatting>
  <conditionalFormatting sqref="J5:N8">
    <cfRule type="expression" dxfId="102" priority="103">
      <formula>WEEKDAY($C5)=$A$1</formula>
    </cfRule>
  </conditionalFormatting>
  <conditionalFormatting sqref="J5:M5">
    <cfRule type="expression" dxfId="101" priority="102">
      <formula>WEEKDAY($C5)=$A$1</formula>
    </cfRule>
  </conditionalFormatting>
  <conditionalFormatting sqref="J7:N10">
    <cfRule type="expression" dxfId="100" priority="101">
      <formula>WEEKDAY($C7)=$A$1</formula>
    </cfRule>
  </conditionalFormatting>
  <conditionalFormatting sqref="J10:N10">
    <cfRule type="expression" dxfId="99" priority="100">
      <formula>WEEKDAY($C10)=$A$1</formula>
    </cfRule>
  </conditionalFormatting>
  <conditionalFormatting sqref="N10">
    <cfRule type="expression" dxfId="98" priority="99">
      <formula>WEEKDAY($C10)=$A$1</formula>
    </cfRule>
  </conditionalFormatting>
  <conditionalFormatting sqref="J10:M10">
    <cfRule type="expression" dxfId="97" priority="98">
      <formula>WEEKDAY($C10)=$A$1</formula>
    </cfRule>
  </conditionalFormatting>
  <conditionalFormatting sqref="J11:N14">
    <cfRule type="expression" dxfId="96" priority="97">
      <formula>WEEKDAY($C11)=$A$1</formula>
    </cfRule>
  </conditionalFormatting>
  <conditionalFormatting sqref="J11:M11">
    <cfRule type="expression" dxfId="95" priority="96">
      <formula>WEEKDAY($C11)=$A$1</formula>
    </cfRule>
  </conditionalFormatting>
  <conditionalFormatting sqref="J13:N16">
    <cfRule type="expression" dxfId="94" priority="95">
      <formula>WEEKDAY($C13)=$A$1</formula>
    </cfRule>
  </conditionalFormatting>
  <conditionalFormatting sqref="J16:N16">
    <cfRule type="expression" dxfId="93" priority="94">
      <formula>WEEKDAY($C16)=$A$1</formula>
    </cfRule>
  </conditionalFormatting>
  <conditionalFormatting sqref="N16">
    <cfRule type="expression" dxfId="92" priority="93">
      <formula>WEEKDAY($C16)=$A$1</formula>
    </cfRule>
  </conditionalFormatting>
  <conditionalFormatting sqref="J16:M16">
    <cfRule type="expression" dxfId="91" priority="92">
      <formula>WEEKDAY($C16)=$A$1</formula>
    </cfRule>
  </conditionalFormatting>
  <conditionalFormatting sqref="J17:N20">
    <cfRule type="expression" dxfId="90" priority="91">
      <formula>WEEKDAY($C17)=$A$1</formula>
    </cfRule>
  </conditionalFormatting>
  <conditionalFormatting sqref="J17:M17">
    <cfRule type="expression" dxfId="89" priority="90">
      <formula>WEEKDAY($C17)=$A$1</formula>
    </cfRule>
  </conditionalFormatting>
  <conditionalFormatting sqref="J19:N22">
    <cfRule type="expression" dxfId="88" priority="89">
      <formula>WEEKDAY($C19)=$A$1</formula>
    </cfRule>
  </conditionalFormatting>
  <conditionalFormatting sqref="J22:N22">
    <cfRule type="expression" dxfId="87" priority="88">
      <formula>WEEKDAY($C22)=$A$1</formula>
    </cfRule>
  </conditionalFormatting>
  <conditionalFormatting sqref="N22">
    <cfRule type="expression" dxfId="86" priority="87">
      <formula>WEEKDAY($C22)=$A$1</formula>
    </cfRule>
  </conditionalFormatting>
  <conditionalFormatting sqref="J22:M22">
    <cfRule type="expression" dxfId="85" priority="86">
      <formula>WEEKDAY($C22)=$A$1</formula>
    </cfRule>
  </conditionalFormatting>
  <conditionalFormatting sqref="J23:N26">
    <cfRule type="expression" dxfId="84" priority="85">
      <formula>WEEKDAY($C23)=$A$1</formula>
    </cfRule>
  </conditionalFormatting>
  <conditionalFormatting sqref="J23:M23">
    <cfRule type="expression" dxfId="83" priority="84">
      <formula>WEEKDAY($C23)=$A$1</formula>
    </cfRule>
  </conditionalFormatting>
  <conditionalFormatting sqref="J25:N28">
    <cfRule type="expression" dxfId="82" priority="83">
      <formula>WEEKDAY($C25)=$A$1</formula>
    </cfRule>
  </conditionalFormatting>
  <conditionalFormatting sqref="J28:N28">
    <cfRule type="expression" dxfId="81" priority="82">
      <formula>WEEKDAY($C28)=$A$1</formula>
    </cfRule>
  </conditionalFormatting>
  <conditionalFormatting sqref="N28">
    <cfRule type="expression" dxfId="80" priority="81">
      <formula>WEEKDAY($C28)=$A$1</formula>
    </cfRule>
  </conditionalFormatting>
  <conditionalFormatting sqref="J28:M28">
    <cfRule type="expression" dxfId="79" priority="80">
      <formula>WEEKDAY($C28)=$A$1</formula>
    </cfRule>
  </conditionalFormatting>
  <conditionalFormatting sqref="J29:N32">
    <cfRule type="expression" dxfId="78" priority="79">
      <formula>WEEKDAY($C29)=$A$1</formula>
    </cfRule>
  </conditionalFormatting>
  <conditionalFormatting sqref="J29:M29">
    <cfRule type="expression" dxfId="77" priority="78">
      <formula>WEEKDAY($C29)=$A$1</formula>
    </cfRule>
  </conditionalFormatting>
  <conditionalFormatting sqref="J31:N34">
    <cfRule type="expression" dxfId="76" priority="77">
      <formula>WEEKDAY($C31)=$A$1</formula>
    </cfRule>
  </conditionalFormatting>
  <conditionalFormatting sqref="J34:N34">
    <cfRule type="expression" dxfId="75" priority="76">
      <formula>WEEKDAY($C34)=$A$1</formula>
    </cfRule>
  </conditionalFormatting>
  <conditionalFormatting sqref="N34">
    <cfRule type="expression" dxfId="74" priority="75">
      <formula>WEEKDAY($C34)=$A$1</formula>
    </cfRule>
  </conditionalFormatting>
  <conditionalFormatting sqref="J34:M34">
    <cfRule type="expression" dxfId="73" priority="74">
      <formula>WEEKDAY($C34)=$A$1</formula>
    </cfRule>
  </conditionalFormatting>
  <conditionalFormatting sqref="F23:H23">
    <cfRule type="expression" dxfId="72" priority="73">
      <formula>WEEKDAY($C23)=$A$1</formula>
    </cfRule>
  </conditionalFormatting>
  <conditionalFormatting sqref="H23">
    <cfRule type="expression" dxfId="71" priority="72">
      <formula>WEEKDAY($C23)=$A$1</formula>
    </cfRule>
  </conditionalFormatting>
  <conditionalFormatting sqref="F23">
    <cfRule type="expression" dxfId="70" priority="71">
      <formula>WEEKDAY($C23)=$A$1</formula>
    </cfRule>
  </conditionalFormatting>
  <conditionalFormatting sqref="F28">
    <cfRule type="expression" dxfId="69" priority="70">
      <formula>WEEKDAY($C28)=$A$1</formula>
    </cfRule>
  </conditionalFormatting>
  <conditionalFormatting sqref="H28">
    <cfRule type="expression" dxfId="68" priority="69">
      <formula>WEEKDAY($C28)=$A$1</formula>
    </cfRule>
  </conditionalFormatting>
  <conditionalFormatting sqref="F28">
    <cfRule type="expression" dxfId="67" priority="68">
      <formula>WEEKDAY($C28)=$A$1</formula>
    </cfRule>
  </conditionalFormatting>
  <conditionalFormatting sqref="H28">
    <cfRule type="expression" dxfId="66" priority="67">
      <formula>WEEKDAY($C28)=$A$1</formula>
    </cfRule>
  </conditionalFormatting>
  <conditionalFormatting sqref="F24:F25">
    <cfRule type="expression" dxfId="65" priority="66">
      <formula>WEEKDAY($C24)=$A$1</formula>
    </cfRule>
  </conditionalFormatting>
  <conditionalFormatting sqref="H24">
    <cfRule type="expression" dxfId="64" priority="65">
      <formula>WEEKDAY($C24)=$A$1</formula>
    </cfRule>
  </conditionalFormatting>
  <conditionalFormatting sqref="G24">
    <cfRule type="expression" dxfId="63" priority="64">
      <formula>WEEKDAY($C24)=$A$1</formula>
    </cfRule>
  </conditionalFormatting>
  <conditionalFormatting sqref="G24">
    <cfRule type="expression" dxfId="62" priority="63">
      <formula>WEEKDAY($C24)=$A$1</formula>
    </cfRule>
  </conditionalFormatting>
  <conditionalFormatting sqref="F24:F25">
    <cfRule type="expression" dxfId="61" priority="62">
      <formula>WEEKDAY($C24)=$A$1</formula>
    </cfRule>
  </conditionalFormatting>
  <conditionalFormatting sqref="H24">
    <cfRule type="expression" dxfId="60" priority="61">
      <formula>WEEKDAY($C24)=$A$1</formula>
    </cfRule>
  </conditionalFormatting>
  <conditionalFormatting sqref="H26:H27">
    <cfRule type="expression" dxfId="59" priority="58">
      <formula>WEEKDAY($C26)=$A$1</formula>
    </cfRule>
  </conditionalFormatting>
  <conditionalFormatting sqref="F26:H27 G25:H25">
    <cfRule type="expression" dxfId="58" priority="60">
      <formula>WEEKDAY($C25)=$A$1</formula>
    </cfRule>
  </conditionalFormatting>
  <conditionalFormatting sqref="H25">
    <cfRule type="expression" dxfId="57" priority="59">
      <formula>WEEKDAY($C25)=$A$1</formula>
    </cfRule>
  </conditionalFormatting>
  <conditionalFormatting sqref="F26:F27">
    <cfRule type="expression" dxfId="56" priority="57">
      <formula>WEEKDAY($C26)=$A$1</formula>
    </cfRule>
  </conditionalFormatting>
  <conditionalFormatting sqref="G28">
    <cfRule type="expression" dxfId="55" priority="56">
      <formula>WEEKDAY($C28)=$A$1</formula>
    </cfRule>
  </conditionalFormatting>
  <conditionalFormatting sqref="F29:H29">
    <cfRule type="expression" dxfId="54" priority="55">
      <formula>WEEKDAY($C29)=$A$1</formula>
    </cfRule>
  </conditionalFormatting>
  <conditionalFormatting sqref="H29">
    <cfRule type="expression" dxfId="53" priority="54">
      <formula>WEEKDAY($C29)=$A$1</formula>
    </cfRule>
  </conditionalFormatting>
  <conditionalFormatting sqref="F29">
    <cfRule type="expression" dxfId="52" priority="53">
      <formula>WEEKDAY($C29)=$A$1</formula>
    </cfRule>
  </conditionalFormatting>
  <conditionalFormatting sqref="F34">
    <cfRule type="expression" dxfId="51" priority="52">
      <formula>WEEKDAY($C34)=$A$1</formula>
    </cfRule>
  </conditionalFormatting>
  <conditionalFormatting sqref="H34">
    <cfRule type="expression" dxfId="50" priority="51">
      <formula>WEEKDAY($C34)=$A$1</formula>
    </cfRule>
  </conditionalFormatting>
  <conditionalFormatting sqref="F34">
    <cfRule type="expression" dxfId="49" priority="50">
      <formula>WEEKDAY($C34)=$A$1</formula>
    </cfRule>
  </conditionalFormatting>
  <conditionalFormatting sqref="H34">
    <cfRule type="expression" dxfId="48" priority="49">
      <formula>WEEKDAY($C34)=$A$1</formula>
    </cfRule>
  </conditionalFormatting>
  <conditionalFormatting sqref="F30:F31">
    <cfRule type="expression" dxfId="47" priority="48">
      <formula>WEEKDAY($C30)=$A$1</formula>
    </cfRule>
  </conditionalFormatting>
  <conditionalFormatting sqref="H30">
    <cfRule type="expression" dxfId="46" priority="47">
      <formula>WEEKDAY($C30)=$A$1</formula>
    </cfRule>
  </conditionalFormatting>
  <conditionalFormatting sqref="G30">
    <cfRule type="expression" dxfId="45" priority="46">
      <formula>WEEKDAY($C30)=$A$1</formula>
    </cfRule>
  </conditionalFormatting>
  <conditionalFormatting sqref="G30">
    <cfRule type="expression" dxfId="44" priority="45">
      <formula>WEEKDAY($C30)=$A$1</formula>
    </cfRule>
  </conditionalFormatting>
  <conditionalFormatting sqref="F30:F31">
    <cfRule type="expression" dxfId="43" priority="44">
      <formula>WEEKDAY($C30)=$A$1</formula>
    </cfRule>
  </conditionalFormatting>
  <conditionalFormatting sqref="H30">
    <cfRule type="expression" dxfId="42" priority="43">
      <formula>WEEKDAY($C30)=$A$1</formula>
    </cfRule>
  </conditionalFormatting>
  <conditionalFormatting sqref="H32:H33">
    <cfRule type="expression" dxfId="41" priority="40">
      <formula>WEEKDAY($C32)=$A$1</formula>
    </cfRule>
  </conditionalFormatting>
  <conditionalFormatting sqref="F32:H33 G31:H31">
    <cfRule type="expression" dxfId="40" priority="42">
      <formula>WEEKDAY($C31)=$A$1</formula>
    </cfRule>
  </conditionalFormatting>
  <conditionalFormatting sqref="H31">
    <cfRule type="expression" dxfId="39" priority="41">
      <formula>WEEKDAY($C31)=$A$1</formula>
    </cfRule>
  </conditionalFormatting>
  <conditionalFormatting sqref="F32:F33">
    <cfRule type="expression" dxfId="38" priority="39">
      <formula>WEEKDAY($C32)=$A$1</formula>
    </cfRule>
  </conditionalFormatting>
  <conditionalFormatting sqref="G34">
    <cfRule type="expression" dxfId="37" priority="38">
      <formula>WEEKDAY($C34)=$A$1</formula>
    </cfRule>
  </conditionalFormatting>
  <conditionalFormatting sqref="F35:H35">
    <cfRule type="expression" dxfId="36" priority="37">
      <formula>WEEKDAY($C35)=$A$1</formula>
    </cfRule>
  </conditionalFormatting>
  <conditionalFormatting sqref="H35">
    <cfRule type="expression" dxfId="35" priority="36">
      <formula>WEEKDAY($C35)=$A$1</formula>
    </cfRule>
  </conditionalFormatting>
  <conditionalFormatting sqref="F35">
    <cfRule type="expression" dxfId="34" priority="35">
      <formula>WEEKDAY($C35)=$A$1</formula>
    </cfRule>
  </conditionalFormatting>
  <conditionalFormatting sqref="F11:H11">
    <cfRule type="expression" dxfId="33" priority="34">
      <formula>WEEKDAY($C11)=$A$1</formula>
    </cfRule>
  </conditionalFormatting>
  <conditionalFormatting sqref="H11">
    <cfRule type="expression" dxfId="32" priority="33">
      <formula>WEEKDAY($C11)=$A$1</formula>
    </cfRule>
  </conditionalFormatting>
  <conditionalFormatting sqref="F16">
    <cfRule type="expression" dxfId="31" priority="32">
      <formula>WEEKDAY($C16)=$A$1</formula>
    </cfRule>
  </conditionalFormatting>
  <conditionalFormatting sqref="H16">
    <cfRule type="expression" dxfId="30" priority="31">
      <formula>WEEKDAY($C16)=$A$1</formula>
    </cfRule>
  </conditionalFormatting>
  <conditionalFormatting sqref="F11 F16">
    <cfRule type="expression" dxfId="29" priority="30">
      <formula>WEEKDAY($C11)=$A$1</formula>
    </cfRule>
  </conditionalFormatting>
  <conditionalFormatting sqref="H16">
    <cfRule type="expression" dxfId="28" priority="29">
      <formula>WEEKDAY($C16)=$A$1</formula>
    </cfRule>
  </conditionalFormatting>
  <conditionalFormatting sqref="F12:F13">
    <cfRule type="expression" dxfId="27" priority="28">
      <formula>WEEKDAY($C12)=$A$1</formula>
    </cfRule>
  </conditionalFormatting>
  <conditionalFormatting sqref="H12">
    <cfRule type="expression" dxfId="26" priority="27">
      <formula>WEEKDAY($C12)=$A$1</formula>
    </cfRule>
  </conditionalFormatting>
  <conditionalFormatting sqref="G12">
    <cfRule type="expression" dxfId="25" priority="26">
      <formula>WEEKDAY($C12)=$A$1</formula>
    </cfRule>
  </conditionalFormatting>
  <conditionalFormatting sqref="G12">
    <cfRule type="expression" dxfId="24" priority="25">
      <formula>WEEKDAY($C12)=$A$1</formula>
    </cfRule>
  </conditionalFormatting>
  <conditionalFormatting sqref="F12:F13">
    <cfRule type="expression" dxfId="23" priority="24">
      <formula>WEEKDAY($C12)=$A$1</formula>
    </cfRule>
  </conditionalFormatting>
  <conditionalFormatting sqref="H12">
    <cfRule type="expression" dxfId="22" priority="23">
      <formula>WEEKDAY($C12)=$A$1</formula>
    </cfRule>
  </conditionalFormatting>
  <conditionalFormatting sqref="H14:H15">
    <cfRule type="expression" dxfId="21" priority="20">
      <formula>WEEKDAY($C14)=$A$1</formula>
    </cfRule>
  </conditionalFormatting>
  <conditionalFormatting sqref="F14:H15 G13:H13">
    <cfRule type="expression" dxfId="20" priority="22">
      <formula>WEEKDAY($C13)=$A$1</formula>
    </cfRule>
  </conditionalFormatting>
  <conditionalFormatting sqref="H13">
    <cfRule type="expression" dxfId="19" priority="21">
      <formula>WEEKDAY($C13)=$A$1</formula>
    </cfRule>
  </conditionalFormatting>
  <conditionalFormatting sqref="F14:F15">
    <cfRule type="expression" dxfId="18" priority="19">
      <formula>WEEKDAY($C14)=$A$1</formula>
    </cfRule>
  </conditionalFormatting>
  <conditionalFormatting sqref="G16">
    <cfRule type="expression" dxfId="17" priority="18">
      <formula>WEEKDAY($C16)=$A$1</formula>
    </cfRule>
  </conditionalFormatting>
  <conditionalFormatting sqref="F17:H17">
    <cfRule type="expression" dxfId="16" priority="17">
      <formula>WEEKDAY($C17)=$A$1</formula>
    </cfRule>
  </conditionalFormatting>
  <conditionalFormatting sqref="H17">
    <cfRule type="expression" dxfId="15" priority="16">
      <formula>WEEKDAY($C17)=$A$1</formula>
    </cfRule>
  </conditionalFormatting>
  <conditionalFormatting sqref="F22">
    <cfRule type="expression" dxfId="14" priority="15">
      <formula>WEEKDAY($C22)=$A$1</formula>
    </cfRule>
  </conditionalFormatting>
  <conditionalFormatting sqref="H22">
    <cfRule type="expression" dxfId="13" priority="14">
      <formula>WEEKDAY($C22)=$A$1</formula>
    </cfRule>
  </conditionalFormatting>
  <conditionalFormatting sqref="F17 F22">
    <cfRule type="expression" dxfId="12" priority="13">
      <formula>WEEKDAY($C17)=$A$1</formula>
    </cfRule>
  </conditionalFormatting>
  <conditionalFormatting sqref="H22">
    <cfRule type="expression" dxfId="11" priority="12">
      <formula>WEEKDAY($C22)=$A$1</formula>
    </cfRule>
  </conditionalFormatting>
  <conditionalFormatting sqref="F18:F19">
    <cfRule type="expression" dxfId="10" priority="11">
      <formula>WEEKDAY($C18)=$A$1</formula>
    </cfRule>
  </conditionalFormatting>
  <conditionalFormatting sqref="H18">
    <cfRule type="expression" dxfId="9" priority="10">
      <formula>WEEKDAY($C18)=$A$1</formula>
    </cfRule>
  </conditionalFormatting>
  <conditionalFormatting sqref="G18">
    <cfRule type="expression" dxfId="8" priority="9">
      <formula>WEEKDAY($C18)=$A$1</formula>
    </cfRule>
  </conditionalFormatting>
  <conditionalFormatting sqref="G18">
    <cfRule type="expression" dxfId="7" priority="8">
      <formula>WEEKDAY($C18)=$A$1</formula>
    </cfRule>
  </conditionalFormatting>
  <conditionalFormatting sqref="F18:F19">
    <cfRule type="expression" dxfId="6" priority="7">
      <formula>WEEKDAY($C18)=$A$1</formula>
    </cfRule>
  </conditionalFormatting>
  <conditionalFormatting sqref="H18">
    <cfRule type="expression" dxfId="5" priority="6">
      <formula>WEEKDAY($C18)=$A$1</formula>
    </cfRule>
  </conditionalFormatting>
  <conditionalFormatting sqref="H20:H21">
    <cfRule type="expression" dxfId="4" priority="3">
      <formula>WEEKDAY($C20)=$A$1</formula>
    </cfRule>
  </conditionalFormatting>
  <conditionalFormatting sqref="F20:H21 G19:H19">
    <cfRule type="expression" dxfId="3" priority="5">
      <formula>WEEKDAY($C19)=$A$1</formula>
    </cfRule>
  </conditionalFormatting>
  <conditionalFormatting sqref="H19">
    <cfRule type="expression" dxfId="2" priority="4">
      <formula>WEEKDAY($C19)=$A$1</formula>
    </cfRule>
  </conditionalFormatting>
  <conditionalFormatting sqref="F20:F21">
    <cfRule type="expression" dxfId="1" priority="2">
      <formula>WEEKDAY($C20)=$A$1</formula>
    </cfRule>
  </conditionalFormatting>
  <conditionalFormatting sqref="G22">
    <cfRule type="expression" dxfId="0" priority="1">
      <formula>WEEKDAY($C22)=$A$1</formula>
    </cfRule>
  </conditionalFormatting>
  <printOptions horizontalCentered="1"/>
  <pageMargins left="0.19685039370078741" right="0.19685039370078741" top="0.74803149606299213" bottom="0.35433070866141736" header="0" footer="0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R26" sqref="R26"/>
    </sheetView>
  </sheetViews>
  <sheetFormatPr defaultRowHeight="16.5"/>
  <cols>
    <col min="1" max="1" width="10.875" customWidth="1"/>
    <col min="2" max="2" width="11.25" customWidth="1"/>
    <col min="3" max="3" width="8.125" customWidth="1"/>
    <col min="4" max="4" width="10.875" customWidth="1"/>
    <col min="5" max="5" width="11.25" customWidth="1"/>
    <col min="6" max="6" width="7.375" customWidth="1"/>
    <col min="7" max="7" width="10.875" customWidth="1"/>
    <col min="8" max="8" width="11.25" customWidth="1"/>
  </cols>
  <sheetData>
    <row r="1" spans="1:8">
      <c r="A1" t="s">
        <v>309</v>
      </c>
      <c r="D1" t="s">
        <v>309</v>
      </c>
      <c r="G1" t="s">
        <v>309</v>
      </c>
    </row>
    <row r="2" spans="1:8" ht="21.95" customHeight="1">
      <c r="A2" s="155" t="s">
        <v>201</v>
      </c>
      <c r="B2" s="155"/>
      <c r="D2" s="155" t="s">
        <v>201</v>
      </c>
      <c r="E2" s="155"/>
      <c r="G2" s="155" t="s">
        <v>201</v>
      </c>
      <c r="H2" s="155"/>
    </row>
    <row r="3" spans="1:8" ht="21.95" customHeight="1">
      <c r="A3" s="155" t="s">
        <v>202</v>
      </c>
      <c r="B3" s="155"/>
      <c r="D3" s="155" t="s">
        <v>202</v>
      </c>
      <c r="E3" s="155"/>
      <c r="G3" s="155" t="s">
        <v>202</v>
      </c>
      <c r="H3" s="155"/>
    </row>
    <row r="4" spans="1:8" ht="21.95" customHeight="1">
      <c r="A4" s="155" t="s">
        <v>203</v>
      </c>
      <c r="B4" s="155"/>
      <c r="D4" s="155" t="s">
        <v>203</v>
      </c>
      <c r="E4" s="155"/>
      <c r="G4" s="155" t="s">
        <v>203</v>
      </c>
      <c r="H4" s="155"/>
    </row>
    <row r="5" spans="1:8" ht="21.95" customHeight="1">
      <c r="A5" s="155" t="s">
        <v>204</v>
      </c>
      <c r="B5" s="155"/>
      <c r="D5" s="155" t="s">
        <v>204</v>
      </c>
      <c r="E5" s="155"/>
      <c r="G5" s="155" t="s">
        <v>204</v>
      </c>
      <c r="H5" s="155"/>
    </row>
    <row r="6" spans="1:8" ht="21.95" customHeight="1">
      <c r="A6" s="155" t="s">
        <v>205</v>
      </c>
      <c r="B6" s="155"/>
      <c r="D6" s="155" t="s">
        <v>205</v>
      </c>
      <c r="E6" s="155"/>
      <c r="G6" s="155" t="s">
        <v>205</v>
      </c>
      <c r="H6" s="155"/>
    </row>
    <row r="7" spans="1:8" ht="21.95" customHeight="1">
      <c r="A7" s="155" t="s">
        <v>206</v>
      </c>
      <c r="B7" s="155"/>
      <c r="D7" s="155" t="s">
        <v>206</v>
      </c>
      <c r="E7" s="155"/>
      <c r="G7" s="155" t="s">
        <v>206</v>
      </c>
      <c r="H7" s="155"/>
    </row>
    <row r="8" spans="1:8" ht="21.95" customHeight="1">
      <c r="A8" s="155" t="s">
        <v>207</v>
      </c>
      <c r="B8" s="155"/>
      <c r="D8" s="155" t="s">
        <v>207</v>
      </c>
      <c r="E8" s="155"/>
      <c r="G8" s="155" t="s">
        <v>207</v>
      </c>
      <c r="H8" s="155"/>
    </row>
    <row r="9" spans="1:8" ht="21.95" customHeight="1">
      <c r="A9" s="155" t="s">
        <v>208</v>
      </c>
      <c r="B9" s="155"/>
      <c r="D9" s="155" t="s">
        <v>208</v>
      </c>
      <c r="E9" s="155"/>
      <c r="G9" s="155" t="s">
        <v>208</v>
      </c>
      <c r="H9" s="155"/>
    </row>
    <row r="10" spans="1:8" ht="21.95" customHeight="1">
      <c r="A10" s="155" t="s">
        <v>209</v>
      </c>
      <c r="B10" s="155"/>
      <c r="D10" s="155" t="s">
        <v>209</v>
      </c>
      <c r="E10" s="155"/>
      <c r="G10" s="155" t="s">
        <v>209</v>
      </c>
      <c r="H10" s="155"/>
    </row>
    <row r="11" spans="1:8" ht="21.95" customHeight="1">
      <c r="A11" s="155" t="s">
        <v>210</v>
      </c>
      <c r="B11" s="155"/>
      <c r="D11" s="155" t="s">
        <v>210</v>
      </c>
      <c r="E11" s="155"/>
      <c r="G11" s="155" t="s">
        <v>210</v>
      </c>
      <c r="H11" s="155"/>
    </row>
    <row r="12" spans="1:8" ht="21.95" customHeight="1">
      <c r="A12" s="155" t="s">
        <v>211</v>
      </c>
      <c r="B12" s="155"/>
      <c r="D12" s="155" t="s">
        <v>211</v>
      </c>
      <c r="E12" s="155"/>
      <c r="G12" s="155" t="s">
        <v>211</v>
      </c>
      <c r="H12" s="155"/>
    </row>
    <row r="13" spans="1:8" ht="21.95" customHeight="1">
      <c r="A13" s="155" t="s">
        <v>212</v>
      </c>
      <c r="B13" s="155"/>
      <c r="D13" s="155" t="s">
        <v>212</v>
      </c>
      <c r="E13" s="155"/>
      <c r="G13" s="155" t="s">
        <v>212</v>
      </c>
      <c r="H13" s="155"/>
    </row>
    <row r="14" spans="1:8" ht="21.95" customHeight="1">
      <c r="A14" s="155" t="s">
        <v>213</v>
      </c>
      <c r="B14" s="155"/>
      <c r="D14" s="155" t="s">
        <v>213</v>
      </c>
      <c r="E14" s="155"/>
      <c r="G14" s="155" t="s">
        <v>213</v>
      </c>
      <c r="H14" s="155"/>
    </row>
    <row r="15" spans="1:8" ht="21.95" customHeight="1">
      <c r="A15" s="155" t="s">
        <v>214</v>
      </c>
      <c r="B15" s="155"/>
      <c r="D15" s="155" t="s">
        <v>214</v>
      </c>
      <c r="E15" s="155"/>
      <c r="G15" s="155" t="s">
        <v>214</v>
      </c>
      <c r="H15" s="155"/>
    </row>
    <row r="16" spans="1:8" ht="21.95" customHeight="1">
      <c r="A16" s="155" t="s">
        <v>215</v>
      </c>
      <c r="B16" s="155"/>
      <c r="D16" s="155" t="s">
        <v>215</v>
      </c>
      <c r="E16" s="155"/>
      <c r="G16" s="155" t="s">
        <v>215</v>
      </c>
      <c r="H16" s="155"/>
    </row>
    <row r="17" spans="1:8" ht="21.95" customHeight="1">
      <c r="A17" s="155" t="s">
        <v>216</v>
      </c>
      <c r="B17" s="155"/>
      <c r="D17" s="155" t="s">
        <v>216</v>
      </c>
      <c r="E17" s="155"/>
      <c r="G17" s="155" t="s">
        <v>216</v>
      </c>
      <c r="H17" s="155"/>
    </row>
    <row r="18" spans="1:8" ht="21.95" customHeight="1">
      <c r="A18" s="155" t="s">
        <v>217</v>
      </c>
      <c r="B18" s="155"/>
      <c r="D18" s="155" t="s">
        <v>217</v>
      </c>
      <c r="E18" s="155"/>
      <c r="G18" s="155" t="s">
        <v>217</v>
      </c>
      <c r="H18" s="155"/>
    </row>
    <row r="19" spans="1:8" ht="21.95" customHeight="1">
      <c r="A19" s="155" t="s">
        <v>218</v>
      </c>
      <c r="B19" s="155"/>
      <c r="D19" s="155" t="s">
        <v>218</v>
      </c>
      <c r="E19" s="155"/>
      <c r="G19" s="155" t="s">
        <v>218</v>
      </c>
      <c r="H19" s="155"/>
    </row>
    <row r="20" spans="1:8" ht="21.95" customHeight="1">
      <c r="A20" s="155" t="s">
        <v>219</v>
      </c>
      <c r="B20" s="155"/>
      <c r="D20" s="155" t="s">
        <v>219</v>
      </c>
      <c r="E20" s="155"/>
      <c r="G20" s="155" t="s">
        <v>219</v>
      </c>
      <c r="H20" s="155"/>
    </row>
    <row r="21" spans="1:8" ht="21.95" customHeight="1">
      <c r="A21" s="155" t="s">
        <v>220</v>
      </c>
      <c r="B21" s="155"/>
      <c r="D21" s="155" t="s">
        <v>220</v>
      </c>
      <c r="E21" s="155"/>
      <c r="G21" s="155" t="s">
        <v>220</v>
      </c>
      <c r="H21" s="155"/>
    </row>
    <row r="22" spans="1:8" ht="21.95" customHeight="1">
      <c r="A22" s="155" t="s">
        <v>221</v>
      </c>
      <c r="B22" s="155"/>
      <c r="D22" s="155" t="s">
        <v>221</v>
      </c>
      <c r="E22" s="155"/>
      <c r="G22" s="155" t="s">
        <v>221</v>
      </c>
      <c r="H22" s="155"/>
    </row>
    <row r="23" spans="1:8" ht="21.95" customHeight="1">
      <c r="A23" s="155" t="s">
        <v>222</v>
      </c>
      <c r="B23" s="155"/>
      <c r="D23" s="155" t="s">
        <v>222</v>
      </c>
      <c r="E23" s="155"/>
      <c r="G23" s="155" t="s">
        <v>222</v>
      </c>
      <c r="H23" s="155"/>
    </row>
    <row r="24" spans="1:8" ht="21.95" customHeight="1">
      <c r="A24" s="155" t="s">
        <v>223</v>
      </c>
      <c r="B24" s="155"/>
      <c r="D24" s="155" t="s">
        <v>223</v>
      </c>
      <c r="E24" s="155"/>
      <c r="G24" s="155" t="s">
        <v>223</v>
      </c>
      <c r="H24" s="155"/>
    </row>
    <row r="25" spans="1:8" ht="21.95" customHeight="1">
      <c r="A25" s="155" t="s">
        <v>224</v>
      </c>
      <c r="B25" s="155"/>
      <c r="D25" s="155" t="s">
        <v>224</v>
      </c>
      <c r="E25" s="155"/>
      <c r="G25" s="155" t="s">
        <v>224</v>
      </c>
      <c r="H25" s="155"/>
    </row>
    <row r="26" spans="1:8" ht="21.95" customHeight="1">
      <c r="A26" s="155" t="s">
        <v>225</v>
      </c>
      <c r="B26" s="155"/>
      <c r="D26" s="155" t="s">
        <v>225</v>
      </c>
      <c r="E26" s="155"/>
      <c r="G26" s="155" t="s">
        <v>225</v>
      </c>
      <c r="H26" s="155"/>
    </row>
    <row r="27" spans="1:8" ht="21.95" customHeight="1">
      <c r="A27" s="155" t="s">
        <v>226</v>
      </c>
      <c r="B27" s="155"/>
      <c r="D27" s="155" t="s">
        <v>226</v>
      </c>
      <c r="E27" s="155"/>
      <c r="G27" s="155" t="s">
        <v>226</v>
      </c>
      <c r="H27" s="155"/>
    </row>
    <row r="28" spans="1:8" ht="21.95" customHeight="1">
      <c r="A28" s="155" t="s">
        <v>227</v>
      </c>
      <c r="B28" s="155"/>
      <c r="D28" s="155" t="s">
        <v>227</v>
      </c>
      <c r="E28" s="155"/>
      <c r="G28" s="155" t="s">
        <v>227</v>
      </c>
      <c r="H28" s="155"/>
    </row>
    <row r="29" spans="1:8" ht="21.95" customHeight="1">
      <c r="A29" s="155" t="s">
        <v>228</v>
      </c>
      <c r="B29" s="155"/>
      <c r="D29" s="155" t="s">
        <v>228</v>
      </c>
      <c r="E29" s="155"/>
      <c r="G29" s="155" t="s">
        <v>228</v>
      </c>
      <c r="H29" s="155"/>
    </row>
    <row r="30" spans="1:8" ht="21.95" customHeight="1">
      <c r="A30" s="155" t="s">
        <v>229</v>
      </c>
      <c r="B30" s="155"/>
      <c r="D30" s="155" t="s">
        <v>229</v>
      </c>
      <c r="E30" s="155"/>
      <c r="G30" s="155" t="s">
        <v>229</v>
      </c>
      <c r="H30" s="155"/>
    </row>
    <row r="31" spans="1:8" ht="21.95" customHeight="1">
      <c r="A31" s="155" t="s">
        <v>230</v>
      </c>
      <c r="B31" s="155"/>
      <c r="D31" s="155" t="s">
        <v>230</v>
      </c>
      <c r="E31" s="155"/>
      <c r="G31" s="155" t="s">
        <v>230</v>
      </c>
      <c r="H31" s="155"/>
    </row>
    <row r="32" spans="1:8" ht="21.95" customHeight="1">
      <c r="A32" s="155" t="s">
        <v>231</v>
      </c>
      <c r="B32" s="155"/>
      <c r="D32" s="155" t="s">
        <v>231</v>
      </c>
      <c r="E32" s="155"/>
      <c r="G32" s="155" t="s">
        <v>231</v>
      </c>
      <c r="H32" s="155"/>
    </row>
  </sheetData>
  <phoneticPr fontId="1" type="noConversion"/>
  <pageMargins left="0.31496062992125984" right="0.31496062992125984" top="0.74803149606299213" bottom="0.74803149606299213" header="0.31496062992125984" footer="0.31496062992125984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25"/>
  <sheetViews>
    <sheetView workbookViewId="0">
      <selection activeCell="N20" sqref="N20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26">
      <c r="A1" s="58"/>
    </row>
    <row r="2" spans="1:26" ht="21" customHeight="1">
      <c r="D2" s="9">
        <v>2020</v>
      </c>
      <c r="E2" s="8" t="s">
        <v>15</v>
      </c>
      <c r="G2" s="11"/>
      <c r="H2" s="12"/>
      <c r="J2" s="12"/>
    </row>
    <row r="3" spans="1:26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26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26" ht="20.25" customHeight="1">
      <c r="C5" s="80"/>
      <c r="D5" s="15" t="s">
        <v>29</v>
      </c>
      <c r="E5" s="16">
        <v>43283</v>
      </c>
      <c r="F5" s="18">
        <f t="shared" ref="F5:F13" ca="1" si="1">TODAY()-E5</f>
        <v>1929</v>
      </c>
      <c r="G5" s="17">
        <f t="shared" ref="G5:G9" si="2">INT((+E5-73)/365)+1901</f>
        <v>2019</v>
      </c>
      <c r="H5" s="17">
        <f t="shared" ref="H5:H9" si="3">IF(+$D$2-G5&lt;0,0,$D$2-G5)</f>
        <v>1</v>
      </c>
      <c r="I5" s="17">
        <v>0</v>
      </c>
      <c r="J5" s="36">
        <f t="shared" ref="J5:J7" si="4">IF(H5&lt;1,0,IF(OR(H5=1,H5=2),3,IF(OR(H5=3,H5=4),4,IF(OR(H5=5,H5=6),5,IF(OR(H5=7,H5=8),6,IF(OR(H5=9,H5=10),7,IF(OR(H5=11,H5=12),8,IF(OR(H5=13,H5=14),9,IF(OR(H5=15,H5=16),10,IF(OR(H5=16,H5=17),11,IF(OR(H5=18,H5=19),12,13)))))))))))</f>
        <v>3</v>
      </c>
      <c r="K5" s="25">
        <f t="shared" ref="K5:K13" si="5">+I5+J5</f>
        <v>3</v>
      </c>
      <c r="L5" s="25">
        <f t="shared" ref="L5" si="6">SUM(M5:X5)</f>
        <v>15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4</v>
      </c>
      <c r="U5" s="15">
        <v>1</v>
      </c>
      <c r="V5" s="15">
        <v>1</v>
      </c>
      <c r="W5" s="15">
        <v>1</v>
      </c>
      <c r="X5" s="15">
        <v>1</v>
      </c>
      <c r="Y5" s="29">
        <f>+K5-L5+COUNT(M5:X5)</f>
        <v>0</v>
      </c>
      <c r="Z5" s="9">
        <f>Y5</f>
        <v>0</v>
      </c>
    </row>
    <row r="6" spans="1:26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20">
        <f t="shared" si="3"/>
        <v>1</v>
      </c>
      <c r="I6" s="20">
        <v>0</v>
      </c>
      <c r="J6" s="27">
        <f t="shared" si="4"/>
        <v>3</v>
      </c>
      <c r="K6" s="26">
        <f t="shared" si="5"/>
        <v>3</v>
      </c>
      <c r="L6" s="38">
        <f>SUM(M6:X6)</f>
        <v>15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4</v>
      </c>
      <c r="U6" s="14">
        <v>1</v>
      </c>
      <c r="V6" s="14">
        <v>1</v>
      </c>
      <c r="W6" s="14">
        <v>1</v>
      </c>
      <c r="X6" s="14">
        <v>1</v>
      </c>
      <c r="Y6" s="29">
        <f>+K6-L6+COUNT(M6:X6)</f>
        <v>0</v>
      </c>
      <c r="Z6" s="9">
        <f>Y6</f>
        <v>0</v>
      </c>
    </row>
    <row r="7" spans="1:26" ht="20.25" customHeight="1">
      <c r="B7" s="22"/>
      <c r="C7" s="80"/>
      <c r="D7" s="15" t="s">
        <v>48</v>
      </c>
      <c r="E7" s="108" t="s">
        <v>50</v>
      </c>
      <c r="F7" s="18">
        <f t="shared" ca="1" si="1"/>
        <v>1168</v>
      </c>
      <c r="G7" s="17">
        <f t="shared" si="2"/>
        <v>2021</v>
      </c>
      <c r="H7" s="17">
        <f t="shared" si="3"/>
        <v>0</v>
      </c>
      <c r="I7" s="17">
        <v>0</v>
      </c>
      <c r="J7" s="36">
        <f t="shared" si="4"/>
        <v>0</v>
      </c>
      <c r="K7" s="25">
        <f t="shared" si="5"/>
        <v>0</v>
      </c>
      <c r="L7" s="38">
        <f t="shared" ref="L7" si="7">SUM(M7:X7)</f>
        <v>5</v>
      </c>
      <c r="M7" s="15"/>
      <c r="N7" s="15"/>
      <c r="O7" s="15"/>
      <c r="P7" s="15"/>
      <c r="Q7" s="15"/>
      <c r="R7" s="15"/>
      <c r="S7" s="15"/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29">
        <f t="shared" ref="Y7:Y15" si="8">+K7-L7+COUNT(M7:X7)</f>
        <v>0</v>
      </c>
      <c r="Z7" s="9">
        <f>Y7</f>
        <v>0</v>
      </c>
    </row>
    <row r="8" spans="1:26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20">
        <f t="shared" si="3"/>
        <v>2</v>
      </c>
      <c r="I8" s="20">
        <v>-4</v>
      </c>
      <c r="J8" s="27">
        <v>0</v>
      </c>
      <c r="K8" s="26">
        <f t="shared" si="5"/>
        <v>-4</v>
      </c>
      <c r="L8" s="38">
        <f t="shared" ref="L8:L13" si="9">SUM(M8:X8)</f>
        <v>14</v>
      </c>
      <c r="M8" s="14">
        <v>0</v>
      </c>
      <c r="N8" s="14">
        <v>0</v>
      </c>
      <c r="O8" s="14">
        <v>0</v>
      </c>
      <c r="P8" s="14">
        <v>0</v>
      </c>
      <c r="Q8" s="14">
        <v>1</v>
      </c>
      <c r="R8" s="14">
        <v>1</v>
      </c>
      <c r="S8" s="14">
        <v>1</v>
      </c>
      <c r="T8" s="14">
        <v>1</v>
      </c>
      <c r="U8" s="14">
        <v>4</v>
      </c>
      <c r="V8" s="14">
        <v>5</v>
      </c>
      <c r="W8" s="14">
        <v>0</v>
      </c>
      <c r="X8" s="14">
        <v>1</v>
      </c>
      <c r="Y8" s="29">
        <f>+K8-L8+COUNT(M8:X8)</f>
        <v>-6</v>
      </c>
      <c r="Z8" s="9">
        <f>Y8+3</f>
        <v>-3</v>
      </c>
    </row>
    <row r="9" spans="1:26" ht="20.25" customHeight="1">
      <c r="B9" s="9"/>
      <c r="C9" s="80"/>
      <c r="D9" s="15" t="s">
        <v>46</v>
      </c>
      <c r="E9" s="16">
        <v>43978</v>
      </c>
      <c r="F9" s="18">
        <f t="shared" ca="1" si="1"/>
        <v>1234</v>
      </c>
      <c r="G9" s="17">
        <f t="shared" si="2"/>
        <v>2021</v>
      </c>
      <c r="H9" s="17">
        <f t="shared" si="3"/>
        <v>0</v>
      </c>
      <c r="I9" s="17">
        <v>0</v>
      </c>
      <c r="J9" s="36">
        <f t="shared" ref="J9:J13" si="10">IF(H9&lt;1,0,IF(OR(H9=1,H9=2),3,IF(OR(H9=3,H9=4),4,IF(OR(H9=5,H9=6),5,IF(OR(H9=7,H9=8),6,IF(OR(H9=9,H9=10),7,IF(OR(H9=11,H9=12),8,IF(OR(H9=13,H9=14),9,IF(OR(H9=15,H9=16),10,IF(OR(H9=16,H9=17),11,IF(OR(H9=18,H9=19),12,13)))))))))))</f>
        <v>0</v>
      </c>
      <c r="K9" s="25">
        <f t="shared" si="5"/>
        <v>0</v>
      </c>
      <c r="L9" s="38">
        <f t="shared" si="9"/>
        <v>10</v>
      </c>
      <c r="M9" s="15"/>
      <c r="N9" s="15"/>
      <c r="O9" s="15"/>
      <c r="P9" s="15"/>
      <c r="Q9" s="15"/>
      <c r="R9" s="15">
        <v>1</v>
      </c>
      <c r="S9" s="15">
        <v>1</v>
      </c>
      <c r="T9" s="15">
        <v>4</v>
      </c>
      <c r="U9" s="15">
        <v>1</v>
      </c>
      <c r="V9" s="15">
        <v>1</v>
      </c>
      <c r="W9" s="15">
        <v>1</v>
      </c>
      <c r="X9" s="15">
        <v>1</v>
      </c>
      <c r="Y9" s="29">
        <f>+K9-L9+COUNT(M9:X9)</f>
        <v>-3</v>
      </c>
      <c r="Z9" s="9">
        <f>Y9</f>
        <v>-3</v>
      </c>
    </row>
    <row r="10" spans="1:26" ht="20.25" customHeight="1">
      <c r="B10" s="9"/>
      <c r="C10" s="80"/>
      <c r="D10" s="14" t="s">
        <v>43</v>
      </c>
      <c r="E10" s="114">
        <v>43780</v>
      </c>
      <c r="F10" s="21">
        <f t="shared" ca="1" si="1"/>
        <v>1432</v>
      </c>
      <c r="G10" s="20">
        <f>INT((+E10-73)/365)+1901</f>
        <v>2020</v>
      </c>
      <c r="H10" s="20">
        <f>IF(+$D$2-G10&lt;0,0,$D$2-G10)</f>
        <v>0</v>
      </c>
      <c r="I10" s="20">
        <v>0</v>
      </c>
      <c r="J10" s="27">
        <f t="shared" si="10"/>
        <v>0</v>
      </c>
      <c r="K10" s="26">
        <f t="shared" si="5"/>
        <v>0</v>
      </c>
      <c r="L10" s="38">
        <f t="shared" si="9"/>
        <v>15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4</v>
      </c>
      <c r="U10" s="14">
        <v>1</v>
      </c>
      <c r="V10" s="14">
        <v>1</v>
      </c>
      <c r="W10" s="14">
        <v>1</v>
      </c>
      <c r="X10" s="14">
        <v>1</v>
      </c>
      <c r="Y10" s="29">
        <f t="shared" si="8"/>
        <v>-3</v>
      </c>
      <c r="Z10" s="9">
        <f>Y10+3</f>
        <v>0</v>
      </c>
    </row>
    <row r="11" spans="1:26" ht="20.25" customHeight="1">
      <c r="B11" s="11"/>
      <c r="C11" s="80"/>
      <c r="D11" s="15" t="s">
        <v>59</v>
      </c>
      <c r="E11" s="108">
        <v>44166</v>
      </c>
      <c r="F11" s="18">
        <f t="shared" ca="1" si="1"/>
        <v>1046</v>
      </c>
      <c r="G11" s="17">
        <f>INT((+E11-73)/365)+1901</f>
        <v>2021</v>
      </c>
      <c r="H11" s="17">
        <f>IF(+$D$2-G11&lt;0,0,$D$2-G11)</f>
        <v>0</v>
      </c>
      <c r="I11" s="17">
        <v>0</v>
      </c>
      <c r="J11" s="36">
        <f t="shared" si="10"/>
        <v>0</v>
      </c>
      <c r="K11" s="25">
        <f t="shared" si="5"/>
        <v>0</v>
      </c>
      <c r="L11" s="38">
        <f t="shared" si="9"/>
        <v>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>
        <v>1</v>
      </c>
      <c r="Y11" s="29">
        <f t="shared" si="8"/>
        <v>0</v>
      </c>
      <c r="Z11" s="9">
        <f>Y11</f>
        <v>0</v>
      </c>
    </row>
    <row r="12" spans="1:26" ht="20.25" customHeight="1">
      <c r="B12" s="9"/>
      <c r="C12" s="80"/>
      <c r="D12" s="15" t="s">
        <v>56</v>
      </c>
      <c r="E12" s="16">
        <v>44140</v>
      </c>
      <c r="F12" s="18">
        <f t="shared" ca="1" si="1"/>
        <v>1072</v>
      </c>
      <c r="G12" s="17">
        <f>INT((+E12-73)/365)+1901</f>
        <v>2021</v>
      </c>
      <c r="H12" s="17">
        <f>IF(+$D$2-G12&lt;0,0,$D$2-G12)</f>
        <v>0</v>
      </c>
      <c r="I12" s="17">
        <v>0</v>
      </c>
      <c r="J12" s="36">
        <f t="shared" si="10"/>
        <v>0</v>
      </c>
      <c r="K12" s="25">
        <f t="shared" si="5"/>
        <v>0</v>
      </c>
      <c r="L12" s="38">
        <f t="shared" ref="L12" si="11">SUM(M12:X12)</f>
        <v>1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>
        <v>1</v>
      </c>
      <c r="Y12" s="29">
        <f t="shared" si="8"/>
        <v>0</v>
      </c>
      <c r="Z12" s="9">
        <f>Y12</f>
        <v>0</v>
      </c>
    </row>
    <row r="13" spans="1:26" ht="20.25" customHeight="1">
      <c r="C13" s="80"/>
      <c r="D13" s="15"/>
      <c r="E13" s="16"/>
      <c r="F13" s="18">
        <f t="shared" ca="1" si="1"/>
        <v>45212</v>
      </c>
      <c r="G13" s="17">
        <f t="shared" ref="G13" si="12">INT((+E13-73)/365)+1901</f>
        <v>1900</v>
      </c>
      <c r="H13" s="17">
        <f t="shared" ref="H13" si="13">IF(+$D$2-G13&lt;0,0,$D$2-G13)</f>
        <v>120</v>
      </c>
      <c r="I13" s="17">
        <v>0</v>
      </c>
      <c r="J13" s="36">
        <f t="shared" si="10"/>
        <v>13</v>
      </c>
      <c r="K13" s="25">
        <f t="shared" si="5"/>
        <v>13</v>
      </c>
      <c r="L13" s="38">
        <f t="shared" si="9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9">
        <f t="shared" si="8"/>
        <v>13</v>
      </c>
      <c r="Z13" s="9">
        <f>Y13+3</f>
        <v>16</v>
      </c>
    </row>
    <row r="14" spans="1:26" ht="20.25" customHeight="1">
      <c r="C14" s="80"/>
      <c r="D14" s="15"/>
      <c r="E14" s="16"/>
      <c r="F14" s="18"/>
      <c r="G14" s="17"/>
      <c r="H14" s="17"/>
      <c r="I14" s="17"/>
      <c r="J14" s="36"/>
      <c r="K14" s="25"/>
      <c r="L14" s="3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>
        <f t="shared" si="8"/>
        <v>0</v>
      </c>
    </row>
    <row r="15" spans="1:26" ht="20.25" customHeight="1">
      <c r="C15" s="10" t="str">
        <f t="shared" ref="C15" si="14">IF(D15&lt;&gt;"",1+C13,"")</f>
        <v/>
      </c>
      <c r="D15" s="14"/>
      <c r="E15" s="19"/>
      <c r="F15" s="21">
        <f t="shared" ref="F15" ca="1" si="15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8"/>
        <v>0</v>
      </c>
    </row>
    <row r="16" spans="1:26">
      <c r="D16" s="15" t="s">
        <v>45</v>
      </c>
      <c r="E16" s="16"/>
      <c r="F16" s="18"/>
      <c r="G16" s="17"/>
      <c r="H16" s="17"/>
      <c r="I16" s="17"/>
      <c r="J16" s="36"/>
      <c r="K16" s="25"/>
      <c r="L16" s="38"/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>
        <v>0</v>
      </c>
      <c r="T16" s="15"/>
      <c r="U16" s="15"/>
      <c r="V16" s="15"/>
      <c r="W16" s="15"/>
      <c r="X16" s="15"/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25"/>
  <sheetViews>
    <sheetView workbookViewId="0">
      <selection activeCell="L36" sqref="L36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26">
      <c r="A1" s="58"/>
    </row>
    <row r="2" spans="1:26" ht="21" customHeight="1">
      <c r="D2" s="9">
        <v>2020</v>
      </c>
      <c r="E2" s="8" t="s">
        <v>15</v>
      </c>
      <c r="G2" s="11"/>
      <c r="H2" s="12"/>
      <c r="J2" s="12"/>
    </row>
    <row r="3" spans="1:26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26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26" ht="20.25" customHeight="1">
      <c r="C5" s="80"/>
      <c r="D5" s="15" t="s">
        <v>29</v>
      </c>
      <c r="E5" s="16">
        <v>43283</v>
      </c>
      <c r="F5" s="18">
        <f t="shared" ref="F5:F13" ca="1" si="1">TODAY()-E5</f>
        <v>1929</v>
      </c>
      <c r="G5" s="17">
        <f t="shared" ref="G5:G9" si="2">INT((+E5-73)/365)+1901</f>
        <v>2019</v>
      </c>
      <c r="H5" s="17">
        <f t="shared" ref="H5:H9" si="3">IF(+$D$2-G5&lt;0,0,$D$2-G5)</f>
        <v>1</v>
      </c>
      <c r="I5" s="17">
        <v>0</v>
      </c>
      <c r="J5" s="36">
        <f t="shared" ref="J5:J7" si="4">IF(H5&lt;1,0,IF(OR(H5=1,H5=2),3,IF(OR(H5=3,H5=4),4,IF(OR(H5=5,H5=6),5,IF(OR(H5=7,H5=8),6,IF(OR(H5=9,H5=10),7,IF(OR(H5=11,H5=12),8,IF(OR(H5=13,H5=14),9,IF(OR(H5=15,H5=16),10,IF(OR(H5=16,H5=17),11,IF(OR(H5=18,H5=19),12,13)))))))))))</f>
        <v>3</v>
      </c>
      <c r="K5" s="25">
        <v>0</v>
      </c>
      <c r="L5" s="25">
        <f t="shared" ref="L5" si="5">SUM(M5:X5)</f>
        <v>2</v>
      </c>
      <c r="M5" s="15">
        <v>1</v>
      </c>
      <c r="N5" s="15">
        <v>1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29">
        <f>+K5-L5+COUNT(M5:X5)</f>
        <v>0</v>
      </c>
      <c r="Z5" s="9">
        <f>Y5+3</f>
        <v>3</v>
      </c>
    </row>
    <row r="6" spans="1:26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20">
        <f t="shared" si="3"/>
        <v>1</v>
      </c>
      <c r="I6" s="20">
        <v>0</v>
      </c>
      <c r="J6" s="27">
        <f t="shared" si="4"/>
        <v>3</v>
      </c>
      <c r="K6" s="26">
        <v>0</v>
      </c>
      <c r="L6" s="38">
        <f>SUM(M6:X6)</f>
        <v>2</v>
      </c>
      <c r="M6" s="14">
        <v>1</v>
      </c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9">
        <f>+K6-L6+COUNT(M6:X6)</f>
        <v>0</v>
      </c>
      <c r="Z6" s="9">
        <f>Y6+3</f>
        <v>3</v>
      </c>
    </row>
    <row r="7" spans="1:26" ht="20.25" customHeight="1">
      <c r="B7" s="22"/>
      <c r="C7" s="80"/>
      <c r="D7" s="15" t="s">
        <v>48</v>
      </c>
      <c r="E7" s="108" t="s">
        <v>50</v>
      </c>
      <c r="F7" s="18">
        <f t="shared" ca="1" si="1"/>
        <v>1168</v>
      </c>
      <c r="G7" s="17">
        <f t="shared" si="2"/>
        <v>2021</v>
      </c>
      <c r="H7" s="17">
        <f t="shared" si="3"/>
        <v>0</v>
      </c>
      <c r="I7" s="17">
        <v>0</v>
      </c>
      <c r="J7" s="36">
        <f t="shared" si="4"/>
        <v>0</v>
      </c>
      <c r="K7" s="25">
        <f t="shared" ref="K7:K13" si="6">+I7+J7</f>
        <v>0</v>
      </c>
      <c r="L7" s="38">
        <f t="shared" ref="L7" si="7">SUM(M7:X7)</f>
        <v>2</v>
      </c>
      <c r="M7" s="15">
        <v>1</v>
      </c>
      <c r="N7" s="15">
        <v>1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29">
        <f t="shared" ref="Y7:Y15" si="8">+K7-L7+COUNT(M7:X7)</f>
        <v>0</v>
      </c>
      <c r="Z7" s="9">
        <f>Y7</f>
        <v>0</v>
      </c>
    </row>
    <row r="8" spans="1:26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20">
        <f t="shared" si="3"/>
        <v>2</v>
      </c>
      <c r="I8" s="20">
        <v>-3</v>
      </c>
      <c r="J8" s="27">
        <v>0</v>
      </c>
      <c r="K8" s="26">
        <f t="shared" si="6"/>
        <v>-3</v>
      </c>
      <c r="L8" s="38">
        <f t="shared" ref="L8:L13" si="9">SUM(M8:X8)</f>
        <v>0</v>
      </c>
      <c r="M8" s="14"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29">
        <f t="shared" si="8"/>
        <v>-1</v>
      </c>
      <c r="Z8" s="9">
        <f>Y8+3</f>
        <v>2</v>
      </c>
    </row>
    <row r="9" spans="1:26" ht="20.25" customHeight="1">
      <c r="B9" s="9"/>
      <c r="C9" s="80"/>
      <c r="D9" s="15" t="s">
        <v>46</v>
      </c>
      <c r="E9" s="16">
        <v>43978</v>
      </c>
      <c r="F9" s="18">
        <f t="shared" ca="1" si="1"/>
        <v>1234</v>
      </c>
      <c r="G9" s="17">
        <f t="shared" si="2"/>
        <v>2021</v>
      </c>
      <c r="H9" s="17">
        <f t="shared" si="3"/>
        <v>0</v>
      </c>
      <c r="I9" s="17">
        <v>0</v>
      </c>
      <c r="J9" s="36">
        <f t="shared" ref="J9:J13" si="10">IF(H9&lt;1,0,IF(OR(H9=1,H9=2),3,IF(OR(H9=3,H9=4),4,IF(OR(H9=5,H9=6),5,IF(OR(H9=7,H9=8),6,IF(OR(H9=9,H9=10),7,IF(OR(H9=11,H9=12),8,IF(OR(H9=13,H9=14),9,IF(OR(H9=15,H9=16),10,IF(OR(H9=16,H9=17),11,IF(OR(H9=18,H9=19),12,13)))))))))))</f>
        <v>0</v>
      </c>
      <c r="K9" s="25">
        <v>-3</v>
      </c>
      <c r="L9" s="38">
        <f t="shared" si="9"/>
        <v>2</v>
      </c>
      <c r="M9" s="15">
        <v>1</v>
      </c>
      <c r="N9" s="15">
        <v>1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29">
        <f>+K9-L9+COUNT(M9:X9)</f>
        <v>-3</v>
      </c>
      <c r="Z9" s="9">
        <f>Y9</f>
        <v>-3</v>
      </c>
    </row>
    <row r="10" spans="1:26" ht="20.25" customHeight="1">
      <c r="B10" s="9"/>
      <c r="C10" s="80"/>
      <c r="D10" s="14" t="s">
        <v>43</v>
      </c>
      <c r="E10" s="114">
        <v>43780</v>
      </c>
      <c r="F10" s="21">
        <f t="shared" ca="1" si="1"/>
        <v>1432</v>
      </c>
      <c r="G10" s="20">
        <f>INT((+E10-73)/365)+1901</f>
        <v>2020</v>
      </c>
      <c r="H10" s="20">
        <f>IF(+$D$2-G10&lt;0,0,$D$2-G10)</f>
        <v>0</v>
      </c>
      <c r="I10" s="20">
        <v>0</v>
      </c>
      <c r="J10" s="27">
        <f t="shared" si="10"/>
        <v>0</v>
      </c>
      <c r="K10" s="26">
        <f t="shared" si="6"/>
        <v>0</v>
      </c>
      <c r="L10" s="38">
        <f t="shared" si="9"/>
        <v>2</v>
      </c>
      <c r="M10" s="14">
        <v>1</v>
      </c>
      <c r="N10" s="14">
        <v>1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29">
        <f t="shared" si="8"/>
        <v>0</v>
      </c>
      <c r="Z10" s="9">
        <f>Y10+3</f>
        <v>3</v>
      </c>
    </row>
    <row r="11" spans="1:26" ht="20.25" customHeight="1">
      <c r="B11" s="11"/>
      <c r="C11" s="80"/>
      <c r="D11" s="15" t="s">
        <v>58</v>
      </c>
      <c r="E11" s="108">
        <v>44166</v>
      </c>
      <c r="F11" s="18">
        <f t="shared" ca="1" si="1"/>
        <v>1046</v>
      </c>
      <c r="G11" s="17">
        <f>INT((+E11-73)/365)+1901</f>
        <v>2021</v>
      </c>
      <c r="H11" s="17">
        <f>IF(+$D$2-G11&lt;0,0,$D$2-G11)</f>
        <v>0</v>
      </c>
      <c r="I11" s="17">
        <v>0</v>
      </c>
      <c r="J11" s="36">
        <f t="shared" si="10"/>
        <v>0</v>
      </c>
      <c r="K11" s="25">
        <f t="shared" si="6"/>
        <v>0</v>
      </c>
      <c r="L11" s="38">
        <f t="shared" si="9"/>
        <v>2</v>
      </c>
      <c r="M11" s="15">
        <v>1</v>
      </c>
      <c r="N11" s="15">
        <v>1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29">
        <f t="shared" si="8"/>
        <v>0</v>
      </c>
      <c r="Z11" s="9">
        <f t="shared" ref="Z11" si="11">Y11+3</f>
        <v>3</v>
      </c>
    </row>
    <row r="12" spans="1:26" ht="20.25" customHeight="1">
      <c r="B12" s="9"/>
      <c r="C12" s="80"/>
      <c r="D12" s="15" t="s">
        <v>56</v>
      </c>
      <c r="E12" s="16">
        <v>44140</v>
      </c>
      <c r="F12" s="18">
        <f t="shared" ca="1" si="1"/>
        <v>1072</v>
      </c>
      <c r="G12" s="17">
        <f>INT((+E12-73)/365)+1901</f>
        <v>2021</v>
      </c>
      <c r="H12" s="17">
        <f>IF(+$D$2-G12&lt;0,0,$D$2-G12)</f>
        <v>0</v>
      </c>
      <c r="I12" s="17">
        <v>0</v>
      </c>
      <c r="J12" s="36">
        <f t="shared" si="10"/>
        <v>0</v>
      </c>
      <c r="K12" s="25">
        <f t="shared" si="6"/>
        <v>0</v>
      </c>
      <c r="L12" s="38">
        <f t="shared" ref="L12" si="12">SUM(M12:X12)</f>
        <v>2</v>
      </c>
      <c r="M12" s="14">
        <v>1</v>
      </c>
      <c r="N12" s="14">
        <v>1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29">
        <f t="shared" si="8"/>
        <v>0</v>
      </c>
      <c r="Z12" s="9">
        <f>Y12</f>
        <v>0</v>
      </c>
    </row>
    <row r="13" spans="1:26" ht="20.25" customHeight="1">
      <c r="C13" s="80"/>
      <c r="D13" s="15"/>
      <c r="E13" s="16"/>
      <c r="F13" s="18">
        <f t="shared" ca="1" si="1"/>
        <v>45212</v>
      </c>
      <c r="G13" s="17">
        <f t="shared" ref="G13" si="13">INT((+E13-73)/365)+1901</f>
        <v>1900</v>
      </c>
      <c r="H13" s="17">
        <f t="shared" ref="H13" si="14">IF(+$D$2-G13&lt;0,0,$D$2-G13)</f>
        <v>120</v>
      </c>
      <c r="I13" s="17">
        <v>0</v>
      </c>
      <c r="J13" s="36">
        <f t="shared" si="10"/>
        <v>13</v>
      </c>
      <c r="K13" s="25">
        <f t="shared" si="6"/>
        <v>13</v>
      </c>
      <c r="L13" s="38">
        <f t="shared" si="9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9">
        <f t="shared" si="8"/>
        <v>13</v>
      </c>
      <c r="Z13" s="9">
        <f>Y13+3</f>
        <v>16</v>
      </c>
    </row>
    <row r="14" spans="1:26" ht="20.25" customHeight="1">
      <c r="C14" s="80"/>
      <c r="D14" s="15"/>
      <c r="E14" s="16"/>
      <c r="F14" s="18"/>
      <c r="G14" s="17"/>
      <c r="H14" s="17"/>
      <c r="I14" s="17"/>
      <c r="J14" s="36"/>
      <c r="K14" s="25"/>
      <c r="L14" s="3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>
        <f t="shared" si="8"/>
        <v>0</v>
      </c>
    </row>
    <row r="15" spans="1:26" ht="20.25" customHeight="1">
      <c r="C15" s="10" t="str">
        <f t="shared" ref="C15" si="15">IF(D15&lt;&gt;"",1+C13,"")</f>
        <v/>
      </c>
      <c r="D15" s="14"/>
      <c r="E15" s="19"/>
      <c r="F15" s="21">
        <f t="shared" ref="F15" ca="1" si="16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8"/>
        <v>0</v>
      </c>
    </row>
    <row r="16" spans="1:26">
      <c r="D16" s="15" t="s">
        <v>45</v>
      </c>
      <c r="E16" s="16"/>
      <c r="F16" s="18"/>
      <c r="G16" s="17"/>
      <c r="H16" s="17"/>
      <c r="I16" s="17"/>
      <c r="J16" s="36"/>
      <c r="K16" s="25"/>
      <c r="L16" s="38"/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>
        <v>0</v>
      </c>
      <c r="T16" s="15"/>
      <c r="U16" s="15"/>
      <c r="V16" s="15"/>
      <c r="W16" s="15"/>
      <c r="X16" s="15"/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25"/>
  <sheetViews>
    <sheetView workbookViewId="0">
      <selection activeCell="H19" sqref="H19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26">
      <c r="A1" s="58"/>
    </row>
    <row r="2" spans="1:26" ht="21" customHeight="1">
      <c r="D2" s="9">
        <v>2020</v>
      </c>
      <c r="E2" s="8" t="s">
        <v>15</v>
      </c>
      <c r="G2" s="11"/>
      <c r="H2" s="12"/>
      <c r="J2" s="12"/>
    </row>
    <row r="3" spans="1:26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26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26" ht="20.25" customHeight="1">
      <c r="C5" s="80"/>
      <c r="D5" s="15" t="s">
        <v>29</v>
      </c>
      <c r="E5" s="16">
        <v>43283</v>
      </c>
      <c r="F5" s="18">
        <f t="shared" ref="F5:F13" ca="1" si="1">TODAY()-E5</f>
        <v>1929</v>
      </c>
      <c r="G5" s="17">
        <f t="shared" ref="G5:G9" si="2">INT((+E5-73)/365)+1901</f>
        <v>2019</v>
      </c>
      <c r="H5" s="17">
        <f t="shared" ref="H5:H9" si="3">IF(+$D$2-G5&lt;0,0,$D$2-G5)</f>
        <v>1</v>
      </c>
      <c r="I5" s="17">
        <v>0</v>
      </c>
      <c r="J5" s="36">
        <f t="shared" ref="J5:J7" si="4">IF(H5&lt;1,0,IF(OR(H5=1,H5=2),3,IF(OR(H5=3,H5=4),4,IF(OR(H5=5,H5=6),5,IF(OR(H5=7,H5=8),6,IF(OR(H5=9,H5=10),7,IF(OR(H5=11,H5=12),8,IF(OR(H5=13,H5=14),9,IF(OR(H5=15,H5=16),10,IF(OR(H5=16,H5=17),11,IF(OR(H5=18,H5=19),12,13)))))))))))</f>
        <v>3</v>
      </c>
      <c r="K5" s="25">
        <v>0</v>
      </c>
      <c r="L5" s="25">
        <f t="shared" ref="L5" si="5">SUM(M5:X5)</f>
        <v>2</v>
      </c>
      <c r="M5" s="15">
        <v>1</v>
      </c>
      <c r="N5" s="15">
        <v>1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29">
        <f>+K5-L5+COUNT(M5:X5)</f>
        <v>0</v>
      </c>
      <c r="Z5" s="9">
        <f>Y5+3</f>
        <v>3</v>
      </c>
    </row>
    <row r="6" spans="1:26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20">
        <f t="shared" si="3"/>
        <v>1</v>
      </c>
      <c r="I6" s="20">
        <v>0</v>
      </c>
      <c r="J6" s="27">
        <f t="shared" si="4"/>
        <v>3</v>
      </c>
      <c r="K6" s="26">
        <v>0</v>
      </c>
      <c r="L6" s="38">
        <f>SUM(M6:X6)</f>
        <v>2</v>
      </c>
      <c r="M6" s="14">
        <v>1</v>
      </c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9">
        <f>+K6-L6+COUNT(M6:X6)</f>
        <v>0</v>
      </c>
      <c r="Z6" s="9">
        <f>Y6+3</f>
        <v>3</v>
      </c>
    </row>
    <row r="7" spans="1:26" ht="20.25" customHeight="1">
      <c r="B7" s="22"/>
      <c r="C7" s="80"/>
      <c r="D7" s="15" t="s">
        <v>48</v>
      </c>
      <c r="E7" s="108" t="s">
        <v>50</v>
      </c>
      <c r="F7" s="18">
        <f t="shared" ca="1" si="1"/>
        <v>1168</v>
      </c>
      <c r="G7" s="17">
        <f t="shared" si="2"/>
        <v>2021</v>
      </c>
      <c r="H7" s="17">
        <f t="shared" si="3"/>
        <v>0</v>
      </c>
      <c r="I7" s="17">
        <v>0</v>
      </c>
      <c r="J7" s="36">
        <f t="shared" si="4"/>
        <v>0</v>
      </c>
      <c r="K7" s="25">
        <f t="shared" ref="K7:K13" si="6">+I7+J7</f>
        <v>0</v>
      </c>
      <c r="L7" s="38">
        <f t="shared" ref="L7" si="7">SUM(M7:X7)</f>
        <v>2</v>
      </c>
      <c r="M7" s="15">
        <v>1</v>
      </c>
      <c r="N7" s="15">
        <v>1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29">
        <f t="shared" ref="Y7:Y15" si="8">+K7-L7+COUNT(M7:X7)</f>
        <v>0</v>
      </c>
      <c r="Z7" s="9">
        <f>Y7</f>
        <v>0</v>
      </c>
    </row>
    <row r="8" spans="1:26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20">
        <f t="shared" si="3"/>
        <v>2</v>
      </c>
      <c r="I8" s="20">
        <v>-3</v>
      </c>
      <c r="J8" s="27">
        <v>0</v>
      </c>
      <c r="K8" s="26">
        <f t="shared" si="6"/>
        <v>-3</v>
      </c>
      <c r="L8" s="38">
        <f t="shared" ref="L8:L13" si="9">SUM(M8:X8)</f>
        <v>0</v>
      </c>
      <c r="M8" s="14"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29">
        <f t="shared" si="8"/>
        <v>-1</v>
      </c>
      <c r="Z8" s="9">
        <f>Y8+3</f>
        <v>2</v>
      </c>
    </row>
    <row r="9" spans="1:26" ht="20.25" customHeight="1">
      <c r="B9" s="9"/>
      <c r="C9" s="80"/>
      <c r="D9" s="15" t="s">
        <v>46</v>
      </c>
      <c r="E9" s="16">
        <v>43978</v>
      </c>
      <c r="F9" s="18">
        <f t="shared" ca="1" si="1"/>
        <v>1234</v>
      </c>
      <c r="G9" s="17">
        <f t="shared" si="2"/>
        <v>2021</v>
      </c>
      <c r="H9" s="17">
        <f t="shared" si="3"/>
        <v>0</v>
      </c>
      <c r="I9" s="17">
        <v>0</v>
      </c>
      <c r="J9" s="36">
        <f t="shared" ref="J9:J13" si="10">IF(H9&lt;1,0,IF(OR(H9=1,H9=2),3,IF(OR(H9=3,H9=4),4,IF(OR(H9=5,H9=6),5,IF(OR(H9=7,H9=8),6,IF(OR(H9=9,H9=10),7,IF(OR(H9=11,H9=12),8,IF(OR(H9=13,H9=14),9,IF(OR(H9=15,H9=16),10,IF(OR(H9=16,H9=17),11,IF(OR(H9=18,H9=19),12,13)))))))))))</f>
        <v>0</v>
      </c>
      <c r="K9" s="25">
        <v>-3</v>
      </c>
      <c r="L9" s="38">
        <f t="shared" si="9"/>
        <v>2</v>
      </c>
      <c r="M9" s="15">
        <v>1</v>
      </c>
      <c r="N9" s="15">
        <v>1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29">
        <f>+K9-L9+COUNT(M9:X9)</f>
        <v>-3</v>
      </c>
      <c r="Z9" s="9">
        <f>Y9</f>
        <v>-3</v>
      </c>
    </row>
    <row r="10" spans="1:26" ht="20.25" customHeight="1">
      <c r="B10" s="9"/>
      <c r="C10" s="80"/>
      <c r="D10" s="14" t="s">
        <v>71</v>
      </c>
      <c r="E10" s="114">
        <v>43780</v>
      </c>
      <c r="F10" s="21">
        <f t="shared" ca="1" si="1"/>
        <v>1432</v>
      </c>
      <c r="G10" s="20">
        <f>INT((+E10-73)/365)+1901</f>
        <v>2020</v>
      </c>
      <c r="H10" s="20">
        <f>IF(+$D$2-G10&lt;0,0,$D$2-G10)</f>
        <v>0</v>
      </c>
      <c r="I10" s="20">
        <v>0</v>
      </c>
      <c r="J10" s="27">
        <f t="shared" si="10"/>
        <v>0</v>
      </c>
      <c r="K10" s="26">
        <f t="shared" si="6"/>
        <v>0</v>
      </c>
      <c r="L10" s="38">
        <f t="shared" si="9"/>
        <v>2</v>
      </c>
      <c r="M10" s="14">
        <v>1</v>
      </c>
      <c r="N10" s="14">
        <v>1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29">
        <f t="shared" si="8"/>
        <v>0</v>
      </c>
      <c r="Z10" s="9">
        <f>Y10+3</f>
        <v>3</v>
      </c>
    </row>
    <row r="11" spans="1:26" ht="20.25" customHeight="1">
      <c r="B11" s="11"/>
      <c r="C11" s="80"/>
      <c r="D11" s="15" t="s">
        <v>58</v>
      </c>
      <c r="E11" s="108">
        <v>44166</v>
      </c>
      <c r="F11" s="18">
        <f t="shared" ca="1" si="1"/>
        <v>1046</v>
      </c>
      <c r="G11" s="17">
        <f>INT((+E11-73)/365)+1901</f>
        <v>2021</v>
      </c>
      <c r="H11" s="17">
        <f>IF(+$D$2-G11&lt;0,0,$D$2-G11)</f>
        <v>0</v>
      </c>
      <c r="I11" s="17">
        <v>0</v>
      </c>
      <c r="J11" s="36">
        <f t="shared" si="10"/>
        <v>0</v>
      </c>
      <c r="K11" s="25">
        <f t="shared" si="6"/>
        <v>0</v>
      </c>
      <c r="L11" s="38">
        <f t="shared" si="9"/>
        <v>2</v>
      </c>
      <c r="M11" s="15">
        <v>1</v>
      </c>
      <c r="N11" s="15">
        <v>1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29">
        <f t="shared" si="8"/>
        <v>0</v>
      </c>
      <c r="Z11" s="9">
        <f t="shared" ref="Z11" si="11">Y11+3</f>
        <v>3</v>
      </c>
    </row>
    <row r="12" spans="1:26" ht="20.25" customHeight="1">
      <c r="B12" s="9"/>
      <c r="C12" s="80"/>
      <c r="D12" s="15" t="s">
        <v>56</v>
      </c>
      <c r="E12" s="16">
        <v>44140</v>
      </c>
      <c r="F12" s="18">
        <f t="shared" ca="1" si="1"/>
        <v>1072</v>
      </c>
      <c r="G12" s="17">
        <f>INT((+E12-73)/365)+1901</f>
        <v>2021</v>
      </c>
      <c r="H12" s="17">
        <f>IF(+$D$2-G12&lt;0,0,$D$2-G12)</f>
        <v>0</v>
      </c>
      <c r="I12" s="17">
        <v>0</v>
      </c>
      <c r="J12" s="36">
        <f t="shared" si="10"/>
        <v>0</v>
      </c>
      <c r="K12" s="25">
        <f t="shared" si="6"/>
        <v>0</v>
      </c>
      <c r="L12" s="38">
        <f t="shared" ref="L12" si="12">SUM(M12:X12)</f>
        <v>2</v>
      </c>
      <c r="M12" s="14">
        <v>1</v>
      </c>
      <c r="N12" s="14">
        <v>1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29">
        <f t="shared" si="8"/>
        <v>0</v>
      </c>
      <c r="Z12" s="9">
        <f>Y12</f>
        <v>0</v>
      </c>
    </row>
    <row r="13" spans="1:26" ht="20.25" customHeight="1">
      <c r="C13" s="80"/>
      <c r="D13" s="15"/>
      <c r="E13" s="16"/>
      <c r="F13" s="18">
        <f t="shared" ca="1" si="1"/>
        <v>45212</v>
      </c>
      <c r="G13" s="17">
        <f t="shared" ref="G13" si="13">INT((+E13-73)/365)+1901</f>
        <v>1900</v>
      </c>
      <c r="H13" s="17">
        <f t="shared" ref="H13" si="14">IF(+$D$2-G13&lt;0,0,$D$2-G13)</f>
        <v>120</v>
      </c>
      <c r="I13" s="17">
        <v>0</v>
      </c>
      <c r="J13" s="36">
        <f t="shared" si="10"/>
        <v>13</v>
      </c>
      <c r="K13" s="25">
        <f t="shared" si="6"/>
        <v>13</v>
      </c>
      <c r="L13" s="38">
        <f t="shared" si="9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9">
        <f t="shared" si="8"/>
        <v>13</v>
      </c>
      <c r="Z13" s="9">
        <f>Y13+3</f>
        <v>16</v>
      </c>
    </row>
    <row r="14" spans="1:26" ht="20.25" customHeight="1">
      <c r="C14" s="80"/>
      <c r="D14" s="15"/>
      <c r="E14" s="16"/>
      <c r="F14" s="18"/>
      <c r="G14" s="17"/>
      <c r="H14" s="17"/>
      <c r="I14" s="17"/>
      <c r="J14" s="36"/>
      <c r="K14" s="25"/>
      <c r="L14" s="3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>
        <f t="shared" si="8"/>
        <v>0</v>
      </c>
    </row>
    <row r="15" spans="1:26" ht="20.25" customHeight="1">
      <c r="C15" s="10" t="str">
        <f t="shared" ref="C15" si="15">IF(D15&lt;&gt;"",1+C13,"")</f>
        <v/>
      </c>
      <c r="D15" s="14"/>
      <c r="E15" s="19"/>
      <c r="F15" s="21">
        <f t="shared" ref="F15" ca="1" si="16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8"/>
        <v>0</v>
      </c>
    </row>
    <row r="16" spans="1:26">
      <c r="D16" s="15" t="s">
        <v>45</v>
      </c>
      <c r="E16" s="16"/>
      <c r="F16" s="18"/>
      <c r="G16" s="17"/>
      <c r="H16" s="17"/>
      <c r="I16" s="17"/>
      <c r="J16" s="36"/>
      <c r="K16" s="25"/>
      <c r="L16" s="38"/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>
        <v>0</v>
      </c>
      <c r="T16" s="15"/>
      <c r="U16" s="15"/>
      <c r="V16" s="15"/>
      <c r="W16" s="15"/>
      <c r="X16" s="15"/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25"/>
  <sheetViews>
    <sheetView workbookViewId="0">
      <selection activeCell="H19" sqref="H19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26">
      <c r="A1" s="58"/>
    </row>
    <row r="2" spans="1:26" ht="21" customHeight="1">
      <c r="D2" s="9">
        <v>2020</v>
      </c>
      <c r="E2" s="8" t="s">
        <v>15</v>
      </c>
      <c r="G2" s="11"/>
      <c r="H2" s="12"/>
      <c r="J2" s="12"/>
    </row>
    <row r="3" spans="1:26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26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26" ht="20.25" customHeight="1">
      <c r="C5" s="80"/>
      <c r="D5" s="15" t="s">
        <v>29</v>
      </c>
      <c r="E5" s="16">
        <v>43283</v>
      </c>
      <c r="F5" s="18">
        <f t="shared" ref="F5:F13" ca="1" si="1">TODAY()-E5</f>
        <v>1929</v>
      </c>
      <c r="G5" s="17">
        <f t="shared" ref="G5:G9" si="2">INT((+E5-73)/365)+1901</f>
        <v>2019</v>
      </c>
      <c r="H5" s="17">
        <f t="shared" ref="H5:H9" si="3">IF(+$D$2-G5&lt;0,0,$D$2-G5)</f>
        <v>1</v>
      </c>
      <c r="I5" s="17">
        <v>0</v>
      </c>
      <c r="J5" s="36">
        <f t="shared" ref="J5:J7" si="4">IF(H5&lt;1,0,IF(OR(H5=1,H5=2),3,IF(OR(H5=3,H5=4),4,IF(OR(H5=5,H5=6),5,IF(OR(H5=7,H5=8),6,IF(OR(H5=9,H5=10),7,IF(OR(H5=11,H5=12),8,IF(OR(H5=13,H5=14),9,IF(OR(H5=15,H5=16),10,IF(OR(H5=16,H5=17),11,IF(OR(H5=18,H5=19),12,13)))))))))))</f>
        <v>3</v>
      </c>
      <c r="K5" s="25">
        <v>0</v>
      </c>
      <c r="L5" s="25">
        <f t="shared" ref="L5" si="5">SUM(M5:X5)</f>
        <v>5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/>
      <c r="S5" s="15"/>
      <c r="T5" s="15"/>
      <c r="U5" s="15"/>
      <c r="V5" s="15"/>
      <c r="W5" s="15"/>
      <c r="X5" s="15"/>
      <c r="Y5" s="29">
        <f>+K5-L5+COUNT(M5:X5)</f>
        <v>0</v>
      </c>
      <c r="Z5" s="9">
        <f>Y5+3</f>
        <v>3</v>
      </c>
    </row>
    <row r="6" spans="1:26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20">
        <f t="shared" si="3"/>
        <v>1</v>
      </c>
      <c r="I6" s="20">
        <v>0</v>
      </c>
      <c r="J6" s="27">
        <f t="shared" si="4"/>
        <v>3</v>
      </c>
      <c r="K6" s="26">
        <v>0</v>
      </c>
      <c r="L6" s="38">
        <f>SUM(M6:X6)</f>
        <v>5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/>
      <c r="S6" s="14"/>
      <c r="T6" s="14"/>
      <c r="U6" s="14"/>
      <c r="V6" s="14"/>
      <c r="W6" s="14"/>
      <c r="X6" s="14"/>
      <c r="Y6" s="29">
        <f>+K6-L6+COUNT(M6:X6)</f>
        <v>0</v>
      </c>
      <c r="Z6" s="9">
        <f>Y6+3</f>
        <v>3</v>
      </c>
    </row>
    <row r="7" spans="1:26" ht="20.25" customHeight="1">
      <c r="B7" s="22"/>
      <c r="C7" s="80"/>
      <c r="D7" s="15" t="s">
        <v>48</v>
      </c>
      <c r="E7" s="108" t="s">
        <v>50</v>
      </c>
      <c r="F7" s="18">
        <f t="shared" ca="1" si="1"/>
        <v>1168</v>
      </c>
      <c r="G7" s="17">
        <f t="shared" si="2"/>
        <v>2021</v>
      </c>
      <c r="H7" s="17">
        <f t="shared" si="3"/>
        <v>0</v>
      </c>
      <c r="I7" s="17">
        <v>0</v>
      </c>
      <c r="J7" s="36">
        <f t="shared" si="4"/>
        <v>0</v>
      </c>
      <c r="K7" s="25">
        <f t="shared" ref="K7:K13" si="6">+I7+J7</f>
        <v>0</v>
      </c>
      <c r="L7" s="38">
        <f t="shared" ref="L7" si="7">SUM(M7:X7)</f>
        <v>7</v>
      </c>
      <c r="M7" s="15">
        <v>1</v>
      </c>
      <c r="N7" s="15">
        <v>1</v>
      </c>
      <c r="O7" s="15">
        <v>1</v>
      </c>
      <c r="P7" s="15">
        <v>3</v>
      </c>
      <c r="Q7" s="15">
        <v>1</v>
      </c>
      <c r="R7" s="15"/>
      <c r="S7" s="15"/>
      <c r="T7" s="15"/>
      <c r="U7" s="15"/>
      <c r="V7" s="15"/>
      <c r="W7" s="15"/>
      <c r="X7" s="15"/>
      <c r="Y7" s="29">
        <f t="shared" ref="Y7:Y15" si="8">+K7-L7+COUNT(M7:X7)</f>
        <v>-2</v>
      </c>
      <c r="Z7" s="9">
        <f>Y7</f>
        <v>-2</v>
      </c>
    </row>
    <row r="8" spans="1:26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20">
        <f t="shared" si="3"/>
        <v>2</v>
      </c>
      <c r="I8" s="20">
        <v>-3</v>
      </c>
      <c r="J8" s="27">
        <v>0</v>
      </c>
      <c r="K8" s="26">
        <f t="shared" si="6"/>
        <v>-3</v>
      </c>
      <c r="L8" s="38">
        <f t="shared" ref="L8:L13" si="9">SUM(M8:X8)</f>
        <v>2</v>
      </c>
      <c r="M8" s="14">
        <v>0</v>
      </c>
      <c r="N8" s="14">
        <v>0</v>
      </c>
      <c r="O8" s="14">
        <v>0</v>
      </c>
      <c r="P8" s="14">
        <v>1</v>
      </c>
      <c r="Q8" s="14">
        <v>1</v>
      </c>
      <c r="R8" s="14"/>
      <c r="S8" s="14"/>
      <c r="T8" s="14"/>
      <c r="U8" s="14"/>
      <c r="V8" s="14"/>
      <c r="W8" s="14"/>
      <c r="X8" s="14"/>
      <c r="Y8" s="29">
        <f t="shared" si="8"/>
        <v>0</v>
      </c>
      <c r="Z8" s="9">
        <f>Y8+3</f>
        <v>3</v>
      </c>
    </row>
    <row r="9" spans="1:26" ht="20.25" customHeight="1">
      <c r="B9" s="9"/>
      <c r="C9" s="80"/>
      <c r="D9" s="15" t="s">
        <v>46</v>
      </c>
      <c r="E9" s="16">
        <v>43978</v>
      </c>
      <c r="F9" s="18">
        <f t="shared" ca="1" si="1"/>
        <v>1234</v>
      </c>
      <c r="G9" s="17">
        <f t="shared" si="2"/>
        <v>2021</v>
      </c>
      <c r="H9" s="17">
        <f t="shared" si="3"/>
        <v>0</v>
      </c>
      <c r="I9" s="17">
        <v>0</v>
      </c>
      <c r="J9" s="36">
        <f t="shared" ref="J9:J13" si="10">IF(H9&lt;1,0,IF(OR(H9=1,H9=2),3,IF(OR(H9=3,H9=4),4,IF(OR(H9=5,H9=6),5,IF(OR(H9=7,H9=8),6,IF(OR(H9=9,H9=10),7,IF(OR(H9=11,H9=12),8,IF(OR(H9=13,H9=14),9,IF(OR(H9=15,H9=16),10,IF(OR(H9=16,H9=17),11,IF(OR(H9=18,H9=19),12,13)))))))))))</f>
        <v>0</v>
      </c>
      <c r="K9" s="25">
        <v>-3</v>
      </c>
      <c r="L9" s="38">
        <f t="shared" si="9"/>
        <v>5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/>
      <c r="S9" s="15"/>
      <c r="T9" s="15"/>
      <c r="U9" s="15"/>
      <c r="V9" s="15"/>
      <c r="W9" s="15"/>
      <c r="X9" s="15"/>
      <c r="Y9" s="29">
        <f>+K9-L9+COUNT(M9:X9)</f>
        <v>-3</v>
      </c>
      <c r="Z9" s="9">
        <f>Y9</f>
        <v>-3</v>
      </c>
    </row>
    <row r="10" spans="1:26" ht="20.25" customHeight="1">
      <c r="B10" s="9"/>
      <c r="C10" s="80"/>
      <c r="D10" s="14" t="s">
        <v>70</v>
      </c>
      <c r="E10" s="114">
        <v>44291</v>
      </c>
      <c r="F10" s="21">
        <f t="shared" ca="1" si="1"/>
        <v>921</v>
      </c>
      <c r="G10" s="20">
        <f>INT((+E10-73)/365)+1901</f>
        <v>2022</v>
      </c>
      <c r="H10" s="20">
        <f>IF(+$D$2-G10&lt;0,0,$D$2-G10)</f>
        <v>0</v>
      </c>
      <c r="I10" s="20">
        <v>0</v>
      </c>
      <c r="J10" s="27">
        <f t="shared" si="10"/>
        <v>0</v>
      </c>
      <c r="K10" s="26">
        <f t="shared" si="6"/>
        <v>0</v>
      </c>
      <c r="L10" s="38">
        <f t="shared" si="9"/>
        <v>1</v>
      </c>
      <c r="M10" s="14"/>
      <c r="N10" s="14"/>
      <c r="O10" s="14"/>
      <c r="P10" s="14"/>
      <c r="Q10" s="14">
        <v>1</v>
      </c>
      <c r="R10" s="14"/>
      <c r="S10" s="14"/>
      <c r="T10" s="14"/>
      <c r="U10" s="14"/>
      <c r="V10" s="14"/>
      <c r="W10" s="14"/>
      <c r="X10" s="14"/>
      <c r="Y10" s="29">
        <f t="shared" si="8"/>
        <v>0</v>
      </c>
      <c r="Z10" s="9">
        <f>Y10</f>
        <v>0</v>
      </c>
    </row>
    <row r="11" spans="1:26" ht="20.25" customHeight="1">
      <c r="B11" s="11"/>
      <c r="C11" s="80"/>
      <c r="D11" s="15" t="s">
        <v>74</v>
      </c>
      <c r="E11" s="108">
        <v>44362</v>
      </c>
      <c r="F11" s="18">
        <f t="shared" ca="1" si="1"/>
        <v>850</v>
      </c>
      <c r="G11" s="17">
        <f>INT((+E11-73)/365)+1901</f>
        <v>2022</v>
      </c>
      <c r="H11" s="17">
        <f>IF(+$D$2-G11&lt;0,0,$D$2-G11)</f>
        <v>0</v>
      </c>
      <c r="I11" s="17">
        <v>0</v>
      </c>
      <c r="J11" s="36">
        <f t="shared" si="10"/>
        <v>0</v>
      </c>
      <c r="K11" s="25">
        <f t="shared" si="6"/>
        <v>0</v>
      </c>
      <c r="L11" s="38">
        <f t="shared" si="9"/>
        <v>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29">
        <f t="shared" si="8"/>
        <v>0</v>
      </c>
      <c r="Z11" s="9">
        <f>Y11</f>
        <v>0</v>
      </c>
    </row>
    <row r="12" spans="1:26" ht="20.25" customHeight="1">
      <c r="B12" s="9"/>
      <c r="C12" s="80"/>
      <c r="D12" s="15" t="s">
        <v>56</v>
      </c>
      <c r="E12" s="16">
        <v>44140</v>
      </c>
      <c r="F12" s="18">
        <f t="shared" ca="1" si="1"/>
        <v>1072</v>
      </c>
      <c r="G12" s="17">
        <f>INT((+E12-73)/365)+1901</f>
        <v>2021</v>
      </c>
      <c r="H12" s="17">
        <f>IF(+$D$2-G12&lt;0,0,$D$2-G12)</f>
        <v>0</v>
      </c>
      <c r="I12" s="17">
        <v>0</v>
      </c>
      <c r="J12" s="36">
        <f t="shared" si="10"/>
        <v>0</v>
      </c>
      <c r="K12" s="25">
        <f t="shared" si="6"/>
        <v>0</v>
      </c>
      <c r="L12" s="38">
        <f t="shared" ref="L12" si="11">SUM(M12:X12)</f>
        <v>5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29">
        <f t="shared" si="8"/>
        <v>0</v>
      </c>
      <c r="Z12" s="9">
        <f>Y12+3</f>
        <v>3</v>
      </c>
    </row>
    <row r="13" spans="1:26" ht="20.25" customHeight="1">
      <c r="C13" s="80"/>
      <c r="D13" s="15"/>
      <c r="E13" s="16"/>
      <c r="F13" s="18">
        <f t="shared" ca="1" si="1"/>
        <v>45212</v>
      </c>
      <c r="G13" s="17">
        <f t="shared" ref="G13" si="12">INT((+E13-73)/365)+1901</f>
        <v>1900</v>
      </c>
      <c r="H13" s="17">
        <f t="shared" ref="H13" si="13">IF(+$D$2-G13&lt;0,0,$D$2-G13)</f>
        <v>120</v>
      </c>
      <c r="I13" s="17">
        <v>0</v>
      </c>
      <c r="J13" s="36">
        <f t="shared" si="10"/>
        <v>13</v>
      </c>
      <c r="K13" s="25">
        <f t="shared" si="6"/>
        <v>13</v>
      </c>
      <c r="L13" s="38">
        <f t="shared" si="9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9">
        <f t="shared" si="8"/>
        <v>13</v>
      </c>
      <c r="Z13" s="9">
        <f>Y13+3</f>
        <v>16</v>
      </c>
    </row>
    <row r="14" spans="1:26" ht="20.25" customHeight="1">
      <c r="C14" s="80"/>
      <c r="D14" s="15"/>
      <c r="E14" s="16"/>
      <c r="F14" s="18"/>
      <c r="G14" s="17"/>
      <c r="H14" s="17"/>
      <c r="I14" s="17"/>
      <c r="J14" s="36"/>
      <c r="K14" s="25"/>
      <c r="L14" s="3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>
        <f t="shared" si="8"/>
        <v>0</v>
      </c>
    </row>
    <row r="15" spans="1:26" ht="20.25" customHeight="1">
      <c r="C15" s="10" t="str">
        <f t="shared" ref="C15" si="14">IF(D15&lt;&gt;"",1+C13,"")</f>
        <v/>
      </c>
      <c r="D15" s="14"/>
      <c r="E15" s="19"/>
      <c r="F15" s="21">
        <f t="shared" ref="F15" ca="1" si="15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8"/>
        <v>0</v>
      </c>
    </row>
    <row r="16" spans="1:26">
      <c r="D16" s="15" t="s">
        <v>45</v>
      </c>
      <c r="E16" s="16"/>
      <c r="F16" s="18"/>
      <c r="G16" s="17"/>
      <c r="H16" s="17"/>
      <c r="I16" s="17"/>
      <c r="J16" s="36"/>
      <c r="K16" s="25"/>
      <c r="L16" s="38"/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>
        <v>0</v>
      </c>
      <c r="T16" s="15"/>
      <c r="U16" s="15"/>
      <c r="V16" s="15"/>
      <c r="W16" s="15"/>
      <c r="X16" s="15"/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25"/>
  <sheetViews>
    <sheetView workbookViewId="0">
      <selection activeCell="Z5" sqref="Z5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26">
      <c r="A1" s="58"/>
    </row>
    <row r="2" spans="1:26" ht="21" customHeight="1">
      <c r="D2" s="9">
        <v>2020</v>
      </c>
      <c r="E2" s="8" t="s">
        <v>15</v>
      </c>
      <c r="G2" s="11"/>
      <c r="H2" s="12"/>
      <c r="J2" s="12"/>
    </row>
    <row r="3" spans="1:26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26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26" ht="20.25" customHeight="1">
      <c r="C5" s="80"/>
      <c r="D5" s="15" t="s">
        <v>75</v>
      </c>
      <c r="E5" s="114">
        <v>44291</v>
      </c>
      <c r="F5" s="18">
        <f t="shared" ref="F5:F13" ca="1" si="1">TODAY()-E5</f>
        <v>921</v>
      </c>
      <c r="G5" s="17">
        <f t="shared" ref="G5:G11" si="2">INT((+E5-73)/365)+1901</f>
        <v>2022</v>
      </c>
      <c r="H5" s="17">
        <f t="shared" ref="H5:H12" si="3">IF(+$D$2-G5&lt;0,0,$D$2-G5)</f>
        <v>0</v>
      </c>
      <c r="I5" s="17">
        <v>0</v>
      </c>
      <c r="J5" s="36">
        <f t="shared" ref="J5:J7" si="4">IF(H5&lt;1,0,IF(OR(H5=1,H5=2),3,IF(OR(H5=3,H5=4),4,IF(OR(H5=5,H5=6),5,IF(OR(H5=7,H5=8),6,IF(OR(H5=9,H5=10),7,IF(OR(H5=11,H5=12),8,IF(OR(H5=13,H5=14),9,IF(OR(H5=15,H5=16),10,IF(OR(H5=16,H5=17),11,IF(OR(H5=18,H5=19),12,13)))))))))))</f>
        <v>0</v>
      </c>
      <c r="K5" s="25">
        <v>0</v>
      </c>
      <c r="L5" s="25">
        <f t="shared" ref="L5" si="5">SUM(M5:X5)</f>
        <v>11</v>
      </c>
      <c r="M5" s="15"/>
      <c r="N5" s="15"/>
      <c r="O5" s="15"/>
      <c r="P5" s="15"/>
      <c r="Q5" s="15">
        <v>1</v>
      </c>
      <c r="R5" s="15">
        <v>1</v>
      </c>
      <c r="S5" s="15">
        <v>1</v>
      </c>
      <c r="T5" s="15">
        <v>4</v>
      </c>
      <c r="U5" s="15">
        <v>1</v>
      </c>
      <c r="V5" s="15">
        <v>1</v>
      </c>
      <c r="W5" s="15">
        <v>1</v>
      </c>
      <c r="X5" s="15">
        <v>1</v>
      </c>
      <c r="Y5" s="29">
        <f>+K5-L5+COUNT(M5:X5)</f>
        <v>-3</v>
      </c>
      <c r="Z5" s="9">
        <f>Y5</f>
        <v>-3</v>
      </c>
    </row>
    <row r="6" spans="1:26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17">
        <f t="shared" si="3"/>
        <v>1</v>
      </c>
      <c r="I6" s="20">
        <v>0</v>
      </c>
      <c r="J6" s="27">
        <f t="shared" si="4"/>
        <v>3</v>
      </c>
      <c r="K6" s="26">
        <v>0</v>
      </c>
      <c r="L6" s="38">
        <f>SUM(M6:X6)</f>
        <v>15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4</v>
      </c>
      <c r="U6" s="14">
        <v>1</v>
      </c>
      <c r="V6" s="14">
        <v>1</v>
      </c>
      <c r="W6" s="14">
        <v>1</v>
      </c>
      <c r="X6" s="14">
        <v>1</v>
      </c>
      <c r="Y6" s="29">
        <f>+K6-L6+COUNT(M6:X6)</f>
        <v>-3</v>
      </c>
      <c r="Z6" s="9">
        <f>Y6+3</f>
        <v>0</v>
      </c>
    </row>
    <row r="7" spans="1:26" ht="20.25" customHeight="1">
      <c r="B7" s="22"/>
      <c r="C7" s="80"/>
      <c r="D7" s="15" t="s">
        <v>48</v>
      </c>
      <c r="E7" s="108" t="s">
        <v>50</v>
      </c>
      <c r="F7" s="18">
        <f t="shared" ca="1" si="1"/>
        <v>1168</v>
      </c>
      <c r="G7" s="17">
        <f t="shared" si="2"/>
        <v>2021</v>
      </c>
      <c r="H7" s="17">
        <f t="shared" si="3"/>
        <v>0</v>
      </c>
      <c r="I7" s="17">
        <v>0</v>
      </c>
      <c r="J7" s="36">
        <f t="shared" si="4"/>
        <v>0</v>
      </c>
      <c r="K7" s="25">
        <f t="shared" ref="K7:K12" si="6">+I7+J7</f>
        <v>0</v>
      </c>
      <c r="L7" s="38">
        <f t="shared" ref="L7" si="7">SUM(M7:X7)</f>
        <v>20</v>
      </c>
      <c r="M7" s="15">
        <v>1</v>
      </c>
      <c r="N7" s="15">
        <v>1</v>
      </c>
      <c r="O7" s="15">
        <v>1</v>
      </c>
      <c r="P7" s="15">
        <v>3</v>
      </c>
      <c r="Q7" s="15">
        <v>1</v>
      </c>
      <c r="R7" s="15">
        <v>1</v>
      </c>
      <c r="S7" s="15">
        <v>2</v>
      </c>
      <c r="T7" s="15">
        <v>1</v>
      </c>
      <c r="U7" s="15">
        <v>4</v>
      </c>
      <c r="V7" s="15">
        <v>1</v>
      </c>
      <c r="W7" s="15">
        <v>3</v>
      </c>
      <c r="X7" s="15">
        <v>1</v>
      </c>
      <c r="Y7" s="29">
        <f t="shared" ref="Y7:Y15" si="8">+K7-L7+COUNT(M7:X7)</f>
        <v>-8</v>
      </c>
      <c r="Z7" s="9">
        <f>Y7+3</f>
        <v>-5</v>
      </c>
    </row>
    <row r="8" spans="1:26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17">
        <f t="shared" si="3"/>
        <v>2</v>
      </c>
      <c r="I8" s="20">
        <v>-3</v>
      </c>
      <c r="J8" s="27">
        <v>0</v>
      </c>
      <c r="K8" s="26">
        <f t="shared" si="6"/>
        <v>-3</v>
      </c>
      <c r="L8" s="38">
        <f t="shared" ref="L8:L10" si="9">SUM(M8:X8)</f>
        <v>13</v>
      </c>
      <c r="M8" s="14">
        <v>0</v>
      </c>
      <c r="N8" s="14">
        <v>0</v>
      </c>
      <c r="O8" s="14">
        <v>0</v>
      </c>
      <c r="P8" s="14">
        <v>1</v>
      </c>
      <c r="Q8" s="14">
        <v>1</v>
      </c>
      <c r="R8" s="14">
        <v>0</v>
      </c>
      <c r="S8" s="14">
        <v>3</v>
      </c>
      <c r="T8" s="14">
        <v>3</v>
      </c>
      <c r="U8" s="14">
        <v>1</v>
      </c>
      <c r="V8" s="14">
        <v>1</v>
      </c>
      <c r="W8" s="14">
        <v>1</v>
      </c>
      <c r="X8" s="14">
        <v>2</v>
      </c>
      <c r="Y8" s="29">
        <f t="shared" si="8"/>
        <v>-4</v>
      </c>
      <c r="Z8" s="9">
        <f>Y8+4</f>
        <v>0</v>
      </c>
    </row>
    <row r="9" spans="1:26" ht="20.25" customHeight="1">
      <c r="B9" s="9"/>
      <c r="C9" s="80"/>
      <c r="D9" s="15" t="s">
        <v>46</v>
      </c>
      <c r="E9" s="16">
        <v>43978</v>
      </c>
      <c r="F9" s="18">
        <f t="shared" ca="1" si="1"/>
        <v>1234</v>
      </c>
      <c r="G9" s="17">
        <f t="shared" si="2"/>
        <v>2021</v>
      </c>
      <c r="H9" s="17">
        <f t="shared" si="3"/>
        <v>0</v>
      </c>
      <c r="I9" s="17">
        <v>0</v>
      </c>
      <c r="J9" s="36">
        <f t="shared" ref="J9:J12" si="10">IF(H9&lt;1,0,IF(OR(H9=1,H9=2),3,IF(OR(H9=3,H9=4),4,IF(OR(H9=5,H9=6),5,IF(OR(H9=7,H9=8),6,IF(OR(H9=9,H9=10),7,IF(OR(H9=11,H9=12),8,IF(OR(H9=13,H9=14),9,IF(OR(H9=15,H9=16),10,IF(OR(H9=16,H9=17),11,IF(OR(H9=18,H9=19),12,13)))))))))))</f>
        <v>0</v>
      </c>
      <c r="K9" s="25">
        <v>-3</v>
      </c>
      <c r="L9" s="38">
        <f t="shared" si="9"/>
        <v>15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4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29">
        <f>+K9-L9+COUNT(M9:X9)</f>
        <v>-6</v>
      </c>
      <c r="Z9" s="9">
        <f>Y9+3+3</f>
        <v>0</v>
      </c>
    </row>
    <row r="10" spans="1:26" ht="20.25" customHeight="1">
      <c r="B10" s="9"/>
      <c r="C10" s="80"/>
      <c r="D10" s="14" t="s">
        <v>113</v>
      </c>
      <c r="E10" s="114">
        <v>44382</v>
      </c>
      <c r="F10" s="21"/>
      <c r="G10" s="17">
        <f t="shared" si="2"/>
        <v>2022</v>
      </c>
      <c r="H10" s="17">
        <f t="shared" si="3"/>
        <v>0</v>
      </c>
      <c r="I10" s="20"/>
      <c r="J10" s="27"/>
      <c r="K10" s="26"/>
      <c r="L10" s="38">
        <f t="shared" si="9"/>
        <v>5</v>
      </c>
      <c r="M10" s="14"/>
      <c r="N10" s="14"/>
      <c r="O10" s="14"/>
      <c r="P10" s="14"/>
      <c r="Q10" s="14"/>
      <c r="R10" s="14"/>
      <c r="S10" s="14"/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29">
        <f>+K10-L10+COUNT(M10:X10)</f>
        <v>0</v>
      </c>
      <c r="Z10" s="9">
        <f>Y10</f>
        <v>0</v>
      </c>
    </row>
    <row r="11" spans="1:26" ht="20.25" customHeight="1">
      <c r="B11" s="11"/>
      <c r="C11" s="80"/>
      <c r="D11" s="15" t="s">
        <v>197</v>
      </c>
      <c r="E11" s="114">
        <v>42309</v>
      </c>
      <c r="F11" s="18">
        <f t="shared" ca="1" si="1"/>
        <v>2903</v>
      </c>
      <c r="G11" s="17">
        <f t="shared" si="2"/>
        <v>2016</v>
      </c>
      <c r="H11" s="17">
        <f t="shared" si="3"/>
        <v>4</v>
      </c>
      <c r="I11" s="17"/>
      <c r="J11" s="36"/>
      <c r="K11" s="25"/>
      <c r="L11" s="3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29"/>
      <c r="Z11" s="9"/>
    </row>
    <row r="12" spans="1:26" ht="20.25" customHeight="1">
      <c r="B12" s="9"/>
      <c r="C12" s="80"/>
      <c r="D12" s="15" t="s">
        <v>56</v>
      </c>
      <c r="E12" s="16">
        <v>44140</v>
      </c>
      <c r="F12" s="18">
        <f t="shared" ca="1" si="1"/>
        <v>1072</v>
      </c>
      <c r="G12" s="17">
        <f>INT((+E12-73)/365)+1901</f>
        <v>2021</v>
      </c>
      <c r="H12" s="17">
        <f t="shared" si="3"/>
        <v>0</v>
      </c>
      <c r="I12" s="17">
        <v>0</v>
      </c>
      <c r="J12" s="36">
        <f t="shared" si="10"/>
        <v>0</v>
      </c>
      <c r="K12" s="25">
        <f t="shared" si="6"/>
        <v>0</v>
      </c>
      <c r="L12" s="38">
        <f t="shared" ref="L12" si="11">SUM(M12:X12)</f>
        <v>15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4</v>
      </c>
      <c r="U12" s="14">
        <v>1</v>
      </c>
      <c r="V12" s="14">
        <v>1</v>
      </c>
      <c r="W12" s="14">
        <v>1</v>
      </c>
      <c r="X12" s="14">
        <v>1</v>
      </c>
      <c r="Y12" s="29">
        <f t="shared" si="8"/>
        <v>-3</v>
      </c>
      <c r="Z12" s="9">
        <f>Y12+3</f>
        <v>0</v>
      </c>
    </row>
    <row r="13" spans="1:26" ht="20.25" customHeight="1">
      <c r="C13" s="80"/>
      <c r="D13" s="15" t="s">
        <v>199</v>
      </c>
      <c r="E13" s="16"/>
      <c r="F13" s="18">
        <f t="shared" ca="1" si="1"/>
        <v>45212</v>
      </c>
      <c r="G13" s="17"/>
      <c r="H13" s="17"/>
      <c r="I13" s="17"/>
      <c r="J13" s="36"/>
      <c r="K13" s="25"/>
      <c r="L13" s="3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9">
        <f t="shared" si="8"/>
        <v>0</v>
      </c>
      <c r="Z13" s="9">
        <f>Y13</f>
        <v>0</v>
      </c>
    </row>
    <row r="14" spans="1:26" ht="20.25" customHeight="1">
      <c r="C14" s="80"/>
      <c r="D14" s="15"/>
      <c r="E14" s="16"/>
      <c r="F14" s="18"/>
      <c r="G14" s="17"/>
      <c r="H14" s="17"/>
      <c r="I14" s="17"/>
      <c r="J14" s="36"/>
      <c r="K14" s="25"/>
      <c r="L14" s="3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>
        <f t="shared" si="8"/>
        <v>0</v>
      </c>
    </row>
    <row r="15" spans="1:26" ht="20.25" customHeight="1">
      <c r="C15" s="10" t="str">
        <f t="shared" ref="C15" si="12">IF(D15&lt;&gt;"",1+C13,"")</f>
        <v/>
      </c>
      <c r="D15" s="14"/>
      <c r="E15" s="19"/>
      <c r="F15" s="21">
        <f t="shared" ref="F15" ca="1" si="13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8"/>
        <v>0</v>
      </c>
    </row>
    <row r="16" spans="1:26">
      <c r="D16" s="15" t="s">
        <v>45</v>
      </c>
      <c r="E16" s="16"/>
      <c r="F16" s="18"/>
      <c r="G16" s="17"/>
      <c r="H16" s="17"/>
      <c r="I16" s="17"/>
      <c r="J16" s="36"/>
      <c r="K16" s="25"/>
      <c r="L16" s="38"/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>
        <v>0</v>
      </c>
      <c r="T16" s="15">
        <v>4</v>
      </c>
      <c r="U16" s="15">
        <v>3</v>
      </c>
      <c r="V16" s="15">
        <v>0</v>
      </c>
      <c r="W16" s="15">
        <v>1</v>
      </c>
      <c r="X16" s="15">
        <v>1</v>
      </c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25"/>
  <sheetViews>
    <sheetView workbookViewId="0">
      <selection activeCell="Z5" sqref="Z5"/>
    </sheetView>
  </sheetViews>
  <sheetFormatPr defaultColWidth="9" defaultRowHeight="16.5"/>
  <cols>
    <col min="1" max="2" width="9.625" style="8" customWidth="1"/>
    <col min="3" max="3" width="15.5" style="10" customWidth="1"/>
    <col min="4" max="4" width="10.625" style="8" customWidth="1"/>
    <col min="5" max="5" width="10.5" style="8" customWidth="1"/>
    <col min="6" max="6" width="8" style="10" hidden="1" customWidth="1"/>
    <col min="7" max="7" width="8.625" style="8" customWidth="1"/>
    <col min="8" max="8" width="8.625" style="10" customWidth="1"/>
    <col min="9" max="12" width="6.125" style="10" customWidth="1"/>
    <col min="13" max="24" width="6" style="10" customWidth="1"/>
    <col min="25" max="25" width="7.375" style="8" customWidth="1"/>
    <col min="26" max="16384" width="9" style="8"/>
  </cols>
  <sheetData>
    <row r="1" spans="1:26">
      <c r="A1" s="58"/>
    </row>
    <row r="2" spans="1:26" ht="21" customHeight="1">
      <c r="D2" s="9">
        <v>2020</v>
      </c>
      <c r="E2" s="8" t="s">
        <v>15</v>
      </c>
      <c r="G2" s="11"/>
      <c r="H2" s="12"/>
      <c r="J2" s="12"/>
    </row>
    <row r="3" spans="1:26" ht="21" customHeight="1">
      <c r="A3" s="11"/>
      <c r="B3" s="11"/>
      <c r="D3" s="31">
        <f ca="1">TODAY()</f>
        <v>45212</v>
      </c>
      <c r="E3" s="13" t="s">
        <v>10</v>
      </c>
      <c r="J3" s="12"/>
      <c r="V3" s="7" t="s">
        <v>5</v>
      </c>
    </row>
    <row r="4" spans="1:26" ht="20.25" customHeight="1">
      <c r="C4" s="10">
        <v>0</v>
      </c>
      <c r="D4" s="14" t="s">
        <v>4</v>
      </c>
      <c r="E4" s="14" t="s">
        <v>8</v>
      </c>
      <c r="F4" s="14" t="s">
        <v>9</v>
      </c>
      <c r="G4" s="14" t="s">
        <v>16</v>
      </c>
      <c r="H4" s="14" t="s">
        <v>17</v>
      </c>
      <c r="I4" s="14" t="s">
        <v>13</v>
      </c>
      <c r="J4" s="14" t="s">
        <v>11</v>
      </c>
      <c r="K4" s="14" t="s">
        <v>12</v>
      </c>
      <c r="L4" s="37" t="s">
        <v>6</v>
      </c>
      <c r="M4" s="14">
        <v>1</v>
      </c>
      <c r="N4" s="30">
        <f>1+M4</f>
        <v>2</v>
      </c>
      <c r="O4" s="30">
        <f t="shared" ref="O4:X4" si="0">1+N4</f>
        <v>3</v>
      </c>
      <c r="P4" s="30">
        <f t="shared" si="0"/>
        <v>4</v>
      </c>
      <c r="Q4" s="30">
        <f t="shared" si="0"/>
        <v>5</v>
      </c>
      <c r="R4" s="30">
        <f t="shared" si="0"/>
        <v>6</v>
      </c>
      <c r="S4" s="30">
        <f t="shared" si="0"/>
        <v>7</v>
      </c>
      <c r="T4" s="30">
        <f t="shared" si="0"/>
        <v>8</v>
      </c>
      <c r="U4" s="30">
        <f t="shared" si="0"/>
        <v>9</v>
      </c>
      <c r="V4" s="30">
        <f t="shared" si="0"/>
        <v>10</v>
      </c>
      <c r="W4" s="30">
        <f t="shared" si="0"/>
        <v>11</v>
      </c>
      <c r="X4" s="30">
        <f t="shared" si="0"/>
        <v>12</v>
      </c>
      <c r="Y4" s="28" t="s">
        <v>7</v>
      </c>
    </row>
    <row r="5" spans="1:26" ht="20.25" customHeight="1">
      <c r="C5" s="80"/>
      <c r="D5" s="15" t="s">
        <v>70</v>
      </c>
      <c r="E5" s="114">
        <v>44291</v>
      </c>
      <c r="F5" s="18">
        <f t="shared" ref="F5:F13" ca="1" si="1">TODAY()-E5</f>
        <v>921</v>
      </c>
      <c r="G5" s="17">
        <f t="shared" ref="G5:G11" si="2">INT((+E5-73)/365)+1901</f>
        <v>2022</v>
      </c>
      <c r="H5" s="17">
        <f t="shared" ref="H5:H14" si="3">IF(+$D$2-G5&lt;0,0,$D$2-G5)</f>
        <v>0</v>
      </c>
      <c r="I5" s="17">
        <v>-3</v>
      </c>
      <c r="J5" s="36">
        <f t="shared" ref="J5:J7" si="4">IF(H5&lt;1,0,IF(OR(H5=1,H5=2),3,IF(OR(H5=3,H5=4),4,IF(OR(H5=5,H5=6),5,IF(OR(H5=7,H5=8),6,IF(OR(H5=9,H5=10),7,IF(OR(H5=11,H5=12),8,IF(OR(H5=13,H5=14),9,IF(OR(H5=15,H5=16),10,IF(OR(H5=16,H5=17),11,IF(OR(H5=18,H5=19),12,13)))))))))))</f>
        <v>0</v>
      </c>
      <c r="K5" s="25">
        <f t="shared" ref="K5:K14" si="5">+I5+J5</f>
        <v>-3</v>
      </c>
      <c r="L5" s="25">
        <f t="shared" ref="L5" si="6">SUM(M5:X5)</f>
        <v>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29">
        <f>+K5-L5+COUNT(M5:X5)</f>
        <v>-3</v>
      </c>
      <c r="Z5" s="9">
        <f>Y5</f>
        <v>-3</v>
      </c>
    </row>
    <row r="6" spans="1:26" ht="20.25" customHeight="1">
      <c r="B6" s="22"/>
      <c r="C6" s="80"/>
      <c r="D6" s="14" t="s">
        <v>35</v>
      </c>
      <c r="E6" s="19">
        <v>43416</v>
      </c>
      <c r="F6" s="21">
        <f t="shared" ca="1" si="1"/>
        <v>1796</v>
      </c>
      <c r="G6" s="20">
        <f t="shared" si="2"/>
        <v>2019</v>
      </c>
      <c r="H6" s="17">
        <f t="shared" si="3"/>
        <v>1</v>
      </c>
      <c r="I6" s="20">
        <v>0</v>
      </c>
      <c r="J6" s="27">
        <f t="shared" si="4"/>
        <v>3</v>
      </c>
      <c r="K6" s="25">
        <f t="shared" si="5"/>
        <v>3</v>
      </c>
      <c r="L6" s="38">
        <f>SUM(M6:X6)</f>
        <v>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9">
        <f>+K6-L6+COUNT(M6:X6)</f>
        <v>3</v>
      </c>
      <c r="Z6" s="9">
        <f t="shared" ref="Z6:Z15" si="7">Y6</f>
        <v>3</v>
      </c>
    </row>
    <row r="7" spans="1:26" ht="20.25" customHeight="1">
      <c r="B7" s="22"/>
      <c r="C7" s="80"/>
      <c r="D7" s="15" t="s">
        <v>233</v>
      </c>
      <c r="E7" s="108">
        <v>44572</v>
      </c>
      <c r="F7" s="18">
        <f t="shared" ca="1" si="1"/>
        <v>640</v>
      </c>
      <c r="G7" s="17">
        <f t="shared" si="2"/>
        <v>2022</v>
      </c>
      <c r="H7" s="17">
        <f t="shared" si="3"/>
        <v>0</v>
      </c>
      <c r="I7" s="17">
        <v>0</v>
      </c>
      <c r="J7" s="36">
        <f t="shared" si="4"/>
        <v>0</v>
      </c>
      <c r="K7" s="25">
        <f t="shared" si="5"/>
        <v>0</v>
      </c>
      <c r="L7" s="38">
        <f t="shared" ref="L7" si="8">SUM(M7:X7)</f>
        <v>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29">
        <f t="shared" ref="Y7:Y15" si="9">+K7-L7+COUNT(M7:X7)</f>
        <v>0</v>
      </c>
      <c r="Z7" s="9">
        <f t="shared" si="7"/>
        <v>0</v>
      </c>
    </row>
    <row r="8" spans="1:26" ht="20.25" customHeight="1">
      <c r="B8" s="24"/>
      <c r="C8" s="80"/>
      <c r="D8" s="14" t="s">
        <v>39</v>
      </c>
      <c r="E8" s="19">
        <v>42991</v>
      </c>
      <c r="F8" s="21">
        <f t="shared" ca="1" si="1"/>
        <v>2221</v>
      </c>
      <c r="G8" s="20">
        <f t="shared" si="2"/>
        <v>2018</v>
      </c>
      <c r="H8" s="17">
        <f t="shared" si="3"/>
        <v>2</v>
      </c>
      <c r="I8" s="20">
        <v>0</v>
      </c>
      <c r="J8" s="27">
        <v>0</v>
      </c>
      <c r="K8" s="25">
        <f t="shared" si="5"/>
        <v>0</v>
      </c>
      <c r="L8" s="38">
        <f t="shared" ref="L8:L10" si="10">SUM(M8:X8)</f>
        <v>0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9">
        <f t="shared" si="9"/>
        <v>0</v>
      </c>
      <c r="Z8" s="9">
        <f t="shared" si="7"/>
        <v>0</v>
      </c>
    </row>
    <row r="9" spans="1:26" ht="20.25" customHeight="1">
      <c r="B9" s="9"/>
      <c r="C9" s="80"/>
      <c r="D9" s="15" t="s">
        <v>46</v>
      </c>
      <c r="E9" s="16">
        <v>43978</v>
      </c>
      <c r="F9" s="18">
        <f t="shared" ca="1" si="1"/>
        <v>1234</v>
      </c>
      <c r="G9" s="17">
        <f t="shared" si="2"/>
        <v>2021</v>
      </c>
      <c r="H9" s="17">
        <f t="shared" si="3"/>
        <v>0</v>
      </c>
      <c r="I9" s="17">
        <v>0</v>
      </c>
      <c r="J9" s="36">
        <f t="shared" ref="J9:J14" si="11">IF(H9&lt;1,0,IF(OR(H9=1,H9=2),3,IF(OR(H9=3,H9=4),4,IF(OR(H9=5,H9=6),5,IF(OR(H9=7,H9=8),6,IF(OR(H9=9,H9=10),7,IF(OR(H9=11,H9=12),8,IF(OR(H9=13,H9=14),9,IF(OR(H9=15,H9=16),10,IF(OR(H9=16,H9=17),11,IF(OR(H9=18,H9=19),12,13)))))))))))</f>
        <v>0</v>
      </c>
      <c r="K9" s="25">
        <f t="shared" si="5"/>
        <v>0</v>
      </c>
      <c r="L9" s="38">
        <f t="shared" si="10"/>
        <v>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29">
        <f>+K9-L9+COUNT(M9:X9)</f>
        <v>0</v>
      </c>
      <c r="Z9" s="9">
        <f t="shared" si="7"/>
        <v>0</v>
      </c>
    </row>
    <row r="10" spans="1:26" ht="20.25" customHeight="1">
      <c r="B10" s="9"/>
      <c r="C10" s="80"/>
      <c r="D10" s="14" t="s">
        <v>113</v>
      </c>
      <c r="E10" s="114">
        <v>44382</v>
      </c>
      <c r="F10" s="21"/>
      <c r="G10" s="17">
        <f t="shared" si="2"/>
        <v>2022</v>
      </c>
      <c r="H10" s="17">
        <f t="shared" si="3"/>
        <v>0</v>
      </c>
      <c r="I10" s="20">
        <v>0</v>
      </c>
      <c r="J10" s="27"/>
      <c r="K10" s="25">
        <f t="shared" si="5"/>
        <v>0</v>
      </c>
      <c r="L10" s="38">
        <f t="shared" si="10"/>
        <v>0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29">
        <f t="shared" ref="Y10:Y14" si="12">+K10-L10+COUNT(M10:X10)</f>
        <v>0</v>
      </c>
      <c r="Z10" s="9">
        <f t="shared" si="7"/>
        <v>0</v>
      </c>
    </row>
    <row r="11" spans="1:26" ht="20.25" customHeight="1">
      <c r="B11" s="11"/>
      <c r="C11" s="80"/>
      <c r="D11" s="15" t="s">
        <v>197</v>
      </c>
      <c r="E11" s="114">
        <v>42309</v>
      </c>
      <c r="F11" s="18">
        <f t="shared" ca="1" si="1"/>
        <v>2903</v>
      </c>
      <c r="G11" s="17">
        <f t="shared" si="2"/>
        <v>2016</v>
      </c>
      <c r="H11" s="17">
        <f t="shared" si="3"/>
        <v>4</v>
      </c>
      <c r="I11" s="17">
        <v>0</v>
      </c>
      <c r="J11" s="36"/>
      <c r="K11" s="25">
        <f t="shared" si="5"/>
        <v>0</v>
      </c>
      <c r="L11" s="3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29">
        <f t="shared" si="12"/>
        <v>0</v>
      </c>
      <c r="Z11" s="9">
        <f t="shared" si="7"/>
        <v>0</v>
      </c>
    </row>
    <row r="12" spans="1:26" ht="20.25" customHeight="1">
      <c r="B12" s="9"/>
      <c r="C12" s="80"/>
      <c r="D12" s="15" t="s">
        <v>307</v>
      </c>
      <c r="E12" s="16">
        <v>44615</v>
      </c>
      <c r="F12" s="18">
        <f t="shared" ca="1" si="1"/>
        <v>597</v>
      </c>
      <c r="G12" s="17">
        <f>INT((+E12-73)/365)+1901</f>
        <v>2023</v>
      </c>
      <c r="H12" s="17">
        <f t="shared" si="3"/>
        <v>0</v>
      </c>
      <c r="I12" s="17">
        <v>0</v>
      </c>
      <c r="J12" s="36">
        <f t="shared" si="11"/>
        <v>0</v>
      </c>
      <c r="K12" s="25">
        <f t="shared" si="5"/>
        <v>0</v>
      </c>
      <c r="L12" s="38">
        <f t="shared" ref="L12:L14" si="13">SUM(M12:X12)</f>
        <v>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29">
        <f t="shared" si="12"/>
        <v>0</v>
      </c>
      <c r="Z12" s="9">
        <f t="shared" si="7"/>
        <v>0</v>
      </c>
    </row>
    <row r="13" spans="1:26" ht="20.25" customHeight="1">
      <c r="C13" s="80"/>
      <c r="D13" s="15" t="s">
        <v>199</v>
      </c>
      <c r="E13" s="16"/>
      <c r="F13" s="18">
        <f t="shared" ca="1" si="1"/>
        <v>45212</v>
      </c>
      <c r="G13" s="17"/>
      <c r="H13" s="17"/>
      <c r="I13" s="17">
        <v>0</v>
      </c>
      <c r="J13" s="36">
        <f t="shared" si="11"/>
        <v>0</v>
      </c>
      <c r="K13" s="25">
        <f t="shared" si="5"/>
        <v>0</v>
      </c>
      <c r="L13" s="38">
        <f t="shared" si="13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9">
        <f t="shared" si="12"/>
        <v>0</v>
      </c>
      <c r="Z13" s="9">
        <f t="shared" si="7"/>
        <v>0</v>
      </c>
    </row>
    <row r="14" spans="1:26" ht="20.25" customHeight="1">
      <c r="C14" s="80"/>
      <c r="D14" s="15" t="s">
        <v>308</v>
      </c>
      <c r="E14" s="16">
        <v>44634</v>
      </c>
      <c r="F14" s="18"/>
      <c r="G14" s="17">
        <f t="shared" ref="G14" si="14">INT((+E14-73)/365)+1901</f>
        <v>2023</v>
      </c>
      <c r="H14" s="17">
        <f t="shared" si="3"/>
        <v>0</v>
      </c>
      <c r="I14" s="17">
        <v>0</v>
      </c>
      <c r="J14" s="36">
        <f t="shared" si="11"/>
        <v>0</v>
      </c>
      <c r="K14" s="25">
        <f t="shared" si="5"/>
        <v>0</v>
      </c>
      <c r="L14" s="38">
        <f t="shared" si="13"/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>
        <f t="shared" si="12"/>
        <v>0</v>
      </c>
      <c r="Z14" s="9">
        <f t="shared" si="7"/>
        <v>0</v>
      </c>
    </row>
    <row r="15" spans="1:26" ht="20.25" customHeight="1">
      <c r="C15" s="10" t="str">
        <f t="shared" ref="C15" si="15">IF(D15&lt;&gt;"",1+C13,"")</f>
        <v/>
      </c>
      <c r="D15" s="14"/>
      <c r="E15" s="19"/>
      <c r="F15" s="21">
        <f t="shared" ref="F15" ca="1" si="16">TODAY()-E15</f>
        <v>45212</v>
      </c>
      <c r="G15" s="20"/>
      <c r="H15" s="20"/>
      <c r="I15" s="20"/>
      <c r="J15" s="27"/>
      <c r="K15" s="26"/>
      <c r="L15" s="3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9">
        <f t="shared" si="9"/>
        <v>0</v>
      </c>
      <c r="Z15" s="9">
        <f t="shared" si="7"/>
        <v>0</v>
      </c>
    </row>
    <row r="16" spans="1:26">
      <c r="D16" s="15" t="s">
        <v>45</v>
      </c>
      <c r="E16" s="16"/>
      <c r="F16" s="18"/>
      <c r="G16" s="17"/>
      <c r="H16" s="17"/>
      <c r="I16" s="17"/>
      <c r="J16" s="36"/>
      <c r="K16" s="25"/>
      <c r="L16" s="38"/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>
        <v>0</v>
      </c>
      <c r="T16" s="15">
        <v>4</v>
      </c>
      <c r="U16" s="15">
        <v>3</v>
      </c>
      <c r="V16" s="15">
        <v>0</v>
      </c>
      <c r="W16" s="15">
        <v>1</v>
      </c>
      <c r="X16" s="15">
        <v>1</v>
      </c>
      <c r="Y16" s="29"/>
    </row>
    <row r="17" spans="3:8">
      <c r="D17" s="15"/>
      <c r="E17" s="16"/>
      <c r="F17" s="18"/>
      <c r="G17" s="17"/>
    </row>
    <row r="18" spans="3:8">
      <c r="C18" s="121"/>
      <c r="D18" s="15"/>
      <c r="E18" s="16"/>
      <c r="F18" s="18"/>
      <c r="G18" s="17"/>
      <c r="H18" s="23"/>
    </row>
    <row r="19" spans="3:8">
      <c r="E19" s="11"/>
      <c r="F19" s="12"/>
      <c r="G19" s="9"/>
      <c r="H19" s="23"/>
    </row>
    <row r="20" spans="3:8">
      <c r="E20" s="11"/>
      <c r="F20" s="12"/>
      <c r="G20" s="9"/>
      <c r="H20" s="23"/>
    </row>
    <row r="21" spans="3:8">
      <c r="E21" s="11"/>
      <c r="F21" s="12"/>
      <c r="G21" s="9"/>
      <c r="H21" s="23"/>
    </row>
    <row r="22" spans="3:8">
      <c r="E22" s="11"/>
      <c r="F22" s="12"/>
      <c r="G22" s="9"/>
      <c r="H22" s="23"/>
    </row>
    <row r="23" spans="3:8">
      <c r="E23" s="11"/>
      <c r="F23" s="12"/>
      <c r="G23" s="9"/>
      <c r="H23" s="23"/>
    </row>
    <row r="24" spans="3:8">
      <c r="G24" s="9"/>
      <c r="H24" s="23"/>
    </row>
    <row r="25" spans="3:8">
      <c r="G25" s="9"/>
      <c r="H2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36"/>
  <sheetViews>
    <sheetView topLeftCell="A25" zoomScaleNormal="100" workbookViewId="0">
      <selection activeCell="N25" sqref="N25"/>
    </sheetView>
  </sheetViews>
  <sheetFormatPr defaultRowHeight="16.5"/>
  <cols>
    <col min="1" max="1" width="11.125" bestFit="1" customWidth="1"/>
    <col min="3" max="4" width="2.875" style="87" customWidth="1"/>
    <col min="5" max="7" width="7.75" style="87" customWidth="1"/>
    <col min="8" max="8" width="9.5" style="87" customWidth="1"/>
    <col min="9" max="9" width="7.75" style="87" customWidth="1"/>
    <col min="10" max="10" width="7.75" style="41" customWidth="1"/>
    <col min="11" max="11" width="7.125" style="41" bestFit="1" customWidth="1"/>
    <col min="12" max="14" width="7.75" style="41" customWidth="1"/>
    <col min="15" max="15" width="9.125" style="41" bestFit="1" customWidth="1"/>
    <col min="16" max="16" width="7.875" style="6" bestFit="1" customWidth="1"/>
    <col min="17" max="17" width="12.75" style="87" bestFit="1" customWidth="1"/>
    <col min="18" max="18" width="7.875" style="39" customWidth="1"/>
    <col min="19" max="19" width="7.25" customWidth="1"/>
    <col min="20" max="21" width="6.25" customWidth="1"/>
    <col min="22" max="22" width="5.5" customWidth="1"/>
    <col min="23" max="23" width="6.375" style="87" customWidth="1"/>
    <col min="24" max="24" width="6.125" style="87" customWidth="1"/>
    <col min="25" max="25" width="5.5" style="87" customWidth="1"/>
    <col min="26" max="26" width="5.5" customWidth="1"/>
  </cols>
  <sheetData>
    <row r="1" spans="1:26" s="1" customFormat="1" ht="29.25" customHeight="1" thickBot="1">
      <c r="A1" s="41">
        <f>CHOOSE(E1,3,7,7,4,2,6,4,1,5,3,7,5)</f>
        <v>4</v>
      </c>
      <c r="C1" s="261">
        <v>2021</v>
      </c>
      <c r="D1" s="262"/>
      <c r="E1" s="59">
        <v>7</v>
      </c>
      <c r="F1" s="57" t="str">
        <f>IF(E1=0,"&lt;=월 입력","월  근무편성표")</f>
        <v>월  근무편성표</v>
      </c>
      <c r="I1" s="263">
        <f ca="1">TODAY()</f>
        <v>45212</v>
      </c>
      <c r="J1" s="264"/>
      <c r="K1" s="56">
        <v>0</v>
      </c>
      <c r="L1" s="60" t="str">
        <f>IF(K1="","",IF(K1=0,"",IF(K1&gt;0,"차 수정")))</f>
        <v/>
      </c>
      <c r="M1" s="265" t="str">
        <f>IF(K1="","&lt;예정&gt;:25일한 확인/변경",IF(K1&lt;&gt;"","년차계 : 전월 마지막 근무일 또는 휴무 10일전으로 신청"))</f>
        <v>년차계 : 전월 마지막 근무일 또는 휴무 10일전으로 신청</v>
      </c>
      <c r="N1" s="266"/>
      <c r="O1" s="266"/>
      <c r="Q1" s="238" t="str">
        <f>IF(E1=1,"12월 말일 야간",+E1-1&amp;"월 말일 야간")</f>
        <v>6월 말일 야간</v>
      </c>
      <c r="R1" s="239"/>
      <c r="S1" s="78"/>
      <c r="T1" s="78"/>
      <c r="U1" s="79"/>
      <c r="V1" s="87"/>
      <c r="W1" s="87"/>
      <c r="Y1" s="34"/>
    </row>
    <row r="2" spans="1:26" ht="20.100000000000001" customHeight="1">
      <c r="C2" s="240" t="s">
        <v>2</v>
      </c>
      <c r="D2" s="243" t="s">
        <v>0</v>
      </c>
      <c r="E2" s="246" t="s">
        <v>30</v>
      </c>
      <c r="F2" s="247"/>
      <c r="G2" s="248"/>
      <c r="H2" s="249"/>
      <c r="I2" s="250" t="s">
        <v>38</v>
      </c>
      <c r="J2" s="252" t="s">
        <v>24</v>
      </c>
      <c r="K2" s="252" t="s">
        <v>31</v>
      </c>
      <c r="L2" s="254" t="s">
        <v>25</v>
      </c>
      <c r="M2" s="255" t="s">
        <v>20</v>
      </c>
      <c r="N2" s="257"/>
      <c r="O2" s="258"/>
      <c r="P2" s="54"/>
      <c r="Q2" s="10"/>
      <c r="R2" s="15" t="str">
        <f>'연차 최종(2021.07)'!D8</f>
        <v>유현주</v>
      </c>
      <c r="S2" s="15" t="str">
        <f>'연차 최종(2021.07)'!D9</f>
        <v>김주연</v>
      </c>
      <c r="T2" s="77" t="str">
        <f>'연차 최종(2021.07)'!D5</f>
        <v>이영재</v>
      </c>
      <c r="V2" s="87"/>
      <c r="X2" s="10"/>
      <c r="Y2"/>
    </row>
    <row r="3" spans="1:26" ht="20.100000000000001" customHeight="1">
      <c r="A3" s="89" t="s">
        <v>36</v>
      </c>
      <c r="C3" s="241"/>
      <c r="D3" s="244"/>
      <c r="E3" s="81" t="s">
        <v>24</v>
      </c>
      <c r="F3" s="5" t="s">
        <v>25</v>
      </c>
      <c r="G3" s="63" t="s">
        <v>20</v>
      </c>
      <c r="H3" s="82" t="s">
        <v>33</v>
      </c>
      <c r="I3" s="251"/>
      <c r="J3" s="253"/>
      <c r="K3" s="253"/>
      <c r="L3" s="253"/>
      <c r="M3" s="256"/>
      <c r="N3" s="259"/>
      <c r="O3" s="260"/>
      <c r="Q3" s="71"/>
      <c r="R3" s="15" t="str">
        <f>'연차 최종(2021.07)'!D10</f>
        <v>안광섭</v>
      </c>
      <c r="S3" s="15" t="str">
        <f>'연차 최종(2021.07)'!D11</f>
        <v>송순정</v>
      </c>
      <c r="T3" s="77" t="str">
        <f>'연차 최종(2021.04)'!D6</f>
        <v>권헌일</v>
      </c>
      <c r="V3" s="87"/>
      <c r="X3" s="10"/>
      <c r="Y3"/>
    </row>
    <row r="4" spans="1:26" s="87" customFormat="1" ht="20.100000000000001" customHeight="1" thickBot="1">
      <c r="C4" s="242"/>
      <c r="D4" s="245"/>
      <c r="E4" s="85" t="s">
        <v>62</v>
      </c>
      <c r="F4" s="64"/>
      <c r="G4" s="65" t="s">
        <v>63</v>
      </c>
      <c r="H4" s="86" t="s">
        <v>34</v>
      </c>
      <c r="I4" s="83" t="s">
        <v>3</v>
      </c>
      <c r="J4" s="66" t="s">
        <v>1</v>
      </c>
      <c r="K4" s="66" t="s">
        <v>18</v>
      </c>
      <c r="L4" s="66" t="s">
        <v>44</v>
      </c>
      <c r="M4" s="67" t="s">
        <v>28</v>
      </c>
      <c r="N4" s="135" t="s">
        <v>32</v>
      </c>
      <c r="O4" s="84"/>
      <c r="P4" s="6"/>
      <c r="Q4" s="68" t="s">
        <v>27</v>
      </c>
      <c r="R4" s="72"/>
      <c r="S4" s="15" t="str">
        <f>'연차 최종(2021.07)'!D12</f>
        <v>엄기준</v>
      </c>
      <c r="T4" s="77"/>
      <c r="X4" s="10"/>
    </row>
    <row r="5" spans="1:26" ht="34.5" thickTop="1" thickBot="1">
      <c r="C5" s="46">
        <v>1</v>
      </c>
      <c r="D5" s="47" t="str">
        <f>IF(C5="","",LEFT(TEXT(DATE($C$1,$E$1,$C5),"aaaa"),1))</f>
        <v>목</v>
      </c>
      <c r="E5" s="104" t="s">
        <v>45</v>
      </c>
      <c r="F5" s="123"/>
      <c r="G5" s="118" t="s">
        <v>66</v>
      </c>
      <c r="H5" s="118" t="s">
        <v>76</v>
      </c>
      <c r="I5" s="96"/>
      <c r="J5" s="106"/>
      <c r="K5" s="107" t="s">
        <v>46</v>
      </c>
      <c r="L5" s="101" t="s">
        <v>74</v>
      </c>
      <c r="M5" s="94" t="s">
        <v>56</v>
      </c>
      <c r="N5" s="61" t="s">
        <v>40</v>
      </c>
      <c r="O5" s="127"/>
      <c r="P5" s="69" t="str">
        <f t="shared" ref="P5:P35" si="0">IF(C5="","",IF($E$1="","",IF(OR(COUNTIF(I5:O5,LEFT($R$2,2)&amp;"*")&gt;1,COUNTIF(I5:O5,LEFT($R$3,2)&amp;"*")&gt;1,COUNTIF(I5:O5,LEFT($S$2,2)&amp;"*")&gt;1,COUNTIF(I5:O5,LEFT($S$3,2)&amp;"*")&gt;1,COUNTIF(I5:O5,LEFT($S$4,2)&amp;"*")&gt;1,COUNTIF(I5:O5,LEFT($S$5,2)&amp;"*")&gt;1,COUNTIF(I5:O5,LEFT($L$2,2)&amp;"*")&gt;1),"&lt;=중복!!",IF(M4="","",IF(OR(I5=M4,J5=M4,K5=M4,L5=M4),M4&amp;"&lt;=야간연속 불가!!","")))))</f>
        <v/>
      </c>
      <c r="Q5" s="68" t="s">
        <v>37</v>
      </c>
      <c r="R5" s="73"/>
      <c r="S5" s="15" t="str">
        <f>'연차 최종(2021.07)'!D11</f>
        <v>송순정</v>
      </c>
      <c r="T5" s="125" t="str">
        <f>'연차 최종(2021.04)'!D7</f>
        <v>조용배</v>
      </c>
      <c r="V5" s="87"/>
      <c r="Y5"/>
    </row>
    <row r="6" spans="1:26" ht="21" customHeight="1">
      <c r="A6" s="3"/>
      <c r="C6" s="32">
        <f>1+C5</f>
        <v>2</v>
      </c>
      <c r="D6" s="44" t="str">
        <f t="shared" ref="D6:D35" si="1">IF(C6="","",LEFT(TEXT(DATE($C$1,$E$1,$C6),"aaaa"),1))</f>
        <v>금</v>
      </c>
      <c r="E6" s="104" t="s">
        <v>70</v>
      </c>
      <c r="F6" s="103"/>
      <c r="G6" s="118" t="s">
        <v>35</v>
      </c>
      <c r="H6" s="61" t="s">
        <v>48</v>
      </c>
      <c r="I6" s="96" t="s">
        <v>45</v>
      </c>
      <c r="J6" s="107"/>
      <c r="K6" s="106" t="s">
        <v>46</v>
      </c>
      <c r="L6" s="101" t="s">
        <v>74</v>
      </c>
      <c r="M6" s="94" t="s">
        <v>56</v>
      </c>
      <c r="N6" s="61" t="s">
        <v>54</v>
      </c>
      <c r="O6" s="105"/>
      <c r="P6" s="69" t="str">
        <f t="shared" si="0"/>
        <v/>
      </c>
      <c r="Q6" s="39"/>
      <c r="R6"/>
      <c r="S6" s="48"/>
      <c r="T6" s="49" t="s">
        <v>19</v>
      </c>
      <c r="U6" s="50" t="s">
        <v>23</v>
      </c>
      <c r="V6" s="50" t="s">
        <v>14</v>
      </c>
      <c r="W6" s="51" t="s">
        <v>26</v>
      </c>
      <c r="X6" s="53" t="s">
        <v>22</v>
      </c>
      <c r="Y6" s="48" t="s">
        <v>21</v>
      </c>
    </row>
    <row r="7" spans="1:26" ht="21" customHeight="1">
      <c r="C7" s="43">
        <f t="shared" ref="C7:C35" si="2">1+C6</f>
        <v>3</v>
      </c>
      <c r="D7" s="45" t="str">
        <f t="shared" si="1"/>
        <v>토</v>
      </c>
      <c r="E7" s="102" t="s">
        <v>48</v>
      </c>
      <c r="F7" s="68"/>
      <c r="G7" s="118" t="s">
        <v>70</v>
      </c>
      <c r="H7" s="61" t="s">
        <v>35</v>
      </c>
      <c r="I7" s="96" t="s">
        <v>45</v>
      </c>
      <c r="J7" s="106"/>
      <c r="K7" s="106" t="s">
        <v>39</v>
      </c>
      <c r="L7" s="101" t="s">
        <v>74</v>
      </c>
      <c r="M7" s="94" t="s">
        <v>56</v>
      </c>
      <c r="N7" s="61" t="s">
        <v>46</v>
      </c>
      <c r="O7" s="127"/>
      <c r="P7" s="69" t="str">
        <f t="shared" si="0"/>
        <v/>
      </c>
      <c r="Q7" s="39"/>
      <c r="R7"/>
      <c r="S7" s="39" t="str">
        <f>R2</f>
        <v>유현주</v>
      </c>
      <c r="T7" s="134">
        <f>COUNTIF(I$5:K$35,LEFT($S$7,2)&amp;"*")</f>
        <v>20</v>
      </c>
      <c r="U7" s="134">
        <f>COUNTIF(L$5:L$35,LEFT($S$7,2)&amp;"*")</f>
        <v>5</v>
      </c>
      <c r="V7" s="134">
        <f>COUNTIF(M$5:M$35,LEFT($S$7,2)&amp;"*")</f>
        <v>0</v>
      </c>
      <c r="W7" s="88">
        <f t="shared" ref="W7:W12" si="3">SUM(T7:V7)</f>
        <v>25</v>
      </c>
      <c r="X7" s="88">
        <f>COUNTIF($N$5:$O$35,LEFT($S$7,2)&amp;"*")</f>
        <v>6</v>
      </c>
      <c r="Y7" s="134">
        <f t="shared" ref="Y7:Y12" si="4">+W7+X7</f>
        <v>31</v>
      </c>
    </row>
    <row r="8" spans="1:26" ht="21" customHeight="1">
      <c r="C8" s="32">
        <f t="shared" si="2"/>
        <v>4</v>
      </c>
      <c r="D8" s="44" t="str">
        <f t="shared" si="1"/>
        <v>일</v>
      </c>
      <c r="E8" s="102" t="s">
        <v>35</v>
      </c>
      <c r="F8" s="103"/>
      <c r="G8" s="118" t="s">
        <v>48</v>
      </c>
      <c r="H8" s="61" t="s">
        <v>70</v>
      </c>
      <c r="I8" s="96" t="s">
        <v>39</v>
      </c>
      <c r="J8" s="118"/>
      <c r="K8" s="106" t="s">
        <v>74</v>
      </c>
      <c r="L8" s="101" t="s">
        <v>46</v>
      </c>
      <c r="M8" s="94" t="s">
        <v>56</v>
      </c>
      <c r="N8" s="61"/>
      <c r="O8" s="127"/>
      <c r="P8" s="69" t="str">
        <f t="shared" si="0"/>
        <v/>
      </c>
      <c r="Q8" s="39"/>
      <c r="R8"/>
      <c r="S8" s="48" t="str">
        <f>S2</f>
        <v>김주연</v>
      </c>
      <c r="T8" s="48">
        <f>COUNTIF(I$5:K$35,LEFT($S$8,2)&amp;"*")</f>
        <v>2</v>
      </c>
      <c r="U8" s="48">
        <f>COUNTIF(L$5:L$35,LEFT($S$8,2)&amp;"*")</f>
        <v>11</v>
      </c>
      <c r="V8" s="48">
        <f>COUNTIF(M$5:M$35,LEFT($S$8,2)&amp;"*")</f>
        <v>10</v>
      </c>
      <c r="W8" s="52">
        <f t="shared" si="3"/>
        <v>23</v>
      </c>
      <c r="X8" s="52">
        <f>COUNTIF($N$5:$O$35,LEFT($S$8,2)&amp;"*")</f>
        <v>8</v>
      </c>
      <c r="Y8" s="48">
        <f t="shared" si="4"/>
        <v>31</v>
      </c>
    </row>
    <row r="9" spans="1:26" ht="21" customHeight="1">
      <c r="C9" s="32">
        <f t="shared" si="2"/>
        <v>5</v>
      </c>
      <c r="D9" s="44" t="str">
        <f t="shared" si="1"/>
        <v>월</v>
      </c>
      <c r="E9" s="104" t="s">
        <v>70</v>
      </c>
      <c r="F9" s="103"/>
      <c r="G9" s="118" t="s">
        <v>35</v>
      </c>
      <c r="H9" s="61" t="s">
        <v>48</v>
      </c>
      <c r="I9" s="133" t="s">
        <v>45</v>
      </c>
      <c r="J9" s="107"/>
      <c r="K9" s="107" t="s">
        <v>39</v>
      </c>
      <c r="L9" s="99" t="s">
        <v>46</v>
      </c>
      <c r="M9" s="94" t="s">
        <v>56</v>
      </c>
      <c r="N9" s="61"/>
      <c r="O9" s="105"/>
      <c r="P9" s="69" t="str">
        <f t="shared" si="0"/>
        <v/>
      </c>
      <c r="Q9" s="39"/>
      <c r="R9"/>
      <c r="S9" s="39" t="str">
        <f>S4</f>
        <v>엄기준</v>
      </c>
      <c r="T9" s="134">
        <f>COUNTIF(I$5:K$35,LEFT($S$9,2)&amp;"*")</f>
        <v>3</v>
      </c>
      <c r="U9" s="134">
        <f>COUNTIF(L$5:L$35,LEFT($S$9,2)&amp;"*")</f>
        <v>8</v>
      </c>
      <c r="V9" s="134">
        <f>COUNTIF(M$5:M$35,LEFT($S$9,2)&amp;"*")</f>
        <v>15</v>
      </c>
      <c r="W9" s="88">
        <f t="shared" si="3"/>
        <v>26</v>
      </c>
      <c r="X9" s="88">
        <f>COUNTIF($N$5:$O$35,LEFT($S$9,2)&amp;"*")</f>
        <v>5</v>
      </c>
      <c r="Y9" s="134">
        <f t="shared" si="4"/>
        <v>31</v>
      </c>
    </row>
    <row r="10" spans="1:26" ht="21" customHeight="1">
      <c r="C10" s="32">
        <f t="shared" si="2"/>
        <v>6</v>
      </c>
      <c r="D10" s="44" t="str">
        <f t="shared" si="1"/>
        <v>화</v>
      </c>
      <c r="E10" s="102" t="s">
        <v>48</v>
      </c>
      <c r="F10" s="68"/>
      <c r="G10" s="118" t="s">
        <v>70</v>
      </c>
      <c r="H10" s="61" t="s">
        <v>35</v>
      </c>
      <c r="I10" s="96"/>
      <c r="J10" s="106"/>
      <c r="K10" s="106" t="s">
        <v>89</v>
      </c>
      <c r="L10" s="101" t="s">
        <v>88</v>
      </c>
      <c r="M10" s="94" t="s">
        <v>91</v>
      </c>
      <c r="N10" s="61" t="s">
        <v>56</v>
      </c>
      <c r="O10" s="105"/>
      <c r="P10" s="69" t="str">
        <f t="shared" si="0"/>
        <v/>
      </c>
      <c r="Q10" s="39"/>
      <c r="S10" s="48" t="str">
        <f>S5</f>
        <v>송순정</v>
      </c>
      <c r="T10" s="48">
        <f>COUNTIF(I$5:K$35,LEFT($S$10,2)&amp;"*")</f>
        <v>0</v>
      </c>
      <c r="U10" s="48">
        <f>COUNTIF(L$5:L$35,LEFT($S$10,2)&amp;"*")</f>
        <v>0</v>
      </c>
      <c r="V10" s="48">
        <f>COUNTIF(M$5:M$35,LEFT($S$10,2)&amp;"*")</f>
        <v>0</v>
      </c>
      <c r="W10" s="52">
        <f t="shared" si="3"/>
        <v>0</v>
      </c>
      <c r="X10" s="52">
        <f>COUNTIF($N$5:$O$35,LEFT($S$10,2)&amp;"*")</f>
        <v>0</v>
      </c>
      <c r="Y10" s="48">
        <f t="shared" si="4"/>
        <v>0</v>
      </c>
      <c r="Z10" s="2"/>
    </row>
    <row r="11" spans="1:26" ht="21" customHeight="1">
      <c r="C11" s="32">
        <f t="shared" si="2"/>
        <v>7</v>
      </c>
      <c r="D11" s="44" t="str">
        <f t="shared" si="1"/>
        <v>수</v>
      </c>
      <c r="E11" s="102" t="s">
        <v>35</v>
      </c>
      <c r="F11" s="103"/>
      <c r="G11" s="118" t="s">
        <v>48</v>
      </c>
      <c r="H11" s="61" t="s">
        <v>70</v>
      </c>
      <c r="I11" s="96" t="s">
        <v>94</v>
      </c>
      <c r="J11" s="107"/>
      <c r="K11" s="106" t="s">
        <v>98</v>
      </c>
      <c r="L11" s="101" t="s">
        <v>99</v>
      </c>
      <c r="M11" s="94" t="s">
        <v>91</v>
      </c>
      <c r="N11" s="61"/>
      <c r="O11" s="105"/>
      <c r="P11" s="69" t="str">
        <f t="shared" si="0"/>
        <v/>
      </c>
      <c r="Q11" s="39"/>
      <c r="R11"/>
      <c r="S11" s="75" t="str">
        <f>R3</f>
        <v>안광섭</v>
      </c>
      <c r="T11" s="75">
        <f>COUNTIF(I$5:K$35,LEFT($S$11,2)&amp;"*")</f>
        <v>10</v>
      </c>
      <c r="U11" s="75">
        <f>COUNTIF(L$5:L$35,LEFT($S$11,2)&amp;"*")</f>
        <v>4</v>
      </c>
      <c r="V11" s="75">
        <f>COUNTIF(M$5:M$35,LEFT($S$11,2)&amp;"*")</f>
        <v>6</v>
      </c>
      <c r="W11" s="76">
        <f t="shared" si="3"/>
        <v>20</v>
      </c>
      <c r="X11" s="76">
        <f>COUNTIF($N$5:$O$35,LEFT($S$11,2)&amp;"*")</f>
        <v>3</v>
      </c>
      <c r="Y11" s="75">
        <f t="shared" si="4"/>
        <v>23</v>
      </c>
    </row>
    <row r="12" spans="1:26" s="2" customFormat="1" ht="21" customHeight="1">
      <c r="C12" s="32">
        <f t="shared" si="2"/>
        <v>8</v>
      </c>
      <c r="D12" s="44" t="str">
        <f t="shared" si="1"/>
        <v>목</v>
      </c>
      <c r="E12" s="104" t="s">
        <v>70</v>
      </c>
      <c r="F12" s="103"/>
      <c r="G12" s="118" t="s">
        <v>35</v>
      </c>
      <c r="H12" s="61" t="s">
        <v>48</v>
      </c>
      <c r="I12" s="96"/>
      <c r="J12" s="106"/>
      <c r="K12" s="106" t="s">
        <v>105</v>
      </c>
      <c r="L12" s="101" t="s">
        <v>99</v>
      </c>
      <c r="M12" s="94" t="s">
        <v>92</v>
      </c>
      <c r="N12" s="61" t="s">
        <v>98</v>
      </c>
      <c r="O12" s="105"/>
      <c r="P12" s="69" t="str">
        <f t="shared" si="0"/>
        <v/>
      </c>
      <c r="S12" s="75">
        <f>T4</f>
        <v>0</v>
      </c>
      <c r="T12" s="75">
        <f>COUNTIF(I$5:K$35,LEFT($S$12,2)&amp;"*")</f>
        <v>0</v>
      </c>
      <c r="U12" s="75">
        <f>COUNTIF(L$5:L$35,LEFT($S$12,2)&amp;"*")</f>
        <v>0</v>
      </c>
      <c r="V12" s="75">
        <f>COUNTIF(M$5:M$35,LEFT($S$12,2)&amp;"*")</f>
        <v>0</v>
      </c>
      <c r="W12" s="76">
        <f t="shared" si="3"/>
        <v>0</v>
      </c>
      <c r="X12" s="76">
        <f>COUNTIF($N$5:$O$35,LEFT($S$12,2)&amp;"*")</f>
        <v>0</v>
      </c>
      <c r="Y12" s="75">
        <f t="shared" si="4"/>
        <v>0</v>
      </c>
    </row>
    <row r="13" spans="1:26" ht="21" customHeight="1">
      <c r="C13" s="32">
        <f t="shared" si="2"/>
        <v>9</v>
      </c>
      <c r="D13" s="44" t="str">
        <f t="shared" si="1"/>
        <v>금</v>
      </c>
      <c r="E13" s="102" t="s">
        <v>48</v>
      </c>
      <c r="F13" s="68"/>
      <c r="G13" s="118" t="s">
        <v>70</v>
      </c>
      <c r="H13" s="61" t="s">
        <v>35</v>
      </c>
      <c r="I13" s="96"/>
      <c r="J13" s="106" t="s">
        <v>114</v>
      </c>
      <c r="K13" s="106" t="s">
        <v>105</v>
      </c>
      <c r="L13" s="101" t="s">
        <v>100</v>
      </c>
      <c r="M13" s="94" t="s">
        <v>91</v>
      </c>
      <c r="N13" s="61" t="s">
        <v>90</v>
      </c>
      <c r="O13" s="95"/>
      <c r="P13" s="69" t="str">
        <f t="shared" si="0"/>
        <v/>
      </c>
      <c r="Q13" s="39"/>
      <c r="R13"/>
      <c r="S13" s="39" t="str">
        <f>T2</f>
        <v>이영재</v>
      </c>
      <c r="T13" s="39">
        <f>COUNTIF(E$5:E$35,LEFT($S$13,2)&amp;"*")</f>
        <v>10</v>
      </c>
      <c r="U13" s="39">
        <f>COUNTIF(F$5:F$35,LEFT($S$13,2)&amp;"*")</f>
        <v>0</v>
      </c>
      <c r="V13" s="39">
        <f>COUNTIF(G$5:G$35,LEFT($S$13,2)&amp;"*")</f>
        <v>10</v>
      </c>
      <c r="W13" s="70">
        <f>SUM(T13:V13)</f>
        <v>20</v>
      </c>
      <c r="X13" s="70">
        <f>COUNTIF($H$5:$H$35,LEFT($S$13,2)&amp;"*")+1</f>
        <v>11</v>
      </c>
      <c r="Y13" s="39">
        <f>+W13+X13</f>
        <v>31</v>
      </c>
    </row>
    <row r="14" spans="1:26" ht="21" customHeight="1">
      <c r="C14" s="32">
        <f t="shared" si="2"/>
        <v>10</v>
      </c>
      <c r="D14" s="44" t="str">
        <f t="shared" si="1"/>
        <v>토</v>
      </c>
      <c r="E14" s="102" t="s">
        <v>35</v>
      </c>
      <c r="F14" s="103"/>
      <c r="G14" s="118" t="s">
        <v>48</v>
      </c>
      <c r="H14" s="61" t="s">
        <v>70</v>
      </c>
      <c r="I14" s="96" t="s">
        <v>112</v>
      </c>
      <c r="J14" s="106"/>
      <c r="K14" s="106" t="s">
        <v>114</v>
      </c>
      <c r="L14" s="99" t="s">
        <v>101</v>
      </c>
      <c r="M14" s="94" t="s">
        <v>90</v>
      </c>
      <c r="N14" s="61" t="s">
        <v>91</v>
      </c>
      <c r="O14" s="105"/>
      <c r="P14" s="69" t="str">
        <f t="shared" si="0"/>
        <v/>
      </c>
      <c r="Q14" s="39"/>
      <c r="R14"/>
      <c r="S14" s="48" t="str">
        <f>T3</f>
        <v>권헌일</v>
      </c>
      <c r="T14" s="48">
        <f>COUNTIF(E$5:E$35,LEFT($S$14,2)&amp;"*")</f>
        <v>9</v>
      </c>
      <c r="U14" s="48">
        <f>COUNTIF(F$5:F$35,LEFT($S$14,2)&amp;"*")</f>
        <v>0</v>
      </c>
      <c r="V14" s="48">
        <f>COUNTIF(G$5:G$35,LEFT($S$14,2)&amp;"*")</f>
        <v>11</v>
      </c>
      <c r="W14" s="52">
        <f t="shared" ref="W14:W15" si="5">SUM(T14:V14)</f>
        <v>20</v>
      </c>
      <c r="X14" s="52">
        <f>COUNTIF($H$5:$H$35,LEFT($S$14,2)&amp;"*")</f>
        <v>11</v>
      </c>
      <c r="Y14" s="48">
        <f t="shared" ref="Y14:Y15" si="6">+W14+X14</f>
        <v>31</v>
      </c>
    </row>
    <row r="15" spans="1:26" ht="28.5" thickBot="1">
      <c r="C15" s="32">
        <f t="shared" si="2"/>
        <v>11</v>
      </c>
      <c r="D15" s="44" t="str">
        <f t="shared" si="1"/>
        <v>일</v>
      </c>
      <c r="E15" s="104" t="s">
        <v>78</v>
      </c>
      <c r="F15" s="103"/>
      <c r="G15" s="118" t="s">
        <v>68</v>
      </c>
      <c r="H15" s="61" t="s">
        <v>51</v>
      </c>
      <c r="I15" s="96" t="s">
        <v>100</v>
      </c>
      <c r="J15" s="106"/>
      <c r="K15" s="106" t="s">
        <v>114</v>
      </c>
      <c r="L15" s="101" t="s">
        <v>102</v>
      </c>
      <c r="M15" s="94" t="s">
        <v>56</v>
      </c>
      <c r="N15" s="61"/>
      <c r="O15" s="127"/>
      <c r="P15" s="69" t="str">
        <f t="shared" si="0"/>
        <v/>
      </c>
      <c r="Q15" s="39"/>
      <c r="R15"/>
      <c r="S15" s="39" t="str">
        <f>T5</f>
        <v>조용배</v>
      </c>
      <c r="T15" s="39">
        <f>COUNTIF(E$5:E$35,LEFT($S$15,2)&amp;"*")</f>
        <v>9</v>
      </c>
      <c r="U15" s="39">
        <f>COUNTIF(F$5:F$35,LEFT($S$15,2)&amp;"*")</f>
        <v>0</v>
      </c>
      <c r="V15" s="39">
        <f>COUNTIF(G$5:G$35,LEFT($S$15,2)&amp;"*")</f>
        <v>10</v>
      </c>
      <c r="W15" s="74">
        <f t="shared" si="5"/>
        <v>19</v>
      </c>
      <c r="X15" s="74">
        <f>COUNTIF($H$5:$H$35,LEFT($S$15,2)&amp;"*")+2</f>
        <v>12</v>
      </c>
      <c r="Y15" s="39">
        <f t="shared" si="6"/>
        <v>31</v>
      </c>
    </row>
    <row r="16" spans="1:26" s="2" customFormat="1" ht="27.75">
      <c r="C16" s="32">
        <f t="shared" si="2"/>
        <v>12</v>
      </c>
      <c r="D16" s="44" t="str">
        <f t="shared" si="1"/>
        <v>월</v>
      </c>
      <c r="E16" s="102" t="s">
        <v>45</v>
      </c>
      <c r="F16" s="68"/>
      <c r="G16" s="118" t="s">
        <v>77</v>
      </c>
      <c r="H16" s="126" t="s">
        <v>69</v>
      </c>
      <c r="I16" s="139"/>
      <c r="J16" s="107" t="s">
        <v>114</v>
      </c>
      <c r="K16" s="106" t="s">
        <v>100</v>
      </c>
      <c r="L16" s="101" t="s">
        <v>103</v>
      </c>
      <c r="M16" s="94" t="s">
        <v>93</v>
      </c>
      <c r="N16" s="61"/>
      <c r="O16" s="128"/>
      <c r="P16" s="69" t="str">
        <f t="shared" si="0"/>
        <v/>
      </c>
      <c r="Q16" s="39"/>
      <c r="V16" s="35"/>
      <c r="W16" s="35"/>
      <c r="X16" s="35"/>
    </row>
    <row r="17" spans="3:25" s="2" customFormat="1" ht="27.75">
      <c r="C17" s="32">
        <f t="shared" si="2"/>
        <v>13</v>
      </c>
      <c r="D17" s="44" t="str">
        <f t="shared" si="1"/>
        <v>화</v>
      </c>
      <c r="E17" s="102" t="s">
        <v>45</v>
      </c>
      <c r="F17" s="103"/>
      <c r="G17" s="118" t="s">
        <v>65</v>
      </c>
      <c r="H17" s="126" t="s">
        <v>79</v>
      </c>
      <c r="I17" s="139"/>
      <c r="J17" s="107" t="s">
        <v>114</v>
      </c>
      <c r="K17" s="106" t="s">
        <v>39</v>
      </c>
      <c r="L17" s="101" t="s">
        <v>102</v>
      </c>
      <c r="M17" s="94" t="s">
        <v>93</v>
      </c>
      <c r="N17" s="61"/>
      <c r="O17" s="128"/>
      <c r="P17" s="69" t="str">
        <f t="shared" si="0"/>
        <v/>
      </c>
      <c r="Q17" s="119"/>
      <c r="R17" s="97"/>
      <c r="V17" s="35"/>
      <c r="W17" s="35"/>
      <c r="X17" s="35"/>
    </row>
    <row r="18" spans="3:25" s="2" customFormat="1" ht="21" customHeight="1">
      <c r="C18" s="32">
        <f t="shared" si="2"/>
        <v>14</v>
      </c>
      <c r="D18" s="44" t="str">
        <f t="shared" si="1"/>
        <v>수</v>
      </c>
      <c r="E18" s="104" t="s">
        <v>48</v>
      </c>
      <c r="F18" s="103"/>
      <c r="G18" s="118" t="s">
        <v>70</v>
      </c>
      <c r="H18" s="61" t="s">
        <v>35</v>
      </c>
      <c r="I18" s="96" t="s">
        <v>115</v>
      </c>
      <c r="J18" s="107"/>
      <c r="K18" s="106" t="s">
        <v>114</v>
      </c>
      <c r="L18" s="101" t="s">
        <v>98</v>
      </c>
      <c r="M18" s="94" t="s">
        <v>90</v>
      </c>
      <c r="N18" s="61" t="s">
        <v>91</v>
      </c>
      <c r="O18" s="128"/>
      <c r="P18" s="69" t="str">
        <f t="shared" si="0"/>
        <v/>
      </c>
      <c r="Q18" s="119"/>
      <c r="T18" s="98"/>
      <c r="V18" s="35"/>
      <c r="W18" s="35"/>
      <c r="X18" s="35"/>
    </row>
    <row r="19" spans="3:25" s="2" customFormat="1" ht="21" customHeight="1">
      <c r="C19" s="43">
        <f t="shared" si="2"/>
        <v>15</v>
      </c>
      <c r="D19" s="45" t="str">
        <f t="shared" si="1"/>
        <v>목</v>
      </c>
      <c r="E19" s="102" t="s">
        <v>35</v>
      </c>
      <c r="F19" s="68"/>
      <c r="G19" s="118" t="s">
        <v>48</v>
      </c>
      <c r="H19" s="61" t="s">
        <v>70</v>
      </c>
      <c r="I19" s="96" t="s">
        <v>116</v>
      </c>
      <c r="J19" s="106"/>
      <c r="K19" s="103" t="s">
        <v>114</v>
      </c>
      <c r="L19" s="101" t="s">
        <v>100</v>
      </c>
      <c r="M19" s="94" t="s">
        <v>91</v>
      </c>
      <c r="N19" s="61" t="s">
        <v>90</v>
      </c>
      <c r="O19" s="132"/>
      <c r="P19" s="69" t="str">
        <f t="shared" si="0"/>
        <v/>
      </c>
      <c r="Q19" s="119"/>
      <c r="V19" s="35"/>
      <c r="W19" s="35"/>
      <c r="X19" s="35"/>
    </row>
    <row r="20" spans="3:25" ht="21" customHeight="1">
      <c r="C20" s="32">
        <f t="shared" si="2"/>
        <v>16</v>
      </c>
      <c r="D20" s="44" t="str">
        <f t="shared" si="1"/>
        <v>금</v>
      </c>
      <c r="E20" s="102" t="s">
        <v>70</v>
      </c>
      <c r="F20" s="103"/>
      <c r="G20" s="118" t="s">
        <v>35</v>
      </c>
      <c r="H20" s="61" t="s">
        <v>48</v>
      </c>
      <c r="I20" s="96" t="s">
        <v>94</v>
      </c>
      <c r="J20" s="107"/>
      <c r="K20" s="106" t="s">
        <v>108</v>
      </c>
      <c r="L20" s="101" t="s">
        <v>99</v>
      </c>
      <c r="M20" s="94" t="s">
        <v>92</v>
      </c>
      <c r="N20" s="61" t="s">
        <v>114</v>
      </c>
      <c r="O20" s="127"/>
      <c r="P20" s="69" t="str">
        <f t="shared" si="0"/>
        <v/>
      </c>
      <c r="Q20" s="119"/>
      <c r="R20" s="124"/>
      <c r="V20" s="87"/>
      <c r="Y20"/>
    </row>
    <row r="21" spans="3:25" ht="21" customHeight="1">
      <c r="C21" s="32">
        <f>1+C20</f>
        <v>17</v>
      </c>
      <c r="D21" s="44" t="str">
        <f t="shared" si="1"/>
        <v>토</v>
      </c>
      <c r="E21" s="104" t="s">
        <v>48</v>
      </c>
      <c r="F21" s="103"/>
      <c r="G21" s="118" t="s">
        <v>70</v>
      </c>
      <c r="H21" s="61" t="s">
        <v>35</v>
      </c>
      <c r="I21" s="96" t="s">
        <v>95</v>
      </c>
      <c r="J21" s="106"/>
      <c r="K21" s="106" t="s">
        <v>114</v>
      </c>
      <c r="L21" s="101" t="s">
        <v>99</v>
      </c>
      <c r="M21" s="94" t="s">
        <v>92</v>
      </c>
      <c r="N21" s="61" t="s">
        <v>107</v>
      </c>
      <c r="O21" s="127"/>
      <c r="P21" s="69" t="str">
        <f t="shared" si="0"/>
        <v/>
      </c>
      <c r="Q21" s="39"/>
      <c r="R21" s="2"/>
      <c r="V21" s="87"/>
      <c r="Y21"/>
    </row>
    <row r="22" spans="3:25" ht="21" customHeight="1">
      <c r="C22" s="32">
        <f t="shared" si="2"/>
        <v>18</v>
      </c>
      <c r="D22" s="44" t="str">
        <f t="shared" si="1"/>
        <v>일</v>
      </c>
      <c r="E22" s="102" t="s">
        <v>35</v>
      </c>
      <c r="F22" s="68"/>
      <c r="G22" s="118" t="s">
        <v>48</v>
      </c>
      <c r="H22" s="61" t="s">
        <v>70</v>
      </c>
      <c r="I22" s="96" t="s">
        <v>117</v>
      </c>
      <c r="J22" s="107"/>
      <c r="K22" s="106" t="s">
        <v>114</v>
      </c>
      <c r="L22" s="101" t="s">
        <v>99</v>
      </c>
      <c r="M22" s="94" t="s">
        <v>92</v>
      </c>
      <c r="N22" s="61"/>
      <c r="O22" s="127"/>
      <c r="P22" s="69" t="str">
        <f t="shared" si="0"/>
        <v/>
      </c>
      <c r="Q22" s="39"/>
      <c r="R22" s="2"/>
      <c r="V22" s="87"/>
      <c r="Y22"/>
    </row>
    <row r="23" spans="3:25" ht="21" customHeight="1">
      <c r="C23" s="32">
        <f t="shared" si="2"/>
        <v>19</v>
      </c>
      <c r="D23" s="44" t="str">
        <f t="shared" si="1"/>
        <v>월</v>
      </c>
      <c r="E23" s="102" t="s">
        <v>70</v>
      </c>
      <c r="F23" s="103"/>
      <c r="G23" s="118" t="s">
        <v>35</v>
      </c>
      <c r="H23" s="61" t="s">
        <v>48</v>
      </c>
      <c r="I23" s="96" t="s">
        <v>64</v>
      </c>
      <c r="J23" s="106" t="s">
        <v>118</v>
      </c>
      <c r="K23" s="106" t="s">
        <v>114</v>
      </c>
      <c r="L23" s="101" t="s">
        <v>99</v>
      </c>
      <c r="M23" s="94" t="s">
        <v>92</v>
      </c>
      <c r="N23" s="61"/>
      <c r="O23" s="127"/>
      <c r="P23" s="69" t="str">
        <f t="shared" si="0"/>
        <v/>
      </c>
      <c r="Q23" s="119"/>
      <c r="R23" s="2"/>
      <c r="V23" s="87"/>
      <c r="Y23"/>
    </row>
    <row r="24" spans="3:25" ht="21" customHeight="1">
      <c r="C24" s="32">
        <f t="shared" si="2"/>
        <v>20</v>
      </c>
      <c r="D24" s="44" t="str">
        <f t="shared" si="1"/>
        <v>화</v>
      </c>
      <c r="E24" s="104" t="s">
        <v>48</v>
      </c>
      <c r="F24" s="103"/>
      <c r="G24" s="118" t="s">
        <v>70</v>
      </c>
      <c r="H24" s="61" t="s">
        <v>195</v>
      </c>
      <c r="I24" s="96" t="s">
        <v>95</v>
      </c>
      <c r="J24" s="107"/>
      <c r="K24" s="106" t="s">
        <v>117</v>
      </c>
      <c r="L24" s="101" t="s">
        <v>119</v>
      </c>
      <c r="M24" s="94" t="s">
        <v>91</v>
      </c>
      <c r="N24" s="61" t="s">
        <v>114</v>
      </c>
      <c r="O24" s="127"/>
      <c r="P24" s="69" t="str">
        <f t="shared" si="0"/>
        <v/>
      </c>
      <c r="Q24" s="119"/>
      <c r="R24" s="2"/>
      <c r="V24" s="87"/>
      <c r="Y24"/>
    </row>
    <row r="25" spans="3:25" ht="21" customHeight="1">
      <c r="C25" s="32">
        <f t="shared" si="2"/>
        <v>21</v>
      </c>
      <c r="D25" s="44" t="str">
        <f t="shared" si="1"/>
        <v>수</v>
      </c>
      <c r="E25" s="102" t="s">
        <v>35</v>
      </c>
      <c r="F25" s="68"/>
      <c r="G25" s="118" t="s">
        <v>48</v>
      </c>
      <c r="H25" s="61" t="s">
        <v>70</v>
      </c>
      <c r="I25" s="96" t="s">
        <v>95</v>
      </c>
      <c r="J25" s="107"/>
      <c r="K25" s="106" t="s">
        <v>117</v>
      </c>
      <c r="L25" s="101" t="s">
        <v>119</v>
      </c>
      <c r="M25" s="94" t="s">
        <v>113</v>
      </c>
      <c r="N25" s="61" t="s">
        <v>91</v>
      </c>
      <c r="O25" s="127"/>
      <c r="P25" s="69" t="str">
        <f t="shared" si="0"/>
        <v/>
      </c>
      <c r="Q25" s="39"/>
      <c r="R25" s="2"/>
      <c r="V25" s="87"/>
      <c r="Y25"/>
    </row>
    <row r="26" spans="3:25" s="2" customFormat="1" ht="21" customHeight="1">
      <c r="C26" s="32">
        <f t="shared" si="2"/>
        <v>22</v>
      </c>
      <c r="D26" s="44" t="str">
        <f t="shared" si="1"/>
        <v>목</v>
      </c>
      <c r="E26" s="102" t="s">
        <v>70</v>
      </c>
      <c r="F26" s="103"/>
      <c r="G26" s="118" t="s">
        <v>35</v>
      </c>
      <c r="H26" s="61" t="s">
        <v>48</v>
      </c>
      <c r="I26" s="96" t="s">
        <v>96</v>
      </c>
      <c r="J26" s="107"/>
      <c r="K26" s="106" t="s">
        <v>108</v>
      </c>
      <c r="L26" s="101" t="s">
        <v>102</v>
      </c>
      <c r="M26" s="94" t="s">
        <v>113</v>
      </c>
      <c r="N26" s="61" t="s">
        <v>110</v>
      </c>
      <c r="O26" s="127"/>
      <c r="P26" s="69" t="str">
        <f t="shared" si="0"/>
        <v/>
      </c>
      <c r="Q26" s="39"/>
      <c r="V26" s="35"/>
      <c r="W26" s="35"/>
      <c r="X26" s="35"/>
    </row>
    <row r="27" spans="3:25" ht="21" customHeight="1">
      <c r="C27" s="32">
        <f t="shared" si="2"/>
        <v>23</v>
      </c>
      <c r="D27" s="44" t="str">
        <f t="shared" si="1"/>
        <v>금</v>
      </c>
      <c r="E27" s="104" t="s">
        <v>48</v>
      </c>
      <c r="F27" s="103"/>
      <c r="G27" s="118" t="s">
        <v>70</v>
      </c>
      <c r="H27" s="61" t="s">
        <v>35</v>
      </c>
      <c r="I27" s="96" t="s">
        <v>95</v>
      </c>
      <c r="J27" s="107"/>
      <c r="K27" s="106" t="s">
        <v>120</v>
      </c>
      <c r="L27" s="101" t="s">
        <v>104</v>
      </c>
      <c r="M27" s="94" t="s">
        <v>113</v>
      </c>
      <c r="N27" s="61" t="s">
        <v>118</v>
      </c>
      <c r="O27" s="127"/>
      <c r="P27" s="69" t="str">
        <f t="shared" si="0"/>
        <v/>
      </c>
      <c r="Q27" s="39"/>
      <c r="R27" s="2"/>
      <c r="V27" s="87"/>
      <c r="Y27"/>
    </row>
    <row r="28" spans="3:25" ht="21" customHeight="1">
      <c r="C28" s="32">
        <f t="shared" si="2"/>
        <v>24</v>
      </c>
      <c r="D28" s="44" t="str">
        <f t="shared" si="1"/>
        <v>토</v>
      </c>
      <c r="E28" s="102" t="s">
        <v>35</v>
      </c>
      <c r="F28" s="68"/>
      <c r="G28" s="118" t="s">
        <v>48</v>
      </c>
      <c r="H28" s="61" t="s">
        <v>196</v>
      </c>
      <c r="I28" s="96" t="s">
        <v>94</v>
      </c>
      <c r="J28" s="106" t="s">
        <v>118</v>
      </c>
      <c r="K28" s="106" t="s">
        <v>119</v>
      </c>
      <c r="L28" s="101" t="s">
        <v>103</v>
      </c>
      <c r="M28" s="94" t="s">
        <v>113</v>
      </c>
      <c r="N28" s="118"/>
      <c r="O28" s="127"/>
      <c r="P28" s="69" t="str">
        <f t="shared" si="0"/>
        <v/>
      </c>
      <c r="Q28" s="39"/>
      <c r="R28" s="2"/>
      <c r="V28" s="87"/>
      <c r="Y28"/>
    </row>
    <row r="29" spans="3:25" ht="21" customHeight="1">
      <c r="C29" s="32">
        <f t="shared" si="2"/>
        <v>25</v>
      </c>
      <c r="D29" s="44" t="str">
        <f t="shared" si="1"/>
        <v>일</v>
      </c>
      <c r="E29" s="102" t="s">
        <v>70</v>
      </c>
      <c r="F29" s="103"/>
      <c r="G29" s="118" t="s">
        <v>35</v>
      </c>
      <c r="H29" s="61" t="s">
        <v>48</v>
      </c>
      <c r="I29" s="96" t="s">
        <v>117</v>
      </c>
      <c r="J29" s="106"/>
      <c r="K29" s="107" t="s">
        <v>119</v>
      </c>
      <c r="L29" s="101" t="s">
        <v>52</v>
      </c>
      <c r="M29" s="94" t="s">
        <v>113</v>
      </c>
      <c r="N29" s="61"/>
      <c r="O29" s="127"/>
      <c r="P29" s="69" t="str">
        <f t="shared" si="0"/>
        <v/>
      </c>
      <c r="Q29" s="39"/>
      <c r="R29" s="2"/>
      <c r="V29" s="87"/>
      <c r="Y29"/>
    </row>
    <row r="30" spans="3:25" ht="21" customHeight="1">
      <c r="C30" s="32">
        <f t="shared" si="2"/>
        <v>26</v>
      </c>
      <c r="D30" s="44" t="str">
        <f t="shared" si="1"/>
        <v>월</v>
      </c>
      <c r="E30" s="104" t="s">
        <v>48</v>
      </c>
      <c r="F30" s="103"/>
      <c r="G30" s="118" t="s">
        <v>70</v>
      </c>
      <c r="H30" s="61" t="s">
        <v>35</v>
      </c>
      <c r="I30" s="96" t="s">
        <v>95</v>
      </c>
      <c r="J30" s="106"/>
      <c r="K30" s="106" t="s">
        <v>100</v>
      </c>
      <c r="L30" s="101" t="s">
        <v>52</v>
      </c>
      <c r="M30" s="94" t="s">
        <v>113</v>
      </c>
      <c r="N30" s="61" t="s">
        <v>90</v>
      </c>
      <c r="O30" s="127"/>
      <c r="P30" s="69" t="str">
        <f t="shared" si="0"/>
        <v/>
      </c>
      <c r="Q30" s="39"/>
      <c r="R30" s="2"/>
      <c r="V30" s="87"/>
      <c r="Y30"/>
    </row>
    <row r="31" spans="3:25" ht="21" customHeight="1">
      <c r="C31" s="32">
        <f t="shared" si="2"/>
        <v>27</v>
      </c>
      <c r="D31" s="44" t="str">
        <f t="shared" si="1"/>
        <v>화</v>
      </c>
      <c r="E31" s="102" t="s">
        <v>35</v>
      </c>
      <c r="F31" s="68"/>
      <c r="G31" s="118" t="s">
        <v>48</v>
      </c>
      <c r="H31" s="61" t="s">
        <v>70</v>
      </c>
      <c r="I31" s="96" t="s">
        <v>95</v>
      </c>
      <c r="J31" s="106"/>
      <c r="K31" s="106" t="s">
        <v>117</v>
      </c>
      <c r="L31" s="101" t="s">
        <v>52</v>
      </c>
      <c r="M31" s="94" t="s">
        <v>110</v>
      </c>
      <c r="N31" s="61" t="s">
        <v>114</v>
      </c>
      <c r="O31" s="127"/>
      <c r="P31" s="69" t="str">
        <f t="shared" si="0"/>
        <v/>
      </c>
      <c r="Q31" s="39"/>
      <c r="R31"/>
      <c r="V31" s="87"/>
      <c r="Y31"/>
    </row>
    <row r="32" spans="3:25" ht="21" customHeight="1">
      <c r="C32" s="32">
        <f t="shared" si="2"/>
        <v>28</v>
      </c>
      <c r="D32" s="44" t="str">
        <f t="shared" si="1"/>
        <v>수</v>
      </c>
      <c r="E32" s="102" t="s">
        <v>70</v>
      </c>
      <c r="F32" s="103"/>
      <c r="G32" s="118" t="s">
        <v>35</v>
      </c>
      <c r="H32" s="61" t="s">
        <v>48</v>
      </c>
      <c r="I32" s="96" t="s">
        <v>97</v>
      </c>
      <c r="J32" s="107"/>
      <c r="K32" s="106" t="s">
        <v>100</v>
      </c>
      <c r="L32" s="101" t="s">
        <v>114</v>
      </c>
      <c r="M32" s="94" t="s">
        <v>110</v>
      </c>
      <c r="N32" s="61" t="s">
        <v>53</v>
      </c>
      <c r="O32" s="127"/>
      <c r="P32" s="69" t="str">
        <f t="shared" si="0"/>
        <v/>
      </c>
      <c r="Q32" s="39"/>
      <c r="R32"/>
      <c r="V32" s="87"/>
      <c r="Y32"/>
    </row>
    <row r="33" spans="3:25" s="2" customFormat="1" ht="21" customHeight="1">
      <c r="C33" s="32">
        <f t="shared" si="2"/>
        <v>29</v>
      </c>
      <c r="D33" s="44" t="str">
        <f t="shared" si="1"/>
        <v>목</v>
      </c>
      <c r="E33" s="104" t="s">
        <v>48</v>
      </c>
      <c r="F33" s="103"/>
      <c r="G33" s="118" t="s">
        <v>70</v>
      </c>
      <c r="H33" s="61" t="s">
        <v>35</v>
      </c>
      <c r="I33" s="96" t="s">
        <v>95</v>
      </c>
      <c r="J33" s="106"/>
      <c r="K33" s="106" t="s">
        <v>175</v>
      </c>
      <c r="L33" s="101" t="s">
        <v>114</v>
      </c>
      <c r="M33" s="94" t="s">
        <v>110</v>
      </c>
      <c r="N33" s="61" t="s">
        <v>80</v>
      </c>
      <c r="O33" s="105"/>
      <c r="P33" s="69" t="str">
        <f t="shared" si="0"/>
        <v/>
      </c>
      <c r="R33"/>
      <c r="V33" s="35"/>
      <c r="W33" s="35"/>
      <c r="X33" s="35"/>
    </row>
    <row r="34" spans="3:25" ht="21" customHeight="1">
      <c r="C34" s="32">
        <f t="shared" si="2"/>
        <v>30</v>
      </c>
      <c r="D34" s="44" t="str">
        <f t="shared" si="1"/>
        <v>금</v>
      </c>
      <c r="E34" s="102" t="s">
        <v>35</v>
      </c>
      <c r="F34" s="68"/>
      <c r="G34" s="118" t="s">
        <v>48</v>
      </c>
      <c r="H34" s="61" t="s">
        <v>70</v>
      </c>
      <c r="I34" s="115" t="s">
        <v>109</v>
      </c>
      <c r="J34" s="122"/>
      <c r="K34" s="103"/>
      <c r="L34" s="101" t="s">
        <v>114</v>
      </c>
      <c r="M34" s="116" t="s">
        <v>110</v>
      </c>
      <c r="N34" s="62" t="s">
        <v>82</v>
      </c>
      <c r="O34" s="117" t="s">
        <v>174</v>
      </c>
      <c r="P34" s="69" t="str">
        <f t="shared" si="0"/>
        <v/>
      </c>
      <c r="Q34" s="39"/>
      <c r="R34"/>
      <c r="V34" s="87"/>
      <c r="Y34"/>
    </row>
    <row r="35" spans="3:25" ht="21" customHeight="1" thickBot="1">
      <c r="C35" s="33">
        <f t="shared" si="2"/>
        <v>31</v>
      </c>
      <c r="D35" s="4" t="str">
        <f t="shared" si="1"/>
        <v>토</v>
      </c>
      <c r="E35" s="136" t="s">
        <v>70</v>
      </c>
      <c r="F35" s="137"/>
      <c r="G35" s="138" t="s">
        <v>35</v>
      </c>
      <c r="H35" s="113" t="s">
        <v>48</v>
      </c>
      <c r="I35" s="109" t="s">
        <v>95</v>
      </c>
      <c r="J35" s="120"/>
      <c r="K35" s="110" t="s">
        <v>106</v>
      </c>
      <c r="L35" s="111" t="s">
        <v>114</v>
      </c>
      <c r="M35" s="112" t="s">
        <v>111</v>
      </c>
      <c r="N35" s="113" t="s">
        <v>81</v>
      </c>
      <c r="O35" s="100"/>
      <c r="P35" s="69" t="str">
        <f t="shared" si="0"/>
        <v/>
      </c>
      <c r="Q35" s="39"/>
      <c r="R35"/>
      <c r="V35" s="87"/>
      <c r="Y35"/>
    </row>
    <row r="36" spans="3:25" ht="18" customHeight="1">
      <c r="C36" s="90"/>
      <c r="D36" s="91"/>
      <c r="E36" s="42"/>
      <c r="F36" s="42"/>
      <c r="G36" s="42"/>
      <c r="H36" s="42"/>
      <c r="I36" s="42"/>
      <c r="J36" s="92"/>
      <c r="K36" s="92"/>
      <c r="L36" s="92"/>
      <c r="M36" s="92"/>
      <c r="N36" s="92"/>
      <c r="O36" s="92"/>
      <c r="P36" s="55"/>
      <c r="Q36" s="7"/>
      <c r="R36" s="40"/>
    </row>
  </sheetData>
  <mergeCells count="13">
    <mergeCell ref="Q1:R1"/>
    <mergeCell ref="C2:C4"/>
    <mergeCell ref="D2:D4"/>
    <mergeCell ref="E2:H2"/>
    <mergeCell ref="I2:I3"/>
    <mergeCell ref="J2:J3"/>
    <mergeCell ref="K2:K3"/>
    <mergeCell ref="L2:L3"/>
    <mergeCell ref="M2:M3"/>
    <mergeCell ref="N2:O3"/>
    <mergeCell ref="C1:D1"/>
    <mergeCell ref="I1:J1"/>
    <mergeCell ref="M1:O1"/>
  </mergeCells>
  <phoneticPr fontId="1" type="noConversion"/>
  <conditionalFormatting sqref="G3:G4 J2:K2 M4 M2">
    <cfRule type="cellIs" dxfId="1097" priority="91" operator="between">
      <formula>$G$2</formula>
      <formula>$M$2</formula>
    </cfRule>
  </conditionalFormatting>
  <conditionalFormatting sqref="C5:D35">
    <cfRule type="expression" dxfId="1096" priority="90">
      <formula>WEEKDAY($C5)=$A$1</formula>
    </cfRule>
  </conditionalFormatting>
  <conditionalFormatting sqref="I5:N35">
    <cfRule type="expression" dxfId="1095" priority="89">
      <formula>WEEKDAY($C5)=$A$1</formula>
    </cfRule>
  </conditionalFormatting>
  <conditionalFormatting sqref="O5">
    <cfRule type="expression" dxfId="1094" priority="88">
      <formula>WEEKDAY($C5)=$A$1</formula>
    </cfRule>
  </conditionalFormatting>
  <conditionalFormatting sqref="O6:O35">
    <cfRule type="expression" dxfId="1093" priority="87">
      <formula>WEEKDAY($C6)=$A$1</formula>
    </cfRule>
  </conditionalFormatting>
  <conditionalFormatting sqref="E7:E8 H8">
    <cfRule type="expression" dxfId="1092" priority="86">
      <formula>WEEKDAY($C7)=$A$1</formula>
    </cfRule>
  </conditionalFormatting>
  <conditionalFormatting sqref="E5">
    <cfRule type="expression" dxfId="1091" priority="85">
      <formula>WEEKDAY($C5)=$A$1</formula>
    </cfRule>
  </conditionalFormatting>
  <conditionalFormatting sqref="H5">
    <cfRule type="expression" dxfId="1090" priority="84">
      <formula>WEEKDAY($C5)=$A$1</formula>
    </cfRule>
  </conditionalFormatting>
  <conditionalFormatting sqref="E6">
    <cfRule type="expression" dxfId="1089" priority="83">
      <formula>WEEKDAY($C6)=$A$1</formula>
    </cfRule>
  </conditionalFormatting>
  <conditionalFormatting sqref="F6">
    <cfRule type="expression" dxfId="1088" priority="82">
      <formula>WEEKDAY($C6)=$A$1</formula>
    </cfRule>
  </conditionalFormatting>
  <conditionalFormatting sqref="F8">
    <cfRule type="expression" dxfId="1087" priority="81">
      <formula>WEEKDAY($C8)=$A$1</formula>
    </cfRule>
  </conditionalFormatting>
  <conditionalFormatting sqref="H6:H7">
    <cfRule type="expression" dxfId="1086" priority="80">
      <formula>WEEKDAY($C6)=$A$1</formula>
    </cfRule>
  </conditionalFormatting>
  <conditionalFormatting sqref="G5">
    <cfRule type="expression" dxfId="1085" priority="79">
      <formula>WEEKDAY($C5)=$A$1</formula>
    </cfRule>
  </conditionalFormatting>
  <conditionalFormatting sqref="G6">
    <cfRule type="expression" dxfId="1084" priority="78">
      <formula>WEEKDAY($C6)=$A$1</formula>
    </cfRule>
  </conditionalFormatting>
  <conditionalFormatting sqref="G7">
    <cfRule type="expression" dxfId="1083" priority="77">
      <formula>WEEKDAY($C7)=$A$1</formula>
    </cfRule>
  </conditionalFormatting>
  <conditionalFormatting sqref="G8">
    <cfRule type="expression" dxfId="1082" priority="76">
      <formula>WEEKDAY($C8)=$A$1</formula>
    </cfRule>
  </conditionalFormatting>
  <conditionalFormatting sqref="E10:E11 H11">
    <cfRule type="expression" dxfId="1081" priority="75">
      <formula>WEEKDAY($C10)=$A$1</formula>
    </cfRule>
  </conditionalFormatting>
  <conditionalFormatting sqref="E9">
    <cfRule type="expression" dxfId="1080" priority="74">
      <formula>WEEKDAY($C9)=$A$1</formula>
    </cfRule>
  </conditionalFormatting>
  <conditionalFormatting sqref="F9">
    <cfRule type="expression" dxfId="1079" priority="73">
      <formula>WEEKDAY($C9)=$A$1</formula>
    </cfRule>
  </conditionalFormatting>
  <conditionalFormatting sqref="F11">
    <cfRule type="expression" dxfId="1078" priority="72">
      <formula>WEEKDAY($C11)=$A$1</formula>
    </cfRule>
  </conditionalFormatting>
  <conditionalFormatting sqref="H9:H10">
    <cfRule type="expression" dxfId="1077" priority="71">
      <formula>WEEKDAY($C9)=$A$1</formula>
    </cfRule>
  </conditionalFormatting>
  <conditionalFormatting sqref="G9">
    <cfRule type="expression" dxfId="1076" priority="70">
      <formula>WEEKDAY($C9)=$A$1</formula>
    </cfRule>
  </conditionalFormatting>
  <conditionalFormatting sqref="G10">
    <cfRule type="expression" dxfId="1075" priority="69">
      <formula>WEEKDAY($C10)=$A$1</formula>
    </cfRule>
  </conditionalFormatting>
  <conditionalFormatting sqref="G11">
    <cfRule type="expression" dxfId="1074" priority="68">
      <formula>WEEKDAY($C11)=$A$1</formula>
    </cfRule>
  </conditionalFormatting>
  <conditionalFormatting sqref="E13:E14 H14">
    <cfRule type="expression" dxfId="1073" priority="67">
      <formula>WEEKDAY($C13)=$A$1</formula>
    </cfRule>
  </conditionalFormatting>
  <conditionalFormatting sqref="E12">
    <cfRule type="expression" dxfId="1072" priority="66">
      <formula>WEEKDAY($C12)=$A$1</formula>
    </cfRule>
  </conditionalFormatting>
  <conditionalFormatting sqref="F12">
    <cfRule type="expression" dxfId="1071" priority="65">
      <formula>WEEKDAY($C12)=$A$1</formula>
    </cfRule>
  </conditionalFormatting>
  <conditionalFormatting sqref="F14">
    <cfRule type="expression" dxfId="1070" priority="64">
      <formula>WEEKDAY($C14)=$A$1</formula>
    </cfRule>
  </conditionalFormatting>
  <conditionalFormatting sqref="H12:H13">
    <cfRule type="expression" dxfId="1069" priority="63">
      <formula>WEEKDAY($C12)=$A$1</formula>
    </cfRule>
  </conditionalFormatting>
  <conditionalFormatting sqref="G12">
    <cfRule type="expression" dxfId="1068" priority="62">
      <formula>WEEKDAY($C12)=$A$1</formula>
    </cfRule>
  </conditionalFormatting>
  <conditionalFormatting sqref="G13">
    <cfRule type="expression" dxfId="1067" priority="61">
      <formula>WEEKDAY($C13)=$A$1</formula>
    </cfRule>
  </conditionalFormatting>
  <conditionalFormatting sqref="G14">
    <cfRule type="expression" dxfId="1066" priority="60">
      <formula>WEEKDAY($C14)=$A$1</formula>
    </cfRule>
  </conditionalFormatting>
  <conditionalFormatting sqref="E16:E17 H17">
    <cfRule type="expression" dxfId="1065" priority="59">
      <formula>WEEKDAY($C16)=$A$1</formula>
    </cfRule>
  </conditionalFormatting>
  <conditionalFormatting sqref="E15">
    <cfRule type="expression" dxfId="1064" priority="58">
      <formula>WEEKDAY($C15)=$A$1</formula>
    </cfRule>
  </conditionalFormatting>
  <conditionalFormatting sqref="F15">
    <cfRule type="expression" dxfId="1063" priority="57">
      <formula>WEEKDAY($C15)=$A$1</formula>
    </cfRule>
  </conditionalFormatting>
  <conditionalFormatting sqref="F17">
    <cfRule type="expression" dxfId="1062" priority="56">
      <formula>WEEKDAY($C17)=$A$1</formula>
    </cfRule>
  </conditionalFormatting>
  <conditionalFormatting sqref="H15:H16">
    <cfRule type="expression" dxfId="1061" priority="55">
      <formula>WEEKDAY($C15)=$A$1</formula>
    </cfRule>
  </conditionalFormatting>
  <conditionalFormatting sqref="G15">
    <cfRule type="expression" dxfId="1060" priority="54">
      <formula>WEEKDAY($C15)=$A$1</formula>
    </cfRule>
  </conditionalFormatting>
  <conditionalFormatting sqref="G16">
    <cfRule type="expression" dxfId="1059" priority="53">
      <formula>WEEKDAY($C16)=$A$1</formula>
    </cfRule>
  </conditionalFormatting>
  <conditionalFormatting sqref="G17">
    <cfRule type="expression" dxfId="1058" priority="52">
      <formula>WEEKDAY($C17)=$A$1</formula>
    </cfRule>
  </conditionalFormatting>
  <conditionalFormatting sqref="E19:E20 H20">
    <cfRule type="expression" dxfId="1057" priority="51">
      <formula>WEEKDAY($C19)=$A$1</formula>
    </cfRule>
  </conditionalFormatting>
  <conditionalFormatting sqref="E18">
    <cfRule type="expression" dxfId="1056" priority="50">
      <formula>WEEKDAY($C18)=$A$1</formula>
    </cfRule>
  </conditionalFormatting>
  <conditionalFormatting sqref="F18">
    <cfRule type="expression" dxfId="1055" priority="49">
      <formula>WEEKDAY($C18)=$A$1</formula>
    </cfRule>
  </conditionalFormatting>
  <conditionalFormatting sqref="F20">
    <cfRule type="expression" dxfId="1054" priority="48">
      <formula>WEEKDAY($C20)=$A$1</formula>
    </cfRule>
  </conditionalFormatting>
  <conditionalFormatting sqref="H18:H19">
    <cfRule type="expression" dxfId="1053" priority="47">
      <formula>WEEKDAY($C18)=$A$1</formula>
    </cfRule>
  </conditionalFormatting>
  <conditionalFormatting sqref="G18">
    <cfRule type="expression" dxfId="1052" priority="46">
      <formula>WEEKDAY($C18)=$A$1</formula>
    </cfRule>
  </conditionalFormatting>
  <conditionalFormatting sqref="G19">
    <cfRule type="expression" dxfId="1051" priority="45">
      <formula>WEEKDAY($C19)=$A$1</formula>
    </cfRule>
  </conditionalFormatting>
  <conditionalFormatting sqref="G20">
    <cfRule type="expression" dxfId="1050" priority="44">
      <formula>WEEKDAY($C20)=$A$1</formula>
    </cfRule>
  </conditionalFormatting>
  <conditionalFormatting sqref="E22:E23 H23">
    <cfRule type="expression" dxfId="1049" priority="43">
      <formula>WEEKDAY($C22)=$A$1</formula>
    </cfRule>
  </conditionalFormatting>
  <conditionalFormatting sqref="E21">
    <cfRule type="expression" dxfId="1048" priority="42">
      <formula>WEEKDAY($C21)=$A$1</formula>
    </cfRule>
  </conditionalFormatting>
  <conditionalFormatting sqref="F21">
    <cfRule type="expression" dxfId="1047" priority="41">
      <formula>WEEKDAY($C21)=$A$1</formula>
    </cfRule>
  </conditionalFormatting>
  <conditionalFormatting sqref="F23">
    <cfRule type="expression" dxfId="1046" priority="40">
      <formula>WEEKDAY($C23)=$A$1</formula>
    </cfRule>
  </conditionalFormatting>
  <conditionalFormatting sqref="H21:H22">
    <cfRule type="expression" dxfId="1045" priority="39">
      <formula>WEEKDAY($C21)=$A$1</formula>
    </cfRule>
  </conditionalFormatting>
  <conditionalFormatting sqref="G21">
    <cfRule type="expression" dxfId="1044" priority="38">
      <formula>WEEKDAY($C21)=$A$1</formula>
    </cfRule>
  </conditionalFormatting>
  <conditionalFormatting sqref="G22">
    <cfRule type="expression" dxfId="1043" priority="37">
      <formula>WEEKDAY($C22)=$A$1</formula>
    </cfRule>
  </conditionalFormatting>
  <conditionalFormatting sqref="G23">
    <cfRule type="expression" dxfId="1042" priority="36">
      <formula>WEEKDAY($C23)=$A$1</formula>
    </cfRule>
  </conditionalFormatting>
  <conditionalFormatting sqref="E25:E26 H26">
    <cfRule type="expression" dxfId="1041" priority="35">
      <formula>WEEKDAY($C25)=$A$1</formula>
    </cfRule>
  </conditionalFormatting>
  <conditionalFormatting sqref="E24">
    <cfRule type="expression" dxfId="1040" priority="34">
      <formula>WEEKDAY($C24)=$A$1</formula>
    </cfRule>
  </conditionalFormatting>
  <conditionalFormatting sqref="F24">
    <cfRule type="expression" dxfId="1039" priority="33">
      <formula>WEEKDAY($C24)=$A$1</formula>
    </cfRule>
  </conditionalFormatting>
  <conditionalFormatting sqref="F26">
    <cfRule type="expression" dxfId="1038" priority="32">
      <formula>WEEKDAY($C26)=$A$1</formula>
    </cfRule>
  </conditionalFormatting>
  <conditionalFormatting sqref="H24:H25">
    <cfRule type="expression" dxfId="1037" priority="31">
      <formula>WEEKDAY($C24)=$A$1</formula>
    </cfRule>
  </conditionalFormatting>
  <conditionalFormatting sqref="G24">
    <cfRule type="expression" dxfId="1036" priority="30">
      <formula>WEEKDAY($C24)=$A$1</formula>
    </cfRule>
  </conditionalFormatting>
  <conditionalFormatting sqref="G25">
    <cfRule type="expression" dxfId="1035" priority="29">
      <formula>WEEKDAY($C25)=$A$1</formula>
    </cfRule>
  </conditionalFormatting>
  <conditionalFormatting sqref="H29">
    <cfRule type="expression" dxfId="1034" priority="28">
      <formula>WEEKDAY($C29)=$A$1</formula>
    </cfRule>
  </conditionalFormatting>
  <conditionalFormatting sqref="F27">
    <cfRule type="expression" dxfId="1033" priority="27">
      <formula>WEEKDAY($C27)=$A$1</formula>
    </cfRule>
  </conditionalFormatting>
  <conditionalFormatting sqref="F29">
    <cfRule type="expression" dxfId="1032" priority="26">
      <formula>WEEKDAY($C29)=$A$1</formula>
    </cfRule>
  </conditionalFormatting>
  <conditionalFormatting sqref="H27:H28">
    <cfRule type="expression" dxfId="1031" priority="25">
      <formula>WEEKDAY($C27)=$A$1</formula>
    </cfRule>
  </conditionalFormatting>
  <conditionalFormatting sqref="H32">
    <cfRule type="expression" dxfId="1030" priority="24">
      <formula>WEEKDAY($C32)=$A$1</formula>
    </cfRule>
  </conditionalFormatting>
  <conditionalFormatting sqref="F30">
    <cfRule type="expression" dxfId="1029" priority="23">
      <formula>WEEKDAY($C30)=$A$1</formula>
    </cfRule>
  </conditionalFormatting>
  <conditionalFormatting sqref="F32">
    <cfRule type="expression" dxfId="1028" priority="22">
      <formula>WEEKDAY($C32)=$A$1</formula>
    </cfRule>
  </conditionalFormatting>
  <conditionalFormatting sqref="H30:H31">
    <cfRule type="expression" dxfId="1027" priority="21">
      <formula>WEEKDAY($C30)=$A$1</formula>
    </cfRule>
  </conditionalFormatting>
  <conditionalFormatting sqref="H35">
    <cfRule type="expression" dxfId="1026" priority="20">
      <formula>WEEKDAY($C35)=$A$1</formula>
    </cfRule>
  </conditionalFormatting>
  <conditionalFormatting sqref="F33">
    <cfRule type="expression" dxfId="1025" priority="19">
      <formula>WEEKDAY($C33)=$A$1</formula>
    </cfRule>
  </conditionalFormatting>
  <conditionalFormatting sqref="F35">
    <cfRule type="expression" dxfId="1024" priority="18">
      <formula>WEEKDAY($C35)=$A$1</formula>
    </cfRule>
  </conditionalFormatting>
  <conditionalFormatting sqref="H33:H34">
    <cfRule type="expression" dxfId="1023" priority="17">
      <formula>WEEKDAY($C33)=$A$1</formula>
    </cfRule>
  </conditionalFormatting>
  <conditionalFormatting sqref="G35">
    <cfRule type="expression" dxfId="1022" priority="16">
      <formula>WEEKDAY($C35)=$A$1</formula>
    </cfRule>
  </conditionalFormatting>
  <conditionalFormatting sqref="E28:E29">
    <cfRule type="expression" dxfId="1021" priority="15">
      <formula>WEEKDAY($C28)=$A$1</formula>
    </cfRule>
  </conditionalFormatting>
  <conditionalFormatting sqref="E27">
    <cfRule type="expression" dxfId="1020" priority="14">
      <formula>WEEKDAY($C27)=$A$1</formula>
    </cfRule>
  </conditionalFormatting>
  <conditionalFormatting sqref="E31:E32">
    <cfRule type="expression" dxfId="1019" priority="13">
      <formula>WEEKDAY($C31)=$A$1</formula>
    </cfRule>
  </conditionalFormatting>
  <conditionalFormatting sqref="E30">
    <cfRule type="expression" dxfId="1018" priority="12">
      <formula>WEEKDAY($C30)=$A$1</formula>
    </cfRule>
  </conditionalFormatting>
  <conditionalFormatting sqref="E34:E35">
    <cfRule type="expression" dxfId="1017" priority="11">
      <formula>WEEKDAY($C34)=$A$1</formula>
    </cfRule>
  </conditionalFormatting>
  <conditionalFormatting sqref="E33">
    <cfRule type="expression" dxfId="1016" priority="10">
      <formula>WEEKDAY($C33)=$A$1</formula>
    </cfRule>
  </conditionalFormatting>
  <conditionalFormatting sqref="G26">
    <cfRule type="expression" dxfId="1015" priority="9">
      <formula>WEEKDAY($C26)=$A$1</formula>
    </cfRule>
  </conditionalFormatting>
  <conditionalFormatting sqref="G27">
    <cfRule type="expression" dxfId="1014" priority="8">
      <formula>WEEKDAY($C27)=$A$1</formula>
    </cfRule>
  </conditionalFormatting>
  <conditionalFormatting sqref="G28">
    <cfRule type="expression" dxfId="1013" priority="7">
      <formula>WEEKDAY($C28)=$A$1</formula>
    </cfRule>
  </conditionalFormatting>
  <conditionalFormatting sqref="G29">
    <cfRule type="expression" dxfId="1012" priority="6">
      <formula>WEEKDAY($C29)=$A$1</formula>
    </cfRule>
  </conditionalFormatting>
  <conditionalFormatting sqref="G30">
    <cfRule type="expression" dxfId="1011" priority="5">
      <formula>WEEKDAY($C30)=$A$1</formula>
    </cfRule>
  </conditionalFormatting>
  <conditionalFormatting sqref="G31">
    <cfRule type="expression" dxfId="1010" priority="4">
      <formula>WEEKDAY($C31)=$A$1</formula>
    </cfRule>
  </conditionalFormatting>
  <conditionalFormatting sqref="G32">
    <cfRule type="expression" dxfId="1009" priority="3">
      <formula>WEEKDAY($C32)=$A$1</formula>
    </cfRule>
  </conditionalFormatting>
  <conditionalFormatting sqref="G33">
    <cfRule type="expression" dxfId="1008" priority="2">
      <formula>WEEKDAY($C33)=$A$1</formula>
    </cfRule>
  </conditionalFormatting>
  <conditionalFormatting sqref="G34">
    <cfRule type="expression" dxfId="1007" priority="1">
      <formula>WEEKDAY($C34)=$A$1</formula>
    </cfRule>
  </conditionalFormatting>
  <printOptions horizontalCentered="1"/>
  <pageMargins left="0.19685039370078741" right="0.19685039370078741" top="0.55118110236220474" bottom="0.35433070866141736" header="0" footer="0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이름이 지정된 범위</vt:lpstr>
      </vt:variant>
      <vt:variant>
        <vt:i4>12</vt:i4>
      </vt:variant>
    </vt:vector>
  </HeadingPairs>
  <TitlesOfParts>
    <vt:vector size="35" baseType="lpstr">
      <vt:lpstr>연차 최종(2020.07)</vt:lpstr>
      <vt:lpstr>연차 최종(2020.11) </vt:lpstr>
      <vt:lpstr>연차 최종(2020.12) </vt:lpstr>
      <vt:lpstr>연차 최종(2021.01)</vt:lpstr>
      <vt:lpstr>연차 최종(2021.03)</vt:lpstr>
      <vt:lpstr>연차 최종(2021.04)</vt:lpstr>
      <vt:lpstr>연차 최종(2021.07)</vt:lpstr>
      <vt:lpstr>연차 최종(2022.01) </vt:lpstr>
      <vt:lpstr>(7-1)</vt:lpstr>
      <vt:lpstr>(7-3)</vt:lpstr>
      <vt:lpstr>(8-1)</vt:lpstr>
      <vt:lpstr>(8-3)</vt:lpstr>
      <vt:lpstr>연차 최종(2022.04)</vt:lpstr>
      <vt:lpstr>(22.02)주주야야휴휴</vt:lpstr>
      <vt:lpstr>(22.02)주야휴</vt:lpstr>
      <vt:lpstr>(22.02)주야휴,주주야야휴휴</vt:lpstr>
      <vt:lpstr>(22.02)충전원9시간</vt:lpstr>
      <vt:lpstr>(22.02)충전원9시간 (2)</vt:lpstr>
      <vt:lpstr>연차 최종(2022.11) (2)</vt:lpstr>
      <vt:lpstr>(23.11최종)</vt:lpstr>
      <vt:lpstr>(23.12최종)</vt:lpstr>
      <vt:lpstr>양식</vt:lpstr>
      <vt:lpstr>Sheet3</vt:lpstr>
      <vt:lpstr>'(22.02)주야휴'!Print_Area</vt:lpstr>
      <vt:lpstr>'(22.02)주야휴,주주야야휴휴'!Print_Area</vt:lpstr>
      <vt:lpstr>'(22.02)주주야야휴휴'!Print_Area</vt:lpstr>
      <vt:lpstr>'(22.02)충전원9시간'!Print_Area</vt:lpstr>
      <vt:lpstr>'(22.02)충전원9시간 (2)'!Print_Area</vt:lpstr>
      <vt:lpstr>'(23.11최종)'!Print_Area</vt:lpstr>
      <vt:lpstr>'(23.12최종)'!Print_Area</vt:lpstr>
      <vt:lpstr>'(7-1)'!Print_Area</vt:lpstr>
      <vt:lpstr>'(7-3)'!Print_Area</vt:lpstr>
      <vt:lpstr>'(8-1)'!Print_Area</vt:lpstr>
      <vt:lpstr>'(8-3)'!Print_Area</vt:lpstr>
      <vt:lpstr>'연차 최종(2022.11)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2023-10-04T02:18:06Z</cp:lastPrinted>
  <dcterms:created xsi:type="dcterms:W3CDTF">2017-10-07T09:47:03Z</dcterms:created>
  <dcterms:modified xsi:type="dcterms:W3CDTF">2023-10-12T23:54:38Z</dcterms:modified>
</cp:coreProperties>
</file>