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5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F7" i="158" l="1"/>
  <c r="F10" i="151" l="1"/>
  <c r="K8" i="149" l="1"/>
  <c r="K8" i="148" l="1"/>
  <c r="F7" i="145" l="1"/>
  <c r="Q24" i="136" l="1"/>
  <c r="F12" i="134" l="1"/>
  <c r="P25" i="134" l="1"/>
  <c r="Q24" i="1" l="1"/>
  <c r="P25" i="13" l="1"/>
  <c r="Q20" i="13"/>
  <c r="Q19" i="13"/>
  <c r="Q26" i="13" s="1"/>
  <c r="P25" i="131"/>
  <c r="Q22" i="131"/>
  <c r="Q20" i="131"/>
  <c r="Q19" i="131"/>
  <c r="P25" i="132"/>
  <c r="Q22" i="132"/>
  <c r="Q20" i="132"/>
  <c r="Q19" i="132"/>
  <c r="P25" i="133"/>
  <c r="Q22" i="133"/>
  <c r="Q20" i="133"/>
  <c r="Q19" i="133"/>
  <c r="Q20" i="134"/>
  <c r="Q19" i="134"/>
  <c r="P25" i="135"/>
  <c r="Q22" i="135"/>
  <c r="Q20" i="135"/>
  <c r="Q19" i="135"/>
  <c r="P25" i="136"/>
  <c r="Q22" i="136"/>
  <c r="Q20" i="136"/>
  <c r="Q19" i="136"/>
  <c r="P25" i="137"/>
  <c r="Q22" i="137"/>
  <c r="Q19" i="137"/>
  <c r="P25" i="138"/>
  <c r="Q22" i="138"/>
  <c r="Q20" i="138"/>
  <c r="Q19" i="138"/>
  <c r="P25" i="139"/>
  <c r="Q22" i="139"/>
  <c r="Q20" i="139"/>
  <c r="Q19" i="139"/>
  <c r="P25" i="140"/>
  <c r="Q22" i="140"/>
  <c r="Q20" i="140"/>
  <c r="Q19" i="140"/>
  <c r="P25" i="141"/>
  <c r="Q22" i="141"/>
  <c r="Q20" i="141"/>
  <c r="Q19" i="141"/>
  <c r="P25" i="142"/>
  <c r="Q22" i="142"/>
  <c r="Q20" i="142"/>
  <c r="Q19" i="142"/>
  <c r="P25" i="143"/>
  <c r="Q22" i="143"/>
  <c r="Q20" i="143"/>
  <c r="Q19" i="143"/>
  <c r="P25" i="144"/>
  <c r="Q22" i="144"/>
  <c r="Q20" i="144"/>
  <c r="Q19" i="144"/>
  <c r="P25" i="145"/>
  <c r="Q22" i="145"/>
  <c r="Q20" i="145"/>
  <c r="Q19" i="145"/>
  <c r="P25" i="146"/>
  <c r="Q22" i="146"/>
  <c r="Q20" i="146"/>
  <c r="Q19" i="146"/>
  <c r="P25" i="147"/>
  <c r="Q22" i="147"/>
  <c r="Q20" i="147"/>
  <c r="Q19" i="147"/>
  <c r="P25" i="148"/>
  <c r="Q22" i="148"/>
  <c r="Q20" i="148"/>
  <c r="Q19" i="148"/>
  <c r="P25" i="149"/>
  <c r="Q22" i="149"/>
  <c r="Q20" i="149"/>
  <c r="Q19" i="149"/>
  <c r="P25" i="150"/>
  <c r="Q23" i="150"/>
  <c r="Q22" i="150"/>
  <c r="Q21" i="150"/>
  <c r="Q20" i="150"/>
  <c r="Q19" i="150"/>
  <c r="Q26" i="150" s="1"/>
  <c r="P25" i="151"/>
  <c r="Q22" i="151"/>
  <c r="Q21" i="151"/>
  <c r="Q20" i="151"/>
  <c r="Q19" i="151"/>
  <c r="P25" i="152"/>
  <c r="Q23" i="152"/>
  <c r="Q22" i="152"/>
  <c r="Q21" i="152"/>
  <c r="Q20" i="152"/>
  <c r="Q19" i="152"/>
  <c r="Q26" i="152" s="1"/>
  <c r="P25" i="153"/>
  <c r="Q23" i="153"/>
  <c r="Q22" i="153"/>
  <c r="Q21" i="153"/>
  <c r="Q20" i="153"/>
  <c r="Q19" i="153"/>
  <c r="Q26" i="153" s="1"/>
  <c r="P25" i="154"/>
  <c r="Q22" i="154"/>
  <c r="Q20" i="154"/>
  <c r="Q19" i="154"/>
  <c r="P25" i="155"/>
  <c r="Q22" i="155"/>
  <c r="Q20" i="155"/>
  <c r="Q19" i="155"/>
  <c r="P25" i="156"/>
  <c r="Q22" i="156"/>
  <c r="Q20" i="156"/>
  <c r="Q19" i="156"/>
  <c r="P25" i="157"/>
  <c r="Q22" i="157"/>
  <c r="Q20" i="157"/>
  <c r="Q19" i="157"/>
  <c r="P25" i="158"/>
  <c r="Q22" i="158"/>
  <c r="Q20" i="158"/>
  <c r="Q19" i="158"/>
  <c r="P25" i="159"/>
  <c r="Q22" i="159"/>
  <c r="Q20" i="159"/>
  <c r="Q19" i="159"/>
  <c r="Q26" i="159" l="1"/>
  <c r="Q26" i="158"/>
  <c r="Q26" i="157"/>
  <c r="Q26" i="156"/>
  <c r="Q26" i="155"/>
  <c r="Q26" i="154"/>
  <c r="Q26" i="151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O12" i="151"/>
  <c r="I11" i="151"/>
  <c r="D11" i="151"/>
  <c r="I24" i="150"/>
  <c r="H24" i="150"/>
  <c r="E24" i="150"/>
  <c r="D24" i="150"/>
  <c r="O12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H20" i="13"/>
  <c r="C20" i="13"/>
  <c r="H19" i="13"/>
  <c r="C19" i="13"/>
  <c r="H18" i="13"/>
  <c r="C18" i="13"/>
  <c r="H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H20" i="131"/>
  <c r="C20" i="131"/>
  <c r="H19" i="131"/>
  <c r="C19" i="131"/>
  <c r="H18" i="131"/>
  <c r="C18" i="131"/>
  <c r="H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H20" i="132"/>
  <c r="C20" i="132"/>
  <c r="H19" i="132"/>
  <c r="C19" i="132"/>
  <c r="H18" i="132"/>
  <c r="C18" i="132"/>
  <c r="H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H20" i="133"/>
  <c r="C20" i="133"/>
  <c r="H19" i="133"/>
  <c r="C19" i="133"/>
  <c r="H18" i="133"/>
  <c r="C18" i="133"/>
  <c r="H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H20" i="134"/>
  <c r="C20" i="134"/>
  <c r="H19" i="134"/>
  <c r="C19" i="134"/>
  <c r="H18" i="134"/>
  <c r="C18" i="134"/>
  <c r="H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H20" i="135"/>
  <c r="C20" i="135"/>
  <c r="H19" i="135"/>
  <c r="C19" i="135"/>
  <c r="H18" i="135"/>
  <c r="C18" i="135"/>
  <c r="H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H20" i="136"/>
  <c r="C20" i="136"/>
  <c r="H19" i="136"/>
  <c r="C19" i="136"/>
  <c r="H18" i="136"/>
  <c r="C18" i="136"/>
  <c r="H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H20" i="137"/>
  <c r="C20" i="137"/>
  <c r="H19" i="137"/>
  <c r="C19" i="137"/>
  <c r="H18" i="137"/>
  <c r="C18" i="137"/>
  <c r="H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H20" i="138"/>
  <c r="C20" i="138"/>
  <c r="H19" i="138"/>
  <c r="C19" i="138"/>
  <c r="H18" i="138"/>
  <c r="C18" i="138"/>
  <c r="H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H20" i="139"/>
  <c r="C20" i="139"/>
  <c r="H19" i="139"/>
  <c r="C19" i="139"/>
  <c r="H18" i="139"/>
  <c r="C18" i="139"/>
  <c r="H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H20" i="140"/>
  <c r="C20" i="140"/>
  <c r="H19" i="140"/>
  <c r="C19" i="140"/>
  <c r="H18" i="140"/>
  <c r="C18" i="140"/>
  <c r="H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H20" i="141"/>
  <c r="C20" i="141"/>
  <c r="H19" i="141"/>
  <c r="C19" i="141"/>
  <c r="H18" i="141"/>
  <c r="C18" i="141"/>
  <c r="H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H20" i="142"/>
  <c r="C20" i="142"/>
  <c r="H19" i="142"/>
  <c r="C19" i="142"/>
  <c r="H18" i="142"/>
  <c r="C18" i="142"/>
  <c r="H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H20" i="143"/>
  <c r="C20" i="143"/>
  <c r="H19" i="143"/>
  <c r="C19" i="143"/>
  <c r="H18" i="143"/>
  <c r="C18" i="143"/>
  <c r="H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H20" i="144"/>
  <c r="C20" i="144"/>
  <c r="H19" i="144"/>
  <c r="C19" i="144"/>
  <c r="H18" i="144"/>
  <c r="C18" i="144"/>
  <c r="H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H20" i="145"/>
  <c r="C20" i="145"/>
  <c r="H19" i="145"/>
  <c r="C19" i="145"/>
  <c r="H18" i="145"/>
  <c r="C18" i="145"/>
  <c r="H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H20" i="146"/>
  <c r="C20" i="146"/>
  <c r="H19" i="146"/>
  <c r="C19" i="146"/>
  <c r="H18" i="146"/>
  <c r="C18" i="146"/>
  <c r="H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H20" i="147"/>
  <c r="C20" i="147"/>
  <c r="H19" i="147"/>
  <c r="C19" i="147"/>
  <c r="H18" i="147"/>
  <c r="C18" i="147"/>
  <c r="H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H20" i="148"/>
  <c r="C20" i="148"/>
  <c r="H19" i="148"/>
  <c r="C19" i="148"/>
  <c r="H18" i="148"/>
  <c r="C18" i="148"/>
  <c r="H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H20" i="149"/>
  <c r="C20" i="149"/>
  <c r="H19" i="149"/>
  <c r="C19" i="149"/>
  <c r="H18" i="149"/>
  <c r="C18" i="149"/>
  <c r="H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H20" i="150"/>
  <c r="C20" i="150"/>
  <c r="H19" i="150"/>
  <c r="C19" i="150"/>
  <c r="H18" i="150"/>
  <c r="C18" i="150"/>
  <c r="H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H20" i="151"/>
  <c r="C20" i="151"/>
  <c r="H19" i="151"/>
  <c r="C19" i="151"/>
  <c r="H18" i="151"/>
  <c r="C18" i="151"/>
  <c r="H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H20" i="152"/>
  <c r="C20" i="152"/>
  <c r="H19" i="152"/>
  <c r="C19" i="152"/>
  <c r="H18" i="152"/>
  <c r="C18" i="152"/>
  <c r="H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H20" i="153"/>
  <c r="C20" i="153"/>
  <c r="H19" i="153"/>
  <c r="C19" i="153"/>
  <c r="H18" i="153"/>
  <c r="C18" i="153"/>
  <c r="H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H20" i="154"/>
  <c r="C20" i="154"/>
  <c r="H19" i="154"/>
  <c r="C19" i="154"/>
  <c r="H18" i="154"/>
  <c r="C18" i="154"/>
  <c r="H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H20" i="155"/>
  <c r="C20" i="155"/>
  <c r="H19" i="155"/>
  <c r="C19" i="155"/>
  <c r="H18" i="155"/>
  <c r="C18" i="155"/>
  <c r="H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H20" i="156"/>
  <c r="C20" i="156"/>
  <c r="H19" i="156"/>
  <c r="C19" i="156"/>
  <c r="H18" i="156"/>
  <c r="C18" i="156"/>
  <c r="H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H20" i="157"/>
  <c r="C20" i="157"/>
  <c r="H19" i="157"/>
  <c r="C19" i="157"/>
  <c r="H18" i="157"/>
  <c r="C18" i="157"/>
  <c r="H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H20" i="158"/>
  <c r="C20" i="158"/>
  <c r="H19" i="158"/>
  <c r="C19" i="158"/>
  <c r="H18" i="158"/>
  <c r="C18" i="158"/>
  <c r="H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D26" i="132" s="1"/>
  <c r="F27" i="132" s="1"/>
  <c r="I13" i="131"/>
  <c r="K14" i="131" s="1"/>
  <c r="D26" i="131"/>
  <c r="F27" i="131" s="1"/>
  <c r="I26" i="131"/>
  <c r="K27" i="131" s="1"/>
  <c r="I13" i="13"/>
  <c r="K14" i="13" s="1"/>
  <c r="I26" i="13"/>
  <c r="K27" i="13" s="1"/>
  <c r="D26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O12" i="159" s="1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O6" i="134"/>
  <c r="N6" i="134"/>
  <c r="Q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C7" i="137"/>
  <c r="E6" i="137"/>
  <c r="C6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J12" i="13"/>
  <c r="E12" i="13"/>
  <c r="E11" i="13"/>
  <c r="E10" i="13"/>
  <c r="E9" i="13"/>
  <c r="P10" i="13" s="1"/>
  <c r="E8" i="13"/>
  <c r="P9" i="13" s="1"/>
  <c r="E7" i="13"/>
  <c r="P8" i="13" s="1"/>
  <c r="E6" i="13"/>
  <c r="E5" i="13"/>
  <c r="E4" i="13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J19" i="148"/>
  <c r="E19" i="148"/>
  <c r="J19" i="131"/>
  <c r="E19" i="131"/>
  <c r="J19" i="132"/>
  <c r="E19" i="132"/>
  <c r="E19" i="136"/>
  <c r="J19" i="136"/>
  <c r="E19" i="143"/>
  <c r="J19" i="143"/>
  <c r="J19" i="140"/>
  <c r="E19" i="140"/>
  <c r="E19" i="142"/>
  <c r="J19" i="142"/>
  <c r="J19" i="147"/>
  <c r="E19" i="147"/>
  <c r="E19" i="151"/>
  <c r="J19" i="151"/>
  <c r="E19" i="152"/>
  <c r="J19" i="152"/>
  <c r="J19" i="153"/>
  <c r="E19" i="153"/>
  <c r="J19" i="155"/>
  <c r="E19" i="155"/>
  <c r="J19" i="156"/>
  <c r="E19" i="156"/>
  <c r="J19" i="141"/>
  <c r="E19" i="141"/>
  <c r="J19" i="154"/>
  <c r="E19" i="154"/>
  <c r="E19" i="135"/>
  <c r="J19" i="135"/>
  <c r="J19" i="139"/>
  <c r="E19" i="139"/>
  <c r="J19" i="146"/>
  <c r="E19" i="146"/>
  <c r="E19" i="150"/>
  <c r="J19" i="150"/>
  <c r="J19" i="134"/>
  <c r="E19" i="134"/>
  <c r="J19" i="145"/>
  <c r="E19" i="145"/>
  <c r="J19" i="158"/>
  <c r="E19" i="158"/>
  <c r="J19" i="13"/>
  <c r="E19" i="13"/>
  <c r="J19" i="138"/>
  <c r="E19" i="138"/>
  <c r="J19" i="149"/>
  <c r="E19" i="149"/>
  <c r="J19" i="157"/>
  <c r="E19" i="157"/>
  <c r="J19" i="133"/>
  <c r="E19" i="133"/>
  <c r="J19" i="137"/>
  <c r="E19" i="137"/>
  <c r="J19" i="144"/>
  <c r="E19" i="144"/>
  <c r="E18" i="141"/>
  <c r="J18" i="141"/>
  <c r="J18" i="134"/>
  <c r="E18" i="134"/>
  <c r="J18" i="139"/>
  <c r="E18" i="139"/>
  <c r="J18" i="146"/>
  <c r="E18" i="146"/>
  <c r="J18" i="150"/>
  <c r="E18" i="150"/>
  <c r="E18" i="154"/>
  <c r="J18" i="154"/>
  <c r="J18" i="145"/>
  <c r="E18" i="145"/>
  <c r="J18" i="158"/>
  <c r="E18" i="158"/>
  <c r="J18" i="137"/>
  <c r="E18" i="137"/>
  <c r="J18" i="138"/>
  <c r="E18" i="138"/>
  <c r="E18" i="149"/>
  <c r="J18" i="149"/>
  <c r="E18" i="157"/>
  <c r="J18" i="157"/>
  <c r="P6" i="134"/>
  <c r="J18" i="131"/>
  <c r="E18" i="131"/>
  <c r="J5" i="137"/>
  <c r="E18" i="144"/>
  <c r="J18" i="144"/>
  <c r="J18" i="13"/>
  <c r="E18" i="13"/>
  <c r="J18" i="132"/>
  <c r="E18" i="132"/>
  <c r="E18" i="136"/>
  <c r="J18" i="136"/>
  <c r="J18" i="148"/>
  <c r="E18" i="148"/>
  <c r="J18" i="156"/>
  <c r="E18" i="156"/>
  <c r="E18" i="133"/>
  <c r="J18" i="133"/>
  <c r="J18" i="143"/>
  <c r="E18" i="143"/>
  <c r="J18" i="135"/>
  <c r="E18" i="135"/>
  <c r="J18" i="140"/>
  <c r="E18" i="140"/>
  <c r="J18" i="142"/>
  <c r="E18" i="142"/>
  <c r="J18" i="147"/>
  <c r="E18" i="147"/>
  <c r="J18" i="151"/>
  <c r="E18" i="151"/>
  <c r="E18" i="152"/>
  <c r="J18" i="152"/>
  <c r="J18" i="153"/>
  <c r="E18" i="153"/>
  <c r="J18" i="155"/>
  <c r="E18" i="155"/>
  <c r="J17" i="149"/>
  <c r="E17" i="149"/>
  <c r="J17" i="157"/>
  <c r="E17" i="157"/>
  <c r="E17" i="131"/>
  <c r="J17" i="131"/>
  <c r="E17" i="144"/>
  <c r="J17" i="144"/>
  <c r="J17" i="133"/>
  <c r="E17" i="133"/>
  <c r="J17" i="138"/>
  <c r="E17" i="138"/>
  <c r="J17" i="132"/>
  <c r="E17" i="132"/>
  <c r="E17" i="136"/>
  <c r="J17" i="136"/>
  <c r="J17" i="148"/>
  <c r="E17" i="148"/>
  <c r="J17" i="156"/>
  <c r="E17" i="156"/>
  <c r="P5" i="13"/>
  <c r="J17" i="13"/>
  <c r="E17" i="13"/>
  <c r="J17" i="143"/>
  <c r="E17" i="143"/>
  <c r="J17" i="140"/>
  <c r="E17" i="140"/>
  <c r="E17" i="142"/>
  <c r="J17" i="142"/>
  <c r="E17" i="147"/>
  <c r="J17" i="147"/>
  <c r="J17" i="151"/>
  <c r="E17" i="151"/>
  <c r="J4" i="152"/>
  <c r="E17" i="152"/>
  <c r="J17" i="152"/>
  <c r="J17" i="153"/>
  <c r="E17" i="153"/>
  <c r="E17" i="155"/>
  <c r="J17" i="155"/>
  <c r="J17" i="141"/>
  <c r="E17" i="141"/>
  <c r="J17" i="154"/>
  <c r="E17" i="154"/>
  <c r="E17" i="134"/>
  <c r="J17" i="134"/>
  <c r="E17" i="139"/>
  <c r="J17" i="139"/>
  <c r="J17" i="146"/>
  <c r="E17" i="146"/>
  <c r="J17" i="150"/>
  <c r="E17" i="150"/>
  <c r="J17" i="137"/>
  <c r="E17" i="137"/>
  <c r="J17" i="135"/>
  <c r="E17" i="135"/>
  <c r="J17" i="145"/>
  <c r="E17" i="145"/>
  <c r="J17" i="158"/>
  <c r="E17" i="158"/>
  <c r="P5" i="134"/>
  <c r="O14" i="132"/>
  <c r="J7" i="13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7" i="137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<sst xmlns="http://schemas.openxmlformats.org/spreadsheetml/2006/main" count="882" uniqueCount="76">
  <si>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</si>
  <si>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</si>
  <si>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</si>
  <si>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</si>
  <si>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</si>
  <si>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</si>
  <si>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</si>
  <si>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</si>
  <si>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</si>
  <si>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</si>
  <si>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</si>
  <si>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</si>
  <si>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</si>
  <si>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</si>
  <si>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</si>
  <si>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</si>
  <si>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</si>
  <si>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</si>
  <si>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</si>
  <si>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</si>
  <si>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</si>
  <si>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</si>
  <si>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</si>
  <si>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</si>
  <si>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</si>
  <si>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</si>
  <si>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</si>
  <si>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</si>
  <si>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</si>
  <si>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</si>
  <si>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</si>
  <si>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</si>
  <si>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</si>
  <si>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</si>
  <si>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</si>
  <si>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</si>
  <si>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</si>
  <si>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</si>
  <si>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</si>
  <si>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</si>
  <si>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</si>
  <si>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</si>
  <si>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</si>
  <si>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</si>
  <si>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</si>
  <si>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</si>
  <si>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</si>
  <si>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</si>
  <si>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</si>
  <si>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</si>
  <si>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</si>
  <si>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</si>
  <si>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</si>
  <si>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</si>
  <si>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</si>
  <si>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</si>
  <si>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</si>
  <si>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</si>
  <si>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제로페이</t>
    <phoneticPr fontId="1" type="noConversion"/>
  </si>
  <si>
    <t>동     양</t>
    <phoneticPr fontId="1" type="noConversion"/>
  </si>
  <si>
    <t>시험가동</t>
    <phoneticPr fontId="1" type="noConversion"/>
  </si>
  <si>
    <t>고액권</t>
    <phoneticPr fontId="1" type="noConversion"/>
  </si>
  <si>
    <t>천원권</t>
    <phoneticPr fontId="1" type="noConversion"/>
  </si>
  <si>
    <t>블루/레드포인트</t>
    <phoneticPr fontId="1" type="noConversion"/>
  </si>
  <si>
    <t>롯대칠성</t>
    <phoneticPr fontId="1" type="noConversion"/>
  </si>
  <si>
    <t>09:00~09:00</t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</si>
  <si>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28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</si>
  <si>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4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</si>
  <si>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12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</si>
  <si>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10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</si>
  <si>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13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</si>
  <si>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11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</si>
  <si>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7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</si>
  <si>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12</t>
    </r>
    <r>
      <rPr>
        <sz val="11"/>
        <color theme="1"/>
        <rFont val="돋움"/>
        <family val="3"/>
        <charset val="129"/>
      </rPr>
      <t>대</t>
    </r>
    <phoneticPr fontId="1" type="noConversion"/>
  </si>
  <si>
    <r>
      <t>*</t>
    </r>
    <r>
      <rPr>
        <sz val="11"/>
        <color theme="1"/>
        <rFont val="돋움"/>
        <family val="3"/>
        <charset val="129"/>
      </rPr>
      <t>통운</t>
    </r>
    <r>
      <rPr>
        <sz val="11"/>
        <color theme="1"/>
        <rFont val="maigun ghodic"/>
        <family val="2"/>
      </rPr>
      <t>14</t>
    </r>
    <r>
      <rPr>
        <sz val="11"/>
        <color theme="1"/>
        <rFont val="돋움"/>
        <family val="3"/>
        <charset val="129"/>
      </rPr>
      <t>대</t>
    </r>
    <phoneticPr fontId="1" type="noConversion"/>
  </si>
  <si>
    <t>09:00~00:00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</si>
</sst>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Fill="1" applyAlignment="1" applyProtection="1">
      <alignment horizontal="left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4" workbookViewId="0">
      <selection activeCell="N24" sqref="N24:O24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2023</v>
      </c>
      <c r="D1" s="24" t="str">
        <f>IF(C1&lt;2000,"◀  년 입력","년")</f>
        <v>년</v>
      </c>
      <c r="E1" s="25">
        <v>1</v>
      </c>
      <c r="F1" s="24" t="str">
        <f>IF(E1&lt;1,"◀  월 입력","월")</f>
        <v>월</v>
      </c>
      <c r="G1" s="25"/>
      <c r="H1" s="26" t="s">
        <v>11</v>
      </c>
      <c r="I1" s="25">
        <v>1081</v>
      </c>
      <c r="J1" s="24" t="str">
        <f>IF(I1&lt;100,"◀  단가입력","원")</f>
        <v>원</v>
      </c>
      <c r="L1" s="28">
        <f>+ROUND(+O5*0.584/1000,3)</f>
        <v>8.5250000000000004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8.5250000000000004</v>
      </c>
      <c r="M2" s="27" t="s">
        <v>7</v>
      </c>
      <c r="N2" s="123" t="s">
        <v>12</v>
      </c>
      <c r="O2" s="123"/>
      <c r="P2" s="123"/>
      <c r="Q2" s="12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22" t="str">
        <f>+'(1)'!$C$1&amp;"년"&amp;'(1)'!$E$1&amp;"월"&amp;$G$1&amp;"일"</f>
        <v>2023년1월일</v>
      </c>
      <c r="Q3" s="122"/>
      <c r="R3" s="33"/>
    </row>
    <row r="4" spans="3:25" ht="16.5" customHeight="1" thickBot="1">
      <c r="C4" s="34" t="s">
        <v>15</v>
      </c>
      <c r="D4" s="35">
        <v>4760.6859999999997</v>
      </c>
      <c r="E4" s="34" t="s">
        <v>61</v>
      </c>
      <c r="F4" s="36">
        <v>225000</v>
      </c>
      <c r="H4" s="97" t="str">
        <f>+C4</f>
        <v>판매량</v>
      </c>
      <c r="I4" s="35">
        <v>6602.9139999999998</v>
      </c>
      <c r="J4" s="34" t="str">
        <f>+E4</f>
        <v>고액권</v>
      </c>
      <c r="K4" s="36">
        <v>285000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18149</v>
      </c>
      <c r="S4" s="41" t="s">
        <v>17</v>
      </c>
    </row>
    <row r="5" spans="3:25" ht="16.5" customHeight="1">
      <c r="C5" s="42" t="s">
        <v>18</v>
      </c>
      <c r="D5" s="43"/>
      <c r="E5" s="42" t="s">
        <v>62</v>
      </c>
      <c r="F5" s="44"/>
      <c r="H5" s="98" t="str">
        <f>+C5</f>
        <v>법인전표</v>
      </c>
      <c r="I5" s="43"/>
      <c r="J5" s="42" t="str">
        <f>+E5</f>
        <v>천원권</v>
      </c>
      <c r="K5" s="44">
        <v>2000</v>
      </c>
      <c r="M5" s="38"/>
      <c r="N5" s="45" t="str">
        <f>+C4</f>
        <v>판매량</v>
      </c>
      <c r="O5" s="46">
        <f>SUM(D4+I4+D17+I17+D35+I35)</f>
        <v>14598.110999999999</v>
      </c>
      <c r="P5" s="47" t="str">
        <f>+E4</f>
        <v>고액권</v>
      </c>
      <c r="Q5" s="48">
        <f>SUM(F4+K4+F17+K17+F35+K35)</f>
        <v>655000</v>
      </c>
      <c r="R5" s="49">
        <v>14</v>
      </c>
      <c r="S5" s="41" t="s">
        <v>20</v>
      </c>
    </row>
    <row r="6" spans="3:25" ht="16.5" customHeight="1">
      <c r="C6" s="42" t="s">
        <v>21</v>
      </c>
      <c r="D6" s="50"/>
      <c r="E6" s="109" t="s">
        <v>63</v>
      </c>
      <c r="F6" s="44"/>
      <c r="H6" s="98" t="str">
        <f t="shared" ref="H6:H13" si="2">+C6</f>
        <v>외상전표</v>
      </c>
      <c r="I6" s="50"/>
      <c r="J6" s="109" t="str">
        <f t="shared" ref="J6:J13" si="3">+E6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49">
        <v>1.9</v>
      </c>
      <c r="S6" s="41" t="s">
        <v>23</v>
      </c>
    </row>
    <row r="7" spans="3:25" ht="16.5" customHeight="1">
      <c r="C7" s="42" t="s">
        <v>24</v>
      </c>
      <c r="D7" s="50"/>
      <c r="E7" s="42" t="s">
        <v>64</v>
      </c>
      <c r="F7" s="44"/>
      <c r="H7" s="98" t="str">
        <f t="shared" si="2"/>
        <v>효신(업)</v>
      </c>
      <c r="I7" s="50"/>
      <c r="J7" s="42" t="str">
        <f t="shared" si="3"/>
        <v>롯대칠성</v>
      </c>
      <c r="K7" s="44"/>
      <c r="M7" s="38"/>
      <c r="N7" s="51" t="str">
        <f t="shared" ref="N7:N14" si="4">+C6</f>
        <v>외상전표</v>
      </c>
      <c r="O7" s="54">
        <f>SUM(D6+I6+D19+I19+D37+I37)</f>
        <v>0</v>
      </c>
      <c r="P7" s="110" t="str">
        <f t="shared" ref="P7:P14" si="5">+E6</f>
        <v>블루/레드포인트</v>
      </c>
      <c r="Q7" s="53">
        <f>SUM(F6+K6+F19+K19+F37+K37)</f>
        <v>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4921091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11771476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15119993</v>
      </c>
      <c r="R9" s="40"/>
    </row>
    <row r="10" spans="3:25" ht="16.5" customHeight="1">
      <c r="C10" s="42" t="s">
        <v>51</v>
      </c>
      <c r="D10" s="50"/>
      <c r="E10" s="42" t="s">
        <v>47</v>
      </c>
      <c r="F10" s="44"/>
      <c r="H10" s="98" t="str">
        <f t="shared" si="2"/>
        <v>고객우대</v>
      </c>
      <c r="I10" s="50"/>
      <c r="J10" s="42" t="str">
        <f t="shared" si="3"/>
        <v>OK케시백</v>
      </c>
      <c r="K10" s="44"/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M11" s="38"/>
      <c r="N11" s="51" t="str">
        <f t="shared" si="4"/>
        <v>고객우대</v>
      </c>
      <c r="O11" s="54">
        <f>SUM(D10+I10+D23+I23+D41+I41)</f>
        <v>63.779000000000003</v>
      </c>
      <c r="P11" s="51" t="str">
        <f t="shared" si="5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">
        <v>58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-2232.2650000000003</v>
      </c>
      <c r="P12" s="51" t="str">
        <f t="shared" si="5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5146301.5659999996</v>
      </c>
      <c r="E13" s="59" t="s">
        <v>33</v>
      </c>
      <c r="F13" s="61">
        <f>SUM(F4:F12)</f>
        <v>5146091</v>
      </c>
      <c r="G13" s="62"/>
      <c r="H13" s="96" t="str">
        <f t="shared" si="2"/>
        <v>합계</v>
      </c>
      <c r="I13" s="60">
        <f>SUM((I4-I5-I6-I7-I8-I9)*$I$1+I11)</f>
        <v>7137750.034</v>
      </c>
      <c r="J13" s="29" t="str">
        <f t="shared" si="3"/>
        <v>합계</v>
      </c>
      <c r="K13" s="61">
        <f>IF(K8=0,0,SUM(K4:K12)-F8)</f>
        <v>7137385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-210.56599999964237</v>
      </c>
      <c r="K14" s="67">
        <f>SUM(K13-I13)</f>
        <v>-365.0339999999851</v>
      </c>
      <c r="N14" s="39" t="str">
        <f t="shared" si="4"/>
        <v>합계</v>
      </c>
      <c r="O14" s="68">
        <f>SUM((O5-O6-O7-O8-O9-O10)*+$I$1+O12)</f>
        <v>15778325.725999998</v>
      </c>
      <c r="P14" s="39" t="str">
        <f t="shared" si="5"/>
        <v>합계</v>
      </c>
      <c r="Q14" s="69">
        <f>SUM(Q5:Q13)</f>
        <v>15777993</v>
      </c>
    </row>
    <row r="15" spans="3:25" ht="16.5" customHeight="1" thickBot="1">
      <c r="C15" s="27">
        <v>3</v>
      </c>
      <c r="H15" s="27">
        <v>4</v>
      </c>
      <c r="Q15" s="70">
        <f>SUM(F14+K14+F27+K27)</f>
        <v>-332.72599999932572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3234.511</v>
      </c>
      <c r="E17" s="34" t="str">
        <f>+E4</f>
        <v>고액권</v>
      </c>
      <c r="F17" s="36">
        <v>145000</v>
      </c>
      <c r="H17" s="97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천원권</v>
      </c>
      <c r="F18" s="44">
        <v>1000</v>
      </c>
      <c r="H18" s="98" t="str">
        <f>+C5</f>
        <v>법인전표</v>
      </c>
      <c r="I18" s="43"/>
      <c r="J18" s="42" t="str">
        <f>+E5</f>
        <v>천원권</v>
      </c>
      <c r="K18" s="44"/>
      <c r="N18" s="120" t="s">
        <v>34</v>
      </c>
      <c r="O18" s="133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109" t="str">
        <f t="shared" ref="E19:E26" si="8">+E6</f>
        <v>블루/레드포인트</v>
      </c>
      <c r="F19" s="44"/>
      <c r="H19" s="98" t="str">
        <f t="shared" ref="H19:H26" si="9">+C6</f>
        <v>외상전표</v>
      </c>
      <c r="I19" s="50"/>
      <c r="J19" s="109" t="str">
        <f t="shared" ref="J19:J26" si="10">+E6</f>
        <v>블루/레드포인트</v>
      </c>
      <c r="K19" s="44"/>
      <c r="N19" s="124" t="s">
        <v>37</v>
      </c>
      <c r="O19" s="125"/>
      <c r="P19" s="73">
        <v>8</v>
      </c>
      <c r="Q19" s="48">
        <f>SUM(P19*1000)</f>
        <v>8000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롯대칠성</v>
      </c>
      <c r="F20" s="111"/>
      <c r="G20" s="112"/>
      <c r="H20" s="113" t="str">
        <f t="shared" si="9"/>
        <v>효신(업)</v>
      </c>
      <c r="I20" s="114"/>
      <c r="J20" s="42" t="str">
        <f t="shared" si="10"/>
        <v>롯대칠성</v>
      </c>
      <c r="K20" s="44"/>
      <c r="N20" s="130" t="s">
        <v>38</v>
      </c>
      <c r="O20" s="131"/>
      <c r="P20" s="74">
        <v>35</v>
      </c>
      <c r="Q20" s="53">
        <f>SUM(P20*1000)</f>
        <v>35000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15119993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30" t="s">
        <v>48</v>
      </c>
      <c r="O21" s="131"/>
      <c r="P21" s="74">
        <v>5</v>
      </c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32" t="s">
        <v>53</v>
      </c>
      <c r="O22" s="127"/>
      <c r="P22" s="74">
        <v>3</v>
      </c>
      <c r="Q22" s="53">
        <f>SUM(P22*1000)</f>
        <v>3000</v>
      </c>
      <c r="R22" s="32"/>
      <c r="S22" s="32"/>
    </row>
    <row r="23" spans="3:19" ht="16.5" customHeight="1">
      <c r="C23" s="98" t="str">
        <f t="shared" si="7"/>
        <v>고객우대</v>
      </c>
      <c r="D23" s="50">
        <v>63.779000000000003</v>
      </c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26" t="s">
        <v>59</v>
      </c>
      <c r="O23" s="127"/>
      <c r="P23" s="74">
        <v>10</v>
      </c>
      <c r="Q23" s="53"/>
      <c r="R23" s="32"/>
      <c r="S23" s="32"/>
    </row>
    <row r="24" spans="3:19" ht="16.5" customHeight="1">
      <c r="C24" s="98" t="str">
        <f t="shared" si="7"/>
        <v>-</v>
      </c>
      <c r="D24" s="55">
        <f>SUM(D23*-35)</f>
        <v>-2232.2650000000003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26" t="s">
        <v>52</v>
      </c>
      <c r="O24" s="127"/>
      <c r="P24" s="74">
        <v>0</v>
      </c>
      <c r="Q24" s="53">
        <f>SUM(P24*1000)</f>
        <v>0</v>
      </c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8" t="s">
        <v>39</v>
      </c>
      <c r="O25" s="129"/>
      <c r="P25" s="75">
        <f>+P26-SUM(P19:P24)</f>
        <v>76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3494274.1259999997</v>
      </c>
      <c r="E26" s="29" t="str">
        <f t="shared" si="8"/>
        <v>합계</v>
      </c>
      <c r="F26" s="61">
        <f>IF(F21=0,0,SUM(F17:F25)-K8)</f>
        <v>3494517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20" t="s">
        <v>40</v>
      </c>
      <c r="O26" s="121"/>
      <c r="P26" s="77">
        <v>137</v>
      </c>
      <c r="Q26" s="69">
        <f>SUM(Q19:Q25)</f>
        <v>46000</v>
      </c>
      <c r="R26" s="32"/>
      <c r="S26" s="32"/>
    </row>
    <row r="27" spans="3:19" ht="15.75" customHeight="1" thickBot="1">
      <c r="F27" s="67">
        <f>SUM(F26-D26)</f>
        <v>242.87400000030175</v>
      </c>
      <c r="K27" s="67">
        <f>SUM(K26-I26)</f>
        <v>0</v>
      </c>
    </row>
    <row r="28" spans="3:19" ht="23.25" customHeight="1">
      <c r="F28" s="67"/>
      <c r="K28" s="67"/>
      <c r="N28" s="118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9"/>
      <c r="O29" s="106">
        <v>16256</v>
      </c>
      <c r="P29" s="107">
        <v>16259</v>
      </c>
      <c r="Q29" s="108">
        <f>P29-O29</f>
        <v>3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1081</v>
      </c>
      <c r="F1" s="1"/>
      <c r="G1" s="1"/>
      <c r="H1" s="1"/>
      <c r="I1" s="1"/>
      <c r="J1" s="1"/>
      <c r="K1" s="1"/>
      <c r="L1" s="22">
        <f>+ROUND(+O5*0.584/1000,3)</f>
        <v>10.734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9.9700000000000006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99.7</v>
      </c>
      <c r="M3" s="18" t="s">
        <v>10</v>
      </c>
      <c r="N3" s="3"/>
      <c r="O3" s="3"/>
      <c r="P3" s="135" t="str">
        <f>+'(1)'!C1&amp;"년"&amp;'(1)'!E1&amp;"월"&amp;C1&amp;"일"</f>
        <v>2023년1월10일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11730.498</v>
      </c>
      <c r="E4" s="34" t="str">
        <f>+'(1)'!E4</f>
        <v>고액권</v>
      </c>
      <c r="F4" s="36">
        <v>225000</v>
      </c>
      <c r="G4" s="27"/>
      <c r="H4" s="34" t="str">
        <f>+C4</f>
        <v>판매량</v>
      </c>
      <c r="I4" s="35">
        <v>6650.4160000000002</v>
      </c>
      <c r="J4" s="34" t="str">
        <f>+E4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41452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18380.914000000001</v>
      </c>
      <c r="P5" s="47" t="str">
        <f>+E4</f>
        <v>고액권</v>
      </c>
      <c r="Q5" s="48">
        <f>SUM(F4+K4+F17+K17+F35+K35)</f>
        <v>345000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356.44499999999999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498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>
        <v>491</v>
      </c>
      <c r="L7" s="2"/>
      <c r="M7" s="20"/>
      <c r="N7" s="51" t="str">
        <f t="shared" ref="N7:N14" si="4">+C6</f>
        <v>외상전표</v>
      </c>
      <c r="O7" s="54">
        <f>SUM(D6+I6+D19+I19+D37+I37)</f>
        <v>356.44499999999999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12046289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19108349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989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19108349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408.089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58.381999999999998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-14283.115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-2043.37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466.471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-16326.485000000001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12281068.177999999</v>
      </c>
      <c r="E13" s="29" t="str">
        <f>+'(1)'!E13</f>
        <v>합계</v>
      </c>
      <c r="F13" s="61">
        <f>SUM(F4:F12)</f>
        <v>12280787</v>
      </c>
      <c r="G13" s="62"/>
      <c r="H13" s="29" t="str">
        <f t="shared" si="2"/>
        <v>합계</v>
      </c>
      <c r="I13" s="60">
        <f>SUM((I4-I5-I6-I7-I8-I9)*$E$1+I11)</f>
        <v>7187056.3260000004</v>
      </c>
      <c r="J13" s="29" t="str">
        <f t="shared" si="3"/>
        <v>합계</v>
      </c>
      <c r="K13" s="61">
        <f>IF(K8=0,0,SUM(K4:K12)-F8)</f>
        <v>7187551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-281.17799999937415</v>
      </c>
      <c r="G14" s="27"/>
      <c r="H14" s="27"/>
      <c r="I14" s="27"/>
      <c r="J14" s="27"/>
      <c r="K14" s="67">
        <f>SUM(K13-I13)</f>
        <v>494.67399999964982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19468124.504000001</v>
      </c>
      <c r="P14" s="39" t="str">
        <f t="shared" si="5"/>
        <v>합계</v>
      </c>
      <c r="Q14" s="69">
        <f>SUM(Q5:Q13)</f>
        <v>19468338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213.49600000027567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90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183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16303</v>
      </c>
      <c r="P29" s="107">
        <v>16307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1081</v>
      </c>
      <c r="F1" s="1"/>
      <c r="G1" s="1"/>
      <c r="H1" s="1"/>
      <c r="I1" s="1"/>
      <c r="J1" s="1"/>
      <c r="K1" s="1"/>
      <c r="L1" s="22">
        <f>+ROUND(+O5*0.584/1000,3)</f>
        <v>10.356999999999999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10.005000000000001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110.05500000000001</v>
      </c>
      <c r="M3" s="18" t="s">
        <v>10</v>
      </c>
      <c r="N3" s="3"/>
      <c r="O3" s="3"/>
      <c r="P3" s="135" t="str">
        <f>+'(1)'!C1&amp;"년"&amp;'(1)'!E1&amp;"월"&amp;C1&amp;"일"</f>
        <v>2023년1월11일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10464.864</v>
      </c>
      <c r="E4" s="34" t="str">
        <f>+'(1)'!E4</f>
        <v>고액권</v>
      </c>
      <c r="F4" s="36">
        <v>270000</v>
      </c>
      <c r="G4" s="27"/>
      <c r="H4" s="34" t="str">
        <f>+C4</f>
        <v>판매량</v>
      </c>
      <c r="I4" s="35">
        <v>7270.0919999999996</v>
      </c>
      <c r="J4" s="34" t="str">
        <f>+E4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23469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17734.955999999998</v>
      </c>
      <c r="P5" s="47" t="str">
        <f>+E4</f>
        <v>고액권</v>
      </c>
      <c r="Q5" s="48">
        <f>SUM(F4+K4+F17+K17+F35+K35)</f>
        <v>490000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187.929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53.085000000000001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241.01400000000001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10831958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18408294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18408294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160.37899999999999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117.319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-5613.2649999999994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-4106.165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277.69799999999998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-9719.4299999999985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11103753.469999999</v>
      </c>
      <c r="E13" s="29" t="str">
        <f>+'(1)'!E13</f>
        <v>합계</v>
      </c>
      <c r="F13" s="61">
        <f>SUM(F4:F12)</f>
        <v>11102958</v>
      </c>
      <c r="G13" s="62"/>
      <c r="H13" s="29" t="str">
        <f t="shared" si="2"/>
        <v>합계</v>
      </c>
      <c r="I13" s="60">
        <f>SUM((I4-I5-I6-I7-I8-I9)*$E$1+I11)</f>
        <v>7797478.4019999998</v>
      </c>
      <c r="J13" s="29" t="str">
        <f t="shared" si="3"/>
        <v>합계</v>
      </c>
      <c r="K13" s="61">
        <f>IF(K8=0,0,SUM(K4:K12)-F8)</f>
        <v>7798336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-795.46999999880791</v>
      </c>
      <c r="G14" s="27"/>
      <c r="H14" s="27"/>
      <c r="I14" s="27"/>
      <c r="J14" s="27"/>
      <c r="K14" s="67">
        <f>SUM(K13-I13)</f>
        <v>857.59800000023097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18901231.871999998</v>
      </c>
      <c r="P14" s="39" t="str">
        <f t="shared" si="5"/>
        <v>합계</v>
      </c>
      <c r="Q14" s="69">
        <f>SUM(Q5:Q13)</f>
        <v>18901294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62.128000001423061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22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153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16307</v>
      </c>
      <c r="P29" s="107">
        <v>16310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7" sqref="P2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1081</v>
      </c>
      <c r="F1" s="1"/>
      <c r="G1" s="1"/>
      <c r="H1" s="1"/>
      <c r="I1" s="1"/>
      <c r="J1" s="1"/>
      <c r="K1" s="1"/>
      <c r="L1" s="22">
        <f>+ROUND(+O5*0.584/1000,3)</f>
        <v>10.755000000000001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10.068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120.816</v>
      </c>
      <c r="M3" s="18" t="s">
        <v>10</v>
      </c>
      <c r="N3" s="3"/>
      <c r="O3" s="3"/>
      <c r="P3" s="135" t="str">
        <f>+'(1)'!C1&amp;"년"&amp;'(1)'!E1&amp;"월"&amp;C1&amp;"일"</f>
        <v>2023년1월12일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11544.306</v>
      </c>
      <c r="E4" s="34" t="str">
        <f>+'(1)'!E4</f>
        <v>고액권</v>
      </c>
      <c r="F4" s="36">
        <v>235000</v>
      </c>
      <c r="G4" s="27"/>
      <c r="H4" s="34" t="str">
        <f>+C4</f>
        <v>판매량</v>
      </c>
      <c r="I4" s="35">
        <v>6871.152</v>
      </c>
      <c r="J4" s="34" t="str">
        <f>+E4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41385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18415.457999999999</v>
      </c>
      <c r="P5" s="47" t="str">
        <f>+E4</f>
        <v>고액권</v>
      </c>
      <c r="Q5" s="48">
        <f>SUM(F4+K4+F17+K17+F35+K35)</f>
        <v>440000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369.76799999999997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25.681000000000001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588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395.44899999999996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11768400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18958479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588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18958479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319.33699999999999</v>
      </c>
      <c r="E10" s="42" t="str">
        <f>+'(1)'!E10</f>
        <v>OK케시백</v>
      </c>
      <c r="F10" s="44">
        <v>16366</v>
      </c>
      <c r="G10" s="27"/>
      <c r="H10" s="42" t="str">
        <f t="shared" si="2"/>
        <v>고객우대</v>
      </c>
      <c r="I10" s="50">
        <v>100.53400000000001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-11176.795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-3518.69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419.87099999999998</v>
      </c>
      <c r="P11" s="51" t="str">
        <f t="shared" si="5"/>
        <v>OK케시백</v>
      </c>
      <c r="Q11" s="53">
        <f>SUM(F10+K10+F23+K23+F41+K41)</f>
        <v>16366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41114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-14695.484999999999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12068498.783</v>
      </c>
      <c r="E13" s="29" t="str">
        <f>+'(1)'!E13</f>
        <v>합계</v>
      </c>
      <c r="F13" s="61">
        <f>SUM(F4:F12)</f>
        <v>12066468</v>
      </c>
      <c r="G13" s="62"/>
      <c r="H13" s="29" t="str">
        <f t="shared" si="2"/>
        <v>합계</v>
      </c>
      <c r="I13" s="60">
        <f>SUM((I4-I5-I6-I7-I8-I9)*$E$1+I11)</f>
        <v>7396435.4610000001</v>
      </c>
      <c r="J13" s="29" t="str">
        <f t="shared" si="3"/>
        <v>합계</v>
      </c>
      <c r="K13" s="61">
        <f>IF(K8=0,0,SUM(K4:K12)-F8)</f>
        <v>7396079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41114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-2030.7829999998212</v>
      </c>
      <c r="G14" s="27"/>
      <c r="H14" s="27"/>
      <c r="I14" s="27"/>
      <c r="J14" s="27"/>
      <c r="K14" s="67">
        <f>SUM(K13-I13)</f>
        <v>-356.46100000012666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19464934.243999999</v>
      </c>
      <c r="P14" s="39" t="str">
        <f t="shared" si="5"/>
        <v>합계</v>
      </c>
      <c r="Q14" s="69">
        <f>SUM(Q5:Q13)</f>
        <v>19462547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-2387.2439999999478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160</v>
      </c>
      <c r="Q26" s="69">
        <f>SUM(Q19:Q25)</f>
        <v>33000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16310</v>
      </c>
      <c r="P29" s="107">
        <v>16312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1081</v>
      </c>
      <c r="F1" s="1"/>
      <c r="G1" s="1"/>
      <c r="H1" s="1"/>
      <c r="I1" s="1"/>
      <c r="J1" s="1"/>
      <c r="K1" s="1"/>
      <c r="L1" s="22">
        <f>+ROUND(+O5*0.584/1000,3)</f>
        <v>10.574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10.106999999999999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131.39099999999999</v>
      </c>
      <c r="M3" s="18" t="s">
        <v>10</v>
      </c>
      <c r="N3" s="3"/>
      <c r="O3" s="3"/>
      <c r="P3" s="135" t="str">
        <f>+'(1)'!C1&amp;"년"&amp;'(1)'!E1&amp;"월"&amp;C1&amp;"일"</f>
        <v>2023년1월13일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10487.66</v>
      </c>
      <c r="E4" s="34" t="str">
        <f>+'(1)'!E4</f>
        <v>고액권</v>
      </c>
      <c r="F4" s="36">
        <v>75000</v>
      </c>
      <c r="G4" s="27"/>
      <c r="H4" s="34" t="str">
        <f>+C4</f>
        <v>판매량</v>
      </c>
      <c r="I4" s="35">
        <v>7618.7079999999996</v>
      </c>
      <c r="J4" s="34" t="str">
        <f>+E4</f>
        <v>고액권</v>
      </c>
      <c r="K4" s="36">
        <v>310000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23068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18106.367999999999</v>
      </c>
      <c r="P5" s="47" t="str">
        <f>+E4</f>
        <v>고액권</v>
      </c>
      <c r="Q5" s="48">
        <f>SUM(F4+K4+F17+K17+F35+K35)</f>
        <v>385000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295.60000000000002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17.172000000000001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610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312.77200000000005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10859928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18759478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610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18759478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374.03100000000001</v>
      </c>
      <c r="E10" s="42" t="str">
        <f>+'(1)'!E10</f>
        <v>OK케시백</v>
      </c>
      <c r="F10" s="44">
        <v>60300</v>
      </c>
      <c r="G10" s="27"/>
      <c r="H10" s="42" t="str">
        <f t="shared" si="2"/>
        <v>고객우대</v>
      </c>
      <c r="I10" s="50">
        <v>63.338000000000001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-13091.085000000001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-2216.83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437.36900000000003</v>
      </c>
      <c r="P11" s="51" t="str">
        <f t="shared" si="5"/>
        <v>OK케시백</v>
      </c>
      <c r="Q11" s="53">
        <f>SUM(F10+K10+F23+K23+F41+K41)</f>
        <v>62300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-15307.915000000001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11004525.774999999</v>
      </c>
      <c r="E13" s="29" t="str">
        <f>+'(1)'!E13</f>
        <v>합계</v>
      </c>
      <c r="F13" s="61">
        <f>SUM(F4:F12)</f>
        <v>11004838</v>
      </c>
      <c r="G13" s="62"/>
      <c r="H13" s="29" t="str">
        <f t="shared" si="2"/>
        <v>합계</v>
      </c>
      <c r="I13" s="60">
        <f>SUM((I4-I5-I6-I7-I8-I9)*$E$1+I11)</f>
        <v>8215043.5860000001</v>
      </c>
      <c r="J13" s="29" t="str">
        <f t="shared" si="3"/>
        <v>합계</v>
      </c>
      <c r="K13" s="61">
        <f>IF(K8=0,0,SUM(K4:K12)-F8)</f>
        <v>8213550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312.22500000149012</v>
      </c>
      <c r="G14" s="27"/>
      <c r="H14" s="27"/>
      <c r="I14" s="27"/>
      <c r="J14" s="27"/>
      <c r="K14" s="67">
        <f>SUM(K13-I13)</f>
        <v>-1493.5860000001267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19219569.360999998</v>
      </c>
      <c r="P14" s="39" t="str">
        <f t="shared" si="5"/>
        <v>합계</v>
      </c>
      <c r="Q14" s="69">
        <f>SUM(Q5:Q13)</f>
        <v>19218388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-1181.3609999986365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43</v>
      </c>
      <c r="Q26" s="69">
        <f>SUM(Q19:Q25)</f>
        <v>21000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16312</v>
      </c>
      <c r="P29" s="107">
        <v>16312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4" sqref="K4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1081</v>
      </c>
      <c r="F1" s="1"/>
      <c r="G1" s="1"/>
      <c r="H1" s="1"/>
      <c r="I1" s="1"/>
      <c r="J1" s="1"/>
      <c r="K1" s="1"/>
      <c r="L1" s="22">
        <f>+ROUND(+O5*0.584/1000,3)</f>
        <v>8.8279999999999994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10.016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140.22399999999999</v>
      </c>
      <c r="M3" s="18" t="s">
        <v>10</v>
      </c>
      <c r="N3" s="3"/>
      <c r="O3" s="3"/>
      <c r="P3" s="135" t="str">
        <f>+'(1)'!C1&amp;"년"&amp;'(1)'!E1&amp;"월"&amp;C1&amp;"일"</f>
        <v>2023년1월14일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8672.6579999999994</v>
      </c>
      <c r="E4" s="34" t="str">
        <f>+'(1)'!E4</f>
        <v>고액권</v>
      </c>
      <c r="F4" s="36">
        <v>195000</v>
      </c>
      <c r="G4" s="27"/>
      <c r="H4" s="34" t="str">
        <f>+C4</f>
        <v>판매량</v>
      </c>
      <c r="I4" s="35">
        <v>6444.5439999999999</v>
      </c>
      <c r="J4" s="34" t="str">
        <f>+E4</f>
        <v>고액권</v>
      </c>
      <c r="K4" s="36">
        <v>260000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43942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15117.201999999999</v>
      </c>
      <c r="P5" s="47" t="str">
        <f>+E4</f>
        <v>고액권</v>
      </c>
      <c r="Q5" s="48">
        <f>SUM(F4+K4+F17+K17+F35+K35)</f>
        <v>455000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118.87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118.87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9046478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15731625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15731625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101.965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-3568.7750000000001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101.965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-3568.7750000000001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9243076.0529999975</v>
      </c>
      <c r="E13" s="29" t="str">
        <f>+'(1)'!E13</f>
        <v>합계</v>
      </c>
      <c r="F13" s="61">
        <f>SUM(F4:F12)</f>
        <v>9243478</v>
      </c>
      <c r="G13" s="62"/>
      <c r="H13" s="29" t="str">
        <f t="shared" si="2"/>
        <v>합계</v>
      </c>
      <c r="I13" s="60">
        <f>SUM((I4-I5-I6-I7-I8-I9)*$E$1+I11)</f>
        <v>6966552.0640000002</v>
      </c>
      <c r="J13" s="29" t="str">
        <f t="shared" si="3"/>
        <v>합계</v>
      </c>
      <c r="K13" s="61">
        <f>IF(K8=0,0,SUM(K4:K12)-F8)</f>
        <v>6966147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401.94700000248849</v>
      </c>
      <c r="G14" s="27"/>
      <c r="H14" s="27"/>
      <c r="I14" s="27"/>
      <c r="J14" s="27"/>
      <c r="K14" s="67">
        <f>SUM(K13-I13)</f>
        <v>-405.06400000024587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16209628.116999999</v>
      </c>
      <c r="P14" s="39" t="str">
        <f t="shared" si="5"/>
        <v>합계</v>
      </c>
      <c r="Q14" s="69">
        <f>SUM(Q5:Q13)</f>
        <v>16209625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-3.1169999977573752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89</v>
      </c>
      <c r="Q26" s="69">
        <f>SUM(Q19:Q25)</f>
        <v>29000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16312</v>
      </c>
      <c r="P29" s="107">
        <v>16314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1081</v>
      </c>
      <c r="F1" s="1"/>
      <c r="G1" s="1"/>
      <c r="H1" s="1"/>
      <c r="I1" s="1"/>
      <c r="J1" s="1"/>
      <c r="K1" s="1"/>
      <c r="L1" s="22">
        <f>+ROUND(+O5*0.584/1000,3)</f>
        <v>6.8330000000000002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9.8040000000000003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147.06</v>
      </c>
      <c r="M3" s="18" t="s">
        <v>10</v>
      </c>
      <c r="N3" s="3"/>
      <c r="O3" s="3"/>
      <c r="P3" s="135" t="str">
        <f>+'(1)'!C1&amp;"년"&amp;'(1)'!E1&amp;"월"&amp;C1&amp;"일"</f>
        <v>2023년1월15일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7461.27</v>
      </c>
      <c r="E4" s="34" t="str">
        <f>+'(1)'!E4</f>
        <v>고액권</v>
      </c>
      <c r="F4" s="36">
        <v>320000</v>
      </c>
      <c r="G4" s="27"/>
      <c r="H4" s="34" t="str">
        <f>+C4</f>
        <v>판매량</v>
      </c>
      <c r="I4" s="35">
        <v>4239.5119999999997</v>
      </c>
      <c r="J4" s="34" t="str">
        <f>+E4</f>
        <v>고액권</v>
      </c>
      <c r="K4" s="36">
        <v>280000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32403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11700.781999999999</v>
      </c>
      <c r="P5" s="47" t="str">
        <f>+E4</f>
        <v>고액권</v>
      </c>
      <c r="Q5" s="48">
        <f>SUM(F4+K4+F17+K17+F35+K35)</f>
        <v>600000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26.033000000000001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26.033000000000001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7649931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11915936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11915936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20000</v>
      </c>
      <c r="G10" s="27"/>
      <c r="H10" s="42" t="str">
        <f t="shared" si="2"/>
        <v>고객우대</v>
      </c>
      <c r="I10" s="50">
        <v>115.944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-4058.04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115.944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61121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-4058.04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8065632.8700000001</v>
      </c>
      <c r="E13" s="29" t="str">
        <f>+'(1)'!E13</f>
        <v>합계</v>
      </c>
      <c r="F13" s="61">
        <f>SUM(F4:F12)</f>
        <v>8065052</v>
      </c>
      <c r="G13" s="62"/>
      <c r="H13" s="29" t="str">
        <f t="shared" si="2"/>
        <v>합계</v>
      </c>
      <c r="I13" s="60">
        <f>SUM((I4-I5-I6-I7-I8-I9)*$E$1+I11)</f>
        <v>4550712.7589999996</v>
      </c>
      <c r="J13" s="29" t="str">
        <f t="shared" si="3"/>
        <v>합계</v>
      </c>
      <c r="K13" s="61">
        <f>IF(K8=0,0,SUM(K4:K12)-F8)</f>
        <v>4551005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61121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-580.87000000011176</v>
      </c>
      <c r="G14" s="27"/>
      <c r="H14" s="27"/>
      <c r="I14" s="27"/>
      <c r="J14" s="27"/>
      <c r="K14" s="67">
        <f>SUM(K13-I13)</f>
        <v>292.24100000038743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12616345.629000001</v>
      </c>
      <c r="P14" s="39" t="str">
        <f t="shared" si="5"/>
        <v>합계</v>
      </c>
      <c r="Q14" s="69">
        <f>SUM(Q5:Q13)</f>
        <v>12616057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-288.62899999972433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22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67</v>
      </c>
      <c r="Q26" s="69">
        <f>SUM(Q19:Q25)</f>
        <v>27000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16314</v>
      </c>
      <c r="P29" s="107">
        <v>16315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6" sqref="P2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1081</v>
      </c>
      <c r="F1" s="1"/>
      <c r="G1" s="1"/>
      <c r="H1" s="1"/>
      <c r="I1" s="1"/>
      <c r="J1" s="1"/>
      <c r="K1" s="1"/>
      <c r="L1" s="22">
        <f>+ROUND(+O5*0.584/1000,3)</f>
        <v>12.516999999999999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9.9740000000000002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159.584</v>
      </c>
      <c r="M3" s="18" t="s">
        <v>10</v>
      </c>
      <c r="N3" s="3"/>
      <c r="O3" s="3"/>
      <c r="P3" s="135" t="str">
        <f>+'(1)'!C1&amp;"년"&amp;'(1)'!E1&amp;"월"&amp;C1&amp;"일"</f>
        <v>2023년1월16일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13924.263999999999</v>
      </c>
      <c r="E4" s="34" t="str">
        <f>+'(1)'!E4</f>
        <v>고액권</v>
      </c>
      <c r="F4" s="36">
        <v>540000</v>
      </c>
      <c r="G4" s="27"/>
      <c r="H4" s="34" t="str">
        <f>+C4</f>
        <v>판매량</v>
      </c>
      <c r="I4" s="35">
        <v>7509.0410000000002</v>
      </c>
      <c r="J4" s="34" t="str">
        <f>+E4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46227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21433.305</v>
      </c>
      <c r="P5" s="47" t="str">
        <f>+E4</f>
        <v>고액권</v>
      </c>
      <c r="Q5" s="48">
        <f>SUM(F4+K4+F17+K17+F35+K35)</f>
        <v>655000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330.52600000000001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1020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>
        <v>483</v>
      </c>
      <c r="L7" s="2"/>
      <c r="M7" s="20"/>
      <c r="N7" s="51" t="str">
        <f t="shared" ref="N7:N14" si="4">+C6</f>
        <v>외상전표</v>
      </c>
      <c r="O7" s="54">
        <f>SUM(D6+I6+D19+I19+D37+I37)</f>
        <v>330.52600000000001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14134123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22091075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1503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22091075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333.16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-11660.6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333.16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40000</v>
      </c>
      <c r="L12" s="2"/>
      <c r="M12" s="20"/>
      <c r="N12" s="51" t="str">
        <f t="shared" si="4"/>
        <v>-</v>
      </c>
      <c r="O12" s="55">
        <f>SUM(O11*-35)</f>
        <v>-11660.6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14683170.177999999</v>
      </c>
      <c r="E13" s="29" t="str">
        <f>+'(1)'!E13</f>
        <v>합계</v>
      </c>
      <c r="F13" s="61">
        <f>SUM(F4:F12)</f>
        <v>14683143</v>
      </c>
      <c r="G13" s="62"/>
      <c r="H13" s="29" t="str">
        <f t="shared" si="2"/>
        <v>합계</v>
      </c>
      <c r="I13" s="60">
        <f>SUM((I4-I5-I6-I7-I8-I9)*$E$1+I11)</f>
        <v>8117273.3210000005</v>
      </c>
      <c r="J13" s="29" t="str">
        <f t="shared" si="3"/>
        <v>합계</v>
      </c>
      <c r="K13" s="61">
        <f>IF(K8=0,0,SUM(K4:K12)-F8)</f>
        <v>8117435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-27.177999999374151</v>
      </c>
      <c r="G14" s="27"/>
      <c r="H14" s="27"/>
      <c r="I14" s="27"/>
      <c r="J14" s="27"/>
      <c r="K14" s="67">
        <f>SUM(K13-I13)</f>
        <v>161.67899999953806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22800443.498999998</v>
      </c>
      <c r="P14" s="39" t="str">
        <f t="shared" si="5"/>
        <v>합계</v>
      </c>
      <c r="Q14" s="69">
        <f>SUM(Q5:Q13)</f>
        <v>22800578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134.50100000016391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193</v>
      </c>
      <c r="Q26" s="69">
        <f>SUM(Q19:Q25)</f>
        <v>63000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16315</v>
      </c>
      <c r="P29" s="107">
        <v>16318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1081</v>
      </c>
      <c r="F1" s="1"/>
      <c r="G1" s="1"/>
      <c r="H1" s="1"/>
      <c r="I1" s="1"/>
      <c r="J1" s="1"/>
      <c r="K1" s="1"/>
      <c r="L1" s="22">
        <f>+ROUND(+O5*0.584/1000,3)</f>
        <v>11.097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10.039999999999999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170.67999999999998</v>
      </c>
      <c r="M3" s="18" t="s">
        <v>10</v>
      </c>
      <c r="N3" s="3"/>
      <c r="O3" s="3"/>
      <c r="P3" s="135" t="str">
        <f>+'(1)'!C1&amp;"년"&amp;'(1)'!E1&amp;"월"&amp;C1&amp;"일"</f>
        <v>2023년1월17일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11409.763000000001</v>
      </c>
      <c r="E4" s="34" t="str">
        <f>+'(1)'!E4</f>
        <v>고액권</v>
      </c>
      <c r="F4" s="36">
        <v>285000</v>
      </c>
      <c r="G4" s="27"/>
      <c r="H4" s="34" t="str">
        <f>+C4</f>
        <v>판매량</v>
      </c>
      <c r="I4" s="35">
        <v>7591.9949999999999</v>
      </c>
      <c r="J4" s="34" t="str">
        <f>+E4</f>
        <v>고액권</v>
      </c>
      <c r="K4" s="36">
        <v>160000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27015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19001.758000000002</v>
      </c>
      <c r="P5" s="47" t="str">
        <f>+E4</f>
        <v>고액권</v>
      </c>
      <c r="Q5" s="48">
        <f>SUM(F4+K4+F17+K17+F35+K35)</f>
        <v>445000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255.39500000000001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22.04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f>611+590</f>
        <v>1201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277.435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11757810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19764227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1201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19764227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225.69499999999999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99.289000000000001</v>
      </c>
      <c r="J10" s="42" t="str">
        <f t="shared" si="3"/>
        <v>OK케시백</v>
      </c>
      <c r="K10" s="44">
        <v>12000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-7899.3249999999998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-3475.1150000000002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324.98399999999998</v>
      </c>
      <c r="P11" s="51" t="str">
        <f t="shared" si="5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-11374.439999999999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12049972.483000001</v>
      </c>
      <c r="E13" s="29" t="str">
        <f>+'(1)'!E13</f>
        <v>합계</v>
      </c>
      <c r="F13" s="61">
        <f>SUM(F4:F12)</f>
        <v>12050011</v>
      </c>
      <c r="G13" s="62"/>
      <c r="H13" s="29" t="str">
        <f t="shared" si="2"/>
        <v>합계</v>
      </c>
      <c r="I13" s="60">
        <f>SUM((I4-I5-I6-I7-I8-I9)*$E$1+I11)</f>
        <v>8179646.2399999993</v>
      </c>
      <c r="J13" s="29" t="str">
        <f t="shared" si="3"/>
        <v>합계</v>
      </c>
      <c r="K13" s="61">
        <f>IF(K8=0,0,SUM(K4:K12)-F8)</f>
        <v>8178417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38.516999999061227</v>
      </c>
      <c r="G14" s="27"/>
      <c r="H14" s="27"/>
      <c r="I14" s="27"/>
      <c r="J14" s="27"/>
      <c r="K14" s="67">
        <f>SUM(K13-I13)</f>
        <v>-1229.2399999992922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20229618.722999997</v>
      </c>
      <c r="P14" s="39" t="str">
        <f t="shared" si="5"/>
        <v>합계</v>
      </c>
      <c r="Q14" s="69">
        <f>SUM(Q5:Q13)</f>
        <v>20228428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-1190.723000000231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16</v>
      </c>
      <c r="Q20" s="53">
        <f>SUM(P20*1000)</f>
        <v>16000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131</v>
      </c>
      <c r="Q26" s="69">
        <f>SUM(Q19:Q25)</f>
        <v>27000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16318</v>
      </c>
      <c r="P29" s="107">
        <v>16320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1081</v>
      </c>
      <c r="F1" s="1"/>
      <c r="G1" s="1"/>
      <c r="H1" s="1"/>
      <c r="I1" s="1"/>
      <c r="J1" s="1"/>
      <c r="K1" s="1"/>
      <c r="L1" s="22">
        <f>+ROUND(+O5*0.584/1000,3)</f>
        <v>11.313000000000001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10.111000000000001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181.99800000000002</v>
      </c>
      <c r="M3" s="18" t="s">
        <v>10</v>
      </c>
      <c r="N3" s="3"/>
      <c r="O3" s="3"/>
      <c r="P3" s="135" t="str">
        <f>+'(1)'!C1&amp;"년"&amp;'(1)'!E1&amp;"월"&amp;C1&amp;"일"</f>
        <v>2023년1월18일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11640.896000000001</v>
      </c>
      <c r="E4" s="34" t="str">
        <f>+'(1)'!E4</f>
        <v>고액권</v>
      </c>
      <c r="F4" s="36">
        <v>280000</v>
      </c>
      <c r="G4" s="27"/>
      <c r="H4" s="34" t="str">
        <f>+C4</f>
        <v>판매량</v>
      </c>
      <c r="I4" s="35">
        <v>7730.076</v>
      </c>
      <c r="J4" s="34" t="str">
        <f>+E4</f>
        <v>고액권</v>
      </c>
      <c r="K4" s="36">
        <v>295000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43320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19370.972000000002</v>
      </c>
      <c r="P5" s="47" t="str">
        <f>+E4</f>
        <v>고액권</v>
      </c>
      <c r="Q5" s="48">
        <f>SUM(F4+K4+F17+K17+F35+K35)</f>
        <v>575000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262.29300000000001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39.463000000000001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301.75600000000003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11992067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20007767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20007767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340.28199999999998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54.643000000000001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-11909.869999999999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-1912.5050000000001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394.92499999999995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-13822.374999999998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12288359.973000001</v>
      </c>
      <c r="E13" s="29" t="str">
        <f>+'(1)'!E13</f>
        <v>합계</v>
      </c>
      <c r="F13" s="61">
        <f>SUM(F4:F12)</f>
        <v>12288067</v>
      </c>
      <c r="G13" s="62"/>
      <c r="H13" s="29" t="str">
        <f t="shared" si="2"/>
        <v>합계</v>
      </c>
      <c r="I13" s="60">
        <f>SUM((I4-I5-I6-I7-I8-I9)*$E$1+I11)</f>
        <v>8311640.148</v>
      </c>
      <c r="J13" s="29" t="str">
        <f t="shared" si="3"/>
        <v>합계</v>
      </c>
      <c r="K13" s="61">
        <f>IF(K8=0,0,SUM(K4:K12)-F8)</f>
        <v>8311700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-292.97300000116229</v>
      </c>
      <c r="G14" s="27"/>
      <c r="H14" s="27"/>
      <c r="I14" s="27"/>
      <c r="J14" s="27"/>
      <c r="K14" s="67">
        <f>SUM(K13-I13)</f>
        <v>59.851999999955297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20600000.120999999</v>
      </c>
      <c r="P14" s="39" t="str">
        <f t="shared" si="5"/>
        <v>합계</v>
      </c>
      <c r="Q14" s="69">
        <f>SUM(Q5:Q13)</f>
        <v>20599767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-233.12100000120699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25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184</v>
      </c>
      <c r="Q26" s="69">
        <f>SUM(Q19:Q25)</f>
        <v>56000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16320</v>
      </c>
      <c r="P29" s="107">
        <v>16324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1081</v>
      </c>
      <c r="F1" s="1"/>
      <c r="G1" s="1"/>
      <c r="H1" s="1"/>
      <c r="I1" s="1"/>
      <c r="J1" s="1"/>
      <c r="K1" s="1"/>
      <c r="L1" s="22">
        <f>+ROUND(+O5*0.584/1000,3)</f>
        <v>12.35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10.228999999999999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194.351</v>
      </c>
      <c r="M3" s="18" t="s">
        <v>10</v>
      </c>
      <c r="N3" s="3"/>
      <c r="O3" s="3"/>
      <c r="P3" s="135" t="str">
        <f>+'(1)'!C1&amp;"년"&amp;'(1)'!E1&amp;"월"&amp;C1&amp;"일"</f>
        <v>2023년1월19일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13270.778</v>
      </c>
      <c r="E4" s="34" t="str">
        <f>+'(1)'!E4</f>
        <v>고액권</v>
      </c>
      <c r="F4" s="36">
        <v>185000</v>
      </c>
      <c r="G4" s="27"/>
      <c r="H4" s="34" t="str">
        <f>+C4</f>
        <v>판매량</v>
      </c>
      <c r="I4" s="35">
        <v>7876.9549999999999</v>
      </c>
      <c r="J4" s="34" t="str">
        <f>+E4</f>
        <v>고액권</v>
      </c>
      <c r="K4" s="36">
        <v>270000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21865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6500</v>
      </c>
      <c r="L5" s="2"/>
      <c r="M5" s="20"/>
      <c r="N5" s="45" t="str">
        <f>+C4</f>
        <v>판매량</v>
      </c>
      <c r="O5" s="46">
        <f>SUM(D4+I4+D17+I17+D35+I35)</f>
        <v>21147.733</v>
      </c>
      <c r="P5" s="47" t="str">
        <f>+E4</f>
        <v>고액권</v>
      </c>
      <c r="Q5" s="48">
        <f>SUM(F4+K4+F17+K17+F35+K35)</f>
        <v>455000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212.42099999999999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10500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1613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212.42099999999999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13870538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22110971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1613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22110971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513.04899999999998</v>
      </c>
      <c r="E10" s="42" t="str">
        <f>+'(1)'!E10</f>
        <v>OK케시백</v>
      </c>
      <c r="F10" s="44">
        <v>22000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-17956.715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513.04899999999998</v>
      </c>
      <c r="P11" s="51" t="str">
        <f t="shared" si="5"/>
        <v>OK케시백</v>
      </c>
      <c r="Q11" s="53">
        <f>SUM(F10+K10+F23+K23+F41+K41)</f>
        <v>22000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-17956.715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14098127.202</v>
      </c>
      <c r="E13" s="29" t="str">
        <f>+'(1)'!E13</f>
        <v>합계</v>
      </c>
      <c r="F13" s="61">
        <f>SUM(F4:F12)</f>
        <v>14098151</v>
      </c>
      <c r="G13" s="62"/>
      <c r="H13" s="29" t="str">
        <f t="shared" si="2"/>
        <v>합계</v>
      </c>
      <c r="I13" s="60">
        <f>SUM((I4-I5-I6-I7-I8-I9)*$E$1+I11)</f>
        <v>8514988.3550000004</v>
      </c>
      <c r="J13" s="29" t="str">
        <f t="shared" si="3"/>
        <v>합계</v>
      </c>
      <c r="K13" s="61">
        <f>IF(K8=0,0,SUM(K4:K12)-F8)</f>
        <v>8521933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23.798000000417233</v>
      </c>
      <c r="G14" s="27"/>
      <c r="H14" s="27"/>
      <c r="I14" s="27"/>
      <c r="J14" s="27"/>
      <c r="K14" s="67">
        <f>SUM(K13-I13)</f>
        <v>6944.644999999553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22613115.557000004</v>
      </c>
      <c r="P14" s="39" t="str">
        <f t="shared" si="5"/>
        <v>합계</v>
      </c>
      <c r="Q14" s="69">
        <f>SUM(Q5:Q13)</f>
        <v>22620084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6968.4429999999702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108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191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16324</v>
      </c>
      <c r="P29" s="107">
        <v>16328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Q22" sqref="Q22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11.25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11.25" style="85" bestFit="1" customWidth="1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1081</v>
      </c>
      <c r="F1" s="27"/>
      <c r="G1" s="27"/>
      <c r="H1" s="27"/>
      <c r="I1" s="27"/>
      <c r="J1" s="27"/>
      <c r="K1" s="27"/>
      <c r="L1" s="31">
        <f>+ROUND(+O5*0.584/1000,3)</f>
        <v>10.257999999999999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9.3919999999999995</v>
      </c>
      <c r="M2" s="27" t="s">
        <v>7</v>
      </c>
      <c r="N2" s="123" t="s">
        <v>42</v>
      </c>
      <c r="O2" s="123"/>
      <c r="P2" s="123"/>
      <c r="Q2" s="123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18.783999999999999</v>
      </c>
      <c r="M3" s="27" t="s">
        <v>10</v>
      </c>
      <c r="N3" s="32"/>
      <c r="O3" s="32"/>
      <c r="P3" s="122" t="str">
        <f>+'(1)'!C1&amp;"년"&amp;'(1)'!E1&amp;"월"&amp;C1&amp;"일"</f>
        <v>2023년1월2일</v>
      </c>
      <c r="Q3" s="12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10771.424000000001</v>
      </c>
      <c r="E4" s="34" t="str">
        <f>+'(1)'!E4</f>
        <v>고액권</v>
      </c>
      <c r="F4" s="36">
        <v>175000</v>
      </c>
      <c r="G4" s="27"/>
      <c r="H4" s="34" t="str">
        <f>+C4</f>
        <v>판매량</v>
      </c>
      <c r="I4" s="35">
        <v>6793.8029999999999</v>
      </c>
      <c r="J4" s="34" t="str">
        <f>+E4</f>
        <v>고액권</v>
      </c>
      <c r="K4" s="36">
        <v>50000</v>
      </c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36782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4000</v>
      </c>
      <c r="L5" s="37"/>
      <c r="M5" s="86"/>
      <c r="N5" s="45" t="str">
        <f>+C4</f>
        <v>판매량</v>
      </c>
      <c r="O5" s="46">
        <f>SUM(D4+I4+D17+I17+D35+I35)</f>
        <v>17565.226999999999</v>
      </c>
      <c r="P5" s="47" t="str">
        <f>+E4</f>
        <v>고액권</v>
      </c>
      <c r="Q5" s="48">
        <f>SUM(F4+K4+F17+K17+F35+K35)</f>
        <v>225000</v>
      </c>
      <c r="R5" s="49">
        <v>10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328.02199999999999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49">
        <v>2.1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328.02199999999999</v>
      </c>
      <c r="P7" s="110" t="str">
        <f t="shared" ref="P7:P14" si="5">+E6</f>
        <v>블루/레드포인트</v>
      </c>
      <c r="Q7" s="53">
        <f>SUM(F6+K6+F19+K19+F37+K37)</f>
        <v>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11100229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18382681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18382681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291.32499999999999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49.326000000000001</v>
      </c>
      <c r="J10" s="42" t="str">
        <f t="shared" si="3"/>
        <v>OK케시백</v>
      </c>
      <c r="K10" s="44">
        <v>2000</v>
      </c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-10196.375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-1726.41</v>
      </c>
      <c r="J11" s="42" t="str">
        <f t="shared" si="3"/>
        <v>모바일</v>
      </c>
      <c r="K11" s="44">
        <v>4000</v>
      </c>
      <c r="L11" s="37"/>
      <c r="M11" s="86"/>
      <c r="N11" s="51" t="str">
        <f t="shared" si="4"/>
        <v>고객우대</v>
      </c>
      <c r="O11" s="54">
        <f>SUM(D10+I10+D23+I23+D41+I41)</f>
        <v>340.65100000000001</v>
      </c>
      <c r="P11" s="51" t="str">
        <f t="shared" si="5"/>
        <v>OK케시백</v>
      </c>
      <c r="Q11" s="53">
        <f>SUM(F10+K10+F23+K23+F41+K41)</f>
        <v>2000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-11922.785</v>
      </c>
      <c r="P12" s="51" t="str">
        <f t="shared" si="5"/>
        <v>모바일</v>
      </c>
      <c r="Q12" s="53">
        <f>SUM(F11+K11+F24+K24+F42+K42)</f>
        <v>4000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11279121.187000001</v>
      </c>
      <c r="E13" s="29" t="str">
        <f>+'(1)'!E13</f>
        <v>합계</v>
      </c>
      <c r="F13" s="61">
        <f>SUM(F4:F12)</f>
        <v>11278229</v>
      </c>
      <c r="G13" s="62"/>
      <c r="H13" s="29" t="str">
        <f t="shared" si="2"/>
        <v>합계</v>
      </c>
      <c r="I13" s="60">
        <f>SUM((I4-I5-I6-I7-I8-I9)*$E$1+I11)</f>
        <v>7342374.6329999994</v>
      </c>
      <c r="J13" s="29" t="str">
        <f t="shared" si="3"/>
        <v>합계</v>
      </c>
      <c r="K13" s="61">
        <f>IF(K8=0,0,SUM(K4:K12)-F8)</f>
        <v>7342452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-892.18700000084937</v>
      </c>
      <c r="G14" s="27"/>
      <c r="H14" s="27"/>
      <c r="I14" s="27"/>
      <c r="J14" s="27"/>
      <c r="K14" s="67">
        <f>SUM(K13-I13)</f>
        <v>77.367000000551343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18621495.819999997</v>
      </c>
      <c r="P14" s="39" t="str">
        <f t="shared" si="5"/>
        <v>합계</v>
      </c>
      <c r="Q14" s="69">
        <f>SUM(Q5:Q13)</f>
        <v>18620681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-814.82000000029802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14</v>
      </c>
      <c r="Q19" s="48">
        <f>SUM(P19*1000)</f>
        <v>14000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34</v>
      </c>
      <c r="Q20" s="53">
        <f>SUM(P20*1000)</f>
        <v>34000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11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7</v>
      </c>
      <c r="Q22" s="53" t="s">
        <v>60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15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10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44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135</v>
      </c>
      <c r="Q26" s="69">
        <f>SUM(Q19:Q25)</f>
        <v>48000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8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9"/>
      <c r="O29" s="106">
        <v>16259</v>
      </c>
      <c r="P29" s="107">
        <v>16266</v>
      </c>
      <c r="Q29" s="108">
        <f>P29-O29</f>
        <v>7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1081</v>
      </c>
      <c r="F1" s="1"/>
      <c r="G1" s="1"/>
      <c r="H1" s="1"/>
      <c r="I1" s="1"/>
      <c r="J1" s="1"/>
      <c r="K1" s="1"/>
      <c r="L1" s="22">
        <f>+ROUND(+O5*0.584/1000,3)</f>
        <v>13.87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10.411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208.22</v>
      </c>
      <c r="M3" s="18" t="s">
        <v>10</v>
      </c>
      <c r="N3" s="3"/>
      <c r="O3" s="3"/>
      <c r="P3" s="135" t="str">
        <f>+'(1)'!C1&amp;"년"&amp;'(1)'!E1&amp;"월"&amp;C1&amp;"일"</f>
        <v>2023년1월20일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14866.251</v>
      </c>
      <c r="E4" s="34" t="str">
        <f>+'(1)'!E4</f>
        <v>고액권</v>
      </c>
      <c r="F4" s="36">
        <v>190000</v>
      </c>
      <c r="G4" s="27"/>
      <c r="H4" s="34" t="str">
        <f>+C4</f>
        <v>판매량</v>
      </c>
      <c r="I4" s="35">
        <v>8884.56</v>
      </c>
      <c r="J4" s="34" t="str">
        <f>+E4</f>
        <v>고액권</v>
      </c>
      <c r="K4" s="36">
        <v>450000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33728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5000</v>
      </c>
      <c r="L5" s="2"/>
      <c r="M5" s="20"/>
      <c r="N5" s="45" t="str">
        <f>+C4</f>
        <v>판매량</v>
      </c>
      <c r="O5" s="46">
        <f>SUM(D4+I4+D17+I17+D35+I35)</f>
        <v>23750.811000000002</v>
      </c>
      <c r="P5" s="47" t="str">
        <f>+E4</f>
        <v>고액권</v>
      </c>
      <c r="Q5" s="48">
        <f>SUM(F4+K4+F17+K17+F35+K35)</f>
        <v>640000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362.51100000000002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24.991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387.50200000000001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15403514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f>9119558+F8</f>
        <v>24523072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24523072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289.68200000000002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45.863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-10138.870000000001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-1605.2049999999999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335.54500000000002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21620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-11744.075000000001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15668404.07</v>
      </c>
      <c r="E13" s="29" t="str">
        <f>+'(1)'!E13</f>
        <v>합계</v>
      </c>
      <c r="F13" s="61">
        <f>SUM(F4:F12)</f>
        <v>15663134</v>
      </c>
      <c r="G13" s="62"/>
      <c r="H13" s="29" t="str">
        <f t="shared" si="2"/>
        <v>합계</v>
      </c>
      <c r="I13" s="60">
        <f>SUM((I4-I5-I6-I7-I8-I9)*$E$1+I11)</f>
        <v>9575588.8839999996</v>
      </c>
      <c r="J13" s="29" t="str">
        <f t="shared" si="3"/>
        <v>합계</v>
      </c>
      <c r="K13" s="61">
        <f>IF(K8=0,0,SUM(K4:K12)-F8)</f>
        <v>9574558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21620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-5270.070000000298</v>
      </c>
      <c r="G14" s="27"/>
      <c r="H14" s="27"/>
      <c r="I14" s="27"/>
      <c r="J14" s="27"/>
      <c r="K14" s="67">
        <f>SUM(K13-I13)</f>
        <v>-1030.8839999996126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25243992.954000004</v>
      </c>
      <c r="P14" s="39" t="str">
        <f t="shared" si="5"/>
        <v>합계</v>
      </c>
      <c r="Q14" s="69">
        <f>SUM(Q5:Q13)</f>
        <v>25237692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-6300.9539999999106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47</v>
      </c>
      <c r="Q19" s="48">
        <f>SUM(P19*1000)</f>
        <v>47000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121</v>
      </c>
      <c r="Q20" s="53">
        <f>SUM(P20*1000)</f>
        <v>121000</v>
      </c>
      <c r="R20" s="1" t="s">
        <v>66</v>
      </c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22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34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129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378</v>
      </c>
      <c r="Q26" s="69">
        <f>SUM(Q19:Q25)</f>
        <v>175000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16328</v>
      </c>
      <c r="P29" s="107">
        <v>16335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3" sqref="F13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1081</v>
      </c>
      <c r="F1" s="1"/>
      <c r="G1" s="1"/>
      <c r="H1" s="1"/>
      <c r="I1" s="1"/>
      <c r="J1" s="1"/>
      <c r="K1" s="1"/>
      <c r="L1" s="22">
        <f>+ROUND(+O5*0.584/1000,3)</f>
        <v>8.26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10.308999999999999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216.48899999999998</v>
      </c>
      <c r="M3" s="18" t="s">
        <v>10</v>
      </c>
      <c r="N3" s="3"/>
      <c r="O3" s="3"/>
      <c r="P3" s="135" t="str">
        <f>+'(1)'!C1&amp;"년"&amp;'(1)'!E1&amp;"월"&amp;C1&amp;"일"</f>
        <v>2023년1월21일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9284.0130000000008</v>
      </c>
      <c r="E4" s="34" t="str">
        <f>+'(1)'!E4</f>
        <v>고액권</v>
      </c>
      <c r="F4" s="36">
        <v>365000</v>
      </c>
      <c r="G4" s="27"/>
      <c r="H4" s="34" t="str">
        <f>+C4</f>
        <v>판매량</v>
      </c>
      <c r="I4" s="35">
        <v>4859.7790000000005</v>
      </c>
      <c r="J4" s="34" t="str">
        <f>+E4</f>
        <v>고액권</v>
      </c>
      <c r="K4" s="36">
        <v>240000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19394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14143.792000000001</v>
      </c>
      <c r="P5" s="47" t="str">
        <f>+E4</f>
        <v>고액권</v>
      </c>
      <c r="Q5" s="48">
        <f>SUM(F4+K4+F17+K17+F35+K35)</f>
        <v>605000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9532025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f>5012694+F8</f>
        <v>14544719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14544719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56.817999999999998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-1988.6299999999999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56.817999999999998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108002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-1988.6299999999999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10034029.423</v>
      </c>
      <c r="E13" s="29" t="str">
        <f>+'(1)'!E13</f>
        <v>합계</v>
      </c>
      <c r="F13" s="61">
        <f>SUM(F4:F12)</f>
        <v>10034027</v>
      </c>
      <c r="G13" s="62"/>
      <c r="H13" s="29" t="str">
        <f t="shared" si="2"/>
        <v>합계</v>
      </c>
      <c r="I13" s="60">
        <f>SUM((I4-I5-I6-I7-I8-I9)*$E$1+I11)</f>
        <v>5253421.0990000004</v>
      </c>
      <c r="J13" s="29" t="str">
        <f t="shared" si="3"/>
        <v>합계</v>
      </c>
      <c r="K13" s="61">
        <f>IF(K8=0,0,SUM(K4:K12)-F8)</f>
        <v>5253694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108002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-2.4230000004172325</v>
      </c>
      <c r="G14" s="27"/>
      <c r="H14" s="27"/>
      <c r="I14" s="27"/>
      <c r="J14" s="27"/>
      <c r="K14" s="67">
        <f>SUM(K13-I13)</f>
        <v>272.90099999960512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15287450.522</v>
      </c>
      <c r="P14" s="39" t="str">
        <f t="shared" si="5"/>
        <v>합계</v>
      </c>
      <c r="Q14" s="69">
        <f>SUM(Q5:Q13)</f>
        <v>15287721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270.47799999918789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45</v>
      </c>
      <c r="Q20" s="53">
        <f>SUM(P20*1000)</f>
        <v>45000</v>
      </c>
      <c r="R20" s="1" t="s">
        <v>67</v>
      </c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10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104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176</v>
      </c>
      <c r="Q26" s="69">
        <f>SUM(Q19:Q25)</f>
        <v>59000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16335</v>
      </c>
      <c r="P29" s="107">
        <v>16343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1081</v>
      </c>
      <c r="F1" s="1"/>
      <c r="G1" s="1"/>
      <c r="H1" s="1"/>
      <c r="I1" s="1"/>
      <c r="J1" s="1"/>
      <c r="K1" s="1"/>
      <c r="L1" s="22">
        <f>+ROUND(+O5*0.584/1000,3)</f>
        <v>6.2309999999999999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10.124000000000001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222.72800000000001</v>
      </c>
      <c r="M3" s="18" t="s">
        <v>10</v>
      </c>
      <c r="N3" s="3"/>
      <c r="O3" s="3"/>
      <c r="P3" s="135" t="str">
        <f>+'(1)'!C1&amp;"년"&amp;'(1)'!E1&amp;"월"&amp;C1&amp;"일"</f>
        <v>2023년1월22일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6430.8829999999998</v>
      </c>
      <c r="E4" s="34" t="str">
        <f>+'(1)'!E4</f>
        <v>고액권</v>
      </c>
      <c r="F4" s="36">
        <v>435000</v>
      </c>
      <c r="G4" s="27"/>
      <c r="H4" s="34" t="str">
        <f>+C4</f>
        <v>판매량</v>
      </c>
      <c r="I4" s="35">
        <v>4238.6890000000003</v>
      </c>
      <c r="J4" s="34" t="str">
        <f>+E4</f>
        <v>고액권</v>
      </c>
      <c r="K4" s="36">
        <v>250000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44859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10669.572</v>
      </c>
      <c r="P5" s="47" t="str">
        <f>+E4</f>
        <v>고액권</v>
      </c>
      <c r="Q5" s="48">
        <f>SUM(F4+K4+F17+K17+F35+K35)</f>
        <v>685000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6503000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10807808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10807808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6951784.523</v>
      </c>
      <c r="E13" s="29" t="str">
        <f>+'(1)'!E13</f>
        <v>합계</v>
      </c>
      <c r="F13" s="61">
        <f>SUM(F4:F12)</f>
        <v>6943000</v>
      </c>
      <c r="G13" s="62"/>
      <c r="H13" s="29" t="str">
        <f t="shared" si="2"/>
        <v>합계</v>
      </c>
      <c r="I13" s="60">
        <f>SUM((I4-I5-I6-I7-I8-I9)*$E$1+I11)</f>
        <v>4582022.8090000004</v>
      </c>
      <c r="J13" s="29" t="str">
        <f t="shared" si="3"/>
        <v>합계</v>
      </c>
      <c r="K13" s="61">
        <f>IF(K8=0,0,SUM(K4:K12)-F8)</f>
        <v>4581808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-8784.5230000000447</v>
      </c>
      <c r="G14" s="27"/>
      <c r="H14" s="27"/>
      <c r="I14" s="27"/>
      <c r="J14" s="27"/>
      <c r="K14" s="67">
        <f>SUM(K13-I13)</f>
        <v>-214.80900000035763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11533807.332</v>
      </c>
      <c r="P14" s="39" t="str">
        <f t="shared" si="5"/>
        <v>합계</v>
      </c>
      <c r="Q14" s="69">
        <f>SUM(Q5:Q13)</f>
        <v>11524808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-8999.3320000004023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16343</v>
      </c>
      <c r="P29" s="107">
        <v>16343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0" sqref="F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1081</v>
      </c>
      <c r="F1" s="1"/>
      <c r="G1" s="1"/>
      <c r="H1" s="1"/>
      <c r="I1" s="1"/>
      <c r="J1" s="1"/>
      <c r="K1" s="1"/>
      <c r="L1" s="22">
        <f>+ROUND(+O5*0.584/1000,3)</f>
        <v>6.4240000000000004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9.9629999999999992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229.14899999999997</v>
      </c>
      <c r="M3" s="18" t="s">
        <v>10</v>
      </c>
      <c r="N3" s="3"/>
      <c r="O3" s="3"/>
      <c r="P3" s="135" t="str">
        <f>+'(1)'!C1&amp;"년"&amp;'(1)'!E1&amp;"월"&amp;C1&amp;"일"</f>
        <v>2023년1월23일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6503.3</v>
      </c>
      <c r="E4" s="34" t="str">
        <f>+'(1)'!E4</f>
        <v>고액권</v>
      </c>
      <c r="F4" s="36">
        <v>180000</v>
      </c>
      <c r="G4" s="27"/>
      <c r="H4" s="34" t="str">
        <f>+C4</f>
        <v>판매량</v>
      </c>
      <c r="I4" s="35">
        <v>4497.4210000000003</v>
      </c>
      <c r="J4" s="34" t="str">
        <f>+E4</f>
        <v>고액권</v>
      </c>
      <c r="K4" s="36">
        <v>130000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33979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11000.721000000001</v>
      </c>
      <c r="P5" s="47" t="str">
        <f>+E4</f>
        <v>고액권</v>
      </c>
      <c r="Q5" s="48">
        <f>SUM(F4+K4+F17+K17+F35+K35)</f>
        <v>310000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6709730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11384331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11384331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f>11923+12907+21077</f>
        <v>45907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53107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99014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29388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7030067.2999999998</v>
      </c>
      <c r="E13" s="29" t="str">
        <f>+'(1)'!E13</f>
        <v>합계</v>
      </c>
      <c r="F13" s="61">
        <f>SUM(F4:F12)</f>
        <v>7030025</v>
      </c>
      <c r="G13" s="62"/>
      <c r="H13" s="29" t="str">
        <f t="shared" si="2"/>
        <v>합계</v>
      </c>
      <c r="I13" s="60">
        <f>SUM((I4-I5-I6-I7-I8-I9)*$E$1+I11)</f>
        <v>4861712.1010000007</v>
      </c>
      <c r="J13" s="29" t="str">
        <f t="shared" si="3"/>
        <v>합계</v>
      </c>
      <c r="K13" s="61">
        <f>IF(K8=0,0,SUM(K4:K12)-F8)</f>
        <v>4861708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29388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-42.299999999813735</v>
      </c>
      <c r="G14" s="27"/>
      <c r="H14" s="27"/>
      <c r="I14" s="27"/>
      <c r="J14" s="27"/>
      <c r="K14" s="67">
        <f>SUM(K13-I13)</f>
        <v>-4.1010000007227063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11891779.401000002</v>
      </c>
      <c r="P14" s="39" t="str">
        <f t="shared" si="5"/>
        <v>합계</v>
      </c>
      <c r="Q14" s="69">
        <f>SUM(Q5:Q13)</f>
        <v>11891733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-46.401000000536442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42</v>
      </c>
      <c r="Q20" s="53">
        <f>SUM(P20*1000)</f>
        <v>42000</v>
      </c>
      <c r="R20" s="1" t="s">
        <v>68</v>
      </c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135</v>
      </c>
      <c r="Q26" s="69">
        <f>SUM(Q19:Q25)</f>
        <v>51000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16343</v>
      </c>
      <c r="P29" s="107">
        <v>16345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1081</v>
      </c>
      <c r="F1" s="1"/>
      <c r="G1" s="1"/>
      <c r="H1" s="1"/>
      <c r="I1" s="1"/>
      <c r="J1" s="1"/>
      <c r="K1" s="1"/>
      <c r="L1" s="22">
        <f>+ROUND(+O5*0.584/1000,3)</f>
        <v>6.6609999999999996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9.8249999999999993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235.79999999999998</v>
      </c>
      <c r="M3" s="18" t="s">
        <v>10</v>
      </c>
      <c r="N3" s="3"/>
      <c r="O3" s="3"/>
      <c r="P3" s="135" t="str">
        <f>+'(1)'!C1&amp;"년"&amp;'(1)'!E1&amp;"월"&amp;C1&amp;"일"</f>
        <v>2023년1월24일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5631.9</v>
      </c>
      <c r="E4" s="34" t="str">
        <f>+'(1)'!E4</f>
        <v>고액권</v>
      </c>
      <c r="F4" s="36">
        <v>350000</v>
      </c>
      <c r="G4" s="27"/>
      <c r="H4" s="34" t="str">
        <f>+C4</f>
        <v>판매량</v>
      </c>
      <c r="I4" s="35">
        <v>5774.0569999999998</v>
      </c>
      <c r="J4" s="34" t="str">
        <f>+E4</f>
        <v>고액권</v>
      </c>
      <c r="K4" s="36">
        <v>100000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22400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11405.956999999999</v>
      </c>
      <c r="P5" s="47" t="str">
        <f>+E4</f>
        <v>고액권</v>
      </c>
      <c r="Q5" s="48">
        <f>SUM(F4+K4+F17+K17+F35+K35)</f>
        <v>450000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>
        <v>592</v>
      </c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5719911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11854125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592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11854125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64.522000000000006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122.34399999999999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-2258.27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-4282.04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186.86599999999999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-6540.3099999999995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6085825.6299999999</v>
      </c>
      <c r="E13" s="29" t="str">
        <f>+'(1)'!E13</f>
        <v>합계</v>
      </c>
      <c r="F13" s="61">
        <f>SUM(F4:F12)</f>
        <v>6083911</v>
      </c>
      <c r="G13" s="62"/>
      <c r="H13" s="29" t="str">
        <f t="shared" si="2"/>
        <v>합계</v>
      </c>
      <c r="I13" s="60">
        <f>SUM((I4-I5-I6-I7-I8-I9)*$E$1+I11)</f>
        <v>6237473.5769999996</v>
      </c>
      <c r="J13" s="29" t="str">
        <f t="shared" si="3"/>
        <v>합계</v>
      </c>
      <c r="K13" s="61">
        <f>IF(K8=0,0,SUM(K4:K12)-F8)</f>
        <v>6238806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-1914.6299999998882</v>
      </c>
      <c r="G14" s="27"/>
      <c r="H14" s="27"/>
      <c r="I14" s="27"/>
      <c r="J14" s="27"/>
      <c r="K14" s="67">
        <f>SUM(K13-I13)</f>
        <v>1332.4230000004172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12323299.206999999</v>
      </c>
      <c r="P14" s="39" t="str">
        <f t="shared" si="5"/>
        <v>합계</v>
      </c>
      <c r="Q14" s="69">
        <f>SUM(Q5:Q13)</f>
        <v>12322717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-582.20699999947101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16345</v>
      </c>
      <c r="P29" s="107">
        <v>16345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1081</v>
      </c>
      <c r="F1" s="1"/>
      <c r="G1" s="1"/>
      <c r="H1" s="1"/>
      <c r="I1" s="1"/>
      <c r="J1" s="1"/>
      <c r="K1" s="1"/>
      <c r="L1" s="22">
        <f>+ROUND(+O5*0.584/1000,3)</f>
        <v>12.195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9.92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248</v>
      </c>
      <c r="M3" s="18" t="s">
        <v>10</v>
      </c>
      <c r="N3" s="3"/>
      <c r="O3" s="3"/>
      <c r="P3" s="135" t="str">
        <f>+'(1)'!C1&amp;"년"&amp;'(1)'!E1&amp;"월"&amp;C1&amp;"일"</f>
        <v>2023년1월25일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12442.403</v>
      </c>
      <c r="E4" s="34" t="str">
        <f>+'(1)'!E4</f>
        <v>고액권</v>
      </c>
      <c r="F4" s="36">
        <v>170000</v>
      </c>
      <c r="G4" s="27"/>
      <c r="H4" s="34" t="str">
        <f>+C4</f>
        <v>판매량</v>
      </c>
      <c r="I4" s="35">
        <v>8440.1610000000001</v>
      </c>
      <c r="J4" s="34" t="str">
        <f>+E4</f>
        <v>고액권</v>
      </c>
      <c r="K4" s="36">
        <v>135000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37165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20882.563999999998</v>
      </c>
      <c r="P5" s="47" t="str">
        <f>+E4</f>
        <v>고액권</v>
      </c>
      <c r="Q5" s="48">
        <f>SUM(F4+K4+F17+K17+F35+K35)</f>
        <v>305000</v>
      </c>
      <c r="R5" s="7">
        <v>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124.494</v>
      </c>
      <c r="E6" s="109" t="str">
        <f>+'(1)'!E6</f>
        <v>블루/레드포인트</v>
      </c>
      <c r="F6" s="44">
        <v>46495</v>
      </c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1.4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574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124.494</v>
      </c>
      <c r="P7" s="110" t="str">
        <f t="shared" ref="P7:P14" si="5">+E6</f>
        <v>블루/레드포인트</v>
      </c>
      <c r="Q7" s="53">
        <f>SUM(F6+K6+F19+K19+F37+K37)</f>
        <v>46495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13012036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21980309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574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21980309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346.69099999999997</v>
      </c>
      <c r="E10" s="42" t="str">
        <f>+'(1)'!E10</f>
        <v>OK케시백</v>
      </c>
      <c r="F10" s="44">
        <v>16576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-12134.184999999999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346.69099999999997</v>
      </c>
      <c r="P11" s="51" t="str">
        <f t="shared" si="5"/>
        <v>OK케시백</v>
      </c>
      <c r="Q11" s="53">
        <f>SUM(F10+K10+F23+K23+F41+K41)</f>
        <v>16576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58110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-12134.184999999999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13303525.443999998</v>
      </c>
      <c r="E13" s="29" t="str">
        <f>+'(1)'!E13</f>
        <v>합계</v>
      </c>
      <c r="F13" s="61">
        <f>SUM(F4:F12)</f>
        <v>13303791</v>
      </c>
      <c r="G13" s="62"/>
      <c r="H13" s="29" t="str">
        <f t="shared" si="2"/>
        <v>합계</v>
      </c>
      <c r="I13" s="60">
        <f>SUM((I4-I5-I6-I7-I8-I9)*$E$1+I11)</f>
        <v>9123814.0409999993</v>
      </c>
      <c r="J13" s="29" t="str">
        <f t="shared" si="3"/>
        <v>합계</v>
      </c>
      <c r="K13" s="61">
        <f>IF(K8=0,0,SUM(K4:K12)-F8)</f>
        <v>9105273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58110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265.55600000172853</v>
      </c>
      <c r="G14" s="27"/>
      <c r="H14" s="27"/>
      <c r="I14" s="27"/>
      <c r="J14" s="27"/>
      <c r="K14" s="67">
        <f>SUM(K13-I13)</f>
        <v>-18541.04099999927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22427339.484999999</v>
      </c>
      <c r="P14" s="39" t="str">
        <f t="shared" si="5"/>
        <v>합계</v>
      </c>
      <c r="Q14" s="69">
        <f>SUM(Q5:Q13)</f>
        <v>22409064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-18275.484999997541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16345</v>
      </c>
      <c r="P29" s="107">
        <v>16345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22" sqref="R2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1081</v>
      </c>
      <c r="F1" s="1"/>
      <c r="G1" s="1"/>
      <c r="H1" s="1"/>
      <c r="I1" s="1"/>
      <c r="J1" s="1"/>
      <c r="K1" s="1"/>
      <c r="L1" s="22">
        <f>+ROUND(+O5*0.584/1000,3)</f>
        <v>10.324999999999999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9.9359999999999999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258.33600000000001</v>
      </c>
      <c r="M3" s="18" t="s">
        <v>10</v>
      </c>
      <c r="N3" s="3"/>
      <c r="O3" s="3"/>
      <c r="P3" s="135" t="str">
        <f>+'(1)'!C1&amp;"년"&amp;'(1)'!E1&amp;"월"&amp;C1&amp;"일"</f>
        <v>2023년1월26일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9832.25</v>
      </c>
      <c r="E4" s="34" t="str">
        <f>+'(1)'!E4</f>
        <v>고액권</v>
      </c>
      <c r="F4" s="36">
        <v>190000</v>
      </c>
      <c r="G4" s="27"/>
      <c r="H4" s="34" t="str">
        <f>+C4</f>
        <v>판매량</v>
      </c>
      <c r="I4" s="35">
        <v>7848.3819999999996</v>
      </c>
      <c r="J4" s="34" t="str">
        <f>+E4</f>
        <v>고액권</v>
      </c>
      <c r="K4" s="36">
        <v>225000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19673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17680.631999999998</v>
      </c>
      <c r="P5" s="47" t="str">
        <f>+E4</f>
        <v>고액권</v>
      </c>
      <c r="Q5" s="48">
        <f>SUM(F4+K4+F17+K17+F35+K35)</f>
        <v>415000</v>
      </c>
      <c r="R5" s="7">
        <v>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220.239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553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220.239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10178912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18413016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553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18413016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111.33799999999999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57.725999999999999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-3896.83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-2020.4099999999999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169.06399999999999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-5917.24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10386687.061000001</v>
      </c>
      <c r="E13" s="29" t="str">
        <f>+'(1)'!E13</f>
        <v>합계</v>
      </c>
      <c r="F13" s="61">
        <f>SUM(F4:F12)</f>
        <v>10386465</v>
      </c>
      <c r="G13" s="62"/>
      <c r="H13" s="29" t="str">
        <f t="shared" si="2"/>
        <v>합계</v>
      </c>
      <c r="I13" s="60">
        <f>SUM((I4-I5-I6-I7-I8-I9)*$E$1+I11)</f>
        <v>8482080.5319999997</v>
      </c>
      <c r="J13" s="29" t="str">
        <f t="shared" si="3"/>
        <v>합계</v>
      </c>
      <c r="K13" s="61">
        <f>IF(K8=0,0,SUM(K4:K12)-F8)</f>
        <v>8481104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-222.06100000068545</v>
      </c>
      <c r="G14" s="27"/>
      <c r="H14" s="27"/>
      <c r="I14" s="27"/>
      <c r="J14" s="27"/>
      <c r="K14" s="67">
        <f>SUM(K13-I13)</f>
        <v>-976.53199999965727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18868767.592999998</v>
      </c>
      <c r="P14" s="39" t="str">
        <f t="shared" si="5"/>
        <v>합계</v>
      </c>
      <c r="Q14" s="69">
        <f>SUM(Q5:Q13)</f>
        <v>18867569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-1198.5930000003427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</v>
      </c>
      <c r="Q22" s="53">
        <f>SUM(P22*1000)</f>
        <v>1000</v>
      </c>
      <c r="R22" s="1" t="s">
        <v>69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137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16345</v>
      </c>
      <c r="P29" s="107">
        <v>16346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22" sqref="R2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1081</v>
      </c>
      <c r="F1" s="1"/>
      <c r="G1" s="1"/>
      <c r="H1" s="1"/>
      <c r="I1" s="1"/>
      <c r="J1" s="1"/>
      <c r="K1" s="1"/>
      <c r="L1" s="22">
        <f>+ROUND(+O5*0.584/1000,3)</f>
        <v>13.117000000000001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10.054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271.45800000000003</v>
      </c>
      <c r="M3" s="18" t="s">
        <v>10</v>
      </c>
      <c r="N3" s="3"/>
      <c r="O3" s="3"/>
      <c r="P3" s="135" t="str">
        <f>+'(1)'!C1&amp;"년"&amp;'(1)'!E1&amp;"월"&amp;C1&amp;"일"</f>
        <v>2023년1월27일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12979.300999999999</v>
      </c>
      <c r="E4" s="34" t="str">
        <f>+'(1)'!E4</f>
        <v>고액권</v>
      </c>
      <c r="F4" s="36">
        <v>170000</v>
      </c>
      <c r="G4" s="27"/>
      <c r="H4" s="34" t="str">
        <f>+C4</f>
        <v>판매량</v>
      </c>
      <c r="I4" s="35">
        <v>9480.6460000000006</v>
      </c>
      <c r="J4" s="34" t="str">
        <f>+E4</f>
        <v>고액권</v>
      </c>
      <c r="K4" s="36">
        <v>305000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33408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22459.947</v>
      </c>
      <c r="P5" s="47" t="str">
        <f>+E4</f>
        <v>고액권</v>
      </c>
      <c r="Q5" s="48">
        <f>SUM(F4+K4+F17+K17+F35+K35)</f>
        <v>475000</v>
      </c>
      <c r="R5" s="7">
        <v>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383.423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581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383.423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13308823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23237538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581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40000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23237538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413.26799999999997</v>
      </c>
      <c r="E10" s="42" t="str">
        <f>+'(1)'!E10</f>
        <v>OK케시백</v>
      </c>
      <c r="F10" s="44">
        <v>3000</v>
      </c>
      <c r="G10" s="27"/>
      <c r="H10" s="42" t="str">
        <f t="shared" si="2"/>
        <v>고객우대</v>
      </c>
      <c r="I10" s="50">
        <v>176.83099999999999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40000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-14464.38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-6189.085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590.09899999999993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70393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-20653.464999999997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13601679.737999998</v>
      </c>
      <c r="E13" s="29" t="str">
        <f>+'(1)'!E13</f>
        <v>합계</v>
      </c>
      <c r="F13" s="61">
        <f>SUM(F4:F12)</f>
        <v>13601797</v>
      </c>
      <c r="G13" s="62"/>
      <c r="H13" s="29" t="str">
        <f t="shared" si="2"/>
        <v>합계</v>
      </c>
      <c r="I13" s="60">
        <f>SUM((I4-I5-I6-I7-I8-I9)*$E$1+I11)</f>
        <v>10242389.241</v>
      </c>
      <c r="J13" s="29" t="str">
        <f t="shared" si="3"/>
        <v>합계</v>
      </c>
      <c r="K13" s="61">
        <f>IF(K8=0,0,SUM(K4:K12)-F8)</f>
        <v>10241715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70393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117.26200000196695</v>
      </c>
      <c r="G14" s="27"/>
      <c r="H14" s="27"/>
      <c r="I14" s="27"/>
      <c r="J14" s="27"/>
      <c r="K14" s="67">
        <f>SUM(K13-I13)</f>
        <v>-674.24100000038743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23844068.979000002</v>
      </c>
      <c r="P14" s="39" t="str">
        <f t="shared" si="5"/>
        <v>합계</v>
      </c>
      <c r="Q14" s="69">
        <f>SUM(Q5:Q13)</f>
        <v>23843512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-556.97899999842048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 t="s">
        <v>70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11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53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135</v>
      </c>
      <c r="Q26" s="69">
        <f>SUM(Q19:Q25)</f>
        <v>53000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16346</v>
      </c>
      <c r="P29" s="107">
        <v>16349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1081</v>
      </c>
      <c r="F1" s="1"/>
      <c r="G1" s="1"/>
      <c r="H1" s="1"/>
      <c r="I1" s="1"/>
      <c r="J1" s="1"/>
      <c r="K1" s="1"/>
      <c r="L1" s="22">
        <f>+ROUND(+O5*0.584/1000,3)</f>
        <v>10.44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10.068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281.904</v>
      </c>
      <c r="M3" s="18" t="s">
        <v>10</v>
      </c>
      <c r="N3" s="3"/>
      <c r="O3" s="3"/>
      <c r="P3" s="135" t="str">
        <f>+'(1)'!C1&amp;"년"&amp;'(1)'!E1&amp;"월"&amp;C1&amp;"일"</f>
        <v>2023년1월28일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11015.562</v>
      </c>
      <c r="E4" s="34" t="str">
        <f>+'(1)'!E4</f>
        <v>고액권</v>
      </c>
      <c r="F4" s="36">
        <v>245000</v>
      </c>
      <c r="G4" s="27"/>
      <c r="H4" s="34" t="str">
        <f>+C4</f>
        <v>판매량</v>
      </c>
      <c r="I4" s="35">
        <v>6861.3959999999997</v>
      </c>
      <c r="J4" s="34" t="str">
        <f>+E4</f>
        <v>고액권</v>
      </c>
      <c r="K4" s="36">
        <v>135000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15180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17876.957999999999</v>
      </c>
      <c r="P5" s="47" t="str">
        <f>+E4</f>
        <v>고액권</v>
      </c>
      <c r="Q5" s="48">
        <f>SUM(F4+K4+F17+K17+F35+K35)</f>
        <v>380000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88.986000000000004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88.986000000000004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11504401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18785732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18785732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101.773</v>
      </c>
      <c r="E10" s="42" t="str">
        <f>+'(1)'!E10</f>
        <v>OK케시백</v>
      </c>
      <c r="F10" s="44">
        <v>17634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-3562.0549999999998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101.773</v>
      </c>
      <c r="P11" s="51" t="str">
        <f t="shared" si="5"/>
        <v>OK케시백</v>
      </c>
      <c r="Q11" s="53">
        <f>SUM(F10+K10+F23+K23+F41+K41)</f>
        <v>17634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-3562.0549999999998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11808066.601</v>
      </c>
      <c r="E13" s="29" t="str">
        <f>+'(1)'!E13</f>
        <v>합계</v>
      </c>
      <c r="F13" s="61">
        <f>SUM(F4:F12)</f>
        <v>11807035</v>
      </c>
      <c r="G13" s="62"/>
      <c r="H13" s="29" t="str">
        <f t="shared" si="2"/>
        <v>합계</v>
      </c>
      <c r="I13" s="60">
        <f>SUM((I4-I5-I6-I7-I8-I9)*$E$1+I11)</f>
        <v>7417169.0759999994</v>
      </c>
      <c r="J13" s="29" t="str">
        <f t="shared" si="3"/>
        <v>합계</v>
      </c>
      <c r="K13" s="61">
        <f>IF(K8=0,0,SUM(K4:K12)-F8)</f>
        <v>7417331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-1031.6009999997914</v>
      </c>
      <c r="G14" s="27"/>
      <c r="H14" s="27"/>
      <c r="I14" s="27"/>
      <c r="J14" s="27"/>
      <c r="K14" s="67">
        <f>SUM(K13-I13)</f>
        <v>161.92400000058115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19225235.676999997</v>
      </c>
      <c r="P14" s="39" t="str">
        <f t="shared" si="5"/>
        <v>합계</v>
      </c>
      <c r="Q14" s="69">
        <f>SUM(Q5:Q13)</f>
        <v>19224366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-869.67699999921024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31</v>
      </c>
      <c r="Q20" s="53">
        <f>SUM(P20*1000)</f>
        <v>31000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 t="s">
        <v>71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14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201</v>
      </c>
      <c r="Q26" s="69">
        <f>SUM(Q19:Q25)</f>
        <v>46000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16349</v>
      </c>
      <c r="P29" s="107">
        <v>16353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1081</v>
      </c>
      <c r="F1" s="1"/>
      <c r="G1" s="1"/>
      <c r="H1" s="1"/>
      <c r="I1" s="1"/>
      <c r="J1" s="1"/>
      <c r="K1" s="1"/>
      <c r="L1" s="22">
        <f>+ROUND(+O5*0.584/1000,3)</f>
        <v>8.4559999999999995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10.012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290.34800000000001</v>
      </c>
      <c r="M3" s="18" t="s">
        <v>10</v>
      </c>
      <c r="N3" s="3"/>
      <c r="O3" s="3"/>
      <c r="P3" s="135" t="str">
        <f>+'(1)'!C1&amp;"년"&amp;'(1)'!E1&amp;"월"&amp;C1&amp;"일"</f>
        <v>2023년1월29일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9233.3109999999997</v>
      </c>
      <c r="E4" s="34" t="str">
        <f>+'(1)'!E4</f>
        <v>고액권</v>
      </c>
      <c r="F4" s="36">
        <v>305000</v>
      </c>
      <c r="G4" s="27"/>
      <c r="H4" s="34" t="str">
        <f>+C4</f>
        <v>판매량</v>
      </c>
      <c r="I4" s="35">
        <v>5245.8720000000003</v>
      </c>
      <c r="J4" s="34" t="str">
        <f>+E4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36985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14479.183000000001</v>
      </c>
      <c r="P5" s="47" t="str">
        <f>+E4</f>
        <v>고액권</v>
      </c>
      <c r="Q5" s="48">
        <f>SUM(F4+K4+F17+K17+F35+K35)</f>
        <v>460000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9666797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15137870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15137870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64.605999999999995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67.938999999999993</v>
      </c>
      <c r="J10" s="42" t="str">
        <f t="shared" si="3"/>
        <v>OK케시백</v>
      </c>
      <c r="K10" s="44">
        <v>41495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-2261.21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-2377.8649999999998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132.54499999999999</v>
      </c>
      <c r="P11" s="51" t="str">
        <f t="shared" si="5"/>
        <v>OK케시백</v>
      </c>
      <c r="Q11" s="53">
        <f>SUM(F10+K10+F23+K23+F41+K41)</f>
        <v>41495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-4639.0749999999998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9978947.9809999987</v>
      </c>
      <c r="E13" s="29" t="str">
        <f>+'(1)'!E13</f>
        <v>합계</v>
      </c>
      <c r="F13" s="61">
        <f>SUM(F4:F12)</f>
        <v>9979797</v>
      </c>
      <c r="G13" s="62"/>
      <c r="H13" s="29" t="str">
        <f t="shared" si="2"/>
        <v>합계</v>
      </c>
      <c r="I13" s="60">
        <f>SUM((I4-I5-I6-I7-I8-I9)*$E$1+I11)</f>
        <v>5668409.767</v>
      </c>
      <c r="J13" s="29" t="str">
        <f t="shared" si="3"/>
        <v>합계</v>
      </c>
      <c r="K13" s="61">
        <f>IF(K8=0,0,SUM(K4:K12)-F8)</f>
        <v>5667568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849.0190000012517</v>
      </c>
      <c r="G14" s="27"/>
      <c r="H14" s="27"/>
      <c r="I14" s="27"/>
      <c r="J14" s="27"/>
      <c r="K14" s="67">
        <f>SUM(K13-I13)</f>
        <v>-841.76699999999255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15647357.748000002</v>
      </c>
      <c r="P14" s="39" t="str">
        <f t="shared" si="5"/>
        <v>합계</v>
      </c>
      <c r="Q14" s="69">
        <f>SUM(Q5:Q13)</f>
        <v>15647365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7.2520000012591481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 t="s">
        <v>72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19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174</v>
      </c>
      <c r="Q26" s="69">
        <f>SUM(Q19:Q25)</f>
        <v>60000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16353</v>
      </c>
      <c r="P29" s="107">
        <v>16357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1081</v>
      </c>
      <c r="F1" s="1"/>
      <c r="G1" s="1"/>
      <c r="H1" s="1"/>
      <c r="I1" s="1"/>
      <c r="J1" s="1"/>
      <c r="K1" s="1"/>
      <c r="L1" s="21">
        <f>+ROUND(+O5*0.584/1000,3)</f>
        <v>10.72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9.8350000000000009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29.505000000000003</v>
      </c>
      <c r="M3" s="18" t="s">
        <v>10</v>
      </c>
      <c r="N3" s="3"/>
      <c r="O3" s="3"/>
      <c r="P3" s="135" t="str">
        <f>+'(1)'!C1&amp;"년"&amp;'(1)'!E1&amp;"월"&amp;C1&amp;"일"</f>
        <v>2023년1월3일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11556.197</v>
      </c>
      <c r="E4" s="34" t="str">
        <f>+'(1)'!E4</f>
        <v>고액권</v>
      </c>
      <c r="F4" s="36">
        <v>185000</v>
      </c>
      <c r="G4" s="27"/>
      <c r="H4" s="34" t="str">
        <f>+C4</f>
        <v>판매량</v>
      </c>
      <c r="I4" s="35">
        <v>6799.634</v>
      </c>
      <c r="J4" s="34" t="str">
        <f>+E4</f>
        <v>고액권</v>
      </c>
      <c r="K4" s="36">
        <v>250000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18128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18355.830999999998</v>
      </c>
      <c r="P5" s="47" t="str">
        <f>+E4</f>
        <v>고액권</v>
      </c>
      <c r="Q5" s="48">
        <f>SUM(F4+K4+F17+K17+F35+K35)</f>
        <v>435000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263.798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55.854999999999997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319.65300000000002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12002676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19039721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19039721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221.416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50.427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-7749.5599999999995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-1764.9449999999999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271.84300000000002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-9514.505000000001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12199333.759</v>
      </c>
      <c r="E13" s="29" t="str">
        <f>+'(1)'!E13</f>
        <v>합계</v>
      </c>
      <c r="F13" s="61">
        <f>SUM(F4:F12)</f>
        <v>12200676</v>
      </c>
      <c r="G13" s="62"/>
      <c r="H13" s="29" t="str">
        <f t="shared" si="2"/>
        <v>합계</v>
      </c>
      <c r="I13" s="60">
        <f>SUM((I4-I5-I6-I7-I8-I9)*$E$1+I11)</f>
        <v>7288260.1540000001</v>
      </c>
      <c r="J13" s="29" t="str">
        <f t="shared" si="3"/>
        <v>합계</v>
      </c>
      <c r="K13" s="61">
        <f>IF(K8=0,0,SUM(K4:K12)-F8)</f>
        <v>7288045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1342.2410000003874</v>
      </c>
      <c r="G14" s="27"/>
      <c r="H14" s="27"/>
      <c r="I14" s="27"/>
      <c r="J14" s="27"/>
      <c r="K14" s="67">
        <f>SUM(K13-I13)</f>
        <v>-215.15400000009686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19487593.913000003</v>
      </c>
      <c r="P14" s="39" t="str">
        <f t="shared" si="5"/>
        <v>합계</v>
      </c>
      <c r="Q14" s="69">
        <f>SUM(Q5:Q13)</f>
        <v>19488721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1127.0870000002906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48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104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16266</v>
      </c>
      <c r="P29" s="107">
        <v>16269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B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1081</v>
      </c>
      <c r="F1" s="1"/>
      <c r="G1" s="1"/>
      <c r="H1" s="1"/>
      <c r="I1" s="1"/>
      <c r="J1" s="1"/>
      <c r="K1" s="1"/>
      <c r="L1" s="22">
        <f>+ROUND(+O5*0.584/1000,3)</f>
        <v>12.098000000000001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10.082000000000001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302.46000000000004</v>
      </c>
      <c r="M3" s="18" t="s">
        <v>10</v>
      </c>
      <c r="N3" s="3"/>
      <c r="O3" s="3"/>
      <c r="P3" s="135" t="str">
        <f>+'(1)'!C1&amp;"년"&amp;'(1)'!E1&amp;"월"&amp;C1&amp;"일"</f>
        <v>2023년1월30일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12539.63</v>
      </c>
      <c r="E4" s="34" t="str">
        <f>+'(1)'!E4</f>
        <v>고액권</v>
      </c>
      <c r="F4" s="36">
        <v>355000</v>
      </c>
      <c r="G4" s="27"/>
      <c r="H4" s="34" t="str">
        <f>+C4</f>
        <v>판매량</v>
      </c>
      <c r="I4" s="35">
        <v>8175.5770000000002</v>
      </c>
      <c r="J4" s="34" t="str">
        <f>+E4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15470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3000</v>
      </c>
      <c r="L5" s="2"/>
      <c r="M5" s="20"/>
      <c r="N5" s="45" t="str">
        <f>+C4</f>
        <v>판매량</v>
      </c>
      <c r="O5" s="46">
        <f>SUM(D4+I4+D17+I17+D35+I35)</f>
        <v>20715.206999999999</v>
      </c>
      <c r="P5" s="47" t="str">
        <f>+E4</f>
        <v>고액권</v>
      </c>
      <c r="Q5" s="48">
        <f>SUM(F4+K4+F17+K17+F35+K35)</f>
        <v>505000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229.11199999999999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f>333+524</f>
        <v>857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229.11199999999999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65.183000000000007</v>
      </c>
      <c r="E8" s="42" t="str">
        <f>+'(1)'!E8</f>
        <v>신용카드</v>
      </c>
      <c r="F8" s="44">
        <v>12859503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21544157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857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65.183000000000007</v>
      </c>
      <c r="P9" s="51" t="str">
        <f t="shared" si="5"/>
        <v>신용카드</v>
      </c>
      <c r="Q9" s="53">
        <f>IF(K8=0,F8,IF(F21=0,K8,IF(K21=0,F21,K21)))</f>
        <v>21544157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427.95699999999999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-14978.494999999999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427.95699999999999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-14978.494999999999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13222228.640000001</v>
      </c>
      <c r="E13" s="29" t="str">
        <f>+'(1)'!E13</f>
        <v>합계</v>
      </c>
      <c r="F13" s="61">
        <f>SUM(F4:F12)</f>
        <v>13222360</v>
      </c>
      <c r="G13" s="62"/>
      <c r="H13" s="29" t="str">
        <f t="shared" si="2"/>
        <v>합계</v>
      </c>
      <c r="I13" s="60">
        <f>SUM((I4-I5-I6-I7-I8-I9)*$E$1+I11)</f>
        <v>8837798.7369999997</v>
      </c>
      <c r="J13" s="29" t="str">
        <f t="shared" si="3"/>
        <v>합계</v>
      </c>
      <c r="K13" s="61">
        <f>IF(K8=0,0,SUM(K4:K12)-F8)</f>
        <v>8837654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131.35999999940395</v>
      </c>
      <c r="G14" s="27"/>
      <c r="H14" s="27"/>
      <c r="I14" s="27"/>
      <c r="J14" s="27"/>
      <c r="K14" s="67">
        <f>SUM(K13-I13)</f>
        <v>-144.73699999973178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22060027.376999997</v>
      </c>
      <c r="P14" s="39" t="str">
        <f t="shared" si="5"/>
        <v>합계</v>
      </c>
      <c r="Q14" s="69">
        <f>SUM(Q5:Q13)</f>
        <v>22060014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-13.377000000327826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46</v>
      </c>
      <c r="Q20" s="53">
        <f>SUM(P20*1000)</f>
        <v>46000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8</v>
      </c>
      <c r="Q22" s="53">
        <f>SUM(P22*1000)</f>
        <v>8000</v>
      </c>
      <c r="R22" s="1" t="s">
        <v>73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277</v>
      </c>
      <c r="Q26" s="69">
        <f>SUM(Q19:Q25)</f>
        <v>77000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16357</v>
      </c>
      <c r="P29" s="107">
        <v>16365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1081</v>
      </c>
      <c r="F1" s="1"/>
      <c r="G1" s="1"/>
      <c r="H1" s="1"/>
      <c r="I1" s="1"/>
      <c r="J1" s="1"/>
      <c r="K1" s="1"/>
      <c r="L1" s="22">
        <f>+ROUND(+O5*0.584/1000,3)</f>
        <v>7.2809999999999997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9.9920000000000009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309.75200000000001</v>
      </c>
      <c r="M3" s="18" t="s">
        <v>10</v>
      </c>
      <c r="N3" s="3"/>
      <c r="O3" s="3"/>
      <c r="P3" s="135" t="str">
        <f>+'(1)'!C1&amp;"년"&amp;'(1)'!E1&amp;"월"&amp;C1&amp;"일"</f>
        <v>2023년1월31일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11454.337</v>
      </c>
      <c r="E4" s="34" t="str">
        <f>+'(1)'!E4</f>
        <v>고액권</v>
      </c>
      <c r="F4" s="36">
        <v>170000</v>
      </c>
      <c r="G4" s="27"/>
      <c r="H4" s="34" t="str">
        <f>+C4</f>
        <v>판매량</v>
      </c>
      <c r="I4" s="35">
        <v>1012.4880000000001</v>
      </c>
      <c r="J4" s="34" t="str">
        <f>+E4</f>
        <v>고액권</v>
      </c>
      <c r="K4" s="36">
        <v>120000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21465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12466.824999999999</v>
      </c>
      <c r="P5" s="47" t="str">
        <f>+E4</f>
        <v>고액권</v>
      </c>
      <c r="Q5" s="48">
        <f>SUM(F4+K4+F17+K17+F35+K35)</f>
        <v>290000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246.76599999999999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562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246.76599999999999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75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11902557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12874399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562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12874399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223.98699999999999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39.972000000000001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-7839.5450000000001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-1399.02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263.959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-9238.5650000000005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12107544.706</v>
      </c>
      <c r="E13" s="29" t="str">
        <f>+'(1)'!E13</f>
        <v>합계</v>
      </c>
      <c r="F13" s="61">
        <f>SUM(F4:F12)</f>
        <v>12106119</v>
      </c>
      <c r="G13" s="62"/>
      <c r="H13" s="29" t="str">
        <f t="shared" si="2"/>
        <v>합계</v>
      </c>
      <c r="I13" s="60">
        <f>SUM((I4-I5-I6-I7-I8-I9)*$E$1+I11)</f>
        <v>1093100.5080000001</v>
      </c>
      <c r="J13" s="29" t="str">
        <f t="shared" si="3"/>
        <v>합계</v>
      </c>
      <c r="K13" s="61">
        <f>IF(K8=0,0,SUM(K4:K12)-F8)</f>
        <v>1092842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-1425.7060000002384</v>
      </c>
      <c r="G14" s="27"/>
      <c r="H14" s="27"/>
      <c r="I14" s="27"/>
      <c r="J14" s="27"/>
      <c r="K14" s="67">
        <f>SUM(K13-I13)</f>
        <v>-258.50800000014715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13200645.214</v>
      </c>
      <c r="P14" s="39" t="str">
        <f t="shared" si="5"/>
        <v>합계</v>
      </c>
      <c r="Q14" s="69">
        <f>SUM(Q5:Q13)</f>
        <v>13198961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-1684.2140000003856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51</v>
      </c>
      <c r="Q20" s="53">
        <f>SUM(P20*1000)</f>
        <v>51000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5</v>
      </c>
      <c r="Q22" s="53">
        <f>SUM(P22*1000)</f>
        <v>5000</v>
      </c>
      <c r="R22" s="1" t="s">
        <v>74</v>
      </c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107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210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16365</v>
      </c>
      <c r="P29" s="107">
        <v>16370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1081</v>
      </c>
      <c r="F1" s="1"/>
      <c r="G1" s="1"/>
      <c r="H1" s="1"/>
      <c r="I1" s="1"/>
      <c r="J1" s="1"/>
      <c r="K1" s="1"/>
      <c r="L1" s="21">
        <f>+ROUND(+O5*0.584/1000,3)</f>
        <v>10.205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9.9280000000000008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39.712000000000003</v>
      </c>
      <c r="M3" s="18" t="s">
        <v>10</v>
      </c>
      <c r="N3" s="3"/>
      <c r="O3" s="3"/>
      <c r="P3" s="135" t="str">
        <f>+'(1)'!C1&amp;"년"&amp;'(1)'!E1&amp;"월"&amp;C1&amp;"일"</f>
        <v>2023년1월4일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10753.39</v>
      </c>
      <c r="E4" s="34" t="str">
        <f>+'(1)'!E4</f>
        <v>고액권</v>
      </c>
      <c r="F4" s="36">
        <v>265000</v>
      </c>
      <c r="G4" s="27"/>
      <c r="H4" s="34" t="str">
        <f>+C4</f>
        <v>판매량</v>
      </c>
      <c r="I4" s="35">
        <v>6721.0730000000003</v>
      </c>
      <c r="J4" s="34" t="str">
        <f>+E4</f>
        <v>고액권</v>
      </c>
      <c r="K4" s="36">
        <v>30000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36805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17474.463</v>
      </c>
      <c r="P5" s="47" t="str">
        <f>+E4</f>
        <v>고액권</v>
      </c>
      <c r="Q5" s="48">
        <f>SUM(F4+K4+F17+K17+F35+K35)</f>
        <v>295000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326.10399999999998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1.2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326.10399999999998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10950144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18178155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18178155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189.49799999999999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107.33499999999999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-6632.4299999999994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-3756.7249999999999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296.83299999999997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-10389.154999999999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11265263.736</v>
      </c>
      <c r="E13" s="29" t="str">
        <f>+'(1)'!E13</f>
        <v>합계</v>
      </c>
      <c r="F13" s="61">
        <f>SUM(F4:F12)</f>
        <v>11265144</v>
      </c>
      <c r="G13" s="62"/>
      <c r="H13" s="29" t="str">
        <f t="shared" si="2"/>
        <v>합계</v>
      </c>
      <c r="I13" s="60">
        <f>SUM((I4-I5-I6-I7-I8-I9)*$E$1+I11)</f>
        <v>7261723.188000001</v>
      </c>
      <c r="J13" s="29" t="str">
        <f t="shared" si="3"/>
        <v>합계</v>
      </c>
      <c r="K13" s="61">
        <f>IF(K8=0,0,SUM(K4:K12)-F8)</f>
        <v>7262011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-119.73599999956787</v>
      </c>
      <c r="G14" s="27"/>
      <c r="H14" s="27"/>
      <c r="I14" s="27"/>
      <c r="J14" s="27"/>
      <c r="K14" s="67">
        <f>SUM(K13-I13)</f>
        <v>287.81199999898672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18526986.923999999</v>
      </c>
      <c r="P14" s="39" t="str">
        <f t="shared" si="5"/>
        <v>합계</v>
      </c>
      <c r="Q14" s="69">
        <f>SUM(Q5:Q13)</f>
        <v>18527155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168.07599999941885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153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16269</v>
      </c>
      <c r="P29" s="107">
        <v>16272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1081</v>
      </c>
      <c r="F1" s="1"/>
      <c r="G1" s="1"/>
      <c r="H1" s="1"/>
      <c r="I1" s="101"/>
      <c r="J1" s="1"/>
      <c r="K1" s="1"/>
      <c r="L1" s="21">
        <f>+ROUND(+O5*0.584/1000,3)</f>
        <v>10.605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10.063000000000001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50.315000000000005</v>
      </c>
      <c r="M3" s="18" t="s">
        <v>10</v>
      </c>
      <c r="N3" s="3"/>
      <c r="O3" s="3"/>
      <c r="P3" s="135" t="str">
        <f>+'(1)'!C1&amp;"년"&amp;'(1)'!E1&amp;"월"&amp;C1&amp;"일"</f>
        <v>2023년1월5일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10632.058000000001</v>
      </c>
      <c r="E4" s="34" t="str">
        <f>+'(1)'!E4</f>
        <v>고액권</v>
      </c>
      <c r="F4" s="36">
        <v>330000</v>
      </c>
      <c r="G4" s="27"/>
      <c r="H4" s="34" t="str">
        <f>+C4</f>
        <v>판매량</v>
      </c>
      <c r="I4" s="35">
        <v>7527.6819999999998</v>
      </c>
      <c r="J4" s="34" t="str">
        <f>+E4</f>
        <v>고액권</v>
      </c>
      <c r="K4" s="36">
        <v>255000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18149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18159.740000000002</v>
      </c>
      <c r="P5" s="47" t="str">
        <f>+E4</f>
        <v>고액권</v>
      </c>
      <c r="Q5" s="48">
        <f>SUM(F4+K4+F17+K17+F35+K35)</f>
        <v>585000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107.15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42.384999999999998</v>
      </c>
      <c r="J6" s="109" t="str">
        <f t="shared" ref="J6:J13" si="3">+E6</f>
        <v>블루/레드포인트</v>
      </c>
      <c r="K6" s="44"/>
      <c r="L6" s="117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15" t="str">
        <f>+'(1)'!E7</f>
        <v>롯대칠성</v>
      </c>
      <c r="F7" s="44"/>
      <c r="G7" s="27"/>
      <c r="H7" s="87" t="str">
        <f t="shared" si="2"/>
        <v>효신(업)</v>
      </c>
      <c r="I7" s="50"/>
      <c r="J7" s="115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149.535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10996880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18814947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18814947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328.07499999999999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44.588000000000001</v>
      </c>
      <c r="J10" s="42" t="str">
        <f t="shared" si="3"/>
        <v>OK케시백</v>
      </c>
      <c r="K10" s="44">
        <v>10000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-11482.625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-1560.58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372.66300000000001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-13043.205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11365942.923000002</v>
      </c>
      <c r="E13" s="29" t="str">
        <f>+'(1)'!E13</f>
        <v>합계</v>
      </c>
      <c r="F13" s="61">
        <f>SUM(F4:F12)</f>
        <v>11365880</v>
      </c>
      <c r="G13" s="62"/>
      <c r="H13" s="29" t="str">
        <f t="shared" si="2"/>
        <v>합계</v>
      </c>
      <c r="I13" s="60">
        <f>SUM((I4-I5-I6-I7-I8-I9)*$E$1+I11)</f>
        <v>8090045.476999999</v>
      </c>
      <c r="J13" s="29" t="str">
        <f t="shared" si="3"/>
        <v>합계</v>
      </c>
      <c r="K13" s="61">
        <f>IF(K8=0,0,SUM(K4:K12)-F8)</f>
        <v>8090067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-62.923000002279878</v>
      </c>
      <c r="G14" s="27"/>
      <c r="H14" s="27"/>
      <c r="I14" s="27"/>
      <c r="J14" s="27"/>
      <c r="K14" s="67">
        <f>SUM(K13-I13)</f>
        <v>21.523000000976026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19455988.400000002</v>
      </c>
      <c r="P14" s="39" t="str">
        <f t="shared" si="5"/>
        <v>합계</v>
      </c>
      <c r="Q14" s="69">
        <f>SUM(Q5:Q13)</f>
        <v>19455947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-41.400000001303852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21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67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136</v>
      </c>
      <c r="Q26" s="69">
        <f>SUM(Q19:Q25)</f>
        <v>35000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16272</v>
      </c>
      <c r="P29" s="107">
        <v>16278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O5" sqref="O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1081</v>
      </c>
      <c r="F1" s="1"/>
      <c r="G1" s="1"/>
      <c r="H1" s="1"/>
      <c r="I1" s="1"/>
      <c r="J1" s="1"/>
      <c r="K1" s="1"/>
      <c r="L1" s="21">
        <f>+ROUND(+O5*0.584/1000,3)</f>
        <v>11.135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10.242000000000001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61.452000000000005</v>
      </c>
      <c r="M3" s="18" t="s">
        <v>10</v>
      </c>
      <c r="N3" s="3"/>
      <c r="O3" s="3"/>
      <c r="P3" s="135" t="str">
        <f>+'(1)'!C1&amp;"년"&amp;'(1)'!E1&amp;"월"&amp;C1&amp;"일"</f>
        <v>2023년1월6일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11836.06</v>
      </c>
      <c r="E4" s="34" t="str">
        <f>+'(1)'!E4</f>
        <v>고액권</v>
      </c>
      <c r="F4" s="36">
        <v>350000</v>
      </c>
      <c r="G4" s="27"/>
      <c r="H4" s="34" t="str">
        <f>+C4</f>
        <v>판매량</v>
      </c>
      <c r="I4" s="35">
        <v>7230.4870000000001</v>
      </c>
      <c r="J4" s="34" t="str">
        <f>+E4</f>
        <v>고액권</v>
      </c>
      <c r="K4" s="36">
        <v>425000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34756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19066.546999999999</v>
      </c>
      <c r="P5" s="47" t="str">
        <f>+E4</f>
        <v>고액권</v>
      </c>
      <c r="Q5" s="48">
        <f>SUM(F4+K4+F17+K17+F35+K35)</f>
        <v>775000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347.87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21.56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572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369.43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65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11933200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19299095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572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19299095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396.45100000000002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-13875.785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396.45100000000002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f>60198+40000</f>
        <v>100198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-13875.785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12404857.604999999</v>
      </c>
      <c r="E13" s="29" t="str">
        <f>+'(1)'!E13</f>
        <v>합계</v>
      </c>
      <c r="F13" s="61">
        <f>SUM(F4:F12)</f>
        <v>12404970</v>
      </c>
      <c r="G13" s="62"/>
      <c r="H13" s="29" t="str">
        <f t="shared" si="2"/>
        <v>합계</v>
      </c>
      <c r="I13" s="60">
        <f>SUM((I4-I5-I6-I7-I8-I9)*$E$1+I11)</f>
        <v>7792850.0869999994</v>
      </c>
      <c r="J13" s="29" t="str">
        <f t="shared" si="3"/>
        <v>합계</v>
      </c>
      <c r="K13" s="61">
        <f>IF(K8=0,0,SUM(K4:K12)-F8)</f>
        <v>7794895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100198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112.39500000141561</v>
      </c>
      <c r="G14" s="27"/>
      <c r="H14" s="27"/>
      <c r="I14" s="27"/>
      <c r="J14" s="27"/>
      <c r="K14" s="67">
        <f>SUM(K13-I13)</f>
        <v>2044.9130000006407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20197707.691999998</v>
      </c>
      <c r="P14" s="39" t="str">
        <f t="shared" si="5"/>
        <v>합계</v>
      </c>
      <c r="Q14" s="69">
        <f>SUM(Q5:Q13)</f>
        <v>20199865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2157.3080000020564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11</v>
      </c>
      <c r="Q22" s="53" t="s">
        <v>60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10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136</v>
      </c>
      <c r="Q26" s="69">
        <f>SUM(Q19:Q25)</f>
        <v>24000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7">
        <v>16278</v>
      </c>
      <c r="P29" s="107">
        <v>16289</v>
      </c>
      <c r="Q29" s="108">
        <f>P29-O29</f>
        <v>11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8" sqref="K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1081</v>
      </c>
      <c r="F1" s="1"/>
      <c r="G1" s="1"/>
      <c r="H1" s="1"/>
      <c r="I1" s="1"/>
      <c r="J1" s="1"/>
      <c r="K1" s="1"/>
      <c r="L1" s="21">
        <f>+ROUND(+O5*0.584/1000,3)</f>
        <v>9.9380000000000006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10.199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71.393000000000001</v>
      </c>
      <c r="M3" s="18" t="s">
        <v>10</v>
      </c>
      <c r="N3" s="3"/>
      <c r="O3" s="3"/>
      <c r="P3" s="135" t="str">
        <f>+'(1)'!C1&amp;"년"&amp;'(1)'!E1&amp;"월"&amp;C1&amp;"일"</f>
        <v>2023년1월7일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10083.545</v>
      </c>
      <c r="E4" s="34" t="str">
        <f>+'(1)'!E4</f>
        <v>고액권</v>
      </c>
      <c r="F4" s="36">
        <v>350000</v>
      </c>
      <c r="G4" s="27"/>
      <c r="H4" s="34" t="str">
        <f>+C4</f>
        <v>판매량</v>
      </c>
      <c r="I4" s="35">
        <v>6933.06</v>
      </c>
      <c r="J4" s="34" t="str">
        <f>+E4</f>
        <v>고액권</v>
      </c>
      <c r="K4" s="36">
        <v>350000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53745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17016.605</v>
      </c>
      <c r="P5" s="47" t="str">
        <f>+E4</f>
        <v>고액권</v>
      </c>
      <c r="Q5" s="48">
        <f>SUM(F4+K4+F17+K17+F35+K35)</f>
        <v>700000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62.283000000000001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/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62.283000000000001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10412014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17555250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17555250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102.42100000000001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-3584.7350000000001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102.42100000000001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-3584.7350000000001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10829399.487000002</v>
      </c>
      <c r="E13" s="29" t="str">
        <f>+'(1)'!E13</f>
        <v>합계</v>
      </c>
      <c r="F13" s="61">
        <f>SUM(F4:F12)</f>
        <v>10827014</v>
      </c>
      <c r="G13" s="62"/>
      <c r="H13" s="29" t="str">
        <f t="shared" si="2"/>
        <v>합계</v>
      </c>
      <c r="I13" s="60">
        <f>SUM((I4-I5-I6-I7-I8-I9)*$E$1+I11)</f>
        <v>7494637.8600000003</v>
      </c>
      <c r="J13" s="29" t="str">
        <f t="shared" si="3"/>
        <v>합계</v>
      </c>
      <c r="K13" s="61">
        <f>IF(K8=0,0,SUM(K4:K12)-F8)</f>
        <v>7494236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-2385.4870000015944</v>
      </c>
      <c r="G14" s="27"/>
      <c r="H14" s="27"/>
      <c r="I14" s="27"/>
      <c r="J14" s="27"/>
      <c r="K14" s="67">
        <f>SUM(K13-I13)</f>
        <v>-401.86000000033528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18324037.346999999</v>
      </c>
      <c r="P14" s="39" t="str">
        <f t="shared" si="5"/>
        <v>합계</v>
      </c>
      <c r="Q14" s="69">
        <f>SUM(Q5:Q13)</f>
        <v>18321250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-2787.3470000019297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68</v>
      </c>
      <c r="Q20" s="53">
        <f>SUM(P20*1000)</f>
        <v>68000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25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10</v>
      </c>
      <c r="Q22" s="53">
        <f>SUM(P22*1000)</f>
        <v>10000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33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26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268</v>
      </c>
      <c r="Q26" s="69">
        <f>SUM(Q19:Q25)</f>
        <v>108000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16289</v>
      </c>
      <c r="P29" s="107">
        <v>16299</v>
      </c>
      <c r="Q29" s="108">
        <f>P29-O29</f>
        <v>10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1081</v>
      </c>
      <c r="F1" s="1"/>
      <c r="G1" s="1"/>
      <c r="H1" s="1"/>
      <c r="I1" s="1"/>
      <c r="J1" s="1"/>
      <c r="K1" s="1"/>
      <c r="L1" s="22">
        <f>+ROUND(+O5*0.584/1000,3)</f>
        <v>6.7460000000000004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9.7669999999999995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78.135999999999996</v>
      </c>
      <c r="M3" s="18" t="s">
        <v>10</v>
      </c>
      <c r="N3" s="3"/>
      <c r="O3" s="3"/>
      <c r="P3" s="135" t="str">
        <f>+'(1)'!C1&amp;"년"&amp;'(1)'!E1&amp;"월"&amp;C1&amp;"일"</f>
        <v>2023년1월8일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7376.9030000000002</v>
      </c>
      <c r="E4" s="34" t="str">
        <f>+'(1)'!E4</f>
        <v>고액권</v>
      </c>
      <c r="F4" s="36">
        <v>285000</v>
      </c>
      <c r="G4" s="27"/>
      <c r="H4" s="34" t="str">
        <f>+C4</f>
        <v>판매량</v>
      </c>
      <c r="I4" s="35">
        <v>4173.6779999999999</v>
      </c>
      <c r="J4" s="34" t="str">
        <f>+E4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42719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11550.581</v>
      </c>
      <c r="P5" s="47" t="str">
        <f>+E4</f>
        <v>고액권</v>
      </c>
      <c r="Q5" s="48">
        <f>SUM(F4+K4+F17+K17+F35+K35)</f>
        <v>460000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24.456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/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24.456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7568473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11869491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11869491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>
        <v>63.445999999999998</v>
      </c>
      <c r="J10" s="42" t="str">
        <f t="shared" si="3"/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-2220.61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63.445999999999998</v>
      </c>
      <c r="P11" s="51" t="str">
        <f t="shared" si="5"/>
        <v>OK케시백</v>
      </c>
      <c r="Q11" s="53">
        <f>SUM(F10+K10+F23+K23+F41+K41)</f>
        <v>14000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67861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-2220.61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7974432.1430000002</v>
      </c>
      <c r="E13" s="29" t="str">
        <f>+'(1)'!E13</f>
        <v>합계</v>
      </c>
      <c r="F13" s="61">
        <f>SUM(F4:F12)</f>
        <v>7974334</v>
      </c>
      <c r="G13" s="62"/>
      <c r="H13" s="29" t="str">
        <f t="shared" si="2"/>
        <v>합계</v>
      </c>
      <c r="I13" s="60">
        <f>SUM((I4-I5-I6-I7-I8-I9)*$E$1+I11)</f>
        <v>4483088.3719999995</v>
      </c>
      <c r="J13" s="29" t="str">
        <f t="shared" si="3"/>
        <v>합계</v>
      </c>
      <c r="K13" s="61">
        <f>IF(K8=0,0,SUM(K4:K12)-F8)</f>
        <v>4483018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67861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-98.143000000156462</v>
      </c>
      <c r="G14" s="27"/>
      <c r="H14" s="27"/>
      <c r="I14" s="27"/>
      <c r="J14" s="27"/>
      <c r="K14" s="67">
        <f>SUM(K13-I13)</f>
        <v>-70.371999999508262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12457520.515000001</v>
      </c>
      <c r="P14" s="39" t="str">
        <f t="shared" si="5"/>
        <v>합계</v>
      </c>
      <c r="Q14" s="69">
        <f>SUM(Q5:Q13)</f>
        <v>12457352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-168.51499999966472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39</v>
      </c>
      <c r="Q20" s="53">
        <f>SUM(P20*1000)</f>
        <v>39000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72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134</v>
      </c>
      <c r="Q26" s="69">
        <f>SUM(Q19:Q25)</f>
        <v>48000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16299</v>
      </c>
      <c r="P29" s="107">
        <v>16299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1081</v>
      </c>
      <c r="F1" s="1"/>
      <c r="G1" s="1"/>
      <c r="H1" s="1"/>
      <c r="I1" s="1"/>
      <c r="J1" s="1"/>
      <c r="K1" s="1"/>
      <c r="L1" s="22">
        <f>+ROUND(+O5*0.584/1000,3)</f>
        <v>10.826000000000001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9.8849999999999998</v>
      </c>
      <c r="M2" s="18" t="s">
        <v>7</v>
      </c>
      <c r="N2" s="134" t="s">
        <v>1</v>
      </c>
      <c r="O2" s="134"/>
      <c r="P2" s="134"/>
      <c r="Q2" s="13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88.965000000000003</v>
      </c>
      <c r="M3" s="18" t="s">
        <v>10</v>
      </c>
      <c r="N3" s="3"/>
      <c r="O3" s="3"/>
      <c r="P3" s="135" t="str">
        <f>+'(1)'!C1&amp;"년"&amp;'(1)'!E1&amp;"월"&amp;C1&amp;"일"</f>
        <v>2023년1월9일</v>
      </c>
      <c r="Q3" s="13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11336.700999999999</v>
      </c>
      <c r="E4" s="34" t="str">
        <f>+'(1)'!E4</f>
        <v>고액권</v>
      </c>
      <c r="F4" s="36">
        <v>325000</v>
      </c>
      <c r="G4" s="27"/>
      <c r="H4" s="34" t="str">
        <f>+C4</f>
        <v>판매량</v>
      </c>
      <c r="I4" s="35">
        <v>7200.4</v>
      </c>
      <c r="J4" s="34" t="str">
        <f>+E4</f>
        <v>고액권</v>
      </c>
      <c r="K4" s="36">
        <v>175000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23780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+E5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18537.100999999999</v>
      </c>
      <c r="P5" s="47" t="str">
        <f>+E4</f>
        <v>고액권</v>
      </c>
      <c r="Q5" s="48">
        <f>SUM(F4+K4+F17+K17+F35+K35)</f>
        <v>500000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275.07100000000003</v>
      </c>
      <c r="E6" s="109" t="str">
        <f>+'(1)'!E6</f>
        <v>블루/레드포인트</v>
      </c>
      <c r="F6" s="44"/>
      <c r="G6" s="27"/>
      <c r="H6" s="42" t="str">
        <f t="shared" si="2"/>
        <v>외상전표</v>
      </c>
      <c r="I6" s="50">
        <v>23.195</v>
      </c>
      <c r="J6" s="109" t="str">
        <f t="shared" ref="J6:J13" si="3">+E6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롯대칠성</v>
      </c>
      <c r="F7" s="44">
        <v>604</v>
      </c>
      <c r="G7" s="27"/>
      <c r="H7" s="87" t="str">
        <f t="shared" si="2"/>
        <v>효신(업)</v>
      </c>
      <c r="I7" s="50"/>
      <c r="J7" s="42" t="str">
        <f t="shared" si="3"/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298.26600000000002</v>
      </c>
      <c r="P7" s="110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11556605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19135551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롯대칠성</v>
      </c>
      <c r="Q8" s="53">
        <f>SUM(F7+K7+F20+K20+F38+K38)</f>
        <v>604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19135551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353.61599999999999</v>
      </c>
      <c r="E10" s="42" t="str">
        <f>+'(1)'!E10</f>
        <v>OK케시백</v>
      </c>
      <c r="F10" s="44">
        <v>24007</v>
      </c>
      <c r="G10" s="27"/>
      <c r="H10" s="42" t="str">
        <f t="shared" si="2"/>
        <v>고객우대</v>
      </c>
      <c r="I10" s="50">
        <v>54.235999999999997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-12376.56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-1898.26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407.85199999999998</v>
      </c>
      <c r="P11" s="51" t="str">
        <f t="shared" si="5"/>
        <v>OK케시백</v>
      </c>
      <c r="Q11" s="53">
        <f>SUM(F10+K10+F23+K23+F41+K41)</f>
        <v>24007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-14274.82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11945245.469999999</v>
      </c>
      <c r="E13" s="29" t="str">
        <f>+'(1)'!E13</f>
        <v>합계</v>
      </c>
      <c r="F13" s="61">
        <f>SUM(F4:F12)</f>
        <v>11945216</v>
      </c>
      <c r="G13" s="62"/>
      <c r="H13" s="29" t="str">
        <f t="shared" si="2"/>
        <v>합계</v>
      </c>
      <c r="I13" s="60">
        <f>SUM((I4-I5-I6-I7-I8-I9)*$E$1+I11)</f>
        <v>7756660.3449999997</v>
      </c>
      <c r="J13" s="29" t="str">
        <f t="shared" si="3"/>
        <v>합계</v>
      </c>
      <c r="K13" s="61">
        <f>IF(K8=0,0,SUM(K4:K12)-F8)</f>
        <v>7755946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-29.469999998807907</v>
      </c>
      <c r="G14" s="27"/>
      <c r="H14" s="27"/>
      <c r="I14" s="27"/>
      <c r="J14" s="27"/>
      <c r="K14" s="67">
        <f>SUM(K13-I13)</f>
        <v>-714.34499999973923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19701905.814999998</v>
      </c>
      <c r="P14" s="39" t="str">
        <f t="shared" si="5"/>
        <v>합계</v>
      </c>
      <c r="Q14" s="69">
        <f>SUM(Q5:Q13)</f>
        <v>19701162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-743.81499999854714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20" t="s">
        <v>34</v>
      </c>
      <c r="O18" s="133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9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9" t="str">
        <f t="shared" ref="J19:J25" si="11">+E6</f>
        <v>블루/레드포인트</v>
      </c>
      <c r="K19" s="44"/>
      <c r="L19" s="2"/>
      <c r="M19" s="1"/>
      <c r="N19" s="124" t="s">
        <v>37</v>
      </c>
      <c r="O19" s="125"/>
      <c r="P19" s="73">
        <v>15</v>
      </c>
      <c r="Q19" s="48">
        <f>SUM(P19*1000)</f>
        <v>15000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30" t="s">
        <v>38</v>
      </c>
      <c r="O20" s="131"/>
      <c r="P20" s="74">
        <v>38</v>
      </c>
      <c r="Q20" s="53"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30" t="s">
        <v>48</v>
      </c>
      <c r="O21" s="131"/>
      <c r="P21" s="74">
        <v>17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32" t="s">
        <v>53</v>
      </c>
      <c r="O22" s="127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6" t="s">
        <v>59</v>
      </c>
      <c r="O23" s="127"/>
      <c r="P23" s="74">
        <v>19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6" t="s">
        <v>52</v>
      </c>
      <c r="O24" s="127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8" t="s">
        <v>39</v>
      </c>
      <c r="O25" s="129"/>
      <c r="P25" s="75">
        <f>+P26-SUM(P19:P24)</f>
        <v>87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20" t="s">
        <v>40</v>
      </c>
      <c r="O26" s="121"/>
      <c r="P26" s="77">
        <v>191</v>
      </c>
      <c r="Q26" s="69">
        <f>SUM(Q19:Q25)</f>
        <v>57000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8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9"/>
      <c r="O29" s="106">
        <v>16299</v>
      </c>
      <c r="P29" s="107">
        <v>16303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2023-02-01T01:45:33Z</dcterms:modified>
</cp:coreProperties>
</file>